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/>
  <mc:AlternateContent xmlns:mc="http://schemas.openxmlformats.org/markup-compatibility/2006">
    <mc:Choice Requires="x15">
      <x15ac:absPath xmlns:x15ac="http://schemas.microsoft.com/office/spreadsheetml/2010/11/ac" url="C:\Europrojekt\Projekty\Studénka\ZŠ Butovická\ZŠ Butovická-IV.etapa\"/>
    </mc:Choice>
  </mc:AlternateContent>
  <xr:revisionPtr revIDLastSave="0" documentId="13_ncr:1_{B20956D7-D763-44BE-9CDA-AF6DD0DAD1F3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Rekapitulace stavby" sheetId="1" r:id="rId1"/>
    <sheet name="Kanalizace" sheetId="3" r:id="rId2"/>
    <sheet name="Vodovod a zařízení" sheetId="4" r:id="rId3"/>
    <sheet name="Stavební úpravy" sheetId="5" r:id="rId4"/>
  </sheets>
  <definedNames>
    <definedName name="_xlnm.Print_Titles" localSheetId="1">Kanalizace!$118:$118</definedName>
    <definedName name="_xlnm.Print_Titles" localSheetId="0">'Rekapitulace stavby'!$85:$85</definedName>
    <definedName name="_xlnm.Print_Titles" localSheetId="3">'Stavební úpravy'!$120:$120</definedName>
    <definedName name="_xlnm.Print_Titles" localSheetId="2">'Vodovod a zařízení'!$115:$115</definedName>
    <definedName name="_xlnm.Print_Area" localSheetId="1">Kanalizace!$C$4:$Q$70,Kanalizace!$C$76:$Q$102,Kanalizace!$C$108:$Q$194</definedName>
    <definedName name="_xlnm.Print_Area" localSheetId="0">'Rekapitulace stavby'!$C$4:$AP$70,'Rekapitulace stavby'!$C$76:$AP$95</definedName>
    <definedName name="_xlnm.Print_Area" localSheetId="3">'Stavební úpravy'!$C$4:$Q$70,'Stavební úpravy'!$C$76:$Q$107,'Stavební úpravy'!$C$111:$Q$301</definedName>
    <definedName name="_xlnm.Print_Area" localSheetId="2">'Vodovod a zařízení'!$C$4:$Q$70,'Vodovod a zařízení'!$C$76:$Q$99,'Vodovod a zařízení'!$C$105:$Q$296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01" i="5" l="1"/>
  <c r="N271" i="5"/>
  <c r="N269" i="5"/>
  <c r="N268" i="5"/>
  <c r="N267" i="5"/>
  <c r="N264" i="5"/>
  <c r="N265" i="5"/>
  <c r="N263" i="5"/>
  <c r="N256" i="5"/>
  <c r="N262" i="5"/>
  <c r="N260" i="5"/>
  <c r="N261" i="5"/>
  <c r="N259" i="5"/>
  <c r="N278" i="5"/>
  <c r="N277" i="5"/>
  <c r="N276" i="5"/>
  <c r="N275" i="5"/>
  <c r="N272" i="5"/>
  <c r="N257" i="5" l="1"/>
  <c r="N254" i="5"/>
  <c r="N253" i="5" s="1"/>
  <c r="N98" i="5" s="1"/>
  <c r="N251" i="5"/>
  <c r="N250" i="5"/>
  <c r="N247" i="5"/>
  <c r="N246" i="5"/>
  <c r="N245" i="5"/>
  <c r="N243" i="5"/>
  <c r="N232" i="5"/>
  <c r="N230" i="5"/>
  <c r="N229" i="5"/>
  <c r="N228" i="5"/>
  <c r="N224" i="5"/>
  <c r="N223" i="5"/>
  <c r="N215" i="5"/>
  <c r="N214" i="5"/>
  <c r="N211" i="5"/>
  <c r="N190" i="5"/>
  <c r="N189" i="5"/>
  <c r="N187" i="5"/>
  <c r="N217" i="5"/>
  <c r="N202" i="5"/>
  <c r="N201" i="5"/>
  <c r="N199" i="5"/>
  <c r="N196" i="5"/>
  <c r="N195" i="5"/>
  <c r="N193" i="5"/>
  <c r="N178" i="5"/>
  <c r="N177" i="5"/>
  <c r="N173" i="5"/>
  <c r="N171" i="5"/>
  <c r="N169" i="5"/>
  <c r="N166" i="5"/>
  <c r="N164" i="5"/>
  <c r="N162" i="5"/>
  <c r="N161" i="5"/>
  <c r="N159" i="5"/>
  <c r="N157" i="5"/>
  <c r="N154" i="5"/>
  <c r="N153" i="5"/>
  <c r="N152" i="5"/>
  <c r="N150" i="5"/>
  <c r="N149" i="5"/>
  <c r="N148" i="5"/>
  <c r="N146" i="5"/>
  <c r="N142" i="5"/>
  <c r="N140" i="5"/>
  <c r="N138" i="5"/>
  <c r="N135" i="5"/>
  <c r="N133" i="5"/>
  <c r="N131" i="5"/>
  <c r="N130" i="5"/>
  <c r="N128" i="5"/>
  <c r="N127" i="5"/>
  <c r="N125" i="5"/>
  <c r="N267" i="4"/>
  <c r="N266" i="4"/>
  <c r="N265" i="4"/>
  <c r="N264" i="4"/>
  <c r="N263" i="4"/>
  <c r="N262" i="4"/>
  <c r="N261" i="4"/>
  <c r="N260" i="4"/>
  <c r="K252" i="5" l="1"/>
  <c r="N252" i="5" s="1"/>
  <c r="N249" i="5" s="1"/>
  <c r="N97" i="5" s="1"/>
  <c r="K248" i="5"/>
  <c r="N248" i="5" s="1"/>
  <c r="N244" i="5" s="1"/>
  <c r="N96" i="5" s="1"/>
  <c r="N124" i="5"/>
  <c r="N259" i="4"/>
  <c r="N258" i="4"/>
  <c r="N257" i="4"/>
  <c r="N256" i="4"/>
  <c r="N246" i="4" l="1"/>
  <c r="N244" i="4"/>
  <c r="N243" i="4" l="1"/>
  <c r="N242" i="4"/>
  <c r="N241" i="4"/>
  <c r="N240" i="4"/>
  <c r="N239" i="4"/>
  <c r="N238" i="4"/>
  <c r="N237" i="4"/>
  <c r="N236" i="4"/>
  <c r="N235" i="4"/>
  <c r="N231" i="4"/>
  <c r="N234" i="4"/>
  <c r="N233" i="4"/>
  <c r="N232" i="4"/>
  <c r="N230" i="4"/>
  <c r="N229" i="4"/>
  <c r="N228" i="4"/>
  <c r="N227" i="4"/>
  <c r="N226" i="4"/>
  <c r="N225" i="4"/>
  <c r="N224" i="4"/>
  <c r="N198" i="4"/>
  <c r="N221" i="4"/>
  <c r="N222" i="4"/>
  <c r="N220" i="4"/>
  <c r="N219" i="4"/>
  <c r="N218" i="4"/>
  <c r="N217" i="4"/>
  <c r="N216" i="4"/>
  <c r="N215" i="4"/>
  <c r="N212" i="4"/>
  <c r="N211" i="4"/>
  <c r="N213" i="4"/>
  <c r="N214" i="4"/>
  <c r="N209" i="4"/>
  <c r="N208" i="4"/>
  <c r="N210" i="4"/>
  <c r="N207" i="4"/>
  <c r="N204" i="4"/>
  <c r="N206" i="4"/>
  <c r="N205" i="4"/>
  <c r="N203" i="4"/>
  <c r="N168" i="4"/>
  <c r="N196" i="4"/>
  <c r="N195" i="4"/>
  <c r="N184" i="4"/>
  <c r="N183" i="4"/>
  <c r="N182" i="4"/>
  <c r="N181" i="4"/>
  <c r="N180" i="4"/>
  <c r="N179" i="4"/>
  <c r="N173" i="4"/>
  <c r="N172" i="4"/>
  <c r="N171" i="4"/>
  <c r="N170" i="4"/>
  <c r="N169" i="4"/>
  <c r="N154" i="4"/>
  <c r="N153" i="4"/>
  <c r="N151" i="4"/>
  <c r="N152" i="4"/>
  <c r="N148" i="4"/>
  <c r="N135" i="4"/>
  <c r="N136" i="4"/>
  <c r="N188" i="3"/>
  <c r="N185" i="3"/>
  <c r="N175" i="3"/>
  <c r="N174" i="3"/>
  <c r="N173" i="3"/>
  <c r="N168" i="3"/>
  <c r="N166" i="3"/>
  <c r="N155" i="3"/>
  <c r="N158" i="3"/>
  <c r="N157" i="3"/>
  <c r="N131" i="3"/>
  <c r="N128" i="3"/>
  <c r="N172" i="3"/>
  <c r="N171" i="3"/>
  <c r="N170" i="3"/>
  <c r="N169" i="3"/>
  <c r="N167" i="3"/>
  <c r="N165" i="3"/>
  <c r="N164" i="3"/>
  <c r="N163" i="3"/>
  <c r="N130" i="3"/>
  <c r="N129" i="3"/>
  <c r="N156" i="3"/>
  <c r="N154" i="3"/>
  <c r="N153" i="3"/>
  <c r="N152" i="3"/>
  <c r="N127" i="3"/>
  <c r="N126" i="3"/>
  <c r="N162" i="3"/>
  <c r="N161" i="3"/>
  <c r="N160" i="3"/>
  <c r="N159" i="3"/>
  <c r="N151" i="3"/>
  <c r="N150" i="3"/>
  <c r="N149" i="3"/>
  <c r="N148" i="3"/>
  <c r="N147" i="3"/>
  <c r="N146" i="3"/>
  <c r="N145" i="3"/>
  <c r="N144" i="3"/>
  <c r="N143" i="3"/>
  <c r="N142" i="3"/>
  <c r="N141" i="3"/>
  <c r="N140" i="3"/>
  <c r="N138" i="3"/>
  <c r="N137" i="3"/>
  <c r="N139" i="3"/>
  <c r="N136" i="3"/>
  <c r="N134" i="3"/>
  <c r="N135" i="3"/>
  <c r="N125" i="3"/>
  <c r="N235" i="5"/>
  <c r="N234" i="5"/>
  <c r="N233" i="5"/>
  <c r="N231" i="5"/>
  <c r="N227" i="5"/>
  <c r="N226" i="5"/>
  <c r="N225" i="5"/>
  <c r="N222" i="5"/>
  <c r="N184" i="5"/>
  <c r="N183" i="5"/>
  <c r="N182" i="5"/>
  <c r="N181" i="5"/>
  <c r="N180" i="5"/>
  <c r="F108" i="4"/>
  <c r="N294" i="4"/>
  <c r="N293" i="4"/>
  <c r="N255" i="4"/>
  <c r="N254" i="4"/>
  <c r="N253" i="4"/>
  <c r="N252" i="4"/>
  <c r="N251" i="4"/>
  <c r="N250" i="4"/>
  <c r="N249" i="4"/>
  <c r="N248" i="4"/>
  <c r="N223" i="4"/>
  <c r="N193" i="4"/>
  <c r="N194" i="4"/>
  <c r="N192" i="4"/>
  <c r="N199" i="4"/>
  <c r="N191" i="4"/>
  <c r="N190" i="4"/>
  <c r="N189" i="4"/>
  <c r="N188" i="4"/>
  <c r="N187" i="4"/>
  <c r="N186" i="4"/>
  <c r="N185" i="4"/>
  <c r="N167" i="4"/>
  <c r="N163" i="4"/>
  <c r="N166" i="4"/>
  <c r="N165" i="4"/>
  <c r="N164" i="4"/>
  <c r="N162" i="4"/>
  <c r="N161" i="4"/>
  <c r="N160" i="4"/>
  <c r="N159" i="4"/>
  <c r="N158" i="4"/>
  <c r="N157" i="4"/>
  <c r="N155" i="4"/>
  <c r="N156" i="4"/>
  <c r="N150" i="4"/>
  <c r="N149" i="4"/>
  <c r="N147" i="4"/>
  <c r="N146" i="4"/>
  <c r="N145" i="4"/>
  <c r="N144" i="4"/>
  <c r="N143" i="4"/>
  <c r="N140" i="4"/>
  <c r="N139" i="4"/>
  <c r="N138" i="4"/>
  <c r="N142" i="4"/>
  <c r="N141" i="4"/>
  <c r="N137" i="4"/>
  <c r="N134" i="4"/>
  <c r="N133" i="4"/>
  <c r="N131" i="4"/>
  <c r="N130" i="4"/>
  <c r="N129" i="4"/>
  <c r="N126" i="4"/>
  <c r="N125" i="4"/>
  <c r="N123" i="4"/>
  <c r="N177" i="3"/>
  <c r="N133" i="3"/>
  <c r="N132" i="3"/>
  <c r="N124" i="3"/>
  <c r="N123" i="3"/>
  <c r="N122" i="3"/>
  <c r="N299" i="5"/>
  <c r="N298" i="5"/>
  <c r="N285" i="5"/>
  <c r="N282" i="5"/>
  <c r="N281" i="5"/>
  <c r="N270" i="5"/>
  <c r="K279" i="5" s="1"/>
  <c r="N241" i="5"/>
  <c r="N185" i="5"/>
  <c r="N242" i="5"/>
  <c r="N240" i="5"/>
  <c r="N238" i="5"/>
  <c r="N221" i="5"/>
  <c r="N208" i="5"/>
  <c r="N207" i="5"/>
  <c r="N205" i="5"/>
  <c r="N156" i="5"/>
  <c r="N270" i="4"/>
  <c r="N269" i="4"/>
  <c r="N268" i="4"/>
  <c r="N202" i="4"/>
  <c r="N155" i="5" l="1"/>
  <c r="N191" i="5"/>
  <c r="N92" i="5" s="1"/>
  <c r="N284" i="5"/>
  <c r="N280" i="5"/>
  <c r="N100" i="5" s="1"/>
  <c r="N237" i="5"/>
  <c r="N95" i="5" s="1"/>
  <c r="K236" i="5"/>
  <c r="N193" i="3"/>
  <c r="N123" i="5" l="1"/>
  <c r="N101" i="5"/>
  <c r="N176" i="3"/>
  <c r="W123" i="5" l="1"/>
  <c r="Y123" i="5"/>
  <c r="AA123" i="5"/>
  <c r="BK123" i="5"/>
  <c r="N281" i="4"/>
  <c r="N280" i="4"/>
  <c r="N275" i="4"/>
  <c r="N274" i="4"/>
  <c r="N292" i="4"/>
  <c r="N291" i="4"/>
  <c r="N290" i="4"/>
  <c r="N289" i="4"/>
  <c r="N288" i="4"/>
  <c r="N287" i="4"/>
  <c r="N286" i="4"/>
  <c r="N285" i="4"/>
  <c r="N284" i="4"/>
  <c r="N283" i="4"/>
  <c r="N282" i="4"/>
  <c r="N279" i="4"/>
  <c r="N278" i="4"/>
  <c r="N277" i="4"/>
  <c r="N276" i="4"/>
  <c r="N120" i="4" l="1"/>
  <c r="N119" i="4"/>
  <c r="N190" i="3"/>
  <c r="N192" i="3"/>
  <c r="N191" i="3"/>
  <c r="N189" i="3"/>
  <c r="N187" i="3"/>
  <c r="N186" i="3"/>
  <c r="N184" i="3"/>
  <c r="N183" i="3"/>
  <c r="N182" i="3"/>
  <c r="N181" i="3"/>
  <c r="N124" i="4" l="1"/>
  <c r="N132" i="4"/>
  <c r="N180" i="3"/>
  <c r="K194" i="3" s="1"/>
  <c r="N194" i="3" s="1"/>
  <c r="K178" i="3" l="1"/>
  <c r="N122" i="4" l="1"/>
  <c r="N121" i="4"/>
  <c r="K127" i="4" l="1"/>
  <c r="N127" i="4" s="1"/>
  <c r="N201" i="4" l="1"/>
  <c r="N295" i="4" l="1"/>
  <c r="N273" i="4"/>
  <c r="K296" i="4" l="1"/>
  <c r="N245" i="4"/>
  <c r="N200" i="4"/>
  <c r="N175" i="4"/>
  <c r="N174" i="4"/>
  <c r="K271" i="4" l="1"/>
  <c r="N271" i="4" s="1"/>
  <c r="N177" i="4" s="1"/>
  <c r="K176" i="4"/>
  <c r="N176" i="4" s="1"/>
  <c r="N128" i="4" s="1"/>
  <c r="AY91" i="1" l="1"/>
  <c r="AX91" i="1"/>
  <c r="BI298" i="5"/>
  <c r="BH298" i="5"/>
  <c r="BG298" i="5"/>
  <c r="BF298" i="5"/>
  <c r="AA298" i="5"/>
  <c r="Y298" i="5"/>
  <c r="W298" i="5"/>
  <c r="BK298" i="5"/>
  <c r="BE298" i="5"/>
  <c r="M119" i="5"/>
  <c r="M118" i="5"/>
  <c r="F116" i="5"/>
  <c r="F114" i="5"/>
  <c r="M28" i="5"/>
  <c r="AS91" i="1" s="1"/>
  <c r="BI104" i="5"/>
  <c r="BH104" i="5"/>
  <c r="BG104" i="5"/>
  <c r="BF104" i="5"/>
  <c r="BE104" i="5"/>
  <c r="BI103" i="5"/>
  <c r="BH103" i="5"/>
  <c r="BG103" i="5"/>
  <c r="BF103" i="5"/>
  <c r="BE103" i="5"/>
  <c r="F84" i="5"/>
  <c r="F79" i="5"/>
  <c r="F78" i="5"/>
  <c r="AY90" i="1"/>
  <c r="AX90" i="1"/>
  <c r="BI177" i="4"/>
  <c r="BH177" i="4"/>
  <c r="BG177" i="4"/>
  <c r="BF177" i="4"/>
  <c r="AA177" i="4"/>
  <c r="Y177" i="4"/>
  <c r="W177" i="4"/>
  <c r="BK177" i="4"/>
  <c r="BE177" i="4"/>
  <c r="BI176" i="4"/>
  <c r="BH176" i="4"/>
  <c r="BG176" i="4"/>
  <c r="BF176" i="4"/>
  <c r="AA176" i="4"/>
  <c r="Y176" i="4"/>
  <c r="W176" i="4"/>
  <c r="BK176" i="4"/>
  <c r="BE176" i="4"/>
  <c r="M113" i="4"/>
  <c r="M112" i="4"/>
  <c r="F110" i="4"/>
  <c r="N95" i="4"/>
  <c r="M28" i="4" s="1"/>
  <c r="AS90" i="1" s="1"/>
  <c r="BI97" i="4"/>
  <c r="BH97" i="4"/>
  <c r="BG97" i="4"/>
  <c r="BF97" i="4"/>
  <c r="BE97" i="4"/>
  <c r="BI96" i="4"/>
  <c r="BH96" i="4"/>
  <c r="BG96" i="4"/>
  <c r="BF96" i="4"/>
  <c r="BE96" i="4"/>
  <c r="F84" i="4"/>
  <c r="M83" i="4"/>
  <c r="F81" i="4"/>
  <c r="F79" i="4"/>
  <c r="F78" i="4"/>
  <c r="AY89" i="1"/>
  <c r="AX89" i="1"/>
  <c r="F113" i="3"/>
  <c r="M28" i="3"/>
  <c r="AS89" i="1" s="1"/>
  <c r="BI100" i="3"/>
  <c r="BH100" i="3"/>
  <c r="BG100" i="3"/>
  <c r="BF100" i="3"/>
  <c r="BE100" i="3"/>
  <c r="BI99" i="3"/>
  <c r="BH99" i="3"/>
  <c r="BG99" i="3"/>
  <c r="BF99" i="3"/>
  <c r="BE99" i="3"/>
  <c r="F81" i="3"/>
  <c r="F78" i="3"/>
  <c r="AY88" i="1"/>
  <c r="AX88" i="1"/>
  <c r="AS88" i="1"/>
  <c r="AK27" i="1"/>
  <c r="AM83" i="1"/>
  <c r="L83" i="1"/>
  <c r="AM82" i="1"/>
  <c r="L82" i="1"/>
  <c r="L80" i="1"/>
  <c r="L78" i="1"/>
  <c r="H34" i="5" l="1"/>
  <c r="BB91" i="1" s="1"/>
  <c r="H35" i="5"/>
  <c r="BC91" i="1" s="1"/>
  <c r="H36" i="5"/>
  <c r="BD91" i="1" s="1"/>
  <c r="M33" i="5"/>
  <c r="BK128" i="4"/>
  <c r="N91" i="4" s="1"/>
  <c r="Y128" i="4"/>
  <c r="W128" i="4"/>
  <c r="AA128" i="4"/>
  <c r="M33" i="4"/>
  <c r="AW90" i="1" s="1"/>
  <c r="H33" i="4"/>
  <c r="BA90" i="1" s="1"/>
  <c r="BK118" i="4"/>
  <c r="H35" i="4"/>
  <c r="BC90" i="1" s="1"/>
  <c r="W118" i="4"/>
  <c r="H34" i="4"/>
  <c r="BB90" i="1" s="1"/>
  <c r="H36" i="4"/>
  <c r="BD90" i="1" s="1"/>
  <c r="AA118" i="4"/>
  <c r="Y118" i="4"/>
  <c r="H34" i="3"/>
  <c r="BB89" i="1" s="1"/>
  <c r="H35" i="3"/>
  <c r="BC89" i="1" s="1"/>
  <c r="H36" i="3"/>
  <c r="BD89" i="1" s="1"/>
  <c r="M33" i="3"/>
  <c r="AW89" i="1" s="1"/>
  <c r="M81" i="4"/>
  <c r="F107" i="4"/>
  <c r="F113" i="5"/>
  <c r="AS87" i="1"/>
  <c r="F110" i="3"/>
  <c r="BC88" i="1"/>
  <c r="BC87" i="1" s="1"/>
  <c r="W34" i="1" s="1"/>
  <c r="BB88" i="1"/>
  <c r="BB87" i="1" s="1"/>
  <c r="W33" i="1" s="1"/>
  <c r="AW88" i="1"/>
  <c r="BD88" i="1"/>
  <c r="BD87" i="1" s="1"/>
  <c r="W35" i="1" s="1"/>
  <c r="AU88" i="1"/>
  <c r="AZ88" i="1"/>
  <c r="AV88" i="1"/>
  <c r="BA88" i="1"/>
  <c r="M113" i="3"/>
  <c r="H33" i="3"/>
  <c r="BA89" i="1" s="1"/>
  <c r="H33" i="5"/>
  <c r="BA91" i="1" s="1"/>
  <c r="AW91" i="1" l="1"/>
  <c r="Y122" i="5"/>
  <c r="W122" i="5"/>
  <c r="AA122" i="5"/>
  <c r="BK122" i="5"/>
  <c r="N92" i="4"/>
  <c r="AA117" i="4"/>
  <c r="AA116" i="4" s="1"/>
  <c r="Y117" i="4"/>
  <c r="Y116" i="4" s="1"/>
  <c r="W117" i="4"/>
  <c r="W116" i="4" s="1"/>
  <c r="AU90" i="1" s="1"/>
  <c r="BK117" i="4"/>
  <c r="BK116" i="4" s="1"/>
  <c r="AZ87" i="1"/>
  <c r="AY87" i="1"/>
  <c r="AX87" i="1"/>
  <c r="AT88" i="1"/>
  <c r="AU87" i="1"/>
  <c r="BA87" i="1"/>
  <c r="AV87" i="1" l="1"/>
  <c r="AW87" i="1"/>
  <c r="AT87" i="1" l="1"/>
  <c r="N118" i="4" l="1"/>
  <c r="N90" i="4" l="1"/>
  <c r="W121" i="5" l="1"/>
  <c r="AU91" i="1" s="1"/>
  <c r="AA121" i="5"/>
  <c r="Y121" i="5"/>
  <c r="BK121" i="5" l="1"/>
  <c r="N91" i="5" l="1"/>
  <c r="N89" i="5" l="1"/>
  <c r="N178" i="3" l="1"/>
  <c r="N121" i="3" s="1"/>
  <c r="N90" i="3" s="1"/>
  <c r="AA121" i="3" l="1"/>
  <c r="AA120" i="3" s="1"/>
  <c r="AA119" i="3" s="1"/>
  <c r="BK121" i="3"/>
  <c r="BK120" i="3" s="1"/>
  <c r="BK119" i="3" s="1"/>
  <c r="Y121" i="3"/>
  <c r="Y120" i="3" s="1"/>
  <c r="Y119" i="3" s="1"/>
  <c r="W121" i="3"/>
  <c r="W120" i="3" s="1"/>
  <c r="W119" i="3" s="1"/>
  <c r="AU89" i="1" s="1"/>
  <c r="N296" i="4" l="1"/>
  <c r="N272" i="4" s="1"/>
  <c r="N93" i="4" l="1"/>
  <c r="N117" i="4"/>
  <c r="N116" i="4" l="1"/>
  <c r="N88" i="4" s="1"/>
  <c r="N89" i="4"/>
  <c r="L99" i="4" l="1"/>
  <c r="M27" i="4"/>
  <c r="M30" i="4" s="1"/>
  <c r="H32" i="4" l="1"/>
  <c r="AG90" i="1"/>
  <c r="M32" i="4" l="1"/>
  <c r="AZ90" i="1"/>
  <c r="AV90" i="1" l="1"/>
  <c r="AT90" i="1" s="1"/>
  <c r="AN90" i="1" s="1"/>
  <c r="L38" i="4"/>
  <c r="N236" i="5" l="1"/>
  <c r="N220" i="5" s="1"/>
  <c r="N94" i="5" l="1"/>
  <c r="N179" i="3" l="1"/>
  <c r="N120" i="3" s="1"/>
  <c r="N89" i="3" l="1"/>
  <c r="N119" i="3"/>
  <c r="N88" i="3" s="1"/>
  <c r="N91" i="3"/>
  <c r="L102" i="3" l="1"/>
  <c r="M27" i="3"/>
  <c r="M30" i="3" s="1"/>
  <c r="H32" i="3" l="1"/>
  <c r="AG89" i="1"/>
  <c r="AZ89" i="1" l="1"/>
  <c r="M32" i="3"/>
  <c r="AV89" i="1" l="1"/>
  <c r="AT89" i="1" s="1"/>
  <c r="AN89" i="1" s="1"/>
  <c r="L38" i="3"/>
  <c r="N90" i="5" l="1"/>
  <c r="N279" i="5" l="1"/>
  <c r="N255" i="5" s="1"/>
  <c r="N219" i="5" s="1"/>
  <c r="N99" i="5" l="1"/>
  <c r="N122" i="5" l="1"/>
  <c r="N88" i="5" s="1"/>
  <c r="N93" i="5"/>
  <c r="L107" i="5" l="1"/>
  <c r="M27" i="5"/>
  <c r="M30" i="5" s="1"/>
  <c r="AG91" i="1" l="1"/>
  <c r="H32" i="5"/>
  <c r="AG87" i="1" l="1"/>
  <c r="M32" i="5"/>
  <c r="AZ91" i="1"/>
  <c r="AK26" i="1" l="1"/>
  <c r="AK29" i="1" s="1"/>
  <c r="AG95" i="1"/>
  <c r="AV91" i="1"/>
  <c r="AT91" i="1" s="1"/>
  <c r="AN91" i="1" s="1"/>
  <c r="AN87" i="1" s="1"/>
  <c r="AN95" i="1" s="1"/>
  <c r="L38" i="5"/>
  <c r="W31" i="1" l="1"/>
  <c r="AK31" i="1" s="1"/>
  <c r="AK37" i="1" s="1"/>
</calcChain>
</file>

<file path=xl/sharedStrings.xml><?xml version="1.0" encoding="utf-8"?>
<sst xmlns="http://schemas.openxmlformats.org/spreadsheetml/2006/main" count="2136" uniqueCount="876">
  <si>
    <t>2012</t>
  </si>
  <si>
    <t>List obsahuje:</t>
  </si>
  <si>
    <t>1) Souhrnný list stavby</t>
  </si>
  <si>
    <t>2) Rekapitulace objektů</t>
  </si>
  <si>
    <t>2.0</t>
  </si>
  <si>
    <t/>
  </si>
  <si>
    <t>False</t>
  </si>
  <si>
    <t>0,01</t>
  </si>
  <si>
    <t>21</t>
  </si>
  <si>
    <t>15</t>
  </si>
  <si>
    <t>SOUHRNNÝ LIST STAVBY</t>
  </si>
  <si>
    <t>v ---  níže se nacházejí doplnkové a pomocné údaje k sestavám  --- v</t>
  </si>
  <si>
    <t>0,001</t>
  </si>
  <si>
    <t>Kód:</t>
  </si>
  <si>
    <t>Stavba:</t>
  </si>
  <si>
    <t>JKSO:</t>
  </si>
  <si>
    <t>CC-CZ:</t>
  </si>
  <si>
    <t>Místo:</t>
  </si>
  <si>
    <t>Datum:</t>
  </si>
  <si>
    <t>Objednatel:</t>
  </si>
  <si>
    <t>IČ:</t>
  </si>
  <si>
    <t>DIČ:</t>
  </si>
  <si>
    <t>Zhotovitel:</t>
  </si>
  <si>
    <t>Projektant:</t>
  </si>
  <si>
    <t>True</t>
  </si>
  <si>
    <t>Zpracovatel:</t>
  </si>
  <si>
    <t>Poznámka:</t>
  </si>
  <si>
    <t>Náklady z rozpočtů</t>
  </si>
  <si>
    <t>Ostatní náklady ze souhrnného listu</t>
  </si>
  <si>
    <t>Cena bez DPH</t>
  </si>
  <si>
    <t>DPH</t>
  </si>
  <si>
    <t>základní</t>
  </si>
  <si>
    <t>ze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</si>
  <si>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</si>
  <si>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</si>
  <si>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</si>
  <si>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</si>
  <si>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</si>
  <si>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</si>
  <si>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</si>
  <si>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</si>
  <si>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</si>
  <si>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</si>
  <si>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</si>
  <si>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</si>
  <si>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Zhotovitel</t>
  </si>
  <si>
    <t>REKAPITULACE OBJEKTŮ STAVBY</t>
  </si>
  <si>
    <t>Informatívní údaje z listů zakázek</t>
  </si>
  <si>
    <t>Kód</t>
  </si>
  <si>
    <t>Objekt</t>
  </si>
  <si>
    <t>Cena bez DPH [CZK]</t>
  </si>
  <si>
    <t>Cena s DPH [CZK]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</si>
  <si>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</si>
  <si>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</si>
  <si>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</si>
  <si>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</si>
  <si>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</si>
  <si>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</si>
  <si>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</si>
  <si>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</si>
  <si>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</si>
  <si>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</si>
  <si>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</si>
  <si>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</si>
  <si>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1) Náklady z rozpočtů</t>
  </si>
  <si>
    <t>D</t>
  </si>
  <si>
    <t>0</t>
  </si>
  <si>
    <t>###NOIMPORT###</t>
  </si>
  <si>
    <t>IMPORT</t>
  </si>
  <si>
    <t>{2f1bae70-660f-42af-8a62-448794b15207}</t>
  </si>
  <si>
    <t>{00000000-0000-0000-0000-000000000000}</t>
  </si>
  <si>
    <t>/</t>
  </si>
  <si>
    <t>1</t>
  </si>
  <si>
    <t>{2897c6fb-2660-4e6b-8cdd-6e9aef727640}</t>
  </si>
  <si>
    <t>{7b99cb90-1f49-4b31-aea9-fd2a881fd550}</t>
  </si>
  <si>
    <t>{4145183a-aa50-4ead-b61e-0e1818533b1a}</t>
  </si>
  <si>
    <t>{083a510c-0699-455a-bd4a-73b418eff865}</t>
  </si>
  <si>
    <t>2) Ostatní náklady ze souhrnného listu</t>
  </si>
  <si>
    <t>Procent. zadání_x000D_
[% nákladů rozpočtu]</t>
  </si>
  <si>
    <t>Zařazení nákladů</t>
  </si>
  <si>
    <t>Celkové náklady za stavbu 1) + 2)</t>
  </si>
  <si>
    <t>1) Krycí list rozpočtu</t>
  </si>
  <si>
    <t>2) Rekapitulace rozpočtu</t>
  </si>
  <si>
    <t>3) Rozpočet</t>
  </si>
  <si>
    <t>Zpět na list:</t>
  </si>
  <si>
    <t>Rekapitulace stavby</t>
  </si>
  <si>
    <t>2</t>
  </si>
  <si>
    <t>KRYCÍ LIST ROZPOČTU</t>
  </si>
  <si>
    <t>Objekt:</t>
  </si>
  <si>
    <t>Náklady z rozpočtu</t>
  </si>
  <si>
    <t>Ostatní náklady</t>
  </si>
  <si>
    <t>REKAPITULACE ROZPOČTU</t>
  </si>
  <si>
    <t>Kód - Popis</t>
  </si>
  <si>
    <t>Cena celkem [CZK]</t>
  </si>
  <si>
    <t>1) Náklady z rozpočtu</t>
  </si>
  <si>
    <t>-1</t>
  </si>
  <si>
    <t>PSV - Práce a dodávky PSV</t>
  </si>
  <si>
    <t xml:space="preserve">    767 - Konstrukce zámečnické</t>
  </si>
  <si>
    <t>2) Ostatní náklady</t>
  </si>
  <si>
    <t>Zařízení staveniště</t>
  </si>
  <si>
    <t>VRN</t>
  </si>
  <si>
    <t>Kompletační činnost</t>
  </si>
  <si>
    <t>KOMPLETACNA</t>
  </si>
  <si>
    <t>ROZPOČET</t>
  </si>
  <si>
    <t>PČ</t>
  </si>
  <si>
    <t>Typ</t>
  </si>
  <si>
    <t>Popis</t>
  </si>
  <si>
    <t>MJ</t>
  </si>
  <si>
    <t>Množství</t>
  </si>
  <si>
    <t>J.cena [CZK]</t>
  </si>
  <si>
    <t>Poznámka</t>
  </si>
  <si>
    <t>J. Nh [h]</t>
  </si>
  <si>
    <t>Nh celkem [h]</t>
  </si>
  <si>
    <t>J. hmotnost_x000D_
[t]</t>
  </si>
  <si>
    <t>Hmotnost_x000D_
celkem [t]</t>
  </si>
  <si>
    <t>J. suť [t]</t>
  </si>
  <si>
    <t>Suť Celkem [t]</t>
  </si>
  <si>
    <t>ROZPOCET</t>
  </si>
  <si>
    <t>K</t>
  </si>
  <si>
    <t>m2</t>
  </si>
  <si>
    <t>16</t>
  </si>
  <si>
    <t>M</t>
  </si>
  <si>
    <t>32</t>
  </si>
  <si>
    <t>4</t>
  </si>
  <si>
    <t>m</t>
  </si>
  <si>
    <t>%</t>
  </si>
  <si>
    <t>kus</t>
  </si>
  <si>
    <t>HSV - Práce a dodávky HSV</t>
  </si>
  <si>
    <t>m3</t>
  </si>
  <si>
    <t>t</t>
  </si>
  <si>
    <t>307785013</t>
  </si>
  <si>
    <t>-1462403116</t>
  </si>
  <si>
    <t>783314101</t>
  </si>
  <si>
    <t>Základní jednonásobný syntetický nátěr zámečnických konstrukcí</t>
  </si>
  <si>
    <t xml:space="preserve">    721 - Zdravotechnika - vnitřní kanalizace</t>
  </si>
  <si>
    <t>997013501</t>
  </si>
  <si>
    <t>-1582124826</t>
  </si>
  <si>
    <t>721290111</t>
  </si>
  <si>
    <t>Stavební úpravy</t>
  </si>
  <si>
    <t>Kanalizace</t>
  </si>
  <si>
    <t>721174042</t>
  </si>
  <si>
    <t>721174043</t>
  </si>
  <si>
    <t>721194104</t>
  </si>
  <si>
    <t>721194105</t>
  </si>
  <si>
    <t>Vyvedení a upevnění odpadních výpustek DN 50</t>
  </si>
  <si>
    <t>877265211</t>
  </si>
  <si>
    <t>Montáž tvarovek z tvrdého PVC-systém KG nebo HT  jednoosé do DN 100</t>
  </si>
  <si>
    <t>877265221</t>
  </si>
  <si>
    <t xml:space="preserve">    721 -Zdravotechnika - vnitřní kanalizace</t>
  </si>
  <si>
    <t xml:space="preserve">    713 - Izolace tepelné </t>
  </si>
  <si>
    <t>izolace potrubí, trubice z pěnového polyetylénu Tubex pro DN25, 20x28mm, tl.20mm</t>
  </si>
  <si>
    <t>izolace potrubí, trubice z pěnového polyetylénu Tubex pro DN20, 20x22mm, tl.20mm</t>
  </si>
  <si>
    <t xml:space="preserve">    722 - Zdravotechnika  - vnitřní vodovod</t>
  </si>
  <si>
    <t>722174002</t>
  </si>
  <si>
    <t>722174003</t>
  </si>
  <si>
    <t>722174004</t>
  </si>
  <si>
    <t>722174005</t>
  </si>
  <si>
    <t>722290226</t>
  </si>
  <si>
    <t xml:space="preserve">Zkouška těsnosti vodovodního potrubí </t>
  </si>
  <si>
    <t>722290234</t>
  </si>
  <si>
    <t>Proplach a dezinfekce vodovodního potrubí do DN 80</t>
  </si>
  <si>
    <t>734292715</t>
  </si>
  <si>
    <t>734209116</t>
  </si>
  <si>
    <t>ks</t>
  </si>
  <si>
    <t xml:space="preserve">    713 - Izolace tepelné</t>
  </si>
  <si>
    <t xml:space="preserve">    722 - Zdravotechnika -vnitřní vodovod</t>
  </si>
  <si>
    <t xml:space="preserve">    723 - Zdravotechnika - zařízení, armatury</t>
  </si>
  <si>
    <t>Montáž armatury závitové s dvěma závity do G 5/4</t>
  </si>
  <si>
    <t>767995111</t>
  </si>
  <si>
    <t>kg</t>
  </si>
  <si>
    <t>třmen kruhový ON 130625 DN 25</t>
  </si>
  <si>
    <t>třmen kruhový ON 130625 DN 32</t>
  </si>
  <si>
    <t>třmen kruhový ON 130625 DN 50</t>
  </si>
  <si>
    <t>třmen kruhový ON 130625 DN 65</t>
  </si>
  <si>
    <t>31384020</t>
  </si>
  <si>
    <t>32271820</t>
  </si>
  <si>
    <t>Konzola 27/18x200</t>
  </si>
  <si>
    <t>32384450</t>
  </si>
  <si>
    <t>Konzola 38/40x500</t>
  </si>
  <si>
    <t>31100830</t>
  </si>
  <si>
    <t>Sestava uchycení M8x30</t>
  </si>
  <si>
    <t>kpl</t>
  </si>
  <si>
    <t>Spojovací matice M8</t>
  </si>
  <si>
    <t>Montáž tvarovek z tvrdého PVC-systém KG nebo HT dvouosé do DN 100</t>
  </si>
  <si>
    <t>734292716</t>
  </si>
  <si>
    <t>734292717</t>
  </si>
  <si>
    <t>734209117</t>
  </si>
  <si>
    <t>Montáž armatury závitové s dvěma závity G 6/4</t>
  </si>
  <si>
    <t>Montáž armatury závitové s dvěma závity do G 1</t>
  </si>
  <si>
    <t xml:space="preserve">    723 - Zdravotechnika  - zařízení, armatury  </t>
  </si>
  <si>
    <t>Montáž izolace tepelné potrubí potrubními pouzdry s Al fólií D do 63 mm</t>
  </si>
  <si>
    <t>734292714</t>
  </si>
  <si>
    <t>713463131</t>
  </si>
  <si>
    <t>Požární hydrant</t>
  </si>
  <si>
    <t xml:space="preserve">734209115 </t>
  </si>
  <si>
    <t xml:space="preserve">734209114 </t>
  </si>
  <si>
    <t>Montáž armatury závitové s dvěma závity G 3/4</t>
  </si>
  <si>
    <t xml:space="preserve">734209113 </t>
  </si>
  <si>
    <t>Montáž armatury závitové s dvěma závity G 1/2</t>
  </si>
  <si>
    <t>Koleno HTB 50/45°</t>
  </si>
  <si>
    <t>Koleno HTB 40/45°</t>
  </si>
  <si>
    <t xml:space="preserve">Potrubí kanalizační plastové systém HT DN 40, vč.montáže  </t>
  </si>
  <si>
    <t>Potrubí kanalizační plastové systém HT DN 50, vč.montáže</t>
  </si>
  <si>
    <t>Vyvedení a upevnění odpadních výpustek DN 40</t>
  </si>
  <si>
    <t>28615611</t>
  </si>
  <si>
    <t>28615610</t>
  </si>
  <si>
    <t>28615609</t>
  </si>
  <si>
    <t>28615635</t>
  </si>
  <si>
    <t>Redukce HTR 50/40</t>
  </si>
  <si>
    <t>28615636</t>
  </si>
  <si>
    <t>721174044</t>
  </si>
  <si>
    <t>Potrubí kanalizační plastové systém HT DN 75, vč.montáže</t>
  </si>
  <si>
    <t>877215211</t>
  </si>
  <si>
    <t>Montáž tvarovek z tvrdého PVC-systém KG nebo HT  jednoosé do DN 50</t>
  </si>
  <si>
    <t>877215221</t>
  </si>
  <si>
    <t>Montáž tvarovek z tvrdého PVC-systém KG nebo HT dvouosé do DN 50</t>
  </si>
  <si>
    <t>Zkouška těsnosti potrubí kanalizace vodou do DN 125</t>
  </si>
  <si>
    <t>Montáž atypických zámečnických konstrukcí hmotnosti do 5 kg</t>
  </si>
  <si>
    <t>998767203</t>
  </si>
  <si>
    <t>Přesun hmot procentní pro zámečnické konstrukce v objektech v do 24m</t>
  </si>
  <si>
    <t xml:space="preserve">    767 -Konstrukce zámečnícké</t>
  </si>
  <si>
    <t>42390146</t>
  </si>
  <si>
    <t>42390148</t>
  </si>
  <si>
    <t>42390150</t>
  </si>
  <si>
    <t>31111017</t>
  </si>
  <si>
    <t>31197002</t>
  </si>
  <si>
    <t>Odvoz vybouraných hmot na skládku nebo meziskládku do 1 km se složením</t>
  </si>
  <si>
    <t>997013509</t>
  </si>
  <si>
    <t>Příplatek k ceně odvozu odpadu za každý další započatý km přes 1 km</t>
  </si>
  <si>
    <t>28377045</t>
  </si>
  <si>
    <t>28377048</t>
  </si>
  <si>
    <t>713463212</t>
  </si>
  <si>
    <t>63154531</t>
  </si>
  <si>
    <t>Pouzdro Isover z kamenné vlny opatřená povrchovou úpravou s polepem hliníkovou fólií pro D25, d28/tl.30mm</t>
  </si>
  <si>
    <t>998722203</t>
  </si>
  <si>
    <t>Přesun hmot procentní pro vnitřní vodovod v objektech v do 24 m</t>
  </si>
  <si>
    <t>Kohout kulový přímý G 3/4" PN 42 do 185°C vnitřní závit</t>
  </si>
  <si>
    <t>Kohout kulový přímý G 1" PN 42 do 185°C vnitřní závit</t>
  </si>
  <si>
    <t>Kohout kulový přímý G 1 1/4" (DN32)PN 42 do 185°C vnitřní závit</t>
  </si>
  <si>
    <t>Kohout kulový přímý G 1 1/2 (DN40)PN 42 do 185°C vnitřní závit</t>
  </si>
  <si>
    <t>734291123</t>
  </si>
  <si>
    <t>727112001</t>
  </si>
  <si>
    <t>Protipožární prostup potrubí d25 PPR 25, protipožární manžeta Hilti, bandáž + tmel Hilti, vč.montáže</t>
  </si>
  <si>
    <t>727112003</t>
  </si>
  <si>
    <t>42391502</t>
  </si>
  <si>
    <t>třmen kruhový ON 130625 DN 20</t>
  </si>
  <si>
    <t>42391503</t>
  </si>
  <si>
    <t>42391504</t>
  </si>
  <si>
    <t>42391506</t>
  </si>
  <si>
    <t>42391507</t>
  </si>
  <si>
    <t>Montáž izolace tepelné potrubí 1x tl izolace trubice do 25 mm</t>
  </si>
  <si>
    <t>725813111</t>
  </si>
  <si>
    <t>55190005</t>
  </si>
  <si>
    <t>Připojovací hadička DN 15 - 80 cm</t>
  </si>
  <si>
    <t>725819401</t>
  </si>
  <si>
    <t>Montáž rohových ventilů s připojovací  hadičkou</t>
  </si>
  <si>
    <t>ventil rohový G 1/2 (roháčka)</t>
  </si>
  <si>
    <t>42390142</t>
  </si>
  <si>
    <t>42390143</t>
  </si>
  <si>
    <t>42390144</t>
  </si>
  <si>
    <t>Objímka dvoušroubová M 8 DN 31-38 , 1""</t>
  </si>
  <si>
    <t>Závitová tyč M8 (50 -250mm)</t>
  </si>
  <si>
    <t xml:space="preserve">Nosník 38/40 x1000 </t>
  </si>
  <si>
    <t>721273245</t>
  </si>
  <si>
    <t>721279126</t>
  </si>
  <si>
    <t>Montáž přivzdušňovacích ventilů</t>
  </si>
  <si>
    <t>Potrubí vodovodní plastové PPR svar polyfuze PN 16 D 20 x 2,8 mm vč.montáže</t>
  </si>
  <si>
    <t>Potrubí vodovodní plastové PPR svar polyfuze PN 16 D 25 x 3,5 mm vč.montáže</t>
  </si>
  <si>
    <t>Potrubí vodovodní plastové PPR svar polyfuze PN 16 D 32 x 4,4 mm vč.montáže</t>
  </si>
  <si>
    <t>Potrubí vodovodní plastové PPR svar polyfuze PN 16 D 40 x 5,5 mm vč.montáže</t>
  </si>
  <si>
    <t>Ing.Bohumil Krhovský</t>
  </si>
  <si>
    <t>28654006</t>
  </si>
  <si>
    <t>Redukce HTR 75/50</t>
  </si>
  <si>
    <t>725869101</t>
  </si>
  <si>
    <t>42390147</t>
  </si>
  <si>
    <t>Objímka dvoušroubová M 8 DN 54-59 , 2""</t>
  </si>
  <si>
    <t>Objímka dvoušroubová M 8 DN 48-53 , 6/4"</t>
  </si>
  <si>
    <t>Objímka dvoušroubová M 8 DN 60-64 , 2""</t>
  </si>
  <si>
    <t>Objímka dvoušroubová M8/M10 DN 78-79 ,             2 1/2"</t>
  </si>
  <si>
    <t>31271820</t>
  </si>
  <si>
    <t xml:space="preserve">Nosník 27/18x200 </t>
  </si>
  <si>
    <t>953941621</t>
  </si>
  <si>
    <t>Osazení kovových výrobků /konzol ,nosník/závěs  do zdi/stropu-cihla vč.zazdění</t>
  </si>
  <si>
    <t>28654002</t>
  </si>
  <si>
    <t xml:space="preserve">Koleno PPR 90°, dn20 </t>
  </si>
  <si>
    <t>28654004</t>
  </si>
  <si>
    <t xml:space="preserve">Koleno PPR 90°, dn25 </t>
  </si>
  <si>
    <t xml:space="preserve">Koleno PPR 90°, dn32 </t>
  </si>
  <si>
    <t>28654008</t>
  </si>
  <si>
    <t xml:space="preserve">Koleno PPR 90°, dn40 </t>
  </si>
  <si>
    <t>28654010</t>
  </si>
  <si>
    <t xml:space="preserve">Koleno PPR 90°, dn50 </t>
  </si>
  <si>
    <t>28654072</t>
  </si>
  <si>
    <t xml:space="preserve">T-KUS PPR dn20 jednoznačný </t>
  </si>
  <si>
    <t>28654074</t>
  </si>
  <si>
    <t xml:space="preserve">T-KUS PPR dn25 jednoznačný </t>
  </si>
  <si>
    <t>28654076</t>
  </si>
  <si>
    <t xml:space="preserve">T-KUS PPR dn32 jednoznačný </t>
  </si>
  <si>
    <t>28654078</t>
  </si>
  <si>
    <t xml:space="preserve">T-KUS PPR dn40 jednoznačný </t>
  </si>
  <si>
    <t>28654080</t>
  </si>
  <si>
    <t xml:space="preserve">T-KUS PPR dn50 jednoznačný </t>
  </si>
  <si>
    <t>28654197</t>
  </si>
  <si>
    <t>Redukce PPR 40/32</t>
  </si>
  <si>
    <t>28654207</t>
  </si>
  <si>
    <t>Redukce PPR 32/25</t>
  </si>
  <si>
    <t>Redukce PPR 25/20</t>
  </si>
  <si>
    <t>28654199</t>
  </si>
  <si>
    <t>Redukce PPR 32/20</t>
  </si>
  <si>
    <t>Objímka dvoušroubová M 8 DN 20-23 , 1/2""</t>
  </si>
  <si>
    <t>Objímka dvoušroubová M 8 DN 25-30 , 1/2""</t>
  </si>
  <si>
    <t>974031154</t>
  </si>
  <si>
    <t xml:space="preserve">Vysekání rýh ve zdivu cihelném hl do 100 mm š do 150 mm   </t>
  </si>
  <si>
    <t>998734203</t>
  </si>
  <si>
    <t>Stavba</t>
  </si>
  <si>
    <t xml:space="preserve">VNITŘNÍ KANALIZACE </t>
  </si>
  <si>
    <t>VNITŘNÍ KANALIZACE</t>
  </si>
  <si>
    <t>STAVEBNÍ ÚPRAVY</t>
  </si>
  <si>
    <t>28615550</t>
  </si>
  <si>
    <t>Odbočka jednoduchá HTEA 50/40/45°</t>
  </si>
  <si>
    <t>28615551</t>
  </si>
  <si>
    <t>28615552</t>
  </si>
  <si>
    <t>998721201</t>
  </si>
  <si>
    <t>Přesun hmot procentní pro kanalizace do 6 m</t>
  </si>
  <si>
    <t>kpl.</t>
  </si>
  <si>
    <t>Zařizovací předměty</t>
  </si>
  <si>
    <t>64211005</t>
  </si>
  <si>
    <t>725219101</t>
  </si>
  <si>
    <t>Montáž umyvadla</t>
  </si>
  <si>
    <t>soubor</t>
  </si>
  <si>
    <t>55144048</t>
  </si>
  <si>
    <t>55161322</t>
  </si>
  <si>
    <t>725829131</t>
  </si>
  <si>
    <t>Montáž bateriií umyvadlových stojánkových</t>
  </si>
  <si>
    <t>Montáž zápachových uzávěrek umyvadel</t>
  </si>
  <si>
    <t>64211034</t>
  </si>
  <si>
    <t>Kryt na sifon bílý</t>
  </si>
  <si>
    <t>725869218</t>
  </si>
  <si>
    <t>Montáž krytu sifonu umyvadel</t>
  </si>
  <si>
    <t>171201231</t>
  </si>
  <si>
    <t>ZŠ Butovická Studénka</t>
  </si>
  <si>
    <t>Město Studénka, ná,republiky 762, 742 13 Studénka</t>
  </si>
  <si>
    <t>Odbočka jednoduchá HTEA 110/50/45°</t>
  </si>
  <si>
    <t>Odbočka jednoduchá HTEA 75/50/45°</t>
  </si>
  <si>
    <t>28615602</t>
  </si>
  <si>
    <t>čisticí kus HTRE DN75</t>
  </si>
  <si>
    <t>28654104</t>
  </si>
  <si>
    <t>T-KUS PPR dn32/20/32  redukovaný</t>
  </si>
  <si>
    <t>28654110</t>
  </si>
  <si>
    <t>T-KUS PPR dn40/25/40  redukovaný</t>
  </si>
  <si>
    <t>28654102</t>
  </si>
  <si>
    <t>T-KUS PPR dn25/20/25  redukovaný</t>
  </si>
  <si>
    <t>28654114</t>
  </si>
  <si>
    <t>28654108</t>
  </si>
  <si>
    <t>T-KUS PPR dn40/20/40  redukovaný</t>
  </si>
  <si>
    <t>28654106</t>
  </si>
  <si>
    <t>T-KUS PPR dn32/25/32  redukovaný</t>
  </si>
  <si>
    <t>28654144</t>
  </si>
  <si>
    <t>Nátrubek PPR DN25</t>
  </si>
  <si>
    <t>28654146</t>
  </si>
  <si>
    <t>Nátrubek PPR DN32</t>
  </si>
  <si>
    <t>28654148</t>
  </si>
  <si>
    <t>Nátrubek PPR DN40</t>
  </si>
  <si>
    <t>28654247</t>
  </si>
  <si>
    <t>Křížení PPR DN20</t>
  </si>
  <si>
    <t>Umyvadlo keramické 55cm  JIKA Deep by Jika 812612, 550x420mm, vývod uprostřed</t>
  </si>
  <si>
    <t>Baterie umyvadlová páková stojánková LYRA chromovaná</t>
  </si>
  <si>
    <t>Zápachová uzávěrka HL132 pro umyvadla DN 40, sifon, krycí růžice</t>
  </si>
  <si>
    <t>Přesun hmot procentní pro armatury a předměty v objektech v do 24 m</t>
  </si>
  <si>
    <t>952901111</t>
  </si>
  <si>
    <t xml:space="preserve">Vyčištění budov bytové a občanské výstavby při výšce podlaží do 4 m   </t>
  </si>
  <si>
    <t>Poplatek za uložení odpadu na recyklační skládce (skládkovné)</t>
  </si>
  <si>
    <t>340238212</t>
  </si>
  <si>
    <t xml:space="preserve">Zazdívka otvorů v příčkách nebo stěnách pl přes 0,25 do 1 m2 cihlami plnými tl přes 100 mm   </t>
  </si>
  <si>
    <t>972012211</t>
  </si>
  <si>
    <t>713410831</t>
  </si>
  <si>
    <t xml:space="preserve">    997 - Přesun, odpady (HSV)</t>
  </si>
  <si>
    <t>733110806</t>
  </si>
  <si>
    <t>733110808</t>
  </si>
  <si>
    <t>722190901</t>
  </si>
  <si>
    <t>Uzavření a otevření vodovodního potrubí při opravách vč.vypouštění a napouštění</t>
  </si>
  <si>
    <t>721140802</t>
  </si>
  <si>
    <t>Demontáž potrubí z litinových trub do DN100</t>
  </si>
  <si>
    <t>725210821</t>
  </si>
  <si>
    <t>Demontáž umyvadel</t>
  </si>
  <si>
    <t>734200823</t>
  </si>
  <si>
    <t>Demontáž armatury závitové se dvěma závity do G 6/4</t>
  </si>
  <si>
    <t xml:space="preserve">    6 - Úpravy povrchů, podlahy a osazování výplní</t>
  </si>
  <si>
    <t>612325223</t>
  </si>
  <si>
    <t xml:space="preserve">Vápenocementová štuková omítka malých ploch přes 0,25 do 1 m2 na stěnách   </t>
  </si>
  <si>
    <t>619995001</t>
  </si>
  <si>
    <t>631312141</t>
  </si>
  <si>
    <t>Doplnění rýh v dosavadních mazaninách betonem prostým</t>
  </si>
  <si>
    <t>977151119</t>
  </si>
  <si>
    <t xml:space="preserve">Jádrové vrty diamantovými korunkami do stavebních materiálů D přes 100  mm   </t>
  </si>
  <si>
    <t>597614280</t>
  </si>
  <si>
    <t>771571810</t>
  </si>
  <si>
    <t xml:space="preserve">    776 - Podlahy povlakové a obklady</t>
  </si>
  <si>
    <t xml:space="preserve">Nátěr penetrační na stěnu   </t>
  </si>
  <si>
    <t xml:space="preserve">Příplatek k montáži obkladů keramických lepených cementovým flexibilním lepidlem za omezený prostor   </t>
  </si>
  <si>
    <t>781477114</t>
  </si>
  <si>
    <t xml:space="preserve">Příplatek k montáži obkladů vnitřních keramických hladkých za spárování tmelem dvousložkovým   </t>
  </si>
  <si>
    <t xml:space="preserve">    784 - Dokončovací práce - malby a tapety</t>
  </si>
  <si>
    <t xml:space="preserve">Základní akrylátová jednonásobná penetrace podkladu </t>
  </si>
  <si>
    <t>784312025</t>
  </si>
  <si>
    <t xml:space="preserve">Dvojnásobné bílé vápenné malby </t>
  </si>
  <si>
    <t>998776203</t>
  </si>
  <si>
    <t>Přesun hmot procentní pro podlahy povlakové v objektech v do 12 m</t>
  </si>
  <si>
    <t>Poplatek za uložení odpadu  na skládce (skládkovné)</t>
  </si>
  <si>
    <t xml:space="preserve">    997 - Přesun, odpady (PSV)</t>
  </si>
  <si>
    <t>Armatury   20 x 0,00025    ( 0,25 kg/ks)</t>
  </si>
  <si>
    <t xml:space="preserve">    733 - Demontáže potrubí, zařizovací předměty </t>
  </si>
  <si>
    <t xml:space="preserve">    997 - Přesun sutě, odpady (HSV)</t>
  </si>
  <si>
    <t>Koleno HTB 70/45°</t>
  </si>
  <si>
    <t>Protipožární prostup potrubí PVC/HT 50, protipožární manžeta Hilti, bandáž + tmel Hilti, vč.montáže</t>
  </si>
  <si>
    <t>stavba</t>
  </si>
  <si>
    <t>Závitová tyč M8 (50 -100mm)</t>
  </si>
  <si>
    <t>63154532</t>
  </si>
  <si>
    <t>Pouzdro Isover z kamenné vlny opatřená povrchovou úpravou s polepem hliníkovou fólií pro D32, d35/tl.30mm</t>
  </si>
  <si>
    <t>998713201</t>
  </si>
  <si>
    <t>Přesun hmot procentní pro izolace tepelné v objektech v do 6 m</t>
  </si>
  <si>
    <t>722174006</t>
  </si>
  <si>
    <t>Potrubí vodovodní plastové PPR svar polyfuze PN 16 D 50 x 6,9 mm vč.montáže</t>
  </si>
  <si>
    <t>722174007</t>
  </si>
  <si>
    <t>Potrubí vodovodní plastové PPR svar polyfuze PN 16 D 63 x 8,6 mm vč.montáže</t>
  </si>
  <si>
    <t>722140115</t>
  </si>
  <si>
    <t>28654122</t>
  </si>
  <si>
    <t>T-KUS PPR dn63/50/63  redukovaný</t>
  </si>
  <si>
    <t>28654116</t>
  </si>
  <si>
    <t>T-KUS PPR dn50/40/50  redukovaný</t>
  </si>
  <si>
    <t>28654201</t>
  </si>
  <si>
    <t>28654200</t>
  </si>
  <si>
    <t>28654205</t>
  </si>
  <si>
    <t>Redukce PPR 50/32</t>
  </si>
  <si>
    <t>Redukce PPR 50/40</t>
  </si>
  <si>
    <t>28654142</t>
  </si>
  <si>
    <t>Nátrubek PPR DN20</t>
  </si>
  <si>
    <t>Potrubí z ušlechtilé oceli (nerez) d35x1,5, lisovaný spoj (pož.voda)  vč.montáže</t>
  </si>
  <si>
    <t>55261315</t>
  </si>
  <si>
    <t>Nátrubek , d 35 z ušlechtilé oceli (nerez) , lisovaný spoj</t>
  </si>
  <si>
    <t>55261335</t>
  </si>
  <si>
    <t>T-kus, d 35 z ušlechtilé oceli (nerez) , jednoznačný ,lisovaný spoj</t>
  </si>
  <si>
    <t>Armatury</t>
  </si>
  <si>
    <t>732219315</t>
  </si>
  <si>
    <t>Montáž ohříváků teplé vody , zásobník stojatý do 1000 litrů</t>
  </si>
  <si>
    <t>732331104</t>
  </si>
  <si>
    <t>Expanzní nádoba s membránou REFIX  (studená voda ,ohřev TV ) , objem 25 lirů  PN 0,8 vč.montáže</t>
  </si>
  <si>
    <t>Termostatický směšovací ventil pro teplou vodu TA-MATIC , G5/4", DN32, 45-55°C</t>
  </si>
  <si>
    <t>734209126</t>
  </si>
  <si>
    <t>Montáž armatury závitové TA MATIC se čtyřmi závity ,  DN G5/4"</t>
  </si>
  <si>
    <t>42611314</t>
  </si>
  <si>
    <t>čerpadlo oběhové cirkulační Grundfos MAGNA3 N 32-80,korozivzdorná ocel Q=3,0 m3/h, h 5m</t>
  </si>
  <si>
    <t>Kohout  zahradní vypouštěcí G 1/2 PN 10 do 110°C závitový</t>
  </si>
  <si>
    <t>Elektro</t>
  </si>
  <si>
    <t>732429215</t>
  </si>
  <si>
    <t xml:space="preserve">Montáž čerpadla oběhového do DN 32 do potrubí  </t>
  </si>
  <si>
    <t>734242415</t>
  </si>
  <si>
    <t>Klapka závitová zpětná G 5/4"</t>
  </si>
  <si>
    <t>28654343</t>
  </si>
  <si>
    <t>Přechodka PP-R g  20x3/4" s převlečnou kovovou maticí vč.montáže</t>
  </si>
  <si>
    <t>28654345</t>
  </si>
  <si>
    <t>Přechodka PP-R g  25x1" s převlečnou kovovou maticí vč.montáže</t>
  </si>
  <si>
    <t>28654346</t>
  </si>
  <si>
    <t>Přechodka PP-R g  32x5/4" s převlečnou kovovou maticí vč.montáže</t>
  </si>
  <si>
    <t>28654347</t>
  </si>
  <si>
    <t>Přechodka PP-R g  40x6/4" s převlečnou kovovou maticí vč.montáže</t>
  </si>
  <si>
    <t>28654300</t>
  </si>
  <si>
    <t xml:space="preserve">Přechodka PPR s vnějším kovovým závitem  D40x5/4" vč.montáže   </t>
  </si>
  <si>
    <t>28654342</t>
  </si>
  <si>
    <t>Přechodka PP-R g  20x1/2" s převlečnou kovovou maticí vč.montáže</t>
  </si>
  <si>
    <t>55261773</t>
  </si>
  <si>
    <t>Šroubení přechodové vnější závit z ušlechtilé oceli (nerez) d35/5/4"</t>
  </si>
  <si>
    <t xml:space="preserve">Hydrantový systém nástěnný (NIKA), s tvarově stálou hadicí D25, G1" min. 0,3l/s, vč.montáže (pozn.NIKA se nebude měnit, jen hadice a ventil) </t>
  </si>
  <si>
    <t xml:space="preserve"> 734251212</t>
  </si>
  <si>
    <t>Kohout plnící a vypouštěcí G 1/2 PN 10 do 110°C závitový</t>
  </si>
  <si>
    <t>734209103</t>
  </si>
  <si>
    <t>Montáž armatury závitové s jedním závitem G 1/2</t>
  </si>
  <si>
    <t>734211120</t>
  </si>
  <si>
    <t>Automat.odvzdušňovací ventil IVAR 5020 DN 15</t>
  </si>
  <si>
    <t>734421101</t>
  </si>
  <si>
    <t>210230154</t>
  </si>
  <si>
    <t>Montáž tlakoměrů</t>
  </si>
  <si>
    <t>734411118</t>
  </si>
  <si>
    <t>Tlakoměr 0-6 bar, vč.smyčky (studená voda)</t>
  </si>
  <si>
    <t>28654299</t>
  </si>
  <si>
    <t>Přechodka PPR s vnějším kovovým závitem  D32x1"   vč.montáže</t>
  </si>
  <si>
    <t>28654298</t>
  </si>
  <si>
    <t>Přechodka PPR s vnějším kovovým závitem  D25x3/4"   vč.montáže</t>
  </si>
  <si>
    <t>Technologické zařízení</t>
  </si>
  <si>
    <t>783614653</t>
  </si>
  <si>
    <t>Základní antikorozní jednonásobný syntetický samozákladující potrubí DN do 50 mm</t>
  </si>
  <si>
    <t>783617613</t>
  </si>
  <si>
    <t>Krycí dvojnásobný email nátěr potrubí DN do 50 mm</t>
  </si>
  <si>
    <t>28615553</t>
  </si>
  <si>
    <t>Odbočka jednoduchá HTEA 110/75/45°</t>
  </si>
  <si>
    <t>974031285</t>
  </si>
  <si>
    <t>97103341</t>
  </si>
  <si>
    <t xml:space="preserve">Vysekání rýh ve zdivu cihelném na maltu vápennou nebo  vápenocementovou do hloubky 300 mm a šířka do 200 mm  (stoupací potrubí kanalizace a vody SV,TV,C)  </t>
  </si>
  <si>
    <t xml:space="preserve">    9 - Ostatní konstrukce a práce práce (vnitřní 1.PP-3.NP)</t>
  </si>
  <si>
    <t>Vybourání otvorů ve zdivu z cihel na maltu vápennou nebo vápenocementovou plochy do 0,09m2 tl.300 mm (pro potrubí kanalizace, SV,TV,C)</t>
  </si>
  <si>
    <t>97103361</t>
  </si>
  <si>
    <t>733390802</t>
  </si>
  <si>
    <t>Demontáž potrubí ocelového závitového od DN15 do DN 32 (pozink)</t>
  </si>
  <si>
    <t xml:space="preserve">Demontáž potrubí plastových  od DN15 do DN 50 </t>
  </si>
  <si>
    <t>732324813</t>
  </si>
  <si>
    <t>Vypouštění vody z nádrží o objemu od 100-500 l</t>
  </si>
  <si>
    <t>732420812</t>
  </si>
  <si>
    <t>Demontáž oběhových čerpadel do DN40</t>
  </si>
  <si>
    <t>Demontáž kabelů elektro k ohřevači TV , čerpadlům, ventilům</t>
  </si>
  <si>
    <t>612325122</t>
  </si>
  <si>
    <t>Vápenocementová štuková omítka rýh ve stěnách š do 300 mm  (rýhy po potrubí vody, kanalizace)</t>
  </si>
  <si>
    <t>612325413</t>
  </si>
  <si>
    <t>Oprava vápenocementové omítky vnitřních ploch, stěn, tl.20mm, rozsah oprav.plochy 50%  (prostor za umyvadly ve třídách,dřezy)</t>
  </si>
  <si>
    <t>Začištění omítek kolem oken, dveří, podlah nebo obkladů   apod.</t>
  </si>
  <si>
    <t xml:space="preserve">Demontáž  obkladů  keramických kladených do malty (za umyvadly,třídy) + prostory místností   kanalizací  </t>
  </si>
  <si>
    <t>Obklady keramické Siko 20x50</t>
  </si>
  <si>
    <t>783823137</t>
  </si>
  <si>
    <t>978059351</t>
  </si>
  <si>
    <t>171201221</t>
  </si>
  <si>
    <t>Výměna rozvodů vody, kanalizace, rozšíření ohřevu TV  a stavební úpravy sociálního zázemí ZŠ Butovická Studénka-IV.etapa</t>
  </si>
  <si>
    <t xml:space="preserve">1. ZDRAVOTECHNIKA ZTI , OHŘEV TV </t>
  </si>
  <si>
    <t>Výměna rozvodů vody, kanalizace, rozšíření ohřevu TV a stavební úpravy sociálního zázemí ZŠ Butovická Studénka-IV.etapa                                              1. ZDRAVOTECHNIKA ZTI, OHŘEV TV</t>
  </si>
  <si>
    <t>VNITŘNÍ VODOVOD A TECHNOLOGICKÉ ZAŘÍZENÍ</t>
  </si>
  <si>
    <t>Vodovod a technologické zařízení</t>
  </si>
  <si>
    <t>Výměna rozvodů vody, kanalizace, rozšíření ohřevu TV a stavební úpravy sociálního zázemí ZŠ Butovická Studénka-IV.etapa                                                           1. ZDRAVOTECHNIKA ZTI, OHŘEV TV</t>
  </si>
  <si>
    <t>Výměna rozvodů vody, kanalizace, rozšíření ohřevu TV a stavební úpravy sociálního zázemí ZŠ Butovická Studénka-IV.etapa                                                1.ZDRAVOTECHNIKA ZTI, OHŘEV TV</t>
  </si>
  <si>
    <t xml:space="preserve">ZŠ Butovická Studénka </t>
  </si>
  <si>
    <t>721174045</t>
  </si>
  <si>
    <t>Potrubí kanalizační plastové systém HT DN 110, vč.montáže</t>
  </si>
  <si>
    <t>721194109</t>
  </si>
  <si>
    <t>Vyvedení a upevnění odpadních výpustek DN 110</t>
  </si>
  <si>
    <t>721194107</t>
  </si>
  <si>
    <t>Vyvedení a upevnění odpadních výpustek DN 70</t>
  </si>
  <si>
    <t>28615612</t>
  </si>
  <si>
    <t>Koleno HTB 100/45°</t>
  </si>
  <si>
    <t>28615637</t>
  </si>
  <si>
    <t>Redukce HTR 100/70</t>
  </si>
  <si>
    <t>28615638</t>
  </si>
  <si>
    <t>Redukce HTR 125/100</t>
  </si>
  <si>
    <t>28615624</t>
  </si>
  <si>
    <t>Odbočka jednoduchá HTEA 75/75/45°</t>
  </si>
  <si>
    <t>28615625</t>
  </si>
  <si>
    <t>Odbočka jednoduchá HTEA 100/100/45°</t>
  </si>
  <si>
    <t>28615603</t>
  </si>
  <si>
    <t>čisticí kus HTRE DN100</t>
  </si>
  <si>
    <t>28611113</t>
  </si>
  <si>
    <t>Potrubí kanalizační plastové systém KG PVC SN4 DN 100</t>
  </si>
  <si>
    <t>28611126</t>
  </si>
  <si>
    <t>Potrubí kanalizační plastové systém KG PVC SN4 DN 125</t>
  </si>
  <si>
    <t>28611351</t>
  </si>
  <si>
    <t>koleno kanalizace plastové KGB 45°/100, SN4</t>
  </si>
  <si>
    <t>28611356</t>
  </si>
  <si>
    <t>koleno kanalizace plastové KGB 45°/125, SN4</t>
  </si>
  <si>
    <t>28611502</t>
  </si>
  <si>
    <t>redukce kanalizace plastové KGR 125/100</t>
  </si>
  <si>
    <t>28611388</t>
  </si>
  <si>
    <t>odbočka jednoduchá KGEA 45° 125/100, SN8</t>
  </si>
  <si>
    <t>87126120</t>
  </si>
  <si>
    <t>Montáž kanalizačního potrubí PVC SN4, DN100</t>
  </si>
  <si>
    <t>871273120</t>
  </si>
  <si>
    <t>Montáž kanalizačního potrubí PVC SN4, DN125</t>
  </si>
  <si>
    <t>877260310</t>
  </si>
  <si>
    <t xml:space="preserve">Montáž tvarovky koleno PVC nebo HT DN110 </t>
  </si>
  <si>
    <t>877270310</t>
  </si>
  <si>
    <t xml:space="preserve">Montáž tvarovky koleno PVC nebo HT DN125 </t>
  </si>
  <si>
    <t>877270330</t>
  </si>
  <si>
    <t>Montáž tvarovky redukce PVC nebo HT DN125</t>
  </si>
  <si>
    <t>877270320</t>
  </si>
  <si>
    <t>Montáž tvarovky odbočky PVC nebo HT DN125</t>
  </si>
  <si>
    <t>721211913</t>
  </si>
  <si>
    <t>Montáž podlahových vpustí</t>
  </si>
  <si>
    <t>55161722</t>
  </si>
  <si>
    <t>Podlahová vpusť HL 541 I (Individual) sprchová , PP/nerez , odtok DN40/DN50,  rámeček Klick/Klack 80.1,pro  individuální vlepení dlažby</t>
  </si>
  <si>
    <t>Přivzdušňovací ventil HL905-podomítková verze DN75, pod strop</t>
  </si>
  <si>
    <t>28611131</t>
  </si>
  <si>
    <t>Potrubí kanalizační plastové systém KG PVC SN4 DN 160</t>
  </si>
  <si>
    <t>871313120</t>
  </si>
  <si>
    <t>Montáž kanalizačního potrubí PVC SN4, DN160</t>
  </si>
  <si>
    <t>28611389</t>
  </si>
  <si>
    <t>odbočka jednoduchá KGEA 45° 125/125, SN8</t>
  </si>
  <si>
    <t>28611914</t>
  </si>
  <si>
    <t>odbočka jednoduchá KGEA 45° 160/125, SN4</t>
  </si>
  <si>
    <t>28611504</t>
  </si>
  <si>
    <t>redukce kanalizace plastové KGR 160/125</t>
  </si>
  <si>
    <t>877310330</t>
  </si>
  <si>
    <t>Montáž tvarovky redukce PVC nebo HT DN150</t>
  </si>
  <si>
    <t>877310320</t>
  </si>
  <si>
    <t>Montáž tvarovky odbočky PVC nebo HT DN150</t>
  </si>
  <si>
    <t>727112006</t>
  </si>
  <si>
    <t>Protipožární prostup potrubí PVC/HT 100, protipožární manžeta Hilti, bandáž + tmel Hilti, vč.montáže</t>
  </si>
  <si>
    <t>Napojení venkovního potrubí  PVC KG125 a KG150 na stávající odbočky páteřní kanalizace nádvoří nádvoří školy pod zámkovou dlažbou</t>
  </si>
  <si>
    <t>721290112</t>
  </si>
  <si>
    <t>Zkouška těsnosti potrubí kanalizace vodou do DN 150 do DN200</t>
  </si>
  <si>
    <t>42390154</t>
  </si>
  <si>
    <t>Objímka dvoušroubová M8/M10 DN 102-116 , 4"</t>
  </si>
  <si>
    <t>998767201</t>
  </si>
  <si>
    <t>Přesun hmot procentní pro zámečnické konstrukce v objektech v do 6m</t>
  </si>
  <si>
    <t>42391509</t>
  </si>
  <si>
    <t>třmen kruhový ON 130625 DN 100</t>
  </si>
  <si>
    <t>Pouzdro Isover z kamenné vlny opatřená povrchovou úpravou s polepem hliníkovou fólií pro D50, d54/tl.30mm</t>
  </si>
  <si>
    <t>63154014</t>
  </si>
  <si>
    <t>63154534</t>
  </si>
  <si>
    <t xml:space="preserve">Pouzdro Isover z kamenné vlny opatřená povrchovou úpravou s polepem hliníkovou fólií pro D42, d48/tl.30mm </t>
  </si>
  <si>
    <t>722140113</t>
  </si>
  <si>
    <t>Potrubí z ušlechtilé oceli (nerez) d22x1,2, lisovaný spoj (pož.voda)  vč.montáže</t>
  </si>
  <si>
    <t>722140116</t>
  </si>
  <si>
    <t>Potrubí z ušlechtilé oceli (nerez) d42x1,5, lisovaný spoj (pož.voda)  vč.montáže</t>
  </si>
  <si>
    <t>T-KUS PPR dn40/32/40  redukovaný</t>
  </si>
  <si>
    <t>T-KUS PPR dn50/32/50  redukovaný</t>
  </si>
  <si>
    <t>Koleno 90°, d 42 z ušlechtilé oceli (nerez) , lisovaný spoj</t>
  </si>
  <si>
    <t>55261326</t>
  </si>
  <si>
    <t>55261316</t>
  </si>
  <si>
    <t>Nátrubek , d 42 z ušlechtilé oceli (nerez) , lisovaný spoj</t>
  </si>
  <si>
    <t>55261335.1</t>
  </si>
  <si>
    <t>T-kus, d 42/35 z ušlechtilé oceli (nerez) , redukovaný ,lisovaný spoj</t>
  </si>
  <si>
    <t>731251121</t>
  </si>
  <si>
    <t>Montáž závěsného elektrického kotle od 18 kW do 60 kW</t>
  </si>
  <si>
    <t>M-171206-731-01</t>
  </si>
  <si>
    <t>Uvedení  elektrického  kotle závěsného do 50 kW kW do provozu v kombinaci s ohřevem TV</t>
  </si>
  <si>
    <t>731259617</t>
  </si>
  <si>
    <t>M-171206-731-02</t>
  </si>
  <si>
    <t>Hlídač proudového maxima THERM HJ103 TRX</t>
  </si>
  <si>
    <t xml:space="preserve">Elektrický kotel THERM EL38, 37,5 kW, závěsný , teploovodní , max.80/60°C, max.3 bar, 3x230/400V+N+PE/50,vč.konstrukce uchycení kotle  na stěnu </t>
  </si>
  <si>
    <t>M-171206-731-03</t>
  </si>
  <si>
    <t>M-171206-731-04</t>
  </si>
  <si>
    <t>Regulace elektro kotle, spínání kotle podle potřeby ohřevu vody  v zásobníku TV  tj.kombinace  s teplotním čidlem ohřevu TV  ,  termostat zásobníku TV, rozvaděč regulace kotle VPT (set MaR pro ohřev vody kotelny, dodávka výrobce kotlů THERM) ,kabelové propojení vč.montáže (Pozn.dodávka a montáž bude provedena bez projektové dokumentace MaR)</t>
  </si>
  <si>
    <t>Nadřazená regulace MaR  ohřevu TV, regulace dohřevu  ve dvou  zásobnících TV , zapojení a zprovozněnír dvoucestných uzavíracích armatur topné vody Belimo (2ks),  propojení s MaR kotlů Therm a hlavním rozvaděčem kotelny, kabelové propojení,vč.montáže (Pozn.dodávka a montáž bude provedena bez projektové dokumentace MaR)</t>
  </si>
  <si>
    <t>D-171205-731-05 Immergas</t>
  </si>
  <si>
    <t>Nepřímotopný stacionární ohřívač teplé vody Immergas INOXSTOR 500 V2,objem 480 litrů,   dva výměníky nutno  propojit, DN810 s izolací, izolovat až v kotelně,  výška 1735 mm, , dodávka vč.opláštění, izolace. Ohřívač dodat i  s topným elektrickým těles 6 kW (např.ETT-R 6 kW) a s přírubou G6/4" pro topné el.tělesoo,návarek G6/4" !!!</t>
  </si>
  <si>
    <t>M171205-731-06</t>
  </si>
  <si>
    <t>M171205-732-07</t>
  </si>
  <si>
    <t>Kulový kohout BELIMO R2025,DN25, vč. POHONU NRF 24-S2 ( OTEVŘENO/ZAVŘENO)</t>
  </si>
  <si>
    <t>734209115</t>
  </si>
  <si>
    <t>Montáž armatury závitové BELIMO se dvěma  závity ,  DN G1"</t>
  </si>
  <si>
    <t>M-171206-731-06</t>
  </si>
  <si>
    <t>Kabinový změkčovací filtr  Aquina SMKME-20BNT (rozměr 530/225/440mm) el.objemové řízení, G1"</t>
  </si>
  <si>
    <t>M-171206-731-07</t>
  </si>
  <si>
    <t>Montáž změkčovacího filtru Aquina</t>
  </si>
  <si>
    <t>Koleno 90°, d 22 z ušlechtilé oceli (nerez) , lisovaný spoj</t>
  </si>
  <si>
    <t>734291246.1</t>
  </si>
  <si>
    <t>Separační magnetický filtr 1"</t>
  </si>
  <si>
    <t>734291264</t>
  </si>
  <si>
    <t>Filtr závitový přímý G 1" PN 30 do 130°C s vnitřními závity</t>
  </si>
  <si>
    <t>734291263</t>
  </si>
  <si>
    <t>Filtr závitový přímý G 3/4" PN 30 do 130°C s vnitřními závity</t>
  </si>
  <si>
    <t>F76S</t>
  </si>
  <si>
    <t>Filtr RESIO F76S  G6/4"(DN40) se zpětným proplachem (na pitnou vodu)</t>
  </si>
  <si>
    <t>734242413</t>
  </si>
  <si>
    <t>Klapka závitová zpětná G 3/4"</t>
  </si>
  <si>
    <t>734242414</t>
  </si>
  <si>
    <t>Klapka závitová zpětná G 1"</t>
  </si>
  <si>
    <t>28654296</t>
  </si>
  <si>
    <t>Přechodka PPR s vnějším kovovým závitem  D20x1/2"   vč.montáže</t>
  </si>
  <si>
    <t>28654297</t>
  </si>
  <si>
    <t>Přechodka PPR s vnějším kovovým závitem  D20x3/4"   vč.montáže</t>
  </si>
  <si>
    <t>55261770</t>
  </si>
  <si>
    <t>Šroubení přechodové vnější závit z ušlechtilé oceli (nerez) d22/3/4"</t>
  </si>
  <si>
    <t>734292713</t>
  </si>
  <si>
    <t>Kohout kulový přímý G 1/2" PN 42 do 185°C vnitřní závit</t>
  </si>
  <si>
    <t>IMI.52751620</t>
  </si>
  <si>
    <t xml:space="preserve">Vyvažovací ventil STAD-B 20, DN20, pro cirkulaci teplé vody </t>
  </si>
  <si>
    <t>Ventil pojistný závit. pro topení 3/4" x 3/4", 6 bar</t>
  </si>
  <si>
    <t xml:space="preserve"> 734251213</t>
  </si>
  <si>
    <t>Ventil pojistný závit. pro topení 1" x 1", 4 bar</t>
  </si>
  <si>
    <t>Teploměr D80/100mm 0-120°C, vč.jímky(G1/2" , zadní napojení  vč.montáže</t>
  </si>
  <si>
    <t>733223304</t>
  </si>
  <si>
    <t>55261574</t>
  </si>
  <si>
    <t>Tvarovka Cu koleno 90°, dn28</t>
  </si>
  <si>
    <t>611104</t>
  </si>
  <si>
    <t>Připojovací šroubení  Cu 28 (Viega)</t>
  </si>
  <si>
    <t>346607</t>
  </si>
  <si>
    <t>Redukce Cu28/22 (Viega)</t>
  </si>
  <si>
    <t>55261643</t>
  </si>
  <si>
    <t>Tvarovka Cu T-kus d28/28, jednoznačná</t>
  </si>
  <si>
    <t>55261668</t>
  </si>
  <si>
    <t>Tvarovka Cu T-kus d28/22, redukovaná</t>
  </si>
  <si>
    <t>Potrubí Cu d28x1, vč.montáže                             (topné potrubí od kotle a expanze)</t>
  </si>
  <si>
    <t>733291101</t>
  </si>
  <si>
    <t>Zkouška těsnosti potrubí do Cu35x1,5</t>
  </si>
  <si>
    <t>721226513</t>
  </si>
  <si>
    <t xml:space="preserve">Zápachová uzávěrka podomítková pro pračku a myčku HL406  DN 40/50 s přípojem vody </t>
  </si>
  <si>
    <t>721229111</t>
  </si>
  <si>
    <t>Montáž zápachových uzávěrek podomítkových do DN50</t>
  </si>
  <si>
    <t>5514550pc</t>
  </si>
  <si>
    <t xml:space="preserve">Baterie sprchová podomítková  Deep by Jika Plus chrom H3311U70041311 vč.podomítkového tělesa a sprchové sady, příslošenství, držák, hadice, růžice </t>
  </si>
  <si>
    <t>725849411</t>
  </si>
  <si>
    <t>Montáž baterie sprchové nástěnné podomítkové  s nastavitelnou výškou sprchy</t>
  </si>
  <si>
    <t>722220111</t>
  </si>
  <si>
    <t>Nástěnky pro baterii G1/2" nebo G3/4"</t>
  </si>
  <si>
    <t>pár</t>
  </si>
  <si>
    <t>725112022</t>
  </si>
  <si>
    <t xml:space="preserve"> Set Klozet závěsný Laufen Pro S (šířka 360 mm,hloubka 530mm,výška 340 mm) ,celý set s uzavřeným oplachovým okruhem, horizontální odpad rámový podomítkový modul Geberit Duofix , systém  pro závěsné klozety se samostatným ocelovým rámem ,splachovací nádržkou protihluková sada vyrovnávací, splachovací tlačítko Geberit Omega 30 pro dvě splachování  plast matný chrom vč.sedátka </t>
  </si>
  <si>
    <t>725119125</t>
  </si>
  <si>
    <t xml:space="preserve">Montáž klozetových mís zavěšených na nosný rám,stěny, vč.podomítkového modulu </t>
  </si>
  <si>
    <t>725119131</t>
  </si>
  <si>
    <t>Montáž klozetových sedátek</t>
  </si>
  <si>
    <t>725331111</t>
  </si>
  <si>
    <t>Výlevka keramická Jika Mira 425x500mm (851046) s plastovou mřížkou</t>
  </si>
  <si>
    <t>725119121</t>
  </si>
  <si>
    <t xml:space="preserve">Montáž výlevkových mís, standartních </t>
  </si>
  <si>
    <t>64254341</t>
  </si>
  <si>
    <t xml:space="preserve">Keramický pisoár Laufen Caprino Plus, rozměry  320x645mm, montážní rám GEBERIT pro pisoáry 112-130 cm, ovládací tlačítko GEBERIT typ 01 pro splachování pisoárů, automatické ovládací elektro zařízení  pro splachování pisoárů , uzavírací ventil přívodu vody. </t>
  </si>
  <si>
    <t>725129102</t>
  </si>
  <si>
    <t>Montáž pisoárů automatických vč.nosného rámu</t>
  </si>
  <si>
    <t xml:space="preserve">    1 - Zemní práce (venkovní)</t>
  </si>
  <si>
    <t xml:space="preserve">    9 - Ostatní konstrukce a práce (vnitřní 1.PP -3.NP)</t>
  </si>
  <si>
    <t>113106123</t>
  </si>
  <si>
    <t>Rozebrání dlažeb komunikací pro pěší ze zámkových dlaždic (vedle družina-vjezs)</t>
  </si>
  <si>
    <t>113107123</t>
  </si>
  <si>
    <t>Odstranění podkladu pl do 50 m2 z kameniva drceného tl 250 mm</t>
  </si>
  <si>
    <t>Potrubí pod dlažbou plocha 18m2</t>
  </si>
  <si>
    <t>"Kanalizace venkovní pod dlažbou " 23*0,8* 1</t>
  </si>
  <si>
    <t>132212131</t>
  </si>
  <si>
    <t>Hloubení  nezapažených rýh šířky do 800mm, ručně s urovnáním dna předepsaného profilu a spádu  v hornině tř. I sk.3</t>
  </si>
  <si>
    <t>134702449</t>
  </si>
  <si>
    <t xml:space="preserve">Příplatek za lepivost,k hloubení rýh š do 2000 mm </t>
  </si>
  <si>
    <t>161151103</t>
  </si>
  <si>
    <t>Svislé přemístění výkopku strojně z horniny tř.I sk.3 s vyprázdněním dopravná nádoby do dopravního prostředku , vzdáenost 4-8m</t>
  </si>
  <si>
    <t>(18,4)/2</t>
  </si>
  <si>
    <t>162251101</t>
  </si>
  <si>
    <t>Vodorovné přemístění výkopu a sypanin  na dopravním prostředku  s vyprázdněním  do vzdálenosti 20m,  z horniny tř,I,sk.3</t>
  </si>
  <si>
    <t>"Kanalizace venkovní pod dlažbou " 23*0,8*0,45</t>
  </si>
  <si>
    <t>174111101</t>
  </si>
  <si>
    <t>Zásyp jam, šachet rýh nebo kolem objektů sypaninou se zhutněním</t>
  </si>
  <si>
    <t>"Výkop" 18,4</t>
  </si>
  <si>
    <t>"Odvoz" - 8,28</t>
  </si>
  <si>
    <t>175151101</t>
  </si>
  <si>
    <t>58337303</t>
  </si>
  <si>
    <t>Kamenivo těžené /štěrkopísek frakce 0-8, 0/8</t>
  </si>
  <si>
    <t>8,28*1,7</t>
  </si>
  <si>
    <t>58337344</t>
  </si>
  <si>
    <t>Štěrkopísek frakce 0-32, 0324</t>
  </si>
  <si>
    <t>Celkem</t>
  </si>
  <si>
    <t>"Kanalizace venkovní pod dlažbou " 18*0,8*0,1</t>
  </si>
  <si>
    <t>"podsyp-pískové lože  "  1,44 x 1,7</t>
  </si>
  <si>
    <t>1,44 m3</t>
  </si>
  <si>
    <t>564851011</t>
  </si>
  <si>
    <t>Podklad ze štěrkodrtě ŠD tl 150 mm</t>
  </si>
  <si>
    <t>979054451</t>
  </si>
  <si>
    <t>Očištění vybouraných zámkových dlaždic s původním spárováním z kameniva těženého</t>
  </si>
  <si>
    <t>596211120</t>
  </si>
  <si>
    <t>Kladení zámkové dlažby komunikací pro pěší tl 60 mm skupiny B pl do 50 m2</t>
  </si>
  <si>
    <t>PC-oplocení</t>
  </si>
  <si>
    <t>Oplocení výkopu</t>
  </si>
  <si>
    <t>Potrubí pod dlažbou 18m2</t>
  </si>
  <si>
    <t>Kanalizace pod dlažbou (8,28)*1,8</t>
  </si>
  <si>
    <t xml:space="preserve">20 km,  14,904 x 20 </t>
  </si>
  <si>
    <t>PC-zaměření</t>
  </si>
  <si>
    <t>Geodetické zaměření skutečného provedení</t>
  </si>
  <si>
    <t xml:space="preserve">PC-vytyčení </t>
  </si>
  <si>
    <t>Vytyčení inženýrských sítí (komplet)</t>
  </si>
  <si>
    <t>PC-doprav.značení</t>
  </si>
  <si>
    <t>Dopravní značení (komplet)</t>
  </si>
  <si>
    <t>965042231</t>
  </si>
  <si>
    <t xml:space="preserve">"Kanalizace venkovní pod dlažbou " </t>
  </si>
  <si>
    <t>Bourání podkladů pod dlažby nebo mazanin betonových  tl přes 100 mm, šířka 1m pl do 4 m2 (kanalizace vnitřní 1.NP)</t>
  </si>
  <si>
    <t>(8)/2</t>
  </si>
  <si>
    <t>"Výkop" 8</t>
  </si>
  <si>
    <t>"Odvoz" - 3,68</t>
  </si>
  <si>
    <t>Obsypání potrubí strojně bez prohození sypanina</t>
  </si>
  <si>
    <t>3,6*1,7</t>
  </si>
  <si>
    <t>"podsyp-pískové lože  "  0,8 x 1,7</t>
  </si>
  <si>
    <t>0,8 m3</t>
  </si>
  <si>
    <t>631312121</t>
  </si>
  <si>
    <t xml:space="preserve">Podkladový beton ( v místě  kanalizace podlaha 1.NP, ) tl.80 mm nad  potrubím </t>
  </si>
  <si>
    <t>"Kanalizace vnitřní   v podlaze 1.NP " 10*0,8*0,45</t>
  </si>
  <si>
    <t xml:space="preserve">Poplatek za uložení odpadu na recyklační skládce (skládkovné)-odpad z výkopu venkovní kanalizace </t>
  </si>
  <si>
    <t>Poplatek za uložení odpadu na recyklační skládce (skládkovné)-odpad z výkopu vnitřní  kanalizace</t>
  </si>
  <si>
    <t>"Kanalizace vnitřní  pod podlahou 1.NP" 10*1*0,1</t>
  </si>
  <si>
    <t>"Vnitřní kanalizace  pod podlahou 1.NP " 10*0,8* 1</t>
  </si>
  <si>
    <t>"Kanalizace vnitřní pod podlahou 1.NP " 10*0,8*0,45</t>
  </si>
  <si>
    <t>"Kanalizace vnitřní pod podlahou 1.NP  " 10*0,8*0,1</t>
  </si>
  <si>
    <t>Kanalizace vnitřní pod podlahou 1.NP (3,6)*1,8</t>
  </si>
  <si>
    <t xml:space="preserve">20 km,  6,48 x 20 </t>
  </si>
  <si>
    <t>776141124</t>
  </si>
  <si>
    <t>Vyrovnání podlah (1.NP) stěrkou samonivelační tl 10 mm</t>
  </si>
  <si>
    <t>Vybourání výplní otvorů z lehkých betonů v prefabrikovaných stropech tl přes 120 mm pl 0,09 m2   (pro potrubí do dn 100)</t>
  </si>
  <si>
    <t>Vybourání otvorů ve zdivu z cihel na maltu vápennou nebo vápenocementovou plochy do 0,09m2 tl.600 mm (pro potrubí kanalizace )</t>
  </si>
  <si>
    <t>(66x0,2)+(111x0,15)+(0,09x10)+(0,09x36)+(0,09x4)</t>
  </si>
  <si>
    <t>Odpady,zemní práce (venkovní část )</t>
  </si>
  <si>
    <t>Odpady,zemní práce (vnitřní část)</t>
  </si>
  <si>
    <t>Odpady,bourání,se-kání (vnitřní část)</t>
  </si>
  <si>
    <t>Odpady vysekání rýh a otvorů  (6,9)*1,5 t/m3</t>
  </si>
  <si>
    <t xml:space="preserve">20 km,  10,35 x 20 </t>
  </si>
  <si>
    <t>997013111</t>
  </si>
  <si>
    <t>Bourání,sekání  pro potrubí</t>
  </si>
  <si>
    <t>Bourání,sekání  zdí v 2.NP</t>
  </si>
  <si>
    <t>962031132</t>
  </si>
  <si>
    <t>Bourání příček z cihel pálených plných, tl.do 100mm (WC,sprcha místnost č.219 ve 2.NP viz.výkres)</t>
  </si>
  <si>
    <t>Demontáž podlah a obkladů z dlaždic keramických kladených do malty (umyvárny, toalety, WC  místnost č.219 2.NP)</t>
  </si>
  <si>
    <t>Odpady,bourání (místnost  2.NP)</t>
  </si>
  <si>
    <t>Vnitrostaveništní doprava suti a vybouraných hmot pro budovy  do 12 m s naložením, základní</t>
  </si>
  <si>
    <t>Odpady příčky,cihly místnost č.219  (1)*1,6 t/m3</t>
  </si>
  <si>
    <t>Odpady demontáž  obklady místnost č.219 (20,5)*0,04  t/m2</t>
  </si>
  <si>
    <t xml:space="preserve">20 km,  2,42 x 20 </t>
  </si>
  <si>
    <t>14,94 t + 6,48 t +10,35 t + 2,420 t</t>
  </si>
  <si>
    <t>Odstranění tepelné izolace potrubí s povrchovou úpravou hliníkouvou foliíí nebo z pěnového polystyrenu , tloušťka potrubí do 50mm</t>
  </si>
  <si>
    <t>Demontáž potrubí ocelového závitového od DN32 do DN 50 (pozink)</t>
  </si>
  <si>
    <t>725220831</t>
  </si>
  <si>
    <t xml:space="preserve">Demontáž van rohových </t>
  </si>
  <si>
    <t>725110811</t>
  </si>
  <si>
    <t>Demontáž klozetů</t>
  </si>
  <si>
    <t>725330820</t>
  </si>
  <si>
    <t>Demontáž výlevek</t>
  </si>
  <si>
    <t>732493810</t>
  </si>
  <si>
    <t>Demontáž malé úpravny vody Resio</t>
  </si>
  <si>
    <t>998722202</t>
  </si>
  <si>
    <t>Přesun hmot procentní pro potrubí, armatury, zařízenív objektech  do 12 m</t>
  </si>
  <si>
    <t xml:space="preserve">    14 - Budovy a haly</t>
  </si>
  <si>
    <t>76769182</t>
  </si>
  <si>
    <t>Vyvěšení křídel dveří do 2m2</t>
  </si>
  <si>
    <t>Siko</t>
  </si>
  <si>
    <t>Interiérové dveře Siko Natural Ibiza (pravé/levé) 60-80cm vč.kliky</t>
  </si>
  <si>
    <t>312231127</t>
  </si>
  <si>
    <t>Montáž dveří vnitřních jednokřídlých vč.klik</t>
  </si>
  <si>
    <t>998732202</t>
  </si>
  <si>
    <t>Přesun hmot procentní  v objektech v do 12 m</t>
  </si>
  <si>
    <t xml:space="preserve">    711 - Izolace proti vodě, vlhkosti </t>
  </si>
  <si>
    <t>713123111</t>
  </si>
  <si>
    <t>28376422</t>
  </si>
  <si>
    <t>deska z extrudovaného polystyrenu XPS 100 S 1250 x 600 x 50 mm</t>
  </si>
  <si>
    <t>998711201</t>
  </si>
  <si>
    <t>Přesun hmot procentní pro izolace proti vodě, vlhkosti a plynům v objektech v do 6 m</t>
  </si>
  <si>
    <t xml:space="preserve">    711 - Izolace proti vodě, vlhkosti</t>
  </si>
  <si>
    <t xml:space="preserve">    741 - Elektroinstalace - silnoproud</t>
  </si>
  <si>
    <t>741R1</t>
  </si>
  <si>
    <t>hod</t>
  </si>
  <si>
    <t xml:space="preserve">Demontáž a zpět montáž vypínačů světla (22 ks)   </t>
  </si>
  <si>
    <t>Montáž tepelně izolačního systému základové desky z XPS desek na vodorovné ploše, jednovrstvá, tl.izolace 10cm ( izolace podlahy na potrubí kanalizace  v 1.NP)</t>
  </si>
  <si>
    <t xml:space="preserve">Montáž podlah z keramických dlaždic </t>
  </si>
  <si>
    <t>597611180</t>
  </si>
  <si>
    <t>Dlaždice keramické Siko 33x33cm</t>
  </si>
  <si>
    <t>Místnost - toalety,umyvárny</t>
  </si>
  <si>
    <t xml:space="preserve">Místnost -toalety,umývárny 1.NP.2.NP   </t>
  </si>
  <si>
    <t>Místnost č.135- sklad nářadí , pod podlahou kanalizace</t>
  </si>
  <si>
    <t>28411142</t>
  </si>
  <si>
    <t>Vinylová podlaha PVC protiskluzové , nášlapná, zátěžová tl.min2mm ,elektrostaticky vodivá tl.2mm, hořlavost Bfl-S1, zátěž 34/43. protisklus  R10</t>
  </si>
  <si>
    <t>776221111</t>
  </si>
  <si>
    <t>Montáž vinylové podlahy , lepení PVC pásů standartní lepidlem</t>
  </si>
  <si>
    <t>284110030</t>
  </si>
  <si>
    <t>Lišta soklová PVC 30/30mm</t>
  </si>
  <si>
    <t>776421111</t>
  </si>
  <si>
    <t>Montáž obvodových lišt lepením</t>
  </si>
  <si>
    <t>776121321</t>
  </si>
  <si>
    <t>Neředěná penetrace savého podkladu povlakových podlah</t>
  </si>
  <si>
    <t>Místnost č.218- nový sklad bude vybudován ze sociální místnosti</t>
  </si>
  <si>
    <t>771574113</t>
  </si>
  <si>
    <t>771577151</t>
  </si>
  <si>
    <t>Příplatek k montáži podlah keramických za plochu do 5m2</t>
  </si>
  <si>
    <t>771121011</t>
  </si>
  <si>
    <t xml:space="preserve">Nátěr penetrační na podlahu   </t>
  </si>
  <si>
    <t>Vyrovnání podlah stěrkou samonivelační tl 10 mm</t>
  </si>
  <si>
    <t>771577914</t>
  </si>
  <si>
    <t xml:space="preserve">Příplatek k opravě spárování podlah z dlaždic keramických za spárování tmelem dvousložkovým   </t>
  </si>
  <si>
    <t xml:space="preserve">Demontáž podlah keramických kladených do malty (umyvárny, toalety) + prostory místností nad  kanalizací  </t>
  </si>
  <si>
    <t>781474115</t>
  </si>
  <si>
    <t>Montáž  obkladů vnitřních</t>
  </si>
  <si>
    <t>781472291</t>
  </si>
  <si>
    <t>784181101</t>
  </si>
  <si>
    <t>Místnost -prostory nad obklady, stropy místnosti 1.NP,2.NP + nový sklad 2.NP</t>
  </si>
  <si>
    <t>58582007</t>
  </si>
  <si>
    <t xml:space="preserve">Lepidlo na obklady a dlažby </t>
  </si>
  <si>
    <t>Vana 1 x 0,05   ( 50 kg/ks)</t>
  </si>
  <si>
    <t>Potrubí vodovod pozink.  190 x 0,003    (3 kg/m)</t>
  </si>
  <si>
    <t>Potrubí vodovod ocel.  60 x 0,005    (5 kg/m)</t>
  </si>
  <si>
    <t>Potrubí plast  30x 0,00025    ( 0,25 kg/m)</t>
  </si>
  <si>
    <t>Potrubí kanalizace litina  124 x 0,022    (22 kg/m)</t>
  </si>
  <si>
    <t>Izolace  12 x 0,100    ( 100 kg/m3)</t>
  </si>
  <si>
    <t>Umyvadlo 16 x 0,012    ( 12 kg/ks)</t>
  </si>
  <si>
    <t>Klozet  6 x 0,030    ( 30 kg/ks)</t>
  </si>
  <si>
    <t>Pisoár  1 x 0,015    ( 15 kg/ks)</t>
  </si>
  <si>
    <t>Výlevka  1 x 0,030    ( 30 kg/ks)</t>
  </si>
  <si>
    <t>Odpady demontáž  obklady nad umavadly WC  (181)*0,04  t/m2</t>
  </si>
  <si>
    <t xml:space="preserve">20 km,  11,573 x 20 </t>
  </si>
  <si>
    <t>ZŠ Butovická, Studénka</t>
  </si>
  <si>
    <t>Elektroinstalace technologického zařízení ( instalovat bez projektu části elektro) ,  3x230/400 V , el.zapojení elektro kotle THERM a el.topného tělesa ohřívače TV, úpravny vody,čerpadlaúprava v rozvaděči RH (doplnění jištění ,řízení spínání chodu TUV z přebytků, wattrouter,měření, řízení, dokumentace k RH (pro revizi), kabelové vedení z RH ke kotli a kTUV vč.provedení trasy, průrazů), napojení kabelů do zařízení , uzemnění technologií, dpdávka, montáž. (Pozn.dodávka a montáž této části elektro  bude provedena bez projektové dokumentace popř.si ji zajistí dodabvatel na vlastní náklady).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</si>
</sst>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58" x14ac:knownFonts="1">
    <font>
      <sz val="8"/>
      <name val="Trebuchet MS"/>
      <family val="2"/>
    </font>
    <font>
      <sz val="8"/>
      <color rgb="FF969696"/>
      <name val="Trebuchet MS"/>
      <family val="2"/>
      <charset val="238"/>
    </font>
    <font>
      <sz val="9"/>
      <name val="Trebuchet MS"/>
      <family val="2"/>
      <charset val="238"/>
    </font>
    <font>
      <b/>
      <sz val="12"/>
      <name val="Trebuchet MS"/>
      <family val="2"/>
      <charset val="238"/>
    </font>
    <font>
      <sz val="11"/>
      <name val="Trebuchet MS"/>
      <family val="2"/>
      <charset val="238"/>
    </font>
    <font>
      <sz val="12"/>
      <color rgb="FF003366"/>
      <name val="Trebuchet MS"/>
      <family val="2"/>
      <charset val="238"/>
    </font>
    <font>
      <sz val="10"/>
      <color rgb="FF003366"/>
      <name val="Trebuchet MS"/>
      <family val="2"/>
      <charset val="238"/>
    </font>
    <font>
      <sz val="8"/>
      <color rgb="FF003366"/>
      <name val="Trebuchet MS"/>
      <family val="2"/>
      <charset val="238"/>
    </font>
    <font>
      <sz val="8"/>
      <color rgb="FF505050"/>
      <name val="Trebuchet MS"/>
      <family val="2"/>
      <charset val="238"/>
    </font>
    <font>
      <sz val="8"/>
      <color rgb="FFFAE682"/>
      <name val="Trebuchet MS"/>
      <family val="2"/>
      <charset val="238"/>
    </font>
    <font>
      <sz val="10"/>
      <name val="Trebuchet MS"/>
      <family val="2"/>
      <charset val="238"/>
    </font>
    <font>
      <sz val="10"/>
      <color rgb="FF960000"/>
      <name val="Trebuchet MS"/>
      <family val="2"/>
      <charset val="238"/>
    </font>
    <font>
      <u/>
      <sz val="10"/>
      <color theme="10"/>
      <name val="Trebuchet MS"/>
      <family val="2"/>
      <charset val="238"/>
    </font>
    <font>
      <sz val="8"/>
      <color rgb="FF3366FF"/>
      <name val="Trebuchet MS"/>
      <family val="2"/>
      <charset val="238"/>
    </font>
    <font>
      <b/>
      <sz val="16"/>
      <name val="Trebuchet MS"/>
      <family val="2"/>
      <charset val="238"/>
    </font>
    <font>
      <sz val="9"/>
      <color rgb="FF969696"/>
      <name val="Trebuchet MS"/>
      <family val="2"/>
      <charset val="238"/>
    </font>
    <font>
      <sz val="10"/>
      <color rgb="FF464646"/>
      <name val="Trebuchet MS"/>
      <family val="2"/>
      <charset val="238"/>
    </font>
    <font>
      <b/>
      <sz val="10"/>
      <name val="Trebuchet MS"/>
      <family val="2"/>
      <charset val="238"/>
    </font>
    <font>
      <b/>
      <sz val="8"/>
      <color rgb="FF969696"/>
      <name val="Trebuchet MS"/>
      <family val="2"/>
      <charset val="238"/>
    </font>
    <font>
      <b/>
      <sz val="10"/>
      <color rgb="FF464646"/>
      <name val="Trebuchet MS"/>
      <family val="2"/>
      <charset val="238"/>
    </font>
    <font>
      <sz val="10"/>
      <color rgb="FF969696"/>
      <name val="Trebuchet MS"/>
      <family val="2"/>
      <charset val="238"/>
    </font>
    <font>
      <b/>
      <sz val="9"/>
      <name val="Trebuchet MS"/>
      <family val="2"/>
      <charset val="238"/>
    </font>
    <font>
      <sz val="12"/>
      <color rgb="FF969696"/>
      <name val="Trebuchet MS"/>
      <family val="2"/>
      <charset val="238"/>
    </font>
    <font>
      <b/>
      <sz val="12"/>
      <color rgb="FF960000"/>
      <name val="Trebuchet MS"/>
      <family val="2"/>
      <charset val="238"/>
    </font>
    <font>
      <sz val="12"/>
      <name val="Trebuchet MS"/>
      <family val="2"/>
      <charset val="238"/>
    </font>
    <font>
      <sz val="18"/>
      <color theme="10"/>
      <name val="Wingdings 2"/>
      <family val="1"/>
      <charset val="2"/>
    </font>
    <font>
      <b/>
      <sz val="11"/>
      <color rgb="FF003366"/>
      <name val="Trebuchet MS"/>
      <family val="2"/>
      <charset val="238"/>
    </font>
    <font>
      <sz val="11"/>
      <color rgb="FF003366"/>
      <name val="Trebuchet MS"/>
      <family val="2"/>
      <charset val="238"/>
    </font>
    <font>
      <sz val="11"/>
      <color rgb="FF969696"/>
      <name val="Trebuchet MS"/>
      <family val="2"/>
      <charset val="238"/>
    </font>
    <font>
      <b/>
      <sz val="12"/>
      <color rgb="FF800000"/>
      <name val="Trebuchet MS"/>
      <family val="2"/>
      <charset val="238"/>
    </font>
    <font>
      <b/>
      <sz val="8"/>
      <color rgb="FF800000"/>
      <name val="Trebuchet MS"/>
      <family val="2"/>
      <charset val="238"/>
    </font>
    <font>
      <sz val="8"/>
      <color rgb="FF960000"/>
      <name val="Trebuchet MS"/>
      <family val="2"/>
      <charset val="238"/>
    </font>
    <font>
      <b/>
      <sz val="8"/>
      <name val="Trebuchet MS"/>
      <family val="2"/>
      <charset val="238"/>
    </font>
    <font>
      <i/>
      <sz val="8"/>
      <color rgb="FF0000FF"/>
      <name val="Trebuchet MS"/>
      <family val="2"/>
      <charset val="238"/>
    </font>
    <font>
      <u/>
      <sz val="11"/>
      <color theme="10"/>
      <name val="Calibri"/>
      <family val="2"/>
      <charset val="238"/>
      <scheme val="minor"/>
    </font>
    <font>
      <i/>
      <sz val="8"/>
      <color rgb="FF0000FF"/>
      <name val="Trebuchet MS"/>
      <family val="2"/>
      <charset val="238"/>
    </font>
    <font>
      <sz val="9"/>
      <name val="Trebuchet MS"/>
      <family val="2"/>
      <charset val="238"/>
    </font>
    <font>
      <sz val="10"/>
      <color rgb="FF003366"/>
      <name val="Trebuchet MS"/>
      <family val="2"/>
      <charset val="238"/>
    </font>
    <font>
      <sz val="8"/>
      <name val="Trebuchet MS"/>
      <family val="2"/>
    </font>
    <font>
      <u/>
      <sz val="11"/>
      <color theme="10"/>
      <name val="Calibri"/>
      <family val="2"/>
      <charset val="238"/>
      <scheme val="minor"/>
    </font>
    <font>
      <u/>
      <sz val="11"/>
      <color theme="10"/>
      <name val="Calibri"/>
      <family val="2"/>
    </font>
    <font>
      <u/>
      <sz val="8"/>
      <color theme="10"/>
      <name val="Trebuchet MS"/>
      <family val="2"/>
    </font>
    <font>
      <sz val="8"/>
      <name val="Trebuchet MS"/>
      <family val="2"/>
      <charset val="238"/>
    </font>
    <font>
      <sz val="8"/>
      <color theme="1"/>
      <name val="Trebuchet MS"/>
      <family val="2"/>
    </font>
    <font>
      <sz val="10"/>
      <color rgb="FFFF0000"/>
      <name val="Trebuchet MS"/>
      <family val="2"/>
      <charset val="238"/>
    </font>
    <font>
      <sz val="10"/>
      <name val="Trebuchet MS"/>
      <family val="2"/>
      <charset val="238"/>
    </font>
    <font>
      <b/>
      <sz val="11"/>
      <name val="Trebuchet MS"/>
      <family val="2"/>
      <charset val="238"/>
    </font>
    <font>
      <sz val="8"/>
      <color rgb="FFFF0000"/>
      <name val="Trebuchet MS"/>
      <family val="2"/>
      <charset val="238"/>
    </font>
    <font>
      <sz val="8"/>
      <color theme="1"/>
      <name val="Trebuchet MS"/>
      <family val="2"/>
      <charset val="238"/>
    </font>
    <font>
      <sz val="9"/>
      <color theme="1"/>
      <name val="Trebuchet MS"/>
      <family val="2"/>
      <charset val="238"/>
    </font>
    <font>
      <b/>
      <sz val="12"/>
      <color theme="1"/>
      <name val="Trebuchet MS"/>
      <family val="2"/>
      <charset val="238"/>
    </font>
    <font>
      <b/>
      <u/>
      <sz val="10"/>
      <name val="Trebuchet MS"/>
      <family val="2"/>
      <charset val="238"/>
    </font>
    <font>
      <b/>
      <sz val="8"/>
      <name val="Trebuchet MS"/>
      <family val="2"/>
    </font>
    <font>
      <sz val="8"/>
      <color rgb="FFFF0000"/>
      <name val="Trebuchet MS"/>
      <family val="2"/>
    </font>
    <font>
      <b/>
      <sz val="11"/>
      <color theme="1"/>
      <name val="Trebuchet MS"/>
      <family val="2"/>
      <charset val="238"/>
    </font>
    <font>
      <sz val="11"/>
      <color theme="1"/>
      <name val="Trebuchet MS"/>
      <family val="2"/>
      <charset val="238"/>
    </font>
    <font>
      <b/>
      <u/>
      <sz val="10"/>
      <color theme="1"/>
      <name val="Trebuchet MS"/>
      <family val="2"/>
      <charset val="238"/>
    </font>
    <font>
      <b/>
      <u/>
      <sz val="8"/>
      <color theme="1"/>
      <name val="Trebuchet MS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AE682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dotted">
        <color rgb="FF969696"/>
      </left>
      <right style="dotted">
        <color rgb="FF969696"/>
      </right>
      <top style="dotted">
        <color rgb="FF969696"/>
      </top>
      <bottom style="dotted">
        <color rgb="FF969696"/>
      </bottom>
      <diagonal/>
    </border>
    <border>
      <left style="thin">
        <color indexed="8"/>
      </left>
      <right/>
      <top style="hair">
        <color rgb="FF969696"/>
      </top>
      <bottom style="hair">
        <color rgb="FF969696"/>
      </bottom>
      <diagonal/>
    </border>
    <border>
      <left style="dotted">
        <color rgb="FF969696"/>
      </left>
      <right/>
      <top style="dotted">
        <color rgb="FF969696"/>
      </top>
      <bottom style="dotted">
        <color rgb="FF969696"/>
      </bottom>
      <diagonal/>
    </border>
    <border>
      <left/>
      <right/>
      <top style="dotted">
        <color rgb="FF969696"/>
      </top>
      <bottom style="dotted">
        <color rgb="FF969696"/>
      </bottom>
      <diagonal/>
    </border>
    <border>
      <left/>
      <right style="dotted">
        <color rgb="FF969696"/>
      </right>
      <top style="dotted">
        <color rgb="FF969696"/>
      </top>
      <bottom style="dotted">
        <color rgb="FF969696"/>
      </bottom>
      <diagonal/>
    </border>
    <border>
      <left style="hair">
        <color rgb="FF969696"/>
      </left>
      <right/>
      <top style="dotted">
        <color rgb="FF969696"/>
      </top>
      <bottom style="hair">
        <color rgb="FF969696"/>
      </bottom>
      <diagonal/>
    </border>
    <border>
      <left/>
      <right/>
      <top style="dotted">
        <color rgb="FF969696"/>
      </top>
      <bottom style="hair">
        <color rgb="FF969696"/>
      </bottom>
      <diagonal/>
    </border>
    <border>
      <left/>
      <right style="hair">
        <color rgb="FF969696"/>
      </right>
      <top style="dotted">
        <color rgb="FF969696"/>
      </top>
      <bottom style="hair">
        <color rgb="FF969696"/>
      </bottom>
      <diagonal/>
    </border>
  </borders>
  <cellStyleXfs count="5">
    <xf numFmtId="0" fontId="0" fillId="0" borderId="0"/>
    <xf numFmtId="0" fontId="34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</cellStyleXfs>
  <cellXfs count="354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7" fillId="0" borderId="0" xfId="0" applyFont="1"/>
    <xf numFmtId="0" fontId="8" fillId="0" borderId="0" xfId="0" applyFont="1" applyAlignment="1">
      <alignment vertical="center"/>
    </xf>
    <xf numFmtId="0" fontId="9" fillId="2" borderId="0" xfId="0" applyFont="1" applyFill="1" applyAlignment="1">
      <alignment horizontal="left" vertical="center"/>
    </xf>
    <xf numFmtId="0" fontId="10" fillId="2" borderId="0" xfId="0" applyFont="1" applyFill="1" applyAlignment="1">
      <alignment vertical="center"/>
    </xf>
    <xf numFmtId="0" fontId="11" fillId="2" borderId="0" xfId="0" applyFont="1" applyFill="1" applyAlignment="1">
      <alignment horizontal="left" vertical="center"/>
    </xf>
    <xf numFmtId="0" fontId="12" fillId="2" borderId="0" xfId="1" applyFont="1" applyFill="1" applyAlignment="1" applyProtection="1">
      <alignment vertical="center"/>
    </xf>
    <xf numFmtId="0" fontId="0" fillId="2" borderId="0" xfId="0" applyFill="1"/>
    <xf numFmtId="0" fontId="9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5" fillId="0" borderId="0" xfId="0" applyFont="1" applyAlignment="1">
      <alignment horizontal="left" vertical="center"/>
    </xf>
    <xf numFmtId="0" fontId="0" fillId="0" borderId="6" xfId="0" applyBorder="1"/>
    <xf numFmtId="0" fontId="16" fillId="0" borderId="0" xfId="0" applyFont="1" applyAlignment="1">
      <alignment horizontal="left"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17" fillId="0" borderId="7" xfId="0" applyFont="1" applyBorder="1" applyAlignment="1">
      <alignment horizontal="left" vertical="center"/>
    </xf>
    <xf numFmtId="0" fontId="0" fillId="0" borderId="7" xfId="0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0" xfId="0" applyFont="1" applyAlignment="1">
      <alignment horizontal="left" vertical="center"/>
    </xf>
    <xf numFmtId="164" fontId="1" fillId="0" borderId="0" xfId="0" applyNumberFormat="1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5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3" fillId="3" borderId="8" xfId="0" applyFont="1" applyFill="1" applyBorder="1" applyAlignment="1">
      <alignment horizontal="left" vertical="center"/>
    </xf>
    <xf numFmtId="0" fontId="0" fillId="3" borderId="9" xfId="0" applyFill="1" applyBorder="1" applyAlignment="1">
      <alignment vertical="center"/>
    </xf>
    <xf numFmtId="0" fontId="3" fillId="3" borderId="9" xfId="0" applyFont="1" applyFill="1" applyBorder="1" applyAlignment="1">
      <alignment horizontal="center" vertical="center"/>
    </xf>
    <xf numFmtId="0" fontId="19" fillId="0" borderId="11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4" xfId="0" applyBorder="1"/>
    <xf numFmtId="0" fontId="0" fillId="0" borderId="15" xfId="0" applyBorder="1"/>
    <xf numFmtId="0" fontId="20" fillId="0" borderId="16" xfId="0" applyFont="1" applyBorder="1" applyAlignment="1">
      <alignment horizontal="left" vertical="center"/>
    </xf>
    <xf numFmtId="0" fontId="0" fillId="0" borderId="17" xfId="0" applyBorder="1" applyAlignment="1">
      <alignment vertical="center"/>
    </xf>
    <xf numFmtId="0" fontId="20" fillId="0" borderId="17" xfId="0" applyFont="1" applyBorder="1" applyAlignment="1">
      <alignment horizontal="left" vertical="center"/>
    </xf>
    <xf numFmtId="0" fontId="0" fillId="0" borderId="18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5" xfId="0" applyFont="1" applyBorder="1" applyAlignment="1">
      <alignment vertical="center"/>
    </xf>
    <xf numFmtId="0" fontId="21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4" borderId="9" xfId="0" applyFill="1" applyBorder="1" applyAlignment="1">
      <alignment vertical="center"/>
    </xf>
    <xf numFmtId="0" fontId="15" fillId="0" borderId="22" xfId="0" applyFont="1" applyBorder="1" applyAlignment="1">
      <alignment horizontal="center" vertical="center" wrapText="1"/>
    </xf>
    <xf numFmtId="0" fontId="15" fillId="0" borderId="23" xfId="0" applyFont="1" applyBorder="1" applyAlignment="1">
      <alignment horizontal="center" vertical="center" wrapText="1"/>
    </xf>
    <xf numFmtId="0" fontId="15" fillId="0" borderId="24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vertical="center"/>
    </xf>
    <xf numFmtId="4" fontId="22" fillId="0" borderId="14" xfId="0" applyNumberFormat="1" applyFont="1" applyBorder="1" applyAlignment="1">
      <alignment vertical="center"/>
    </xf>
    <xf numFmtId="4" fontId="22" fillId="0" borderId="0" xfId="0" applyNumberFormat="1" applyFont="1" applyAlignment="1">
      <alignment vertical="center"/>
    </xf>
    <xf numFmtId="166" fontId="22" fillId="0" borderId="0" xfId="0" applyNumberFormat="1" applyFont="1" applyAlignment="1">
      <alignment vertical="center"/>
    </xf>
    <xf numFmtId="4" fontId="22" fillId="0" borderId="15" xfId="0" applyNumberFormat="1" applyFont="1" applyBorder="1" applyAlignment="1">
      <alignment vertical="center"/>
    </xf>
    <xf numFmtId="0" fontId="2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4" fillId="0" borderId="5" xfId="0" applyFont="1" applyBorder="1" applyAlignment="1">
      <alignment vertical="center"/>
    </xf>
    <xf numFmtId="4" fontId="28" fillId="0" borderId="14" xfId="0" applyNumberFormat="1" applyFont="1" applyBorder="1" applyAlignment="1">
      <alignment vertical="center"/>
    </xf>
    <xf numFmtId="4" fontId="28" fillId="0" borderId="0" xfId="0" applyNumberFormat="1" applyFont="1" applyAlignment="1">
      <alignment vertical="center"/>
    </xf>
    <xf numFmtId="166" fontId="28" fillId="0" borderId="0" xfId="0" applyNumberFormat="1" applyFont="1" applyAlignment="1">
      <alignment vertical="center"/>
    </xf>
    <xf numFmtId="4" fontId="28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4" fontId="28" fillId="0" borderId="16" xfId="0" applyNumberFormat="1" applyFont="1" applyBorder="1" applyAlignment="1">
      <alignment vertical="center"/>
    </xf>
    <xf numFmtId="4" fontId="28" fillId="0" borderId="17" xfId="0" applyNumberFormat="1" applyFont="1" applyBorder="1" applyAlignment="1">
      <alignment vertical="center"/>
    </xf>
    <xf numFmtId="166" fontId="28" fillId="0" borderId="17" xfId="0" applyNumberFormat="1" applyFont="1" applyBorder="1" applyAlignment="1">
      <alignment vertical="center"/>
    </xf>
    <xf numFmtId="4" fontId="28" fillId="0" borderId="18" xfId="0" applyNumberFormat="1" applyFont="1" applyBorder="1" applyAlignment="1">
      <alignment vertical="center"/>
    </xf>
    <xf numFmtId="0" fontId="0" fillId="0" borderId="16" xfId="0" applyBorder="1" applyAlignment="1">
      <alignment vertical="center"/>
    </xf>
    <xf numFmtId="0" fontId="23" fillId="4" borderId="0" xfId="0" applyFont="1" applyFill="1" applyAlignment="1">
      <alignment horizontal="left" vertical="center"/>
    </xf>
    <xf numFmtId="0" fontId="0" fillId="4" borderId="0" xfId="0" applyFill="1" applyAlignment="1">
      <alignment vertical="center"/>
    </xf>
    <xf numFmtId="0" fontId="10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3" fillId="4" borderId="8" xfId="0" applyFont="1" applyFill="1" applyBorder="1" applyAlignment="1">
      <alignment horizontal="left" vertical="center"/>
    </xf>
    <xf numFmtId="0" fontId="3" fillId="4" borderId="9" xfId="0" applyFont="1" applyFill="1" applyBorder="1" applyAlignment="1">
      <alignment horizontal="right" vertical="center"/>
    </xf>
    <xf numFmtId="0" fontId="3" fillId="4" borderId="9" xfId="0" applyFont="1" applyFill="1" applyBorder="1" applyAlignment="1">
      <alignment horizontal="center" vertical="center"/>
    </xf>
    <xf numFmtId="0" fontId="29" fillId="0" borderId="0" xfId="0" applyFont="1" applyAlignment="1">
      <alignment horizontal="left" vertical="center"/>
    </xf>
    <xf numFmtId="0" fontId="5" fillId="0" borderId="4" xfId="0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5" fillId="0" borderId="5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vertical="center"/>
    </xf>
    <xf numFmtId="0" fontId="0" fillId="0" borderId="25" xfId="0" applyBorder="1" applyAlignment="1">
      <alignment vertical="center"/>
    </xf>
    <xf numFmtId="0" fontId="15" fillId="0" borderId="25" xfId="0" applyFont="1" applyBorder="1" applyAlignment="1">
      <alignment horizontal="center" vertical="center"/>
    </xf>
    <xf numFmtId="0" fontId="0" fillId="0" borderId="4" xfId="0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0" fillId="0" borderId="5" xfId="0" applyBorder="1" applyAlignment="1" applyProtection="1">
      <alignment vertical="center"/>
      <protection locked="0"/>
    </xf>
    <xf numFmtId="0" fontId="0" fillId="0" borderId="14" xfId="0" applyBorder="1" applyAlignment="1" applyProtection="1">
      <alignment vertical="center"/>
      <protection locked="0"/>
    </xf>
    <xf numFmtId="0" fontId="20" fillId="0" borderId="15" xfId="0" applyFon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4" fontId="0" fillId="0" borderId="0" xfId="0" applyNumberFormat="1" applyAlignment="1" applyProtection="1">
      <alignment vertical="center"/>
      <protection locked="0"/>
    </xf>
    <xf numFmtId="0" fontId="0" fillId="0" borderId="16" xfId="0" applyBorder="1" applyAlignment="1" applyProtection="1">
      <alignment vertical="center"/>
      <protection locked="0"/>
    </xf>
    <xf numFmtId="0" fontId="20" fillId="0" borderId="18" xfId="0" applyFont="1" applyBorder="1" applyAlignment="1" applyProtection="1">
      <alignment horizontal="center" vertical="center"/>
      <protection locked="0"/>
    </xf>
    <xf numFmtId="0" fontId="0" fillId="0" borderId="4" xfId="0" applyBorder="1" applyAlignment="1">
      <alignment horizontal="center" vertical="center" wrapText="1"/>
    </xf>
    <xf numFmtId="0" fontId="2" fillId="4" borderId="22" xfId="0" applyFont="1" applyFill="1" applyBorder="1" applyAlignment="1">
      <alignment horizontal="center" vertical="center" wrapText="1"/>
    </xf>
    <xf numFmtId="0" fontId="2" fillId="4" borderId="23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166" fontId="31" fillId="0" borderId="12" xfId="0" applyNumberFormat="1" applyFont="1" applyBorder="1"/>
    <xf numFmtId="166" fontId="31" fillId="0" borderId="13" xfId="0" applyNumberFormat="1" applyFont="1" applyBorder="1"/>
    <xf numFmtId="4" fontId="32" fillId="0" borderId="0" xfId="0" applyNumberFormat="1" applyFont="1" applyAlignment="1">
      <alignment vertical="center"/>
    </xf>
    <xf numFmtId="0" fontId="7" fillId="0" borderId="4" xfId="0" applyFont="1" applyBorder="1"/>
    <xf numFmtId="0" fontId="5" fillId="0" borderId="0" xfId="0" applyFont="1" applyAlignment="1">
      <alignment horizontal="left"/>
    </xf>
    <xf numFmtId="0" fontId="7" fillId="0" borderId="5" xfId="0" applyFont="1" applyBorder="1"/>
    <xf numFmtId="0" fontId="7" fillId="0" borderId="14" xfId="0" applyFont="1" applyBorder="1"/>
    <xf numFmtId="166" fontId="7" fillId="0" borderId="0" xfId="0" applyNumberFormat="1" applyFont="1"/>
    <xf numFmtId="166" fontId="7" fillId="0" borderId="15" xfId="0" applyNumberFormat="1" applyFont="1" applyBorder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4" fontId="7" fillId="0" borderId="0" xfId="0" applyNumberFormat="1" applyFont="1" applyAlignment="1">
      <alignment vertical="center"/>
    </xf>
    <xf numFmtId="0" fontId="6" fillId="0" borderId="0" xfId="0" applyFont="1" applyAlignment="1">
      <alignment horizontal="left"/>
    </xf>
    <xf numFmtId="0" fontId="1" fillId="0" borderId="25" xfId="0" applyFont="1" applyBorder="1" applyAlignment="1">
      <alignment horizontal="left" vertical="center"/>
    </xf>
    <xf numFmtId="166" fontId="1" fillId="0" borderId="0" xfId="0" applyNumberFormat="1" applyFont="1" applyAlignment="1">
      <alignment vertical="center"/>
    </xf>
    <xf numFmtId="166" fontId="1" fillId="0" borderId="15" xfId="0" applyNumberFormat="1" applyFont="1" applyBorder="1" applyAlignment="1">
      <alignment vertical="center"/>
    </xf>
    <xf numFmtId="4" fontId="0" fillId="0" borderId="0" xfId="0" applyNumberFormat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0" xfId="0" applyFont="1" applyAlignment="1">
      <alignment horizontal="left" vertical="center"/>
    </xf>
    <xf numFmtId="167" fontId="8" fillId="0" borderId="0" xfId="0" applyNumberFormat="1" applyFont="1" applyAlignment="1">
      <alignment vertical="center"/>
    </xf>
    <xf numFmtId="0" fontId="8" fillId="0" borderId="5" xfId="0" applyFont="1" applyBorder="1" applyAlignment="1">
      <alignment vertical="center"/>
    </xf>
    <xf numFmtId="0" fontId="8" fillId="0" borderId="14" xfId="0" applyFont="1" applyBorder="1" applyAlignment="1">
      <alignment vertical="center"/>
    </xf>
    <xf numFmtId="0" fontId="8" fillId="0" borderId="15" xfId="0" applyFont="1" applyBorder="1" applyAlignment="1">
      <alignment vertical="center"/>
    </xf>
    <xf numFmtId="167" fontId="35" fillId="0" borderId="25" xfId="0" applyNumberFormat="1" applyFont="1" applyBorder="1" applyAlignment="1" applyProtection="1">
      <alignment vertical="center"/>
      <protection locked="0"/>
    </xf>
    <xf numFmtId="14" fontId="2" fillId="0" borderId="0" xfId="0" applyNumberFormat="1" applyFont="1" applyAlignment="1">
      <alignment horizontal="left" vertical="center"/>
    </xf>
    <xf numFmtId="0" fontId="37" fillId="0" borderId="0" xfId="0" applyFont="1" applyAlignment="1">
      <alignment horizontal="left" vertical="center"/>
    </xf>
    <xf numFmtId="0" fontId="0" fillId="0" borderId="25" xfId="0" applyBorder="1" applyAlignment="1" applyProtection="1">
      <alignment horizontal="center" vertical="center"/>
      <protection locked="0"/>
    </xf>
    <xf numFmtId="49" fontId="0" fillId="0" borderId="25" xfId="0" applyNumberFormat="1" applyBorder="1" applyAlignment="1" applyProtection="1">
      <alignment horizontal="left" vertical="center" wrapText="1"/>
      <protection locked="0"/>
    </xf>
    <xf numFmtId="0" fontId="0" fillId="0" borderId="25" xfId="0" applyBorder="1" applyAlignment="1" applyProtection="1">
      <alignment horizontal="center" vertical="center" wrapText="1"/>
      <protection locked="0"/>
    </xf>
    <xf numFmtId="49" fontId="0" fillId="0" borderId="26" xfId="0" applyNumberFormat="1" applyBorder="1" applyAlignment="1" applyProtection="1">
      <alignment horizontal="left" vertical="center" wrapText="1"/>
      <protection locked="0"/>
    </xf>
    <xf numFmtId="0" fontId="33" fillId="0" borderId="25" xfId="0" applyFont="1" applyBorder="1" applyAlignment="1" applyProtection="1">
      <alignment horizontal="center" vertical="center"/>
      <protection locked="0"/>
    </xf>
    <xf numFmtId="49" fontId="33" fillId="0" borderId="25" xfId="0" applyNumberFormat="1" applyFont="1" applyBorder="1" applyAlignment="1" applyProtection="1">
      <alignment horizontal="left" vertical="center" wrapText="1"/>
      <protection locked="0"/>
    </xf>
    <xf numFmtId="0" fontId="33" fillId="0" borderId="25" xfId="0" applyFont="1" applyBorder="1" applyAlignment="1" applyProtection="1">
      <alignment horizontal="center" vertical="center" wrapText="1"/>
      <protection locked="0"/>
    </xf>
    <xf numFmtId="167" fontId="33" fillId="0" borderId="25" xfId="0" applyNumberFormat="1" applyFont="1" applyBorder="1" applyAlignment="1" applyProtection="1">
      <alignment vertical="center"/>
      <protection locked="0"/>
    </xf>
    <xf numFmtId="167" fontId="0" fillId="0" borderId="25" xfId="0" applyNumberFormat="1" applyBorder="1" applyAlignment="1" applyProtection="1">
      <alignment vertical="center"/>
      <protection locked="0"/>
    </xf>
    <xf numFmtId="0" fontId="38" fillId="0" borderId="26" xfId="0" applyFont="1" applyBorder="1" applyAlignment="1" applyProtection="1">
      <alignment horizontal="center" vertical="center"/>
      <protection locked="0"/>
    </xf>
    <xf numFmtId="0" fontId="38" fillId="0" borderId="26" xfId="0" applyFont="1" applyBorder="1" applyAlignment="1" applyProtection="1">
      <alignment horizontal="center" vertical="center" wrapText="1"/>
      <protection locked="0"/>
    </xf>
    <xf numFmtId="0" fontId="37" fillId="0" borderId="0" xfId="0" applyFont="1" applyAlignment="1">
      <alignment horizontal="left"/>
    </xf>
    <xf numFmtId="0" fontId="35" fillId="0" borderId="25" xfId="0" applyFont="1" applyBorder="1" applyAlignment="1" applyProtection="1">
      <alignment horizontal="center" vertical="center"/>
      <protection locked="0"/>
    </xf>
    <xf numFmtId="0" fontId="35" fillId="0" borderId="25" xfId="0" applyFont="1" applyBorder="1" applyAlignment="1" applyProtection="1">
      <alignment horizontal="center" vertical="center" wrapText="1"/>
      <protection locked="0"/>
    </xf>
    <xf numFmtId="0" fontId="36" fillId="0" borderId="0" xfId="0" applyFont="1" applyAlignment="1">
      <alignment horizontal="left" vertical="center"/>
    </xf>
    <xf numFmtId="0" fontId="43" fillId="0" borderId="25" xfId="0" applyFont="1" applyBorder="1" applyAlignment="1" applyProtection="1">
      <alignment horizontal="center" vertical="center"/>
      <protection locked="0"/>
    </xf>
    <xf numFmtId="49" fontId="43" fillId="0" borderId="25" xfId="0" applyNumberFormat="1" applyFont="1" applyBorder="1" applyAlignment="1" applyProtection="1">
      <alignment horizontal="left" vertical="center" wrapText="1"/>
      <protection locked="0"/>
    </xf>
    <xf numFmtId="0" fontId="43" fillId="0" borderId="25" xfId="0" applyFont="1" applyBorder="1" applyAlignment="1" applyProtection="1">
      <alignment horizontal="center" vertical="center" wrapText="1"/>
      <protection locked="0"/>
    </xf>
    <xf numFmtId="167" fontId="43" fillId="0" borderId="25" xfId="0" applyNumberFormat="1" applyFont="1" applyBorder="1" applyAlignment="1" applyProtection="1">
      <alignment vertical="center"/>
      <protection locked="0"/>
    </xf>
    <xf numFmtId="0" fontId="44" fillId="0" borderId="0" xfId="0" applyFont="1" applyAlignment="1">
      <alignment horizontal="left"/>
    </xf>
    <xf numFmtId="0" fontId="45" fillId="0" borderId="0" xfId="0" applyFont="1" applyAlignment="1">
      <alignment horizontal="left"/>
    </xf>
    <xf numFmtId="49" fontId="47" fillId="0" borderId="25" xfId="0" applyNumberFormat="1" applyFont="1" applyBorder="1" applyAlignment="1" applyProtection="1">
      <alignment horizontal="left" vertical="center" wrapText="1"/>
      <protection locked="0"/>
    </xf>
    <xf numFmtId="167" fontId="48" fillId="0" borderId="25" xfId="0" applyNumberFormat="1" applyFont="1" applyBorder="1" applyAlignment="1" applyProtection="1">
      <alignment vertical="center"/>
      <protection locked="0"/>
    </xf>
    <xf numFmtId="0" fontId="0" fillId="0" borderId="26" xfId="0" applyBorder="1" applyAlignment="1" applyProtection="1">
      <alignment horizontal="center" vertical="center" wrapText="1"/>
      <protection locked="0"/>
    </xf>
    <xf numFmtId="49" fontId="43" fillId="0" borderId="26" xfId="0" applyNumberFormat="1" applyFont="1" applyBorder="1" applyAlignment="1" applyProtection="1">
      <alignment horizontal="left" vertical="center" wrapText="1"/>
      <protection locked="0"/>
    </xf>
    <xf numFmtId="0" fontId="49" fillId="0" borderId="0" xfId="0" applyFont="1" applyAlignment="1">
      <alignment horizontal="left" vertical="top"/>
    </xf>
    <xf numFmtId="49" fontId="51" fillId="0" borderId="25" xfId="0" applyNumberFormat="1" applyFont="1" applyBorder="1" applyAlignment="1" applyProtection="1">
      <alignment horizontal="left" vertical="center" wrapText="1"/>
      <protection locked="0"/>
    </xf>
    <xf numFmtId="49" fontId="48" fillId="0" borderId="25" xfId="0" applyNumberFormat="1" applyFont="1" applyBorder="1" applyAlignment="1" applyProtection="1">
      <alignment horizontal="left" vertical="center" wrapText="1"/>
      <protection locked="0"/>
    </xf>
    <xf numFmtId="0" fontId="0" fillId="0" borderId="0" xfId="0" applyAlignment="1" applyProtection="1">
      <alignment horizontal="center" vertical="center"/>
      <protection locked="0"/>
    </xf>
    <xf numFmtId="0" fontId="43" fillId="0" borderId="0" xfId="0" applyFont="1" applyAlignment="1">
      <alignment horizontal="left" vertical="center"/>
    </xf>
    <xf numFmtId="167" fontId="43" fillId="0" borderId="0" xfId="0" applyNumberFormat="1" applyFont="1" applyAlignment="1">
      <alignment vertical="center"/>
    </xf>
    <xf numFmtId="167" fontId="53" fillId="0" borderId="25" xfId="0" applyNumberFormat="1" applyFont="1" applyBorder="1" applyAlignment="1" applyProtection="1">
      <alignment vertical="center"/>
      <protection locked="0"/>
    </xf>
    <xf numFmtId="0" fontId="48" fillId="0" borderId="25" xfId="0" applyFont="1" applyBorder="1" applyAlignment="1" applyProtection="1">
      <alignment horizontal="center" vertical="center"/>
      <protection locked="0"/>
    </xf>
    <xf numFmtId="0" fontId="48" fillId="0" borderId="25" xfId="0" applyFont="1" applyBorder="1" applyAlignment="1" applyProtection="1">
      <alignment horizontal="center" vertical="center" wrapText="1"/>
      <protection locked="0"/>
    </xf>
    <xf numFmtId="0" fontId="43" fillId="0" borderId="0" xfId="0" applyFont="1" applyAlignment="1">
      <alignment vertical="center"/>
    </xf>
    <xf numFmtId="0" fontId="1" fillId="0" borderId="14" xfId="0" applyFont="1" applyBorder="1" applyAlignment="1">
      <alignment horizontal="left" vertical="center"/>
    </xf>
    <xf numFmtId="49" fontId="0" fillId="0" borderId="0" xfId="0" applyNumberFormat="1" applyAlignment="1" applyProtection="1">
      <alignment horizontal="left" vertical="center" wrapText="1"/>
      <protection locked="0"/>
    </xf>
    <xf numFmtId="0" fontId="0" fillId="0" borderId="0" xfId="0" applyAlignment="1" applyProtection="1">
      <alignment horizontal="left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167" fontId="0" fillId="0" borderId="0" xfId="0" applyNumberFormat="1" applyAlignment="1" applyProtection="1">
      <alignment vertical="center"/>
      <protection locked="0"/>
    </xf>
    <xf numFmtId="0" fontId="32" fillId="0" borderId="0" xfId="0" applyFont="1"/>
    <xf numFmtId="0" fontId="50" fillId="0" borderId="0" xfId="0" applyFont="1" applyAlignment="1">
      <alignment horizontal="left" vertical="center"/>
    </xf>
    <xf numFmtId="0" fontId="46" fillId="0" borderId="0" xfId="0" applyFont="1" applyAlignment="1">
      <alignment horizontal="left" vertical="top"/>
    </xf>
    <xf numFmtId="0" fontId="54" fillId="0" borderId="0" xfId="0" applyFont="1" applyAlignment="1">
      <alignment horizontal="left" vertical="center"/>
    </xf>
    <xf numFmtId="0" fontId="48" fillId="0" borderId="27" xfId="0" applyFont="1" applyBorder="1" applyAlignment="1" applyProtection="1">
      <alignment horizontal="left" vertical="center" wrapText="1"/>
      <protection locked="0"/>
    </xf>
    <xf numFmtId="0" fontId="48" fillId="0" borderId="23" xfId="0" applyFont="1" applyBorder="1" applyAlignment="1" applyProtection="1">
      <alignment horizontal="left" vertical="center" wrapText="1"/>
      <protection locked="0"/>
    </xf>
    <xf numFmtId="0" fontId="48" fillId="0" borderId="24" xfId="0" applyFont="1" applyBorder="1" applyAlignment="1" applyProtection="1">
      <alignment horizontal="left" vertical="center" wrapText="1"/>
      <protection locked="0"/>
    </xf>
    <xf numFmtId="4" fontId="48" fillId="0" borderId="25" xfId="0" applyNumberFormat="1" applyFont="1" applyBorder="1" applyAlignment="1" applyProtection="1">
      <alignment vertical="center"/>
      <protection locked="0"/>
    </xf>
    <xf numFmtId="0" fontId="48" fillId="0" borderId="25" xfId="0" applyFont="1" applyBorder="1" applyAlignment="1" applyProtection="1">
      <alignment vertical="center"/>
      <protection locked="0"/>
    </xf>
    <xf numFmtId="0" fontId="42" fillId="0" borderId="25" xfId="0" applyFont="1" applyBorder="1" applyAlignment="1" applyProtection="1">
      <alignment horizontal="center" vertical="center"/>
      <protection locked="0"/>
    </xf>
    <xf numFmtId="49" fontId="42" fillId="0" borderId="25" xfId="0" applyNumberFormat="1" applyFont="1" applyBorder="1" applyAlignment="1" applyProtection="1">
      <alignment horizontal="left" vertical="center" wrapText="1"/>
      <protection locked="0"/>
    </xf>
    <xf numFmtId="0" fontId="42" fillId="0" borderId="25" xfId="0" applyFont="1" applyBorder="1" applyAlignment="1" applyProtection="1">
      <alignment horizontal="center" vertical="center" wrapText="1"/>
      <protection locked="0"/>
    </xf>
    <xf numFmtId="167" fontId="42" fillId="0" borderId="25" xfId="0" applyNumberFormat="1" applyFont="1" applyBorder="1" applyAlignment="1" applyProtection="1">
      <alignment vertical="center"/>
      <protection locked="0"/>
    </xf>
    <xf numFmtId="0" fontId="33" fillId="0" borderId="0" xfId="0" applyFont="1" applyAlignment="1" applyProtection="1">
      <alignment horizontal="center" vertical="center"/>
      <protection locked="0"/>
    </xf>
    <xf numFmtId="49" fontId="33" fillId="0" borderId="0" xfId="0" applyNumberFormat="1" applyFont="1" applyAlignment="1" applyProtection="1">
      <alignment horizontal="left" vertical="center" wrapText="1"/>
      <protection locked="0"/>
    </xf>
    <xf numFmtId="0" fontId="33" fillId="0" borderId="12" xfId="0" applyFont="1" applyBorder="1" applyAlignment="1" applyProtection="1">
      <alignment horizontal="left" vertical="center" wrapText="1"/>
      <protection locked="0"/>
    </xf>
    <xf numFmtId="0" fontId="33" fillId="0" borderId="0" xfId="0" applyFont="1" applyAlignment="1" applyProtection="1">
      <alignment horizontal="left" vertical="center" wrapText="1"/>
      <protection locked="0"/>
    </xf>
    <xf numFmtId="0" fontId="33" fillId="0" borderId="0" xfId="0" applyFont="1" applyAlignment="1" applyProtection="1">
      <alignment horizontal="center" vertical="center" wrapText="1"/>
      <protection locked="0"/>
    </xf>
    <xf numFmtId="4" fontId="33" fillId="0" borderId="0" xfId="0" applyNumberFormat="1" applyFont="1" applyAlignment="1" applyProtection="1">
      <alignment vertical="center"/>
      <protection locked="0"/>
    </xf>
    <xf numFmtId="167" fontId="33" fillId="0" borderId="0" xfId="0" applyNumberFormat="1" applyFont="1" applyAlignment="1" applyProtection="1">
      <alignment horizontal="right" vertical="center"/>
      <protection locked="0"/>
    </xf>
    <xf numFmtId="49" fontId="56" fillId="0" borderId="25" xfId="0" applyNumberFormat="1" applyFont="1" applyBorder="1" applyAlignment="1" applyProtection="1">
      <alignment horizontal="left" vertical="center" wrapText="1"/>
      <protection locked="0"/>
    </xf>
    <xf numFmtId="49" fontId="57" fillId="0" borderId="25" xfId="0" applyNumberFormat="1" applyFont="1" applyBorder="1" applyAlignment="1" applyProtection="1">
      <alignment horizontal="left" vertical="center" wrapText="1"/>
      <protection locked="0"/>
    </xf>
    <xf numFmtId="0" fontId="32" fillId="0" borderId="25" xfId="0" applyFont="1" applyBorder="1" applyAlignment="1" applyProtection="1">
      <alignment horizontal="center" vertical="center"/>
      <protection locked="0"/>
    </xf>
    <xf numFmtId="49" fontId="32" fillId="0" borderId="25" xfId="0" applyNumberFormat="1" applyFont="1" applyBorder="1" applyAlignment="1" applyProtection="1">
      <alignment horizontal="left" vertical="center" wrapText="1"/>
      <protection locked="0"/>
    </xf>
    <xf numFmtId="0" fontId="32" fillId="0" borderId="25" xfId="0" applyFont="1" applyBorder="1" applyAlignment="1" applyProtection="1">
      <alignment horizontal="center" vertical="center" wrapText="1"/>
      <protection locked="0"/>
    </xf>
    <xf numFmtId="167" fontId="32" fillId="0" borderId="25" xfId="0" applyNumberFormat="1" applyFont="1" applyBorder="1" applyAlignment="1" applyProtection="1">
      <alignment vertical="center"/>
      <protection locked="0"/>
    </xf>
    <xf numFmtId="4" fontId="23" fillId="0" borderId="0" xfId="0" applyNumberFormat="1" applyFont="1" applyAlignment="1">
      <alignment horizontal="right" vertical="center"/>
    </xf>
    <xf numFmtId="4" fontId="23" fillId="0" borderId="0" xfId="0" applyNumberFormat="1" applyFont="1" applyAlignment="1">
      <alignment vertical="center"/>
    </xf>
    <xf numFmtId="4" fontId="27" fillId="0" borderId="0" xfId="0" applyNumberFormat="1" applyFont="1" applyAlignment="1">
      <alignment vertical="center"/>
    </xf>
    <xf numFmtId="0" fontId="27" fillId="0" borderId="0" xfId="0" applyFont="1" applyAlignment="1">
      <alignment vertical="center"/>
    </xf>
    <xf numFmtId="0" fontId="22" fillId="0" borderId="11" xfId="0" applyFont="1" applyBorder="1" applyAlignment="1">
      <alignment horizontal="center" vertical="center"/>
    </xf>
    <xf numFmtId="0" fontId="22" fillId="0" borderId="12" xfId="0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4" fontId="10" fillId="0" borderId="0" xfId="0" applyNumberFormat="1" applyFont="1" applyAlignment="1">
      <alignment vertical="center"/>
    </xf>
    <xf numFmtId="0" fontId="0" fillId="0" borderId="0" xfId="0"/>
    <xf numFmtId="4" fontId="17" fillId="0" borderId="7" xfId="0" applyNumberFormat="1" applyFont="1" applyBorder="1" applyAlignment="1">
      <alignment vertical="center"/>
    </xf>
    <xf numFmtId="0" fontId="0" fillId="0" borderId="7" xfId="0" applyBorder="1" applyAlignment="1">
      <alignment vertical="center"/>
    </xf>
    <xf numFmtId="4" fontId="23" fillId="4" borderId="0" xfId="0" applyNumberFormat="1" applyFont="1" applyFill="1" applyAlignment="1">
      <alignment vertical="center"/>
    </xf>
    <xf numFmtId="0" fontId="26" fillId="0" borderId="0" xfId="0" applyFont="1" applyAlignment="1">
      <alignment horizontal="left" vertical="center" wrapText="1"/>
    </xf>
    <xf numFmtId="0" fontId="2" fillId="4" borderId="8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left" vertical="center"/>
    </xf>
    <xf numFmtId="0" fontId="2" fillId="4" borderId="9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left" vertical="center"/>
    </xf>
    <xf numFmtId="0" fontId="3" fillId="3" borderId="9" xfId="0" applyFont="1" applyFill="1" applyBorder="1" applyAlignment="1">
      <alignment horizontal="left" vertical="center"/>
    </xf>
    <xf numFmtId="0" fontId="0" fillId="3" borderId="9" xfId="0" applyFill="1" applyBorder="1" applyAlignment="1">
      <alignment vertical="center"/>
    </xf>
    <xf numFmtId="4" fontId="3" fillId="3" borderId="9" xfId="0" applyNumberFormat="1" applyFont="1" applyFill="1" applyBorder="1" applyAlignment="1">
      <alignment vertical="center"/>
    </xf>
    <xf numFmtId="0" fontId="0" fillId="3" borderId="10" xfId="0" applyFill="1" applyBorder="1" applyAlignment="1">
      <alignment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0" fontId="46" fillId="0" borderId="0" xfId="0" applyFont="1" applyAlignment="1">
      <alignment horizontal="left" vertical="center"/>
    </xf>
    <xf numFmtId="0" fontId="46" fillId="0" borderId="0" xfId="0" applyFont="1"/>
    <xf numFmtId="16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4" fontId="18" fillId="0" borderId="0" xfId="0" applyNumberFormat="1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4" fontId="33" fillId="0" borderId="25" xfId="0" applyNumberFormat="1" applyFont="1" applyBorder="1" applyAlignment="1" applyProtection="1">
      <alignment vertical="center"/>
      <protection locked="0"/>
    </xf>
    <xf numFmtId="0" fontId="0" fillId="0" borderId="25" xfId="0" applyBorder="1" applyAlignment="1" applyProtection="1">
      <alignment horizontal="left" vertical="center" wrapText="1"/>
      <protection locked="0"/>
    </xf>
    <xf numFmtId="4" fontId="0" fillId="0" borderId="25" xfId="0" applyNumberFormat="1" applyBorder="1" applyAlignment="1" applyProtection="1">
      <alignment vertical="center"/>
      <protection locked="0"/>
    </xf>
    <xf numFmtId="0" fontId="33" fillId="0" borderId="25" xfId="0" applyFont="1" applyBorder="1" applyAlignment="1" applyProtection="1">
      <alignment horizontal="left" vertical="center" wrapText="1"/>
      <protection locked="0"/>
    </xf>
    <xf numFmtId="0" fontId="0" fillId="0" borderId="22" xfId="0" applyBorder="1" applyAlignment="1" applyProtection="1">
      <alignment horizontal="left" vertical="center" wrapText="1"/>
      <protection locked="0"/>
    </xf>
    <xf numFmtId="0" fontId="0" fillId="0" borderId="23" xfId="0" applyBorder="1" applyAlignment="1" applyProtection="1">
      <alignment horizontal="left" vertical="center" wrapText="1"/>
      <protection locked="0"/>
    </xf>
    <xf numFmtId="0" fontId="0" fillId="0" borderId="24" xfId="0" applyBorder="1" applyAlignment="1" applyProtection="1">
      <alignment horizontal="left" vertical="center" wrapText="1"/>
      <protection locked="0"/>
    </xf>
    <xf numFmtId="4" fontId="0" fillId="0" borderId="22" xfId="0" applyNumberFormat="1" applyBorder="1" applyAlignment="1" applyProtection="1">
      <alignment vertical="center"/>
      <protection locked="0"/>
    </xf>
    <xf numFmtId="4" fontId="0" fillId="0" borderId="24" xfId="0" applyNumberFormat="1" applyBorder="1" applyAlignment="1" applyProtection="1">
      <alignment vertical="center"/>
      <protection locked="0"/>
    </xf>
    <xf numFmtId="0" fontId="33" fillId="0" borderId="22" xfId="0" applyFont="1" applyBorder="1" applyAlignment="1" applyProtection="1">
      <alignment horizontal="left" vertical="center" wrapText="1"/>
      <protection locked="0"/>
    </xf>
    <xf numFmtId="0" fontId="33" fillId="0" borderId="23" xfId="0" applyFont="1" applyBorder="1" applyAlignment="1" applyProtection="1">
      <alignment horizontal="left" vertical="center" wrapText="1"/>
      <protection locked="0"/>
    </xf>
    <xf numFmtId="0" fontId="33" fillId="0" borderId="24" xfId="0" applyFont="1" applyBorder="1" applyAlignment="1" applyProtection="1">
      <alignment horizontal="left" vertical="center" wrapText="1"/>
      <protection locked="0"/>
    </xf>
    <xf numFmtId="4" fontId="0" fillId="0" borderId="23" xfId="0" applyNumberFormat="1" applyBorder="1" applyAlignment="1" applyProtection="1">
      <alignment vertical="center"/>
      <protection locked="0"/>
    </xf>
    <xf numFmtId="4" fontId="33" fillId="0" borderId="22" xfId="0" applyNumberFormat="1" applyFont="1" applyBorder="1" applyAlignment="1" applyProtection="1">
      <alignment vertical="center"/>
      <protection locked="0"/>
    </xf>
    <xf numFmtId="4" fontId="33" fillId="0" borderId="23" xfId="0" applyNumberFormat="1" applyFont="1" applyBorder="1" applyAlignment="1" applyProtection="1">
      <alignment vertical="center"/>
      <protection locked="0"/>
    </xf>
    <xf numFmtId="4" fontId="33" fillId="0" borderId="24" xfId="0" applyNumberFormat="1" applyFont="1" applyBorder="1" applyAlignment="1" applyProtection="1">
      <alignment vertical="center"/>
      <protection locked="0"/>
    </xf>
    <xf numFmtId="0" fontId="2" fillId="0" borderId="0" xfId="0" applyFont="1" applyAlignment="1">
      <alignment horizontal="left" vertical="center"/>
    </xf>
    <xf numFmtId="0" fontId="2" fillId="4" borderId="23" xfId="0" applyFont="1" applyFill="1" applyBorder="1" applyAlignment="1">
      <alignment horizontal="center" vertical="center" wrapText="1"/>
    </xf>
    <xf numFmtId="0" fontId="2" fillId="4" borderId="24" xfId="0" applyFont="1" applyFill="1" applyBorder="1" applyAlignment="1">
      <alignment horizontal="center" vertical="center" wrapText="1"/>
    </xf>
    <xf numFmtId="0" fontId="12" fillId="2" borderId="0" xfId="1" applyFont="1" applyFill="1" applyAlignment="1" applyProtection="1">
      <alignment horizontal="center" vertical="center"/>
    </xf>
    <xf numFmtId="4" fontId="23" fillId="0" borderId="12" xfId="0" applyNumberFormat="1" applyFont="1" applyBorder="1"/>
    <xf numFmtId="4" fontId="3" fillId="0" borderId="12" xfId="0" applyNumberFormat="1" applyFont="1" applyBorder="1" applyAlignment="1">
      <alignment vertical="center"/>
    </xf>
    <xf numFmtId="4" fontId="5" fillId="0" borderId="0" xfId="0" applyNumberFormat="1" applyFont="1"/>
    <xf numFmtId="4" fontId="5" fillId="0" borderId="0" xfId="0" applyNumberFormat="1" applyFont="1" applyAlignment="1">
      <alignment vertical="center"/>
    </xf>
    <xf numFmtId="4" fontId="37" fillId="0" borderId="17" xfId="0" applyNumberFormat="1" applyFont="1" applyBorder="1"/>
    <xf numFmtId="4" fontId="37" fillId="0" borderId="17" xfId="0" applyNumberFormat="1" applyFont="1" applyBorder="1" applyAlignment="1">
      <alignment vertical="center"/>
    </xf>
    <xf numFmtId="4" fontId="6" fillId="0" borderId="0" xfId="0" applyNumberFormat="1" applyFont="1" applyAlignment="1" applyProtection="1">
      <alignment vertical="center"/>
      <protection locked="0"/>
    </xf>
    <xf numFmtId="0" fontId="0" fillId="0" borderId="0" xfId="0" applyAlignment="1">
      <alignment vertical="center"/>
    </xf>
    <xf numFmtId="4" fontId="6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" fontId="29" fillId="0" borderId="0" xfId="0" applyNumberFormat="1" applyFont="1" applyAlignment="1">
      <alignment vertical="center"/>
    </xf>
    <xf numFmtId="4" fontId="30" fillId="0" borderId="0" xfId="0" applyNumberFormat="1" applyFont="1" applyAlignment="1">
      <alignment vertical="center"/>
    </xf>
    <xf numFmtId="0" fontId="6" fillId="0" borderId="0" xfId="0" applyFont="1" applyAlignment="1" applyProtection="1">
      <alignment horizontal="left" vertical="center"/>
      <protection locked="0"/>
    </xf>
    <xf numFmtId="165" fontId="2" fillId="0" borderId="0" xfId="0" applyNumberFormat="1" applyFont="1" applyAlignment="1">
      <alignment horizontal="left" vertical="center"/>
    </xf>
    <xf numFmtId="0" fontId="2" fillId="4" borderId="0" xfId="0" applyFont="1" applyFill="1" applyAlignment="1">
      <alignment horizontal="center" vertical="center"/>
    </xf>
    <xf numFmtId="0" fontId="0" fillId="4" borderId="0" xfId="0" applyFill="1" applyAlignment="1">
      <alignment vertical="center"/>
    </xf>
    <xf numFmtId="0" fontId="46" fillId="0" borderId="0" xfId="0" applyFont="1" applyAlignment="1">
      <alignment horizontal="left" vertical="center" wrapText="1"/>
    </xf>
    <xf numFmtId="0" fontId="46" fillId="0" borderId="0" xfId="0" applyFont="1" applyAlignment="1">
      <alignment horizontal="left" vertical="top" wrapText="1"/>
    </xf>
    <xf numFmtId="4" fontId="17" fillId="0" borderId="0" xfId="0" applyNumberFormat="1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50" fillId="0" borderId="0" xfId="0" applyFont="1" applyAlignment="1">
      <alignment horizontal="left" vertical="top" wrapText="1"/>
    </xf>
    <xf numFmtId="0" fontId="48" fillId="0" borderId="0" xfId="0" applyFont="1" applyAlignment="1">
      <alignment vertical="center"/>
    </xf>
    <xf numFmtId="4" fontId="3" fillId="4" borderId="9" xfId="0" applyNumberFormat="1" applyFont="1" applyFill="1" applyBorder="1" applyAlignment="1">
      <alignment vertical="center"/>
    </xf>
    <xf numFmtId="4" fontId="3" fillId="4" borderId="10" xfId="0" applyNumberFormat="1" applyFont="1" applyFill="1" applyBorder="1" applyAlignment="1">
      <alignment vertical="center"/>
    </xf>
    <xf numFmtId="0" fontId="35" fillId="0" borderId="25" xfId="0" applyFont="1" applyBorder="1" applyAlignment="1" applyProtection="1">
      <alignment horizontal="left" vertical="center" wrapText="1"/>
      <protection locked="0"/>
    </xf>
    <xf numFmtId="4" fontId="35" fillId="0" borderId="25" xfId="0" applyNumberFormat="1" applyFont="1" applyBorder="1" applyAlignment="1" applyProtection="1">
      <alignment vertical="center"/>
      <protection locked="0"/>
    </xf>
    <xf numFmtId="0" fontId="48" fillId="0" borderId="31" xfId="0" applyFont="1" applyBorder="1" applyAlignment="1" applyProtection="1">
      <alignment horizontal="left" vertical="center" wrapText="1"/>
      <protection locked="0"/>
    </xf>
    <xf numFmtId="0" fontId="48" fillId="0" borderId="32" xfId="0" applyFont="1" applyBorder="1" applyAlignment="1" applyProtection="1">
      <alignment horizontal="left" vertical="center" wrapText="1"/>
      <protection locked="0"/>
    </xf>
    <xf numFmtId="0" fontId="48" fillId="0" borderId="33" xfId="0" applyFont="1" applyBorder="1" applyAlignment="1" applyProtection="1">
      <alignment horizontal="left" vertical="center" wrapText="1"/>
      <protection locked="0"/>
    </xf>
    <xf numFmtId="4" fontId="48" fillId="0" borderId="22" xfId="0" applyNumberFormat="1" applyFont="1" applyBorder="1" applyAlignment="1" applyProtection="1">
      <alignment vertical="center"/>
      <protection locked="0"/>
    </xf>
    <xf numFmtId="4" fontId="48" fillId="0" borderId="24" xfId="0" applyNumberFormat="1" applyFont="1" applyBorder="1" applyAlignment="1" applyProtection="1">
      <alignment vertical="center"/>
      <protection locked="0"/>
    </xf>
    <xf numFmtId="4" fontId="48" fillId="0" borderId="23" xfId="0" applyNumberFormat="1" applyFont="1" applyBorder="1" applyAlignment="1" applyProtection="1">
      <alignment vertical="center"/>
      <protection locked="0"/>
    </xf>
    <xf numFmtId="0" fontId="0" fillId="0" borderId="26" xfId="0" applyBorder="1" applyAlignment="1" applyProtection="1">
      <alignment horizontal="left" vertical="center" wrapText="1"/>
      <protection locked="0"/>
    </xf>
    <xf numFmtId="0" fontId="0" fillId="0" borderId="26" xfId="0" applyBorder="1" applyAlignment="1" applyProtection="1">
      <alignment vertical="center"/>
      <protection locked="0"/>
    </xf>
    <xf numFmtId="0" fontId="38" fillId="0" borderId="26" xfId="0" applyFont="1" applyBorder="1" applyAlignment="1" applyProtection="1">
      <alignment vertical="center"/>
      <protection locked="0"/>
    </xf>
    <xf numFmtId="0" fontId="42" fillId="0" borderId="22" xfId="0" applyFont="1" applyBorder="1" applyAlignment="1" applyProtection="1">
      <alignment horizontal="left" vertical="center" wrapText="1"/>
      <protection locked="0"/>
    </xf>
    <xf numFmtId="0" fontId="42" fillId="0" borderId="23" xfId="0" applyFont="1" applyBorder="1" applyAlignment="1" applyProtection="1">
      <alignment horizontal="left" vertical="center" wrapText="1"/>
      <protection locked="0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25" xfId="0" applyFont="1" applyBorder="1" applyAlignment="1" applyProtection="1">
      <alignment horizontal="left" vertical="center" wrapText="1"/>
      <protection locked="0"/>
    </xf>
    <xf numFmtId="0" fontId="52" fillId="0" borderId="22" xfId="0" applyFont="1" applyBorder="1" applyAlignment="1" applyProtection="1">
      <alignment horizontal="left" vertical="center" wrapText="1"/>
      <protection locked="0"/>
    </xf>
    <xf numFmtId="0" fontId="52" fillId="0" borderId="23" xfId="0" applyFont="1" applyBorder="1" applyAlignment="1" applyProtection="1">
      <alignment horizontal="left" vertical="center" wrapText="1"/>
      <protection locked="0"/>
    </xf>
    <xf numFmtId="0" fontId="52" fillId="0" borderId="24" xfId="0" applyFont="1" applyBorder="1" applyAlignment="1" applyProtection="1">
      <alignment horizontal="left" vertical="center" wrapText="1"/>
      <protection locked="0"/>
    </xf>
    <xf numFmtId="0" fontId="52" fillId="0" borderId="25" xfId="0" applyFont="1" applyBorder="1" applyAlignment="1" applyProtection="1">
      <alignment horizontal="left" vertical="center" wrapText="1"/>
      <protection locked="0"/>
    </xf>
    <xf numFmtId="0" fontId="0" fillId="0" borderId="28" xfId="0" applyBorder="1" applyAlignment="1" applyProtection="1">
      <alignment horizontal="left" vertical="center" wrapText="1"/>
      <protection locked="0"/>
    </xf>
    <xf numFmtId="0" fontId="0" fillId="0" borderId="29" xfId="0" applyBorder="1" applyAlignment="1" applyProtection="1">
      <alignment horizontal="left" vertical="center" wrapText="1"/>
      <protection locked="0"/>
    </xf>
    <xf numFmtId="0" fontId="0" fillId="0" borderId="30" xfId="0" applyBorder="1" applyAlignment="1" applyProtection="1">
      <alignment horizontal="left" vertical="center" wrapText="1"/>
      <protection locked="0"/>
    </xf>
    <xf numFmtId="4" fontId="42" fillId="0" borderId="25" xfId="0" applyNumberFormat="1" applyFont="1" applyBorder="1" applyAlignment="1" applyProtection="1">
      <alignment vertical="center"/>
      <protection locked="0"/>
    </xf>
    <xf numFmtId="0" fontId="54" fillId="0" borderId="0" xfId="0" applyFont="1" applyAlignment="1">
      <alignment horizontal="left" vertical="top" wrapText="1"/>
    </xf>
    <xf numFmtId="0" fontId="55" fillId="0" borderId="0" xfId="0" applyFont="1" applyAlignment="1">
      <alignment vertical="center"/>
    </xf>
    <xf numFmtId="0" fontId="32" fillId="0" borderId="25" xfId="0" applyFont="1" applyBorder="1" applyAlignment="1" applyProtection="1">
      <alignment horizontal="left" vertical="center" wrapText="1"/>
      <protection locked="0"/>
    </xf>
    <xf numFmtId="4" fontId="32" fillId="0" borderId="25" xfId="0" applyNumberFormat="1" applyFont="1" applyBorder="1" applyAlignment="1" applyProtection="1">
      <alignment vertical="center"/>
      <protection locked="0"/>
    </xf>
    <xf numFmtId="4" fontId="43" fillId="0" borderId="25" xfId="0" applyNumberFormat="1" applyFont="1" applyBorder="1" applyAlignment="1" applyProtection="1">
      <alignment vertical="center"/>
      <protection locked="0"/>
    </xf>
    <xf numFmtId="0" fontId="43" fillId="0" borderId="25" xfId="0" applyFont="1" applyBorder="1" applyAlignment="1" applyProtection="1">
      <alignment horizontal="left" vertical="center" wrapText="1"/>
      <protection locked="0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vertical="center"/>
    </xf>
    <xf numFmtId="4" fontId="6" fillId="0" borderId="17" xfId="0" applyNumberFormat="1" applyFont="1" applyBorder="1"/>
    <xf numFmtId="4" fontId="6" fillId="0" borderId="17" xfId="0" applyNumberFormat="1" applyFont="1" applyBorder="1" applyAlignment="1">
      <alignment vertical="center"/>
    </xf>
    <xf numFmtId="0" fontId="48" fillId="0" borderId="22" xfId="0" applyFont="1" applyBorder="1" applyAlignment="1" applyProtection="1">
      <alignment horizontal="left" vertical="center" wrapText="1"/>
      <protection locked="0"/>
    </xf>
    <xf numFmtId="0" fontId="48" fillId="0" borderId="23" xfId="0" applyFont="1" applyBorder="1" applyAlignment="1" applyProtection="1">
      <alignment horizontal="left" vertical="center" wrapText="1"/>
      <protection locked="0"/>
    </xf>
    <xf numFmtId="0" fontId="48" fillId="0" borderId="24" xfId="0" applyFont="1" applyBorder="1" applyAlignment="1" applyProtection="1">
      <alignment horizontal="left" vertical="center" wrapText="1"/>
      <protection locked="0"/>
    </xf>
    <xf numFmtId="4" fontId="48" fillId="0" borderId="25" xfId="0" applyNumberFormat="1" applyFont="1" applyBorder="1" applyAlignment="1" applyProtection="1">
      <alignment vertical="center"/>
      <protection locked="0"/>
    </xf>
    <xf numFmtId="0" fontId="48" fillId="0" borderId="25" xfId="0" applyFont="1" applyBorder="1" applyAlignment="1" applyProtection="1">
      <alignment vertical="center"/>
      <protection locked="0"/>
    </xf>
    <xf numFmtId="0" fontId="8" fillId="0" borderId="0" xfId="0" applyFont="1" applyAlignment="1">
      <alignment vertical="center"/>
    </xf>
    <xf numFmtId="0" fontId="43" fillId="0" borderId="12" xfId="0" applyFont="1" applyBorder="1" applyAlignment="1">
      <alignment horizontal="left" vertical="center" wrapText="1"/>
    </xf>
    <xf numFmtId="0" fontId="43" fillId="0" borderId="0" xfId="0" applyFont="1" applyAlignment="1">
      <alignment vertical="center"/>
    </xf>
    <xf numFmtId="0" fontId="0" fillId="0" borderId="25" xfId="0" applyBorder="1" applyAlignment="1" applyProtection="1">
      <alignment vertical="center"/>
      <protection locked="0"/>
    </xf>
    <xf numFmtId="0" fontId="0" fillId="0" borderId="27" xfId="0" applyBorder="1" applyAlignment="1" applyProtection="1">
      <alignment horizontal="left" vertical="center" wrapText="1"/>
      <protection locked="0"/>
    </xf>
    <xf numFmtId="4" fontId="0" fillId="0" borderId="27" xfId="0" applyNumberFormat="1" applyBorder="1" applyAlignment="1" applyProtection="1">
      <alignment vertical="center"/>
      <protection locked="0"/>
    </xf>
    <xf numFmtId="0" fontId="43" fillId="0" borderId="27" xfId="0" applyFont="1" applyBorder="1" applyAlignment="1" applyProtection="1">
      <alignment horizontal="left" vertical="center" wrapText="1"/>
      <protection locked="0"/>
    </xf>
    <xf numFmtId="0" fontId="43" fillId="0" borderId="23" xfId="0" applyFont="1" applyBorder="1" applyAlignment="1" applyProtection="1">
      <alignment horizontal="left" vertical="center" wrapText="1"/>
      <protection locked="0"/>
    </xf>
    <xf numFmtId="0" fontId="43" fillId="0" borderId="24" xfId="0" applyFont="1" applyBorder="1" applyAlignment="1" applyProtection="1">
      <alignment horizontal="left" vertical="center" wrapText="1"/>
      <protection locked="0"/>
    </xf>
    <xf numFmtId="0" fontId="43" fillId="0" borderId="25" xfId="0" applyFont="1" applyBorder="1" applyAlignment="1" applyProtection="1">
      <alignment vertical="center"/>
      <protection locked="0"/>
    </xf>
    <xf numFmtId="0" fontId="48" fillId="0" borderId="27" xfId="0" applyFont="1" applyBorder="1" applyAlignment="1" applyProtection="1">
      <alignment horizontal="left" vertical="center" wrapText="1"/>
      <protection locked="0"/>
    </xf>
    <xf numFmtId="4" fontId="6" fillId="0" borderId="23" xfId="0" applyNumberFormat="1" applyFont="1" applyBorder="1"/>
    <xf numFmtId="4" fontId="6" fillId="0" borderId="23" xfId="0" applyNumberFormat="1" applyFont="1" applyBorder="1" applyAlignment="1">
      <alignment vertical="center"/>
    </xf>
    <xf numFmtId="0" fontId="4" fillId="0" borderId="0" xfId="0" applyFont="1" applyAlignment="1">
      <alignment vertical="center"/>
    </xf>
    <xf numFmtId="0" fontId="43" fillId="0" borderId="22" xfId="0" applyFont="1" applyBorder="1" applyAlignment="1" applyProtection="1">
      <alignment horizontal="left" vertical="center" wrapText="1"/>
      <protection locked="0"/>
    </xf>
    <xf numFmtId="4" fontId="5" fillId="0" borderId="12" xfId="0" applyNumberFormat="1" applyFont="1" applyBorder="1"/>
    <xf numFmtId="4" fontId="5" fillId="0" borderId="12" xfId="0" applyNumberFormat="1" applyFont="1" applyBorder="1" applyAlignment="1">
      <alignment vertical="center"/>
    </xf>
    <xf numFmtId="4" fontId="43" fillId="0" borderId="22" xfId="0" applyNumberFormat="1" applyFont="1" applyBorder="1" applyAlignment="1" applyProtection="1">
      <alignment vertical="center"/>
      <protection locked="0"/>
    </xf>
    <xf numFmtId="4" fontId="43" fillId="0" borderId="24" xfId="0" applyNumberFormat="1" applyFont="1" applyBorder="1" applyAlignment="1" applyProtection="1">
      <alignment vertical="center"/>
      <protection locked="0"/>
    </xf>
    <xf numFmtId="4" fontId="43" fillId="0" borderId="23" xfId="0" applyNumberFormat="1" applyFont="1" applyBorder="1" applyAlignment="1" applyProtection="1">
      <alignment vertical="center"/>
      <protection locked="0"/>
    </xf>
  </cellXfs>
  <cellStyles count="5">
    <cellStyle name="Hypertextový odkaz" xfId="1" builtinId="8"/>
    <cellStyle name="Hypertextový odkaz 2" xfId="2" xr:uid="{00000000-0005-0000-0000-000001000000}"/>
    <cellStyle name="Hypertextový odkaz 3" xfId="3" xr:uid="{00000000-0005-0000-0000-000002000000}"/>
    <cellStyle name="Hypertextový odkaz 4" xfId="4" xr:uid="{00000000-0005-0000-0000-000003000000}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71145" cy="271145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K96"/>
  <sheetViews>
    <sheetView showGridLines="0" tabSelected="1" workbookViewId="0">
      <pane ySplit="1" topLeftCell="A8" activePane="bottomLeft" state="frozen"/>
      <selection pane="bottomLeft" activeCell="U14" sqref="U14"/>
    </sheetView>
  </sheetViews>
  <sheetFormatPr defaultRowHeight="13.5" x14ac:dyDescent="0.3"/>
  <cols>
    <col min="1" max="1" width="8.33203125" customWidth="1"/>
    <col min="2" max="2" width="1.6640625" customWidth="1"/>
    <col min="3" max="3" width="4.1640625" customWidth="1"/>
    <col min="4" max="33" width="2.5" customWidth="1"/>
    <col min="34" max="34" width="3.33203125" customWidth="1"/>
    <col min="35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.6640625" customWidth="1"/>
    <col min="44" max="44" width="13.6640625" customWidth="1"/>
    <col min="45" max="46" width="25.83203125" hidden="1" customWidth="1"/>
    <col min="47" max="47" width="25" hidden="1" customWidth="1"/>
    <col min="48" max="52" width="21.6640625" hidden="1" customWidth="1"/>
    <col min="53" max="53" width="19.1640625" hidden="1" customWidth="1"/>
    <col min="54" max="54" width="25" hidden="1" customWidth="1"/>
    <col min="55" max="56" width="19.1640625" hidden="1" customWidth="1"/>
    <col min="57" max="57" width="66.5" customWidth="1"/>
    <col min="71" max="89" width="9.33203125" hidden="1"/>
  </cols>
  <sheetData>
    <row r="1" spans="1:73" ht="21.4" customHeight="1" x14ac:dyDescent="0.3">
      <c r="A1" s="11" t="s">
        <v>0</v>
      </c>
      <c r="B1" s="12"/>
      <c r="C1" s="12"/>
      <c r="D1" s="13" t="s">
        <v>1</v>
      </c>
      <c r="E1" s="12"/>
      <c r="F1" s="12"/>
      <c r="G1" s="12"/>
      <c r="H1" s="12"/>
      <c r="I1" s="12"/>
      <c r="J1" s="12"/>
      <c r="K1" s="14" t="s">
        <v>2</v>
      </c>
      <c r="L1" s="14"/>
      <c r="M1" s="14"/>
      <c r="N1" s="14"/>
      <c r="O1" s="14"/>
      <c r="P1" s="14"/>
      <c r="Q1" s="14"/>
      <c r="R1" s="14"/>
      <c r="S1" s="14"/>
      <c r="T1" s="12"/>
      <c r="U1" s="12"/>
      <c r="V1" s="12"/>
      <c r="W1" s="14" t="s">
        <v>3</v>
      </c>
      <c r="X1" s="14"/>
      <c r="Y1" s="14"/>
      <c r="Z1" s="14"/>
      <c r="AA1" s="14"/>
      <c r="AB1" s="14"/>
      <c r="AC1" s="14"/>
      <c r="AD1" s="14"/>
      <c r="AE1" s="14"/>
      <c r="AF1" s="14"/>
      <c r="AG1" s="12"/>
      <c r="AH1" s="12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1" t="s">
        <v>4</v>
      </c>
      <c r="BB1" s="11" t="s">
        <v>5</v>
      </c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  <c r="BO1" s="15"/>
      <c r="BP1" s="15"/>
      <c r="BQ1" s="15"/>
      <c r="BR1" s="15"/>
      <c r="BT1" s="16" t="s">
        <v>6</v>
      </c>
      <c r="BU1" s="16" t="s">
        <v>6</v>
      </c>
    </row>
    <row r="2" spans="1:73" ht="36.950000000000003" customHeight="1" x14ac:dyDescent="0.3">
      <c r="C2" s="247"/>
      <c r="D2" s="248"/>
      <c r="E2" s="248"/>
      <c r="F2" s="248"/>
      <c r="G2" s="248"/>
      <c r="H2" s="248"/>
      <c r="I2" s="248"/>
      <c r="J2" s="248"/>
      <c r="K2" s="248"/>
      <c r="L2" s="248"/>
      <c r="M2" s="248"/>
      <c r="N2" s="248"/>
      <c r="O2" s="248"/>
      <c r="P2" s="248"/>
      <c r="Q2" s="248"/>
      <c r="R2" s="248"/>
      <c r="S2" s="248"/>
      <c r="T2" s="248"/>
      <c r="U2" s="248"/>
      <c r="V2" s="248"/>
      <c r="W2" s="248"/>
      <c r="X2" s="248"/>
      <c r="Y2" s="248"/>
      <c r="Z2" s="248"/>
      <c r="AA2" s="248"/>
      <c r="AB2" s="248"/>
      <c r="AC2" s="248"/>
      <c r="AD2" s="248"/>
      <c r="AE2" s="248"/>
      <c r="AF2" s="248"/>
      <c r="AG2" s="248"/>
      <c r="AH2" s="248"/>
      <c r="AI2" s="248"/>
      <c r="AJ2" s="248"/>
      <c r="AK2" s="248"/>
      <c r="AL2" s="248"/>
      <c r="AM2" s="248"/>
      <c r="AN2" s="248"/>
      <c r="AO2" s="248"/>
      <c r="AP2" s="248"/>
      <c r="AS2" s="17" t="s">
        <v>11</v>
      </c>
      <c r="BS2" s="18" t="s">
        <v>7</v>
      </c>
      <c r="BT2" s="18" t="s">
        <v>8</v>
      </c>
    </row>
    <row r="3" spans="1:73" ht="6.95" customHeight="1" x14ac:dyDescent="0.3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1"/>
      <c r="BS3" s="18" t="s">
        <v>7</v>
      </c>
      <c r="BT3" s="18" t="s">
        <v>9</v>
      </c>
    </row>
    <row r="4" spans="1:73" ht="36.950000000000003" customHeight="1" x14ac:dyDescent="0.3">
      <c r="B4" s="22"/>
      <c r="C4" s="238" t="s">
        <v>10</v>
      </c>
      <c r="D4" s="239"/>
      <c r="E4" s="239"/>
      <c r="F4" s="239"/>
      <c r="G4" s="239"/>
      <c r="H4" s="239"/>
      <c r="I4" s="239"/>
      <c r="J4" s="239"/>
      <c r="K4" s="239"/>
      <c r="L4" s="239"/>
      <c r="M4" s="239"/>
      <c r="N4" s="239"/>
      <c r="O4" s="239"/>
      <c r="P4" s="239"/>
      <c r="Q4" s="239"/>
      <c r="R4" s="239"/>
      <c r="S4" s="239"/>
      <c r="T4" s="239"/>
      <c r="U4" s="239"/>
      <c r="V4" s="239"/>
      <c r="W4" s="239"/>
      <c r="X4" s="239"/>
      <c r="Y4" s="239"/>
      <c r="Z4" s="239"/>
      <c r="AA4" s="239"/>
      <c r="AB4" s="239"/>
      <c r="AC4" s="239"/>
      <c r="AD4" s="239"/>
      <c r="AE4" s="239"/>
      <c r="AF4" s="239"/>
      <c r="AG4" s="239"/>
      <c r="AH4" s="239"/>
      <c r="AI4" s="239"/>
      <c r="AJ4" s="239"/>
      <c r="AK4" s="239"/>
      <c r="AL4" s="239"/>
      <c r="AM4" s="239"/>
      <c r="AN4" s="239"/>
      <c r="AO4" s="239"/>
      <c r="AP4" s="239"/>
      <c r="AQ4" s="23"/>
      <c r="AS4" s="17" t="s">
        <v>11</v>
      </c>
      <c r="BS4" s="18" t="s">
        <v>12</v>
      </c>
    </row>
    <row r="5" spans="1:73" ht="19.5" customHeight="1" x14ac:dyDescent="0.3">
      <c r="B5" s="22"/>
      <c r="D5" s="174"/>
      <c r="K5" s="242"/>
      <c r="L5" s="243"/>
      <c r="M5" s="243"/>
      <c r="N5" s="243"/>
      <c r="O5" s="243"/>
      <c r="P5" s="243"/>
      <c r="Q5" s="243"/>
      <c r="R5" s="243"/>
      <c r="S5" s="243"/>
      <c r="T5" s="243"/>
      <c r="U5" s="243"/>
      <c r="V5" s="243"/>
      <c r="W5" s="243"/>
      <c r="X5" s="243"/>
      <c r="Y5" s="243"/>
      <c r="Z5" s="243"/>
      <c r="AA5" s="243"/>
      <c r="AB5" s="243"/>
      <c r="AC5" s="243"/>
      <c r="AD5" s="243"/>
      <c r="AE5" s="243"/>
      <c r="AF5" s="243"/>
      <c r="AG5" s="243"/>
      <c r="AH5" s="243"/>
      <c r="AI5" s="243"/>
      <c r="AJ5" s="243"/>
      <c r="AK5" s="243"/>
      <c r="AL5" s="243"/>
      <c r="AM5" s="243"/>
      <c r="AN5" s="243"/>
      <c r="AO5" s="243"/>
      <c r="AQ5" s="23"/>
      <c r="BS5" s="18" t="s">
        <v>7</v>
      </c>
    </row>
    <row r="6" spans="1:73" ht="36.950000000000003" customHeight="1" x14ac:dyDescent="0.3">
      <c r="B6" s="22"/>
      <c r="D6" s="25" t="s">
        <v>314</v>
      </c>
      <c r="K6" s="249" t="s">
        <v>519</v>
      </c>
      <c r="L6" s="225"/>
      <c r="M6" s="225"/>
      <c r="N6" s="225"/>
      <c r="O6" s="225"/>
      <c r="P6" s="225"/>
      <c r="Q6" s="225"/>
      <c r="R6" s="225"/>
      <c r="S6" s="225"/>
      <c r="T6" s="225"/>
      <c r="U6" s="225"/>
      <c r="V6" s="225"/>
      <c r="W6" s="225"/>
      <c r="X6" s="225"/>
      <c r="Y6" s="225"/>
      <c r="Z6" s="225"/>
      <c r="AA6" s="225"/>
      <c r="AB6" s="225"/>
      <c r="AC6" s="225"/>
      <c r="AD6" s="225"/>
      <c r="AE6" s="225"/>
      <c r="AF6" s="225"/>
      <c r="AG6" s="225"/>
      <c r="AH6" s="225"/>
      <c r="AI6" s="225"/>
      <c r="AJ6" s="225"/>
      <c r="AK6" s="225"/>
      <c r="AL6" s="225"/>
      <c r="AM6" s="225"/>
      <c r="AN6" s="225"/>
      <c r="AO6" s="225"/>
      <c r="AQ6" s="23"/>
      <c r="BS6" s="18" t="s">
        <v>7</v>
      </c>
    </row>
    <row r="7" spans="1:73" ht="19.5" customHeight="1" x14ac:dyDescent="0.3">
      <c r="B7" s="22"/>
      <c r="D7" s="26"/>
      <c r="K7" s="60" t="s">
        <v>520</v>
      </c>
      <c r="L7" s="189"/>
      <c r="AK7" s="26" t="s">
        <v>16</v>
      </c>
      <c r="AN7" s="24" t="s">
        <v>5</v>
      </c>
      <c r="AQ7" s="23"/>
      <c r="BS7" s="18" t="s">
        <v>7</v>
      </c>
    </row>
    <row r="8" spans="1:73" ht="18" customHeight="1" x14ac:dyDescent="0.3">
      <c r="B8" s="22"/>
      <c r="D8" s="26" t="s">
        <v>17</v>
      </c>
      <c r="K8" s="24" t="s">
        <v>340</v>
      </c>
      <c r="AK8" s="26" t="s">
        <v>18</v>
      </c>
      <c r="AN8" s="147">
        <v>46111</v>
      </c>
      <c r="AQ8" s="23"/>
      <c r="BS8" s="18" t="s">
        <v>7</v>
      </c>
    </row>
    <row r="9" spans="1:73" ht="14.45" customHeight="1" x14ac:dyDescent="0.3">
      <c r="B9" s="22"/>
      <c r="AQ9" s="23"/>
      <c r="BS9" s="18" t="s">
        <v>7</v>
      </c>
    </row>
    <row r="10" spans="1:73" ht="14.45" customHeight="1" x14ac:dyDescent="0.3">
      <c r="B10" s="22"/>
      <c r="D10" s="26" t="s">
        <v>19</v>
      </c>
      <c r="K10" t="s">
        <v>341</v>
      </c>
      <c r="AK10" s="26" t="s">
        <v>20</v>
      </c>
      <c r="AN10" s="24" t="s">
        <v>5</v>
      </c>
      <c r="AQ10" s="23"/>
      <c r="BS10" s="18" t="s">
        <v>7</v>
      </c>
    </row>
    <row r="11" spans="1:73" ht="18.399999999999999" customHeight="1" x14ac:dyDescent="0.3">
      <c r="B11" s="22"/>
      <c r="E11" s="24"/>
      <c r="AK11" s="26" t="s">
        <v>21</v>
      </c>
      <c r="AN11" s="24" t="s">
        <v>5</v>
      </c>
      <c r="AQ11" s="23"/>
      <c r="BS11" s="18" t="s">
        <v>7</v>
      </c>
    </row>
    <row r="12" spans="1:73" ht="6.95" customHeight="1" x14ac:dyDescent="0.3">
      <c r="B12" s="22"/>
      <c r="AQ12" s="23"/>
      <c r="BS12" s="18" t="s">
        <v>7</v>
      </c>
    </row>
    <row r="13" spans="1:73" ht="14.45" customHeight="1" x14ac:dyDescent="0.3">
      <c r="B13" s="22"/>
      <c r="D13" s="26" t="s">
        <v>22</v>
      </c>
      <c r="AK13" s="26" t="s">
        <v>20</v>
      </c>
      <c r="AN13" s="24" t="s">
        <v>5</v>
      </c>
      <c r="AQ13" s="23"/>
      <c r="BS13" s="18" t="s">
        <v>7</v>
      </c>
    </row>
    <row r="14" spans="1:73" ht="15" x14ac:dyDescent="0.3">
      <c r="B14" s="22"/>
      <c r="E14" s="24"/>
      <c r="AK14" s="26" t="s">
        <v>21</v>
      </c>
      <c r="AN14" s="24" t="s">
        <v>5</v>
      </c>
      <c r="AQ14" s="23"/>
      <c r="BS14" s="18" t="s">
        <v>7</v>
      </c>
    </row>
    <row r="15" spans="1:73" ht="6.95" customHeight="1" x14ac:dyDescent="0.3">
      <c r="B15" s="22"/>
      <c r="AQ15" s="23"/>
      <c r="BS15" s="18" t="s">
        <v>6</v>
      </c>
    </row>
    <row r="16" spans="1:73" ht="14.45" customHeight="1" x14ac:dyDescent="0.3">
      <c r="B16" s="22"/>
      <c r="D16" s="26" t="s">
        <v>23</v>
      </c>
      <c r="K16" t="s">
        <v>270</v>
      </c>
      <c r="AK16" s="26" t="s">
        <v>20</v>
      </c>
      <c r="AN16" s="24" t="s">
        <v>5</v>
      </c>
      <c r="AQ16" s="23"/>
      <c r="BS16" s="18" t="s">
        <v>6</v>
      </c>
    </row>
    <row r="17" spans="2:71" ht="18.399999999999999" customHeight="1" x14ac:dyDescent="0.3">
      <c r="B17" s="22"/>
      <c r="H17" s="24"/>
      <c r="AK17" s="26" t="s">
        <v>21</v>
      </c>
      <c r="AN17" s="24" t="s">
        <v>5</v>
      </c>
      <c r="AQ17" s="23"/>
      <c r="BS17" s="18" t="s">
        <v>24</v>
      </c>
    </row>
    <row r="18" spans="2:71" ht="6.95" customHeight="1" x14ac:dyDescent="0.3">
      <c r="B18" s="22"/>
      <c r="AQ18" s="23"/>
      <c r="BS18" s="18" t="s">
        <v>7</v>
      </c>
    </row>
    <row r="19" spans="2:71" ht="14.45" customHeight="1" x14ac:dyDescent="0.3">
      <c r="B19" s="22"/>
      <c r="D19" s="26" t="s">
        <v>25</v>
      </c>
      <c r="AK19" s="26" t="s">
        <v>20</v>
      </c>
      <c r="AN19" s="24" t="s">
        <v>5</v>
      </c>
      <c r="AQ19" s="23"/>
      <c r="BS19" s="18" t="s">
        <v>7</v>
      </c>
    </row>
    <row r="20" spans="2:71" ht="18.399999999999999" customHeight="1" x14ac:dyDescent="0.3">
      <c r="B20" s="22"/>
      <c r="E20" s="24"/>
      <c r="AK20" s="26" t="s">
        <v>21</v>
      </c>
      <c r="AN20" s="24" t="s">
        <v>5</v>
      </c>
      <c r="AQ20" s="23"/>
    </row>
    <row r="21" spans="2:71" ht="6.95" customHeight="1" x14ac:dyDescent="0.3">
      <c r="B21" s="22"/>
      <c r="AQ21" s="23"/>
    </row>
    <row r="22" spans="2:71" ht="15" x14ac:dyDescent="0.3">
      <c r="B22" s="22"/>
      <c r="D22" s="26" t="s">
        <v>26</v>
      </c>
      <c r="AQ22" s="23"/>
    </row>
    <row r="23" spans="2:71" ht="16.5" customHeight="1" x14ac:dyDescent="0.3">
      <c r="B23" s="22"/>
      <c r="E23" s="250" t="s">
        <v>5</v>
      </c>
      <c r="F23" s="250"/>
      <c r="G23" s="250"/>
      <c r="H23" s="250"/>
      <c r="I23" s="250"/>
      <c r="J23" s="250"/>
      <c r="K23" s="250"/>
      <c r="L23" s="250"/>
      <c r="M23" s="250"/>
      <c r="N23" s="250"/>
      <c r="O23" s="250"/>
      <c r="P23" s="250"/>
      <c r="Q23" s="250"/>
      <c r="R23" s="250"/>
      <c r="S23" s="250"/>
      <c r="T23" s="250"/>
      <c r="U23" s="250"/>
      <c r="V23" s="250"/>
      <c r="W23" s="250"/>
      <c r="X23" s="250"/>
      <c r="Y23" s="250"/>
      <c r="Z23" s="250"/>
      <c r="AA23" s="250"/>
      <c r="AB23" s="250"/>
      <c r="AC23" s="250"/>
      <c r="AD23" s="250"/>
      <c r="AE23" s="250"/>
      <c r="AF23" s="250"/>
      <c r="AG23" s="250"/>
      <c r="AH23" s="250"/>
      <c r="AI23" s="250"/>
      <c r="AJ23" s="250"/>
      <c r="AK23" s="250"/>
      <c r="AL23" s="250"/>
      <c r="AM23" s="250"/>
      <c r="AN23" s="250"/>
      <c r="AQ23" s="23"/>
    </row>
    <row r="24" spans="2:71" ht="6.95" customHeight="1" x14ac:dyDescent="0.3">
      <c r="B24" s="22"/>
      <c r="AQ24" s="23"/>
    </row>
    <row r="25" spans="2:71" ht="6.95" customHeight="1" x14ac:dyDescent="0.3">
      <c r="B25" s="22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Q25" s="23"/>
    </row>
    <row r="26" spans="2:71" ht="14.45" customHeight="1" x14ac:dyDescent="0.3">
      <c r="B26" s="22"/>
      <c r="D26" s="28" t="s">
        <v>27</v>
      </c>
      <c r="AK26" s="224">
        <f>ROUND(AG87,2)</f>
        <v>0</v>
      </c>
      <c r="AL26" s="225"/>
      <c r="AM26" s="225"/>
      <c r="AN26" s="225"/>
      <c r="AO26" s="225"/>
      <c r="AQ26" s="23"/>
    </row>
    <row r="27" spans="2:71" ht="14.45" customHeight="1" x14ac:dyDescent="0.3">
      <c r="B27" s="22"/>
      <c r="D27" s="28" t="s">
        <v>28</v>
      </c>
      <c r="AK27" s="224">
        <f>ROUND(AG93,2)</f>
        <v>0</v>
      </c>
      <c r="AL27" s="224"/>
      <c r="AM27" s="224"/>
      <c r="AN27" s="224"/>
      <c r="AO27" s="224"/>
      <c r="AQ27" s="23"/>
    </row>
    <row r="28" spans="2:71" s="1" customFormat="1" ht="6.95" customHeight="1" x14ac:dyDescent="0.3">
      <c r="B28" s="29"/>
      <c r="AQ28" s="30"/>
    </row>
    <row r="29" spans="2:71" s="1" customFormat="1" ht="25.9" customHeight="1" x14ac:dyDescent="0.3">
      <c r="B29" s="29"/>
      <c r="D29" s="31" t="s">
        <v>29</v>
      </c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32"/>
      <c r="AG29" s="32"/>
      <c r="AH29" s="32"/>
      <c r="AI29" s="32"/>
      <c r="AJ29" s="32"/>
      <c r="AK29" s="226">
        <f>ROUND(AK26+AK27,2)</f>
        <v>0</v>
      </c>
      <c r="AL29" s="227"/>
      <c r="AM29" s="227"/>
      <c r="AN29" s="227"/>
      <c r="AO29" s="227"/>
      <c r="AQ29" s="30"/>
    </row>
    <row r="30" spans="2:71" s="1" customFormat="1" ht="6.95" customHeight="1" x14ac:dyDescent="0.3">
      <c r="B30" s="29"/>
      <c r="AQ30" s="30"/>
    </row>
    <row r="31" spans="2:71" s="2" customFormat="1" ht="14.45" customHeight="1" x14ac:dyDescent="0.3">
      <c r="B31" s="33"/>
      <c r="D31" s="34" t="s">
        <v>30</v>
      </c>
      <c r="F31" s="34" t="s">
        <v>31</v>
      </c>
      <c r="L31" s="244">
        <v>0.21</v>
      </c>
      <c r="M31" s="245"/>
      <c r="N31" s="245"/>
      <c r="O31" s="245"/>
      <c r="T31" s="36" t="s">
        <v>32</v>
      </c>
      <c r="W31" s="246">
        <f>AK29</f>
        <v>0</v>
      </c>
      <c r="X31" s="245"/>
      <c r="Y31" s="245"/>
      <c r="Z31" s="245"/>
      <c r="AA31" s="245"/>
      <c r="AB31" s="245"/>
      <c r="AC31" s="245"/>
      <c r="AD31" s="245"/>
      <c r="AE31" s="245"/>
      <c r="AK31" s="246">
        <f>SUM(W31*0.21)</f>
        <v>0</v>
      </c>
      <c r="AL31" s="245"/>
      <c r="AM31" s="245"/>
      <c r="AN31" s="245"/>
      <c r="AO31" s="245"/>
      <c r="AQ31" s="37"/>
    </row>
    <row r="32" spans="2:71" s="2" customFormat="1" ht="14.45" customHeight="1" x14ac:dyDescent="0.3">
      <c r="B32" s="33"/>
      <c r="F32" s="34" t="s">
        <v>33</v>
      </c>
      <c r="L32" s="244">
        <v>0.15</v>
      </c>
      <c r="M32" s="245"/>
      <c r="N32" s="245"/>
      <c r="O32" s="245"/>
      <c r="T32" s="36" t="s">
        <v>32</v>
      </c>
      <c r="W32" s="246"/>
      <c r="X32" s="245"/>
      <c r="Y32" s="245"/>
      <c r="Z32" s="245"/>
      <c r="AA32" s="245"/>
      <c r="AB32" s="245"/>
      <c r="AC32" s="245"/>
      <c r="AD32" s="245"/>
      <c r="AE32" s="245"/>
      <c r="AK32" s="246"/>
      <c r="AL32" s="245"/>
      <c r="AM32" s="245"/>
      <c r="AN32" s="245"/>
      <c r="AO32" s="245"/>
      <c r="AQ32" s="37"/>
    </row>
    <row r="33" spans="2:43" s="2" customFormat="1" ht="14.45" hidden="1" customHeight="1" x14ac:dyDescent="0.3">
      <c r="B33" s="33"/>
      <c r="F33" s="34" t="s">
        <v>34</v>
      </c>
      <c r="L33" s="244">
        <v>0.21</v>
      </c>
      <c r="M33" s="245"/>
      <c r="N33" s="245"/>
      <c r="O33" s="245"/>
      <c r="T33" s="36" t="s">
        <v>32</v>
      </c>
      <c r="W33" s="246" t="e">
        <f>ROUND(BB87+SUM(CF94),2)</f>
        <v>#REF!</v>
      </c>
      <c r="X33" s="245"/>
      <c r="Y33" s="245"/>
      <c r="Z33" s="245"/>
      <c r="AA33" s="245"/>
      <c r="AB33" s="245"/>
      <c r="AC33" s="245"/>
      <c r="AD33" s="245"/>
      <c r="AE33" s="245"/>
      <c r="AK33" s="246">
        <v>0</v>
      </c>
      <c r="AL33" s="245"/>
      <c r="AM33" s="245"/>
      <c r="AN33" s="245"/>
      <c r="AO33" s="245"/>
      <c r="AQ33" s="37"/>
    </row>
    <row r="34" spans="2:43" s="2" customFormat="1" ht="14.45" hidden="1" customHeight="1" x14ac:dyDescent="0.3">
      <c r="B34" s="33"/>
      <c r="F34" s="34" t="s">
        <v>35</v>
      </c>
      <c r="L34" s="244">
        <v>0.15</v>
      </c>
      <c r="M34" s="245"/>
      <c r="N34" s="245"/>
      <c r="O34" s="245"/>
      <c r="T34" s="36" t="s">
        <v>32</v>
      </c>
      <c r="W34" s="246" t="e">
        <f>ROUND(BC87+SUM(CG94),2)</f>
        <v>#REF!</v>
      </c>
      <c r="X34" s="245"/>
      <c r="Y34" s="245"/>
      <c r="Z34" s="245"/>
      <c r="AA34" s="245"/>
      <c r="AB34" s="245"/>
      <c r="AC34" s="245"/>
      <c r="AD34" s="245"/>
      <c r="AE34" s="245"/>
      <c r="AK34" s="246">
        <v>0</v>
      </c>
      <c r="AL34" s="245"/>
      <c r="AM34" s="245"/>
      <c r="AN34" s="245"/>
      <c r="AO34" s="245"/>
      <c r="AQ34" s="37"/>
    </row>
    <row r="35" spans="2:43" s="2" customFormat="1" ht="14.45" hidden="1" customHeight="1" x14ac:dyDescent="0.3">
      <c r="B35" s="33"/>
      <c r="F35" s="34" t="s">
        <v>36</v>
      </c>
      <c r="L35" s="244">
        <v>0</v>
      </c>
      <c r="M35" s="245"/>
      <c r="N35" s="245"/>
      <c r="O35" s="245"/>
      <c r="T35" s="36" t="s">
        <v>32</v>
      </c>
      <c r="W35" s="246" t="e">
        <f>ROUND(BD87+SUM(CH94),2)</f>
        <v>#REF!</v>
      </c>
      <c r="X35" s="245"/>
      <c r="Y35" s="245"/>
      <c r="Z35" s="245"/>
      <c r="AA35" s="245"/>
      <c r="AB35" s="245"/>
      <c r="AC35" s="245"/>
      <c r="AD35" s="245"/>
      <c r="AE35" s="245"/>
      <c r="AK35" s="246">
        <v>0</v>
      </c>
      <c r="AL35" s="245"/>
      <c r="AM35" s="245"/>
      <c r="AN35" s="245"/>
      <c r="AO35" s="245"/>
      <c r="AQ35" s="37"/>
    </row>
    <row r="36" spans="2:43" s="1" customFormat="1" ht="6.95" customHeight="1" x14ac:dyDescent="0.3">
      <c r="B36" s="29"/>
      <c r="AQ36" s="30"/>
    </row>
    <row r="37" spans="2:43" s="1" customFormat="1" ht="25.9" customHeight="1" x14ac:dyDescent="0.3">
      <c r="B37" s="29"/>
      <c r="C37" s="38"/>
      <c r="D37" s="39" t="s">
        <v>37</v>
      </c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1" t="s">
        <v>38</v>
      </c>
      <c r="U37" s="40"/>
      <c r="V37" s="40"/>
      <c r="W37" s="40"/>
      <c r="X37" s="234" t="s">
        <v>39</v>
      </c>
      <c r="Y37" s="235"/>
      <c r="Z37" s="235"/>
      <c r="AA37" s="235"/>
      <c r="AB37" s="235"/>
      <c r="AC37" s="40"/>
      <c r="AD37" s="40"/>
      <c r="AE37" s="40"/>
      <c r="AF37" s="40"/>
      <c r="AG37" s="40"/>
      <c r="AH37" s="40"/>
      <c r="AI37" s="40"/>
      <c r="AJ37" s="40"/>
      <c r="AK37" s="236">
        <f>SUM(AK29:AK35)</f>
        <v>0</v>
      </c>
      <c r="AL37" s="235"/>
      <c r="AM37" s="235"/>
      <c r="AN37" s="235"/>
      <c r="AO37" s="237"/>
      <c r="AP37" s="38"/>
      <c r="AQ37" s="30"/>
    </row>
    <row r="38" spans="2:43" s="1" customFormat="1" ht="14.45" customHeight="1" x14ac:dyDescent="0.3">
      <c r="B38" s="29"/>
      <c r="AQ38" s="30"/>
    </row>
    <row r="39" spans="2:43" x14ac:dyDescent="0.3">
      <c r="B39" s="22"/>
      <c r="AQ39" s="23"/>
    </row>
    <row r="40" spans="2:43" x14ac:dyDescent="0.3">
      <c r="B40" s="22"/>
      <c r="AQ40" s="23"/>
    </row>
    <row r="41" spans="2:43" x14ac:dyDescent="0.3">
      <c r="B41" s="22"/>
      <c r="AQ41" s="23"/>
    </row>
    <row r="42" spans="2:43" x14ac:dyDescent="0.3">
      <c r="B42" s="22"/>
      <c r="AQ42" s="23"/>
    </row>
    <row r="43" spans="2:43" x14ac:dyDescent="0.3">
      <c r="B43" s="22"/>
      <c r="AQ43" s="23"/>
    </row>
    <row r="44" spans="2:43" x14ac:dyDescent="0.3">
      <c r="B44" s="22"/>
      <c r="AQ44" s="23"/>
    </row>
    <row r="45" spans="2:43" x14ac:dyDescent="0.3">
      <c r="B45" s="22"/>
      <c r="AQ45" s="23"/>
    </row>
    <row r="46" spans="2:43" x14ac:dyDescent="0.3">
      <c r="B46" s="22"/>
      <c r="AQ46" s="23"/>
    </row>
    <row r="47" spans="2:43" x14ac:dyDescent="0.3">
      <c r="B47" s="22"/>
      <c r="AQ47" s="23"/>
    </row>
    <row r="48" spans="2:43" x14ac:dyDescent="0.3">
      <c r="B48" s="22"/>
      <c r="AQ48" s="23"/>
    </row>
    <row r="49" spans="2:43" s="1" customFormat="1" ht="15" x14ac:dyDescent="0.3">
      <c r="B49" s="29"/>
      <c r="D49" s="42" t="s">
        <v>40</v>
      </c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4"/>
      <c r="AC49" s="42" t="s">
        <v>41</v>
      </c>
      <c r="AD49" s="43"/>
      <c r="AE49" s="43"/>
      <c r="AF49" s="43"/>
      <c r="AG49" s="43"/>
      <c r="AH49" s="43"/>
      <c r="AI49" s="43"/>
      <c r="AJ49" s="43"/>
      <c r="AK49" s="43"/>
      <c r="AL49" s="43"/>
      <c r="AM49" s="43"/>
      <c r="AN49" s="43"/>
      <c r="AO49" s="44"/>
      <c r="AQ49" s="30"/>
    </row>
    <row r="50" spans="2:43" x14ac:dyDescent="0.3">
      <c r="B50" s="22"/>
      <c r="D50" s="45"/>
      <c r="Z50" s="46"/>
      <c r="AC50" s="45"/>
      <c r="AO50" s="46"/>
      <c r="AQ50" s="23"/>
    </row>
    <row r="51" spans="2:43" x14ac:dyDescent="0.3">
      <c r="B51" s="22"/>
      <c r="D51" s="45"/>
      <c r="Z51" s="46"/>
      <c r="AC51" s="45"/>
      <c r="AO51" s="46"/>
      <c r="AQ51" s="23"/>
    </row>
    <row r="52" spans="2:43" x14ac:dyDescent="0.3">
      <c r="B52" s="22"/>
      <c r="D52" s="45"/>
      <c r="Z52" s="46"/>
      <c r="AC52" s="45"/>
      <c r="AO52" s="46"/>
      <c r="AQ52" s="23"/>
    </row>
    <row r="53" spans="2:43" x14ac:dyDescent="0.3">
      <c r="B53" s="22"/>
      <c r="D53" s="45"/>
      <c r="Z53" s="46"/>
      <c r="AC53" s="45"/>
      <c r="AO53" s="46"/>
      <c r="AQ53" s="23"/>
    </row>
    <row r="54" spans="2:43" x14ac:dyDescent="0.3">
      <c r="B54" s="22"/>
      <c r="D54" s="45"/>
      <c r="Z54" s="46"/>
      <c r="AC54" s="45"/>
      <c r="AO54" s="46"/>
      <c r="AQ54" s="23"/>
    </row>
    <row r="55" spans="2:43" x14ac:dyDescent="0.3">
      <c r="B55" s="22"/>
      <c r="D55" s="45"/>
      <c r="Z55" s="46"/>
      <c r="AC55" s="45"/>
      <c r="AO55" s="46"/>
      <c r="AQ55" s="23"/>
    </row>
    <row r="56" spans="2:43" x14ac:dyDescent="0.3">
      <c r="B56" s="22"/>
      <c r="D56" s="45"/>
      <c r="Z56" s="46"/>
      <c r="AC56" s="45"/>
      <c r="AO56" s="46"/>
      <c r="AQ56" s="23"/>
    </row>
    <row r="57" spans="2:43" x14ac:dyDescent="0.3">
      <c r="B57" s="22"/>
      <c r="D57" s="45"/>
      <c r="Z57" s="46"/>
      <c r="AC57" s="45"/>
      <c r="AO57" s="46"/>
      <c r="AQ57" s="23"/>
    </row>
    <row r="58" spans="2:43" s="1" customFormat="1" ht="15" x14ac:dyDescent="0.3">
      <c r="B58" s="29"/>
      <c r="D58" s="47" t="s">
        <v>42</v>
      </c>
      <c r="E58" s="48"/>
      <c r="F58" s="48"/>
      <c r="G58" s="48"/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49" t="s">
        <v>43</v>
      </c>
      <c r="S58" s="48"/>
      <c r="T58" s="48"/>
      <c r="U58" s="48"/>
      <c r="V58" s="48"/>
      <c r="W58" s="48"/>
      <c r="X58" s="48"/>
      <c r="Y58" s="48"/>
      <c r="Z58" s="50"/>
      <c r="AC58" s="47" t="s">
        <v>42</v>
      </c>
      <c r="AD58" s="48"/>
      <c r="AE58" s="48"/>
      <c r="AF58" s="48"/>
      <c r="AG58" s="48"/>
      <c r="AH58" s="48"/>
      <c r="AI58" s="48"/>
      <c r="AJ58" s="48"/>
      <c r="AK58" s="48"/>
      <c r="AL58" s="48"/>
      <c r="AM58" s="49" t="s">
        <v>43</v>
      </c>
      <c r="AN58" s="48"/>
      <c r="AO58" s="50"/>
      <c r="AQ58" s="30"/>
    </row>
    <row r="59" spans="2:43" x14ac:dyDescent="0.3">
      <c r="B59" s="22"/>
      <c r="AQ59" s="23"/>
    </row>
    <row r="60" spans="2:43" s="1" customFormat="1" ht="15" x14ac:dyDescent="0.3">
      <c r="B60" s="29"/>
      <c r="D60" s="42" t="s">
        <v>44</v>
      </c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  <c r="Z60" s="44"/>
      <c r="AC60" s="42" t="s">
        <v>45</v>
      </c>
      <c r="AD60" s="43"/>
      <c r="AE60" s="43"/>
      <c r="AF60" s="43"/>
      <c r="AG60" s="43"/>
      <c r="AH60" s="43"/>
      <c r="AI60" s="43"/>
      <c r="AJ60" s="43"/>
      <c r="AK60" s="43"/>
      <c r="AL60" s="43"/>
      <c r="AM60" s="43"/>
      <c r="AN60" s="43"/>
      <c r="AO60" s="44"/>
      <c r="AQ60" s="30"/>
    </row>
    <row r="61" spans="2:43" x14ac:dyDescent="0.3">
      <c r="B61" s="22"/>
      <c r="D61" s="45"/>
      <c r="Z61" s="46"/>
      <c r="AC61" s="45"/>
      <c r="AO61" s="46"/>
      <c r="AQ61" s="23"/>
    </row>
    <row r="62" spans="2:43" x14ac:dyDescent="0.3">
      <c r="B62" s="22"/>
      <c r="D62" s="45"/>
      <c r="Z62" s="46"/>
      <c r="AC62" s="45"/>
      <c r="AO62" s="46"/>
      <c r="AQ62" s="23"/>
    </row>
    <row r="63" spans="2:43" x14ac:dyDescent="0.3">
      <c r="B63" s="22"/>
      <c r="D63" s="45"/>
      <c r="Z63" s="46"/>
      <c r="AC63" s="45"/>
      <c r="AO63" s="46"/>
      <c r="AQ63" s="23"/>
    </row>
    <row r="64" spans="2:43" x14ac:dyDescent="0.3">
      <c r="B64" s="22"/>
      <c r="D64" s="45"/>
      <c r="Z64" s="46"/>
      <c r="AC64" s="45"/>
      <c r="AO64" s="46"/>
      <c r="AQ64" s="23"/>
    </row>
    <row r="65" spans="2:43" x14ac:dyDescent="0.3">
      <c r="B65" s="22"/>
      <c r="D65" s="45"/>
      <c r="Z65" s="46"/>
      <c r="AC65" s="45"/>
      <c r="AO65" s="46"/>
      <c r="AQ65" s="23"/>
    </row>
    <row r="66" spans="2:43" x14ac:dyDescent="0.3">
      <c r="B66" s="22"/>
      <c r="D66" s="45"/>
      <c r="Z66" s="46"/>
      <c r="AC66" s="45"/>
      <c r="AO66" s="46"/>
      <c r="AQ66" s="23"/>
    </row>
    <row r="67" spans="2:43" x14ac:dyDescent="0.3">
      <c r="B67" s="22"/>
      <c r="D67" s="45"/>
      <c r="Z67" s="46"/>
      <c r="AC67" s="45"/>
      <c r="AO67" s="46"/>
      <c r="AQ67" s="23"/>
    </row>
    <row r="68" spans="2:43" x14ac:dyDescent="0.3">
      <c r="B68" s="22"/>
      <c r="D68" s="45"/>
      <c r="Z68" s="46"/>
      <c r="AC68" s="45"/>
      <c r="AO68" s="46"/>
      <c r="AQ68" s="23"/>
    </row>
    <row r="69" spans="2:43" s="1" customFormat="1" ht="15" x14ac:dyDescent="0.3">
      <c r="B69" s="29"/>
      <c r="D69" s="47" t="s">
        <v>42</v>
      </c>
      <c r="E69" s="48"/>
      <c r="F69" s="48"/>
      <c r="G69" s="48"/>
      <c r="H69" s="48"/>
      <c r="I69" s="48"/>
      <c r="J69" s="48"/>
      <c r="K69" s="48"/>
      <c r="L69" s="48"/>
      <c r="M69" s="48"/>
      <c r="N69" s="48"/>
      <c r="O69" s="48"/>
      <c r="P69" s="48"/>
      <c r="Q69" s="48"/>
      <c r="R69" s="49" t="s">
        <v>43</v>
      </c>
      <c r="S69" s="48"/>
      <c r="T69" s="48"/>
      <c r="U69" s="48"/>
      <c r="V69" s="48"/>
      <c r="W69" s="48"/>
      <c r="X69" s="48"/>
      <c r="Y69" s="48"/>
      <c r="Z69" s="50"/>
      <c r="AC69" s="47" t="s">
        <v>42</v>
      </c>
      <c r="AD69" s="48"/>
      <c r="AE69" s="48"/>
      <c r="AF69" s="48"/>
      <c r="AG69" s="48"/>
      <c r="AH69" s="48"/>
      <c r="AI69" s="48"/>
      <c r="AJ69" s="48"/>
      <c r="AK69" s="48"/>
      <c r="AL69" s="48"/>
      <c r="AM69" s="49" t="s">
        <v>43</v>
      </c>
      <c r="AN69" s="48"/>
      <c r="AO69" s="50"/>
      <c r="AQ69" s="30"/>
    </row>
    <row r="70" spans="2:43" s="1" customFormat="1" ht="6.95" customHeight="1" x14ac:dyDescent="0.3">
      <c r="B70" s="29"/>
      <c r="AQ70" s="30"/>
    </row>
    <row r="71" spans="2:43" s="1" customFormat="1" ht="6.95" customHeight="1" x14ac:dyDescent="0.3">
      <c r="B71" s="51"/>
      <c r="C71" s="52"/>
      <c r="D71" s="52"/>
      <c r="E71" s="52"/>
      <c r="F71" s="52"/>
      <c r="G71" s="52"/>
      <c r="H71" s="52"/>
      <c r="I71" s="52"/>
      <c r="J71" s="52"/>
      <c r="K71" s="52"/>
      <c r="L71" s="52"/>
      <c r="M71" s="52"/>
      <c r="N71" s="52"/>
      <c r="O71" s="52"/>
      <c r="P71" s="52"/>
      <c r="Q71" s="52"/>
      <c r="R71" s="52"/>
      <c r="S71" s="52"/>
      <c r="T71" s="52"/>
      <c r="U71" s="52"/>
      <c r="V71" s="52"/>
      <c r="W71" s="52"/>
      <c r="X71" s="52"/>
      <c r="Y71" s="52"/>
      <c r="Z71" s="52"/>
      <c r="AA71" s="52"/>
      <c r="AB71" s="52"/>
      <c r="AC71" s="52"/>
      <c r="AD71" s="52"/>
      <c r="AE71" s="52"/>
      <c r="AF71" s="52"/>
      <c r="AG71" s="52"/>
      <c r="AH71" s="52"/>
      <c r="AI71" s="52"/>
      <c r="AJ71" s="52"/>
      <c r="AK71" s="52"/>
      <c r="AL71" s="52"/>
      <c r="AM71" s="52"/>
      <c r="AN71" s="52"/>
      <c r="AO71" s="52"/>
      <c r="AP71" s="52"/>
      <c r="AQ71" s="53"/>
    </row>
    <row r="75" spans="2:43" s="1" customFormat="1" ht="6.95" customHeight="1" x14ac:dyDescent="0.3">
      <c r="B75" s="54"/>
      <c r="C75" s="55"/>
      <c r="D75" s="55"/>
      <c r="E75" s="55"/>
      <c r="F75" s="55"/>
      <c r="G75" s="55"/>
      <c r="H75" s="55"/>
      <c r="I75" s="55"/>
      <c r="J75" s="55"/>
      <c r="K75" s="55"/>
      <c r="L75" s="55"/>
      <c r="M75" s="55"/>
      <c r="N75" s="55"/>
      <c r="O75" s="55"/>
      <c r="P75" s="55"/>
      <c r="Q75" s="55"/>
      <c r="R75" s="55"/>
      <c r="S75" s="55"/>
      <c r="T75" s="55"/>
      <c r="U75" s="55"/>
      <c r="V75" s="55"/>
      <c r="W75" s="55"/>
      <c r="X75" s="55"/>
      <c r="Y75" s="55"/>
      <c r="Z75" s="55"/>
      <c r="AA75" s="55"/>
      <c r="AB75" s="55"/>
      <c r="AC75" s="55"/>
      <c r="AD75" s="55"/>
      <c r="AE75" s="55"/>
      <c r="AF75" s="55"/>
      <c r="AG75" s="55"/>
      <c r="AH75" s="55"/>
      <c r="AI75" s="55"/>
      <c r="AJ75" s="55"/>
      <c r="AK75" s="55"/>
      <c r="AL75" s="55"/>
      <c r="AM75" s="55"/>
      <c r="AN75" s="55"/>
      <c r="AO75" s="55"/>
      <c r="AP75" s="55"/>
      <c r="AQ75" s="56"/>
    </row>
    <row r="76" spans="2:43" s="1" customFormat="1" ht="36.950000000000003" customHeight="1" x14ac:dyDescent="0.3">
      <c r="B76" s="29"/>
      <c r="C76" s="238" t="s">
        <v>46</v>
      </c>
      <c r="D76" s="239"/>
      <c r="E76" s="239"/>
      <c r="F76" s="239"/>
      <c r="G76" s="239"/>
      <c r="H76" s="239"/>
      <c r="I76" s="239"/>
      <c r="J76" s="239"/>
      <c r="K76" s="239"/>
      <c r="L76" s="239"/>
      <c r="M76" s="239"/>
      <c r="N76" s="239"/>
      <c r="O76" s="239"/>
      <c r="P76" s="239"/>
      <c r="Q76" s="239"/>
      <c r="R76" s="239"/>
      <c r="S76" s="239"/>
      <c r="T76" s="239"/>
      <c r="U76" s="239"/>
      <c r="V76" s="239"/>
      <c r="W76" s="239"/>
      <c r="X76" s="239"/>
      <c r="Y76" s="239"/>
      <c r="Z76" s="239"/>
      <c r="AA76" s="239"/>
      <c r="AB76" s="239"/>
      <c r="AC76" s="239"/>
      <c r="AD76" s="239"/>
      <c r="AE76" s="239"/>
      <c r="AF76" s="239"/>
      <c r="AG76" s="239"/>
      <c r="AH76" s="239"/>
      <c r="AI76" s="239"/>
      <c r="AJ76" s="239"/>
      <c r="AK76" s="239"/>
      <c r="AL76" s="239"/>
      <c r="AM76" s="239"/>
      <c r="AN76" s="239"/>
      <c r="AO76" s="239"/>
      <c r="AP76" s="239"/>
      <c r="AQ76" s="30"/>
    </row>
    <row r="77" spans="2:43" s="3" customFormat="1" ht="23.25" customHeight="1" x14ac:dyDescent="0.3">
      <c r="B77" s="57"/>
      <c r="C77" s="26" t="s">
        <v>13</v>
      </c>
      <c r="L77" s="242"/>
      <c r="M77" s="243"/>
      <c r="N77" s="243"/>
      <c r="O77" s="243"/>
      <c r="P77" s="243"/>
      <c r="Q77" s="243"/>
      <c r="R77" s="243"/>
      <c r="S77" s="243"/>
      <c r="T77" s="243"/>
      <c r="U77" s="243"/>
      <c r="V77" s="243"/>
      <c r="W77" s="243"/>
      <c r="X77" s="243"/>
      <c r="Y77" s="243"/>
      <c r="Z77" s="243"/>
      <c r="AA77" s="243"/>
      <c r="AB77" s="243"/>
      <c r="AC77" s="243"/>
      <c r="AD77" s="243"/>
      <c r="AE77" s="243"/>
      <c r="AF77" s="243"/>
      <c r="AG77" s="243"/>
      <c r="AH77" s="243"/>
      <c r="AI77" s="243"/>
      <c r="AJ77" s="243"/>
      <c r="AK77" s="243"/>
      <c r="AL77" s="243"/>
      <c r="AM77" s="243"/>
      <c r="AN77" s="243"/>
      <c r="AO77" s="243"/>
      <c r="AP77" s="243"/>
      <c r="AQ77" s="58"/>
    </row>
    <row r="78" spans="2:43" s="4" customFormat="1" ht="36.950000000000003" customHeight="1" x14ac:dyDescent="0.3">
      <c r="B78" s="59"/>
      <c r="C78" s="60" t="s">
        <v>14</v>
      </c>
      <c r="L78" s="240" t="str">
        <f>K6</f>
        <v>Výměna rozvodů vody, kanalizace, rozšíření ohřevu TV  a stavební úpravy sociálního zázemí ZŠ Butovická Studénka-IV.etapa</v>
      </c>
      <c r="M78" s="241"/>
      <c r="N78" s="241"/>
      <c r="O78" s="241"/>
      <c r="P78" s="241"/>
      <c r="Q78" s="241"/>
      <c r="R78" s="241"/>
      <c r="S78" s="241"/>
      <c r="T78" s="241"/>
      <c r="U78" s="241"/>
      <c r="V78" s="241"/>
      <c r="W78" s="241"/>
      <c r="X78" s="241"/>
      <c r="Y78" s="241"/>
      <c r="Z78" s="241"/>
      <c r="AA78" s="241"/>
      <c r="AB78" s="241"/>
      <c r="AC78" s="241"/>
      <c r="AD78" s="241"/>
      <c r="AE78" s="241"/>
      <c r="AF78" s="241"/>
      <c r="AG78" s="241"/>
      <c r="AH78" s="241"/>
      <c r="AI78" s="241"/>
      <c r="AJ78" s="241"/>
      <c r="AK78" s="241"/>
      <c r="AL78" s="241"/>
      <c r="AM78" s="241"/>
      <c r="AN78" s="241"/>
      <c r="AO78" s="241"/>
      <c r="AQ78" s="61"/>
    </row>
    <row r="79" spans="2:43" s="1" customFormat="1" ht="6.95" customHeight="1" x14ac:dyDescent="0.3">
      <c r="B79" s="29"/>
      <c r="AQ79" s="30"/>
    </row>
    <row r="80" spans="2:43" s="1" customFormat="1" ht="15" x14ac:dyDescent="0.3">
      <c r="B80" s="29"/>
      <c r="C80" s="26" t="s">
        <v>17</v>
      </c>
      <c r="L80" s="62" t="str">
        <f>IF(K8="","",K8)</f>
        <v>ZŠ Butovická Studénka</v>
      </c>
      <c r="AI80" s="26" t="s">
        <v>18</v>
      </c>
      <c r="AM80" s="63"/>
      <c r="AQ80" s="30"/>
    </row>
    <row r="81" spans="1:76" s="1" customFormat="1" ht="6.95" customHeight="1" x14ac:dyDescent="0.3">
      <c r="B81" s="29"/>
      <c r="AQ81" s="30"/>
    </row>
    <row r="82" spans="1:76" s="1" customFormat="1" ht="15" x14ac:dyDescent="0.3">
      <c r="B82" s="29"/>
      <c r="C82" s="26" t="s">
        <v>19</v>
      </c>
      <c r="L82" s="3" t="str">
        <f>IF(E11= "","",E11)</f>
        <v/>
      </c>
      <c r="AI82" s="26" t="s">
        <v>23</v>
      </c>
      <c r="AM82" s="223" t="str">
        <f>IF(H17="","",H17)</f>
        <v/>
      </c>
      <c r="AN82" s="223"/>
      <c r="AO82" s="223"/>
      <c r="AP82" s="223"/>
      <c r="AQ82" s="30"/>
      <c r="AS82" s="219" t="s">
        <v>47</v>
      </c>
      <c r="AT82" s="220"/>
      <c r="AU82" s="43"/>
      <c r="AV82" s="43"/>
      <c r="AW82" s="43"/>
      <c r="AX82" s="43"/>
      <c r="AY82" s="43"/>
      <c r="AZ82" s="43"/>
      <c r="BA82" s="43"/>
      <c r="BB82" s="43"/>
      <c r="BC82" s="43"/>
      <c r="BD82" s="44"/>
    </row>
    <row r="83" spans="1:76" s="1" customFormat="1" ht="15" x14ac:dyDescent="0.3">
      <c r="B83" s="29"/>
      <c r="C83" s="26" t="s">
        <v>22</v>
      </c>
      <c r="L83" s="3" t="str">
        <f>IF(E14="","",E14)</f>
        <v/>
      </c>
      <c r="AI83" s="26" t="s">
        <v>25</v>
      </c>
      <c r="AM83" s="223" t="str">
        <f>IF(E20="","",E20)</f>
        <v/>
      </c>
      <c r="AN83" s="223"/>
      <c r="AO83" s="223"/>
      <c r="AP83" s="223"/>
      <c r="AQ83" s="30"/>
      <c r="AS83" s="221"/>
      <c r="AT83" s="222"/>
      <c r="BD83" s="64"/>
    </row>
    <row r="84" spans="1:76" s="1" customFormat="1" ht="10.9" customHeight="1" x14ac:dyDescent="0.3">
      <c r="B84" s="29"/>
      <c r="AQ84" s="30"/>
      <c r="AS84" s="221"/>
      <c r="AT84" s="222"/>
      <c r="BD84" s="64"/>
    </row>
    <row r="85" spans="1:76" s="1" customFormat="1" ht="29.25" customHeight="1" x14ac:dyDescent="0.3">
      <c r="B85" s="29"/>
      <c r="C85" s="230" t="s">
        <v>48</v>
      </c>
      <c r="D85" s="231"/>
      <c r="E85" s="231"/>
      <c r="F85" s="231"/>
      <c r="G85" s="231"/>
      <c r="H85" s="65"/>
      <c r="I85" s="232" t="s">
        <v>49</v>
      </c>
      <c r="J85" s="231"/>
      <c r="K85" s="231"/>
      <c r="L85" s="231"/>
      <c r="M85" s="231"/>
      <c r="N85" s="231"/>
      <c r="O85" s="231"/>
      <c r="P85" s="231"/>
      <c r="Q85" s="231"/>
      <c r="R85" s="231"/>
      <c r="S85" s="231"/>
      <c r="T85" s="231"/>
      <c r="U85" s="231"/>
      <c r="V85" s="231"/>
      <c r="W85" s="231"/>
      <c r="X85" s="231"/>
      <c r="Y85" s="231"/>
      <c r="Z85" s="231"/>
      <c r="AA85" s="231"/>
      <c r="AB85" s="231"/>
      <c r="AC85" s="231"/>
      <c r="AD85" s="231"/>
      <c r="AE85" s="231"/>
      <c r="AF85" s="231"/>
      <c r="AG85" s="232" t="s">
        <v>50</v>
      </c>
      <c r="AH85" s="231"/>
      <c r="AI85" s="231"/>
      <c r="AJ85" s="231"/>
      <c r="AK85" s="231"/>
      <c r="AL85" s="231"/>
      <c r="AM85" s="231"/>
      <c r="AN85" s="232" t="s">
        <v>51</v>
      </c>
      <c r="AO85" s="231"/>
      <c r="AP85" s="233"/>
      <c r="AQ85" s="30"/>
      <c r="AS85" s="66" t="s">
        <v>52</v>
      </c>
      <c r="AT85" s="67" t="s">
        <v>53</v>
      </c>
      <c r="AU85" s="67" t="s">
        <v>54</v>
      </c>
      <c r="AV85" s="67" t="s">
        <v>55</v>
      </c>
      <c r="AW85" s="67" t="s">
        <v>56</v>
      </c>
      <c r="AX85" s="67" t="s">
        <v>57</v>
      </c>
      <c r="AY85" s="67" t="s">
        <v>58</v>
      </c>
      <c r="AZ85" s="67" t="s">
        <v>59</v>
      </c>
      <c r="BA85" s="67" t="s">
        <v>60</v>
      </c>
      <c r="BB85" s="67" t="s">
        <v>61</v>
      </c>
      <c r="BC85" s="67" t="s">
        <v>62</v>
      </c>
      <c r="BD85" s="68" t="s">
        <v>63</v>
      </c>
    </row>
    <row r="86" spans="1:76" s="1" customFormat="1" ht="10.9" customHeight="1" x14ac:dyDescent="0.3">
      <c r="B86" s="29"/>
      <c r="AQ86" s="30"/>
      <c r="AS86" s="69"/>
      <c r="AT86" s="43"/>
      <c r="AU86" s="43"/>
      <c r="AV86" s="43"/>
      <c r="AW86" s="43"/>
      <c r="AX86" s="43"/>
      <c r="AY86" s="43"/>
      <c r="AZ86" s="43"/>
      <c r="BA86" s="43"/>
      <c r="BB86" s="43"/>
      <c r="BC86" s="43"/>
      <c r="BD86" s="44"/>
    </row>
    <row r="87" spans="1:76" s="4" customFormat="1" ht="32.450000000000003" customHeight="1" x14ac:dyDescent="0.3">
      <c r="B87" s="59"/>
      <c r="C87" s="70" t="s">
        <v>64</v>
      </c>
      <c r="D87" s="71"/>
      <c r="E87" s="71"/>
      <c r="F87" s="71"/>
      <c r="G87" s="71"/>
      <c r="H87" s="71"/>
      <c r="I87" s="71"/>
      <c r="J87" s="71"/>
      <c r="K87" s="71"/>
      <c r="L87" s="71"/>
      <c r="M87" s="71"/>
      <c r="N87" s="71"/>
      <c r="O87" s="71"/>
      <c r="P87" s="71"/>
      <c r="Q87" s="71"/>
      <c r="R87" s="71"/>
      <c r="S87" s="71"/>
      <c r="T87" s="71"/>
      <c r="U87" s="71"/>
      <c r="V87" s="71"/>
      <c r="W87" s="71"/>
      <c r="X87" s="71"/>
      <c r="Y87" s="71"/>
      <c r="Z87" s="71"/>
      <c r="AA87" s="71"/>
      <c r="AB87" s="71"/>
      <c r="AC87" s="71"/>
      <c r="AD87" s="71"/>
      <c r="AE87" s="71"/>
      <c r="AF87" s="71"/>
      <c r="AG87" s="215">
        <f>ROUND(SUM(AG88:AG91),2)</f>
        <v>0</v>
      </c>
      <c r="AH87" s="215"/>
      <c r="AI87" s="215"/>
      <c r="AJ87" s="215"/>
      <c r="AK87" s="215"/>
      <c r="AL87" s="215"/>
      <c r="AM87" s="215"/>
      <c r="AN87" s="216">
        <f>SUM(AN88:AN91)</f>
        <v>0</v>
      </c>
      <c r="AO87" s="216"/>
      <c r="AP87" s="216"/>
      <c r="AQ87" s="61"/>
      <c r="AS87" s="72" t="e">
        <f>ROUND(SUM(AS88:AS91),2)</f>
        <v>#REF!</v>
      </c>
      <c r="AT87" s="73" t="e">
        <f>ROUND(SUM(AV87:AW87),2)</f>
        <v>#REF!</v>
      </c>
      <c r="AU87" s="74" t="e">
        <f>ROUND(SUM(AU88:AU91),5)</f>
        <v>#REF!</v>
      </c>
      <c r="AV87" s="73" t="e">
        <f>ROUND(AZ87*L31,2)</f>
        <v>#REF!</v>
      </c>
      <c r="AW87" s="73" t="e">
        <f>ROUND(BA87*L32,2)</f>
        <v>#REF!</v>
      </c>
      <c r="AX87" s="73" t="e">
        <f>ROUND(BB87*L31,2)</f>
        <v>#REF!</v>
      </c>
      <c r="AY87" s="73" t="e">
        <f>ROUND(BC87*L32,2)</f>
        <v>#REF!</v>
      </c>
      <c r="AZ87" s="73" t="e">
        <f>ROUND(SUM(AZ88:AZ91),2)</f>
        <v>#REF!</v>
      </c>
      <c r="BA87" s="73" t="e">
        <f>ROUND(SUM(BA88:BA91),2)</f>
        <v>#REF!</v>
      </c>
      <c r="BB87" s="73" t="e">
        <f>ROUND(SUM(BB88:BB91),2)</f>
        <v>#REF!</v>
      </c>
      <c r="BC87" s="73" t="e">
        <f>ROUND(SUM(BC88:BC91),2)</f>
        <v>#REF!</v>
      </c>
      <c r="BD87" s="75" t="e">
        <f>ROUND(SUM(BD88:BD91),2)</f>
        <v>#REF!</v>
      </c>
      <c r="BS87" s="60" t="s">
        <v>65</v>
      </c>
      <c r="BT87" s="60" t="s">
        <v>66</v>
      </c>
      <c r="BU87" s="76" t="s">
        <v>67</v>
      </c>
      <c r="BV87" s="60" t="s">
        <v>68</v>
      </c>
      <c r="BW87" s="60" t="s">
        <v>69</v>
      </c>
      <c r="BX87" s="60" t="s">
        <v>70</v>
      </c>
    </row>
    <row r="88" spans="1:76" s="5" customFormat="1" ht="16.5" customHeight="1" x14ac:dyDescent="0.3">
      <c r="A88" s="77" t="s">
        <v>71</v>
      </c>
      <c r="B88" s="78"/>
      <c r="C88" s="79"/>
      <c r="D88" s="229"/>
      <c r="E88" s="229"/>
      <c r="F88" s="229"/>
      <c r="G88" s="229"/>
      <c r="H88" s="229"/>
      <c r="I88" s="80"/>
      <c r="J88" s="229"/>
      <c r="K88" s="229"/>
      <c r="L88" s="229"/>
      <c r="M88" s="229"/>
      <c r="N88" s="229"/>
      <c r="O88" s="229"/>
      <c r="P88" s="229"/>
      <c r="Q88" s="229"/>
      <c r="R88" s="229"/>
      <c r="S88" s="229"/>
      <c r="T88" s="229"/>
      <c r="U88" s="229"/>
      <c r="V88" s="229"/>
      <c r="W88" s="229"/>
      <c r="X88" s="229"/>
      <c r="Y88" s="229"/>
      <c r="Z88" s="229"/>
      <c r="AA88" s="229"/>
      <c r="AB88" s="229"/>
      <c r="AC88" s="229"/>
      <c r="AD88" s="229"/>
      <c r="AE88" s="229"/>
      <c r="AF88" s="229"/>
      <c r="AG88" s="217"/>
      <c r="AH88" s="218"/>
      <c r="AI88" s="218"/>
      <c r="AJ88" s="218"/>
      <c r="AK88" s="218"/>
      <c r="AL88" s="218"/>
      <c r="AM88" s="218"/>
      <c r="AN88" s="217"/>
      <c r="AO88" s="218"/>
      <c r="AP88" s="218"/>
      <c r="AQ88" s="81"/>
      <c r="AS88" s="82" t="e">
        <f>#REF!</f>
        <v>#REF!</v>
      </c>
      <c r="AT88" s="83" t="e">
        <f>ROUND(SUM(AV88:AW88),2)</f>
        <v>#REF!</v>
      </c>
      <c r="AU88" s="84" t="e">
        <f>#REF!</f>
        <v>#REF!</v>
      </c>
      <c r="AV88" s="83" t="e">
        <f>#REF!</f>
        <v>#REF!</v>
      </c>
      <c r="AW88" s="83" t="e">
        <f>#REF!</f>
        <v>#REF!</v>
      </c>
      <c r="AX88" s="83" t="e">
        <f>#REF!</f>
        <v>#REF!</v>
      </c>
      <c r="AY88" s="83" t="e">
        <f>#REF!</f>
        <v>#REF!</v>
      </c>
      <c r="AZ88" s="83" t="e">
        <f>#REF!</f>
        <v>#REF!</v>
      </c>
      <c r="BA88" s="83" t="e">
        <f>#REF!</f>
        <v>#REF!</v>
      </c>
      <c r="BB88" s="83" t="e">
        <f>#REF!</f>
        <v>#REF!</v>
      </c>
      <c r="BC88" s="83" t="e">
        <f>#REF!</f>
        <v>#REF!</v>
      </c>
      <c r="BD88" s="85" t="e">
        <f>#REF!</f>
        <v>#REF!</v>
      </c>
      <c r="BT88" s="86" t="s">
        <v>72</v>
      </c>
      <c r="BV88" s="86" t="s">
        <v>68</v>
      </c>
      <c r="BW88" s="86" t="s">
        <v>73</v>
      </c>
      <c r="BX88" s="86" t="s">
        <v>69</v>
      </c>
    </row>
    <row r="89" spans="1:76" s="5" customFormat="1" ht="16.5" customHeight="1" x14ac:dyDescent="0.3">
      <c r="A89" s="77" t="s">
        <v>71</v>
      </c>
      <c r="B89" s="78"/>
      <c r="C89" s="79"/>
      <c r="D89" s="229"/>
      <c r="E89" s="229"/>
      <c r="F89" s="229"/>
      <c r="G89" s="229"/>
      <c r="H89" s="229"/>
      <c r="I89" s="80"/>
      <c r="J89" s="229" t="s">
        <v>139</v>
      </c>
      <c r="K89" s="229"/>
      <c r="L89" s="229"/>
      <c r="M89" s="229"/>
      <c r="N89" s="229"/>
      <c r="O89" s="229"/>
      <c r="P89" s="229"/>
      <c r="Q89" s="229"/>
      <c r="R89" s="229"/>
      <c r="S89" s="229"/>
      <c r="T89" s="229"/>
      <c r="U89" s="229"/>
      <c r="V89" s="229"/>
      <c r="W89" s="229"/>
      <c r="X89" s="229"/>
      <c r="Y89" s="229"/>
      <c r="Z89" s="229"/>
      <c r="AA89" s="229"/>
      <c r="AB89" s="229"/>
      <c r="AC89" s="229"/>
      <c r="AD89" s="229"/>
      <c r="AE89" s="229"/>
      <c r="AF89" s="229"/>
      <c r="AG89" s="217">
        <f>Kanalizace!M30</f>
        <v>0</v>
      </c>
      <c r="AH89" s="218"/>
      <c r="AI89" s="218"/>
      <c r="AJ89" s="218"/>
      <c r="AK89" s="218"/>
      <c r="AL89" s="218"/>
      <c r="AM89" s="218"/>
      <c r="AN89" s="217">
        <f>SUM(AG89,AT89)</f>
        <v>0</v>
      </c>
      <c r="AO89" s="218"/>
      <c r="AP89" s="218"/>
      <c r="AQ89" s="81"/>
      <c r="AS89" s="82">
        <f>Kanalizace!M28</f>
        <v>0</v>
      </c>
      <c r="AT89" s="83">
        <f>ROUND(SUM(AV89:AW89),2)</f>
        <v>0</v>
      </c>
      <c r="AU89" s="84" t="e">
        <f>Kanalizace!W119</f>
        <v>#REF!</v>
      </c>
      <c r="AV89" s="83">
        <f>Kanalizace!M32</f>
        <v>0</v>
      </c>
      <c r="AW89" s="83">
        <f>Kanalizace!M33</f>
        <v>0</v>
      </c>
      <c r="AX89" s="83">
        <f>Kanalizace!M34</f>
        <v>0</v>
      </c>
      <c r="AY89" s="83">
        <f>Kanalizace!M35</f>
        <v>0</v>
      </c>
      <c r="AZ89" s="83">
        <f>Kanalizace!H32</f>
        <v>0</v>
      </c>
      <c r="BA89" s="83">
        <f>Kanalizace!H33</f>
        <v>0</v>
      </c>
      <c r="BB89" s="83">
        <f>Kanalizace!H34</f>
        <v>0</v>
      </c>
      <c r="BC89" s="83">
        <f>Kanalizace!H35</f>
        <v>0</v>
      </c>
      <c r="BD89" s="85">
        <f>Kanalizace!H36</f>
        <v>0</v>
      </c>
      <c r="BT89" s="86" t="s">
        <v>72</v>
      </c>
      <c r="BV89" s="86" t="s">
        <v>68</v>
      </c>
      <c r="BW89" s="86" t="s">
        <v>74</v>
      </c>
      <c r="BX89" s="86" t="s">
        <v>69</v>
      </c>
    </row>
    <row r="90" spans="1:76" s="5" customFormat="1" ht="16.5" customHeight="1" x14ac:dyDescent="0.3">
      <c r="A90" s="77" t="s">
        <v>71</v>
      </c>
      <c r="B90" s="78"/>
      <c r="C90" s="79"/>
      <c r="D90" s="229"/>
      <c r="E90" s="229"/>
      <c r="F90" s="229"/>
      <c r="G90" s="229"/>
      <c r="H90" s="229"/>
      <c r="I90" s="80"/>
      <c r="J90" s="229" t="s">
        <v>523</v>
      </c>
      <c r="K90" s="229"/>
      <c r="L90" s="229"/>
      <c r="M90" s="229"/>
      <c r="N90" s="229"/>
      <c r="O90" s="229"/>
      <c r="P90" s="229"/>
      <c r="Q90" s="229"/>
      <c r="R90" s="229"/>
      <c r="S90" s="229"/>
      <c r="T90" s="229"/>
      <c r="U90" s="229"/>
      <c r="V90" s="229"/>
      <c r="W90" s="229"/>
      <c r="X90" s="229"/>
      <c r="Y90" s="229"/>
      <c r="Z90" s="229"/>
      <c r="AA90" s="229"/>
      <c r="AB90" s="229"/>
      <c r="AC90" s="229"/>
      <c r="AD90" s="229"/>
      <c r="AE90" s="229"/>
      <c r="AF90" s="229"/>
      <c r="AG90" s="217">
        <f>'Vodovod a zařízení'!M30</f>
        <v>0</v>
      </c>
      <c r="AH90" s="218"/>
      <c r="AI90" s="218"/>
      <c r="AJ90" s="218"/>
      <c r="AK90" s="218"/>
      <c r="AL90" s="218"/>
      <c r="AM90" s="218"/>
      <c r="AN90" s="217">
        <f>SUM(AG90,AT90)</f>
        <v>0</v>
      </c>
      <c r="AO90" s="218"/>
      <c r="AP90" s="218"/>
      <c r="AQ90" s="81"/>
      <c r="AS90" s="82">
        <f>'Vodovod a zařízení'!M28</f>
        <v>0</v>
      </c>
      <c r="AT90" s="83">
        <f>ROUND(SUM(AV90:AW90),2)</f>
        <v>0</v>
      </c>
      <c r="AU90" s="84" t="e">
        <f>'Vodovod a zařízení'!W116</f>
        <v>#REF!</v>
      </c>
      <c r="AV90" s="83">
        <f>'Vodovod a zařízení'!M32</f>
        <v>0</v>
      </c>
      <c r="AW90" s="83">
        <f>'Vodovod a zařízení'!M33</f>
        <v>0</v>
      </c>
      <c r="AX90" s="83">
        <f>'Vodovod a zařízení'!M34</f>
        <v>0</v>
      </c>
      <c r="AY90" s="83">
        <f>'Vodovod a zařízení'!M35</f>
        <v>0</v>
      </c>
      <c r="AZ90" s="83">
        <f>'Vodovod a zařízení'!H32</f>
        <v>0</v>
      </c>
      <c r="BA90" s="83">
        <f>'Vodovod a zařízení'!H33</f>
        <v>0</v>
      </c>
      <c r="BB90" s="83">
        <f>'Vodovod a zařízení'!H34</f>
        <v>0</v>
      </c>
      <c r="BC90" s="83">
        <f>'Vodovod a zařízení'!H35</f>
        <v>0</v>
      </c>
      <c r="BD90" s="85">
        <f>'Vodovod a zařízení'!H36</f>
        <v>0</v>
      </c>
      <c r="BT90" s="86" t="s">
        <v>72</v>
      </c>
      <c r="BV90" s="86" t="s">
        <v>68</v>
      </c>
      <c r="BW90" s="86" t="s">
        <v>75</v>
      </c>
      <c r="BX90" s="86" t="s">
        <v>69</v>
      </c>
    </row>
    <row r="91" spans="1:76" s="5" customFormat="1" ht="16.5" customHeight="1" x14ac:dyDescent="0.3">
      <c r="A91" s="77" t="s">
        <v>71</v>
      </c>
      <c r="B91" s="78"/>
      <c r="C91" s="79"/>
      <c r="D91" s="229"/>
      <c r="E91" s="229"/>
      <c r="F91" s="229"/>
      <c r="G91" s="229"/>
      <c r="H91" s="229"/>
      <c r="I91" s="80"/>
      <c r="J91" s="229" t="s">
        <v>138</v>
      </c>
      <c r="K91" s="229"/>
      <c r="L91" s="229"/>
      <c r="M91" s="229"/>
      <c r="N91" s="229"/>
      <c r="O91" s="229"/>
      <c r="P91" s="229"/>
      <c r="Q91" s="229"/>
      <c r="R91" s="229"/>
      <c r="S91" s="229"/>
      <c r="T91" s="229"/>
      <c r="U91" s="229"/>
      <c r="V91" s="229"/>
      <c r="W91" s="229"/>
      <c r="X91" s="229"/>
      <c r="Y91" s="229"/>
      <c r="Z91" s="229"/>
      <c r="AA91" s="229"/>
      <c r="AB91" s="229"/>
      <c r="AC91" s="229"/>
      <c r="AD91" s="229"/>
      <c r="AE91" s="229"/>
      <c r="AF91" s="229"/>
      <c r="AG91" s="217">
        <f>'Stavební úpravy'!M30</f>
        <v>0</v>
      </c>
      <c r="AH91" s="218"/>
      <c r="AI91" s="218"/>
      <c r="AJ91" s="218"/>
      <c r="AK91" s="218"/>
      <c r="AL91" s="218"/>
      <c r="AM91" s="218"/>
      <c r="AN91" s="217">
        <f>SUM(AG91,AT91)</f>
        <v>0</v>
      </c>
      <c r="AO91" s="218"/>
      <c r="AP91" s="218"/>
      <c r="AQ91" s="81"/>
      <c r="AS91" s="87">
        <f>'Stavební úpravy'!M28</f>
        <v>0</v>
      </c>
      <c r="AT91" s="88">
        <f>ROUND(SUM(AV91:AW91),2)</f>
        <v>0</v>
      </c>
      <c r="AU91" s="89" t="e">
        <f>'Stavební úpravy'!W121</f>
        <v>#REF!</v>
      </c>
      <c r="AV91" s="88">
        <f>'Stavební úpravy'!M32</f>
        <v>0</v>
      </c>
      <c r="AW91" s="88">
        <f>'Stavební úpravy'!M33</f>
        <v>0</v>
      </c>
      <c r="AX91" s="88">
        <f>'Stavební úpravy'!M34</f>
        <v>0</v>
      </c>
      <c r="AY91" s="88">
        <f>'Stavební úpravy'!M35</f>
        <v>0</v>
      </c>
      <c r="AZ91" s="88">
        <f>'Stavební úpravy'!H32</f>
        <v>0</v>
      </c>
      <c r="BA91" s="88">
        <f>'Stavební úpravy'!H33</f>
        <v>0</v>
      </c>
      <c r="BB91" s="88">
        <f>'Stavební úpravy'!H34</f>
        <v>0</v>
      </c>
      <c r="BC91" s="88">
        <f>'Stavební úpravy'!H35</f>
        <v>0</v>
      </c>
      <c r="BD91" s="90">
        <f>'Stavební úpravy'!H36</f>
        <v>0</v>
      </c>
      <c r="BT91" s="86" t="s">
        <v>72</v>
      </c>
      <c r="BV91" s="86" t="s">
        <v>68</v>
      </c>
      <c r="BW91" s="86" t="s">
        <v>76</v>
      </c>
      <c r="BX91" s="86" t="s">
        <v>69</v>
      </c>
    </row>
    <row r="92" spans="1:76" x14ac:dyDescent="0.3">
      <c r="B92" s="22"/>
      <c r="AQ92" s="23"/>
    </row>
    <row r="93" spans="1:76" s="1" customFormat="1" ht="30" customHeight="1" x14ac:dyDescent="0.3">
      <c r="B93" s="29"/>
      <c r="C93" s="70" t="s">
        <v>77</v>
      </c>
      <c r="AG93" s="216">
        <v>0</v>
      </c>
      <c r="AH93" s="216"/>
      <c r="AI93" s="216"/>
      <c r="AJ93" s="216"/>
      <c r="AK93" s="216"/>
      <c r="AL93" s="216"/>
      <c r="AM93" s="216"/>
      <c r="AN93" s="216">
        <v>0</v>
      </c>
      <c r="AO93" s="216"/>
      <c r="AP93" s="216"/>
      <c r="AQ93" s="30"/>
      <c r="AS93" s="66" t="s">
        <v>78</v>
      </c>
      <c r="AT93" s="67" t="s">
        <v>79</v>
      </c>
      <c r="AU93" s="67" t="s">
        <v>30</v>
      </c>
      <c r="AV93" s="68" t="s">
        <v>53</v>
      </c>
    </row>
    <row r="94" spans="1:76" s="1" customFormat="1" ht="10.9" customHeight="1" x14ac:dyDescent="0.3">
      <c r="B94" s="29"/>
      <c r="AQ94" s="30"/>
      <c r="AS94" s="91"/>
      <c r="AT94" s="48"/>
      <c r="AU94" s="48"/>
      <c r="AV94" s="50"/>
    </row>
    <row r="95" spans="1:76" s="1" customFormat="1" ht="30" customHeight="1" x14ac:dyDescent="0.3">
      <c r="B95" s="29"/>
      <c r="C95" s="92" t="s">
        <v>80</v>
      </c>
      <c r="D95" s="93"/>
      <c r="E95" s="93"/>
      <c r="F95" s="93"/>
      <c r="G95" s="93"/>
      <c r="H95" s="93"/>
      <c r="I95" s="93"/>
      <c r="J95" s="93"/>
      <c r="K95" s="93"/>
      <c r="L95" s="93"/>
      <c r="M95" s="93"/>
      <c r="N95" s="93"/>
      <c r="O95" s="93"/>
      <c r="P95" s="93"/>
      <c r="Q95" s="93"/>
      <c r="R95" s="93"/>
      <c r="S95" s="93"/>
      <c r="T95" s="93"/>
      <c r="U95" s="93"/>
      <c r="V95" s="93"/>
      <c r="W95" s="93"/>
      <c r="X95" s="93"/>
      <c r="Y95" s="93"/>
      <c r="Z95" s="93"/>
      <c r="AA95" s="93"/>
      <c r="AB95" s="93"/>
      <c r="AC95" s="93"/>
      <c r="AD95" s="93"/>
      <c r="AE95" s="93"/>
      <c r="AF95" s="93"/>
      <c r="AG95" s="228">
        <f>ROUND(AG87+AG93,2)</f>
        <v>0</v>
      </c>
      <c r="AH95" s="228"/>
      <c r="AI95" s="228"/>
      <c r="AJ95" s="228"/>
      <c r="AK95" s="228"/>
      <c r="AL95" s="228"/>
      <c r="AM95" s="228"/>
      <c r="AN95" s="228">
        <f>AN87+AN93</f>
        <v>0</v>
      </c>
      <c r="AO95" s="228"/>
      <c r="AP95" s="228"/>
      <c r="AQ95" s="30"/>
    </row>
    <row r="96" spans="1:76" s="1" customFormat="1" ht="6.95" customHeight="1" x14ac:dyDescent="0.3">
      <c r="B96" s="51"/>
      <c r="C96" s="52"/>
      <c r="D96" s="52"/>
      <c r="E96" s="52"/>
      <c r="F96" s="52"/>
      <c r="G96" s="52"/>
      <c r="H96" s="52"/>
      <c r="I96" s="52"/>
      <c r="J96" s="52"/>
      <c r="K96" s="52"/>
      <c r="L96" s="52"/>
      <c r="M96" s="52"/>
      <c r="N96" s="52"/>
      <c r="O96" s="52"/>
      <c r="P96" s="52"/>
      <c r="Q96" s="52"/>
      <c r="R96" s="52"/>
      <c r="S96" s="52"/>
      <c r="T96" s="52"/>
      <c r="U96" s="52"/>
      <c r="V96" s="52"/>
      <c r="W96" s="52"/>
      <c r="X96" s="52"/>
      <c r="Y96" s="52"/>
      <c r="Z96" s="52"/>
      <c r="AA96" s="52"/>
      <c r="AB96" s="52"/>
      <c r="AC96" s="52"/>
      <c r="AD96" s="52"/>
      <c r="AE96" s="52"/>
      <c r="AF96" s="52"/>
      <c r="AG96" s="52"/>
      <c r="AH96" s="52"/>
      <c r="AI96" s="52"/>
      <c r="AJ96" s="52"/>
      <c r="AK96" s="52"/>
      <c r="AL96" s="52"/>
      <c r="AM96" s="52"/>
      <c r="AN96" s="52"/>
      <c r="AO96" s="52"/>
      <c r="AP96" s="52"/>
      <c r="AQ96" s="53"/>
    </row>
  </sheetData>
  <mergeCells count="57">
    <mergeCell ref="L31:O31"/>
    <mergeCell ref="W31:AE31"/>
    <mergeCell ref="AK31:AO31"/>
    <mergeCell ref="C2:AP2"/>
    <mergeCell ref="C4:AP4"/>
    <mergeCell ref="K5:AO5"/>
    <mergeCell ref="K6:AO6"/>
    <mergeCell ref="E23:AN23"/>
    <mergeCell ref="L32:O32"/>
    <mergeCell ref="W32:AE32"/>
    <mergeCell ref="AK32:AO32"/>
    <mergeCell ref="L33:O33"/>
    <mergeCell ref="W33:AE33"/>
    <mergeCell ref="AK33:AO33"/>
    <mergeCell ref="L34:O34"/>
    <mergeCell ref="W34:AE34"/>
    <mergeCell ref="AK34:AO34"/>
    <mergeCell ref="L35:O35"/>
    <mergeCell ref="W35:AE35"/>
    <mergeCell ref="AK35:AO35"/>
    <mergeCell ref="C85:G85"/>
    <mergeCell ref="I85:AF85"/>
    <mergeCell ref="AG85:AM85"/>
    <mergeCell ref="AN85:AP85"/>
    <mergeCell ref="X37:AB37"/>
    <mergeCell ref="AK37:AO37"/>
    <mergeCell ref="C76:AP76"/>
    <mergeCell ref="L78:AO78"/>
    <mergeCell ref="AM82:AP82"/>
    <mergeCell ref="L77:AP77"/>
    <mergeCell ref="D88:H88"/>
    <mergeCell ref="J88:AF88"/>
    <mergeCell ref="AN89:AP89"/>
    <mergeCell ref="AG89:AM89"/>
    <mergeCell ref="D89:H89"/>
    <mergeCell ref="J89:AF89"/>
    <mergeCell ref="AG95:AM95"/>
    <mergeCell ref="AN95:AP95"/>
    <mergeCell ref="AN90:AP90"/>
    <mergeCell ref="AG90:AM90"/>
    <mergeCell ref="D90:H90"/>
    <mergeCell ref="J90:AF90"/>
    <mergeCell ref="AN91:AP91"/>
    <mergeCell ref="AG91:AM91"/>
    <mergeCell ref="D91:H91"/>
    <mergeCell ref="J91:AF91"/>
    <mergeCell ref="AS82:AT84"/>
    <mergeCell ref="AM83:AP83"/>
    <mergeCell ref="AK26:AO26"/>
    <mergeCell ref="AK27:AO27"/>
    <mergeCell ref="AK29:AO29"/>
    <mergeCell ref="AG87:AM87"/>
    <mergeCell ref="AN87:AP87"/>
    <mergeCell ref="AG93:AM93"/>
    <mergeCell ref="AN93:AP93"/>
    <mergeCell ref="AN88:AP88"/>
    <mergeCell ref="AG88:AM88"/>
  </mergeCells>
  <hyperlinks>
    <hyperlink ref="K1:S1" location="C2" display="1) Souhrnný list stavby" xr:uid="{00000000-0004-0000-0000-000000000000}"/>
    <hyperlink ref="W1:AF1" location="C87" display="2) Rekapitulace objektů" xr:uid="{00000000-0004-0000-0000-000001000000}"/>
    <hyperlink ref="A88" location="'SO 01 - Technologie výměn...'!C2" display="/" xr:uid="{00000000-0004-0000-0000-000002000000}"/>
    <hyperlink ref="A89" location="'SO 02 - Venkovní předizol...'!C2" display="/" xr:uid="{00000000-0004-0000-0000-000003000000}"/>
    <hyperlink ref="A90" location="'SO 03 - Ústřední vytápění'!C2" display="/" xr:uid="{00000000-0004-0000-0000-000004000000}"/>
    <hyperlink ref="A91" location="'SO 04 - Stavební úpravy VS'!C2" display="/" xr:uid="{00000000-0004-0000-0000-000005000000}"/>
  </hyperlinks>
  <pageMargins left="0.58333330000000005" right="0.58333330000000005" top="0.5" bottom="0.46666669999999999" header="0" footer="0"/>
  <pageSetup paperSize="9" fitToHeight="100" orientation="portrait" blackAndWhite="1" r:id="rId1"/>
  <headerFooter>
    <oddFooter>&amp;CStrana &amp;P z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N195"/>
  <sheetViews>
    <sheetView showGridLines="0" zoomScaleNormal="100" workbookViewId="0">
      <pane ySplit="1" topLeftCell="A171" activePane="bottomLeft" state="frozen"/>
      <selection pane="bottomLeft" activeCell="L180" sqref="L180:M193"/>
    </sheetView>
  </sheetViews>
  <sheetFormatPr defaultRowHeight="13.5" x14ac:dyDescent="0.3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7" width="11.1640625" customWidth="1"/>
    <col min="8" max="8" width="12.5" customWidth="1"/>
    <col min="9" max="9" width="7" customWidth="1"/>
    <col min="10" max="10" width="5.1640625" customWidth="1"/>
    <col min="11" max="11" width="11.5" customWidth="1"/>
    <col min="12" max="12" width="12" customWidth="1"/>
    <col min="13" max="14" width="6" customWidth="1"/>
    <col min="15" max="15" width="2" customWidth="1"/>
    <col min="16" max="16" width="12.5" customWidth="1"/>
    <col min="17" max="17" width="4.1640625" customWidth="1"/>
    <col min="18" max="18" width="1.6640625" customWidth="1"/>
    <col min="19" max="19" width="8.1640625" customWidth="1"/>
    <col min="20" max="20" width="29.6640625" hidden="1" customWidth="1"/>
    <col min="21" max="21" width="16.33203125" hidden="1" customWidth="1"/>
    <col min="22" max="22" width="12.33203125" hidden="1" customWidth="1"/>
    <col min="23" max="23" width="16.33203125" hidden="1" customWidth="1"/>
    <col min="24" max="24" width="12.1640625" hidden="1" customWidth="1"/>
    <col min="25" max="25" width="15" hidden="1" customWidth="1"/>
    <col min="26" max="26" width="11" hidden="1" customWidth="1"/>
    <col min="27" max="27" width="15" hidden="1" customWidth="1"/>
    <col min="28" max="28" width="16.33203125" hidden="1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1:66" ht="21.75" customHeight="1" x14ac:dyDescent="0.3">
      <c r="A1" s="15"/>
      <c r="B1" s="12"/>
      <c r="C1" s="12"/>
      <c r="D1" s="13" t="s">
        <v>1</v>
      </c>
      <c r="E1" s="12"/>
      <c r="F1" s="14" t="s">
        <v>81</v>
      </c>
      <c r="G1" s="14"/>
      <c r="H1" s="270" t="s">
        <v>82</v>
      </c>
      <c r="I1" s="270"/>
      <c r="J1" s="270"/>
      <c r="K1" s="270"/>
      <c r="L1" s="14" t="s">
        <v>83</v>
      </c>
      <c r="M1" s="12"/>
      <c r="N1" s="12"/>
      <c r="O1" s="13" t="s">
        <v>84</v>
      </c>
      <c r="P1" s="12"/>
      <c r="Q1" s="12"/>
      <c r="R1" s="12"/>
      <c r="S1" s="14" t="s">
        <v>85</v>
      </c>
      <c r="T1" s="14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</row>
    <row r="2" spans="1:66" ht="36.950000000000003" customHeight="1" x14ac:dyDescent="0.3">
      <c r="C2" s="247"/>
      <c r="D2" s="248"/>
      <c r="E2" s="248"/>
      <c r="F2" s="248"/>
      <c r="G2" s="248"/>
      <c r="H2" s="248"/>
      <c r="I2" s="248"/>
      <c r="J2" s="248"/>
      <c r="K2" s="248"/>
      <c r="L2" s="248"/>
      <c r="M2" s="248"/>
      <c r="N2" s="248"/>
      <c r="O2" s="248"/>
      <c r="P2" s="248"/>
      <c r="Q2" s="248"/>
      <c r="T2" s="17" t="s">
        <v>11</v>
      </c>
      <c r="AT2" s="18" t="s">
        <v>74</v>
      </c>
    </row>
    <row r="3" spans="1:66" ht="6.95" customHeight="1" x14ac:dyDescent="0.3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1"/>
      <c r="AT3" s="18" t="s">
        <v>86</v>
      </c>
    </row>
    <row r="4" spans="1:66" ht="36.950000000000003" customHeight="1" x14ac:dyDescent="0.3">
      <c r="B4" s="22"/>
      <c r="C4" s="238" t="s">
        <v>87</v>
      </c>
      <c r="D4" s="239"/>
      <c r="E4" s="239"/>
      <c r="F4" s="239"/>
      <c r="G4" s="239"/>
      <c r="H4" s="239"/>
      <c r="I4" s="239"/>
      <c r="J4" s="239"/>
      <c r="K4" s="239"/>
      <c r="L4" s="239"/>
      <c r="M4" s="239"/>
      <c r="N4" s="239"/>
      <c r="O4" s="239"/>
      <c r="P4" s="239"/>
      <c r="Q4" s="239"/>
      <c r="R4" s="23"/>
      <c r="AT4" s="18" t="s">
        <v>6</v>
      </c>
    </row>
    <row r="5" spans="1:66" ht="13.5" customHeight="1" x14ac:dyDescent="0.3">
      <c r="B5" s="22"/>
      <c r="R5" s="23"/>
    </row>
    <row r="6" spans="1:66" ht="56.25" customHeight="1" x14ac:dyDescent="0.3">
      <c r="B6" s="22"/>
      <c r="D6" s="190" t="s">
        <v>14</v>
      </c>
      <c r="F6" s="288" t="s">
        <v>521</v>
      </c>
      <c r="G6" s="288"/>
      <c r="H6" s="288"/>
      <c r="I6" s="288"/>
      <c r="J6" s="288"/>
      <c r="K6" s="288"/>
      <c r="L6" s="288"/>
      <c r="M6" s="288"/>
      <c r="N6" s="288"/>
      <c r="O6" s="288"/>
      <c r="P6" s="288"/>
      <c r="R6" s="23"/>
    </row>
    <row r="7" spans="1:66" s="1" customFormat="1" ht="21" customHeight="1" x14ac:dyDescent="0.3">
      <c r="B7" s="29"/>
      <c r="D7" s="191" t="s">
        <v>88</v>
      </c>
      <c r="F7" s="289" t="s">
        <v>315</v>
      </c>
      <c r="G7" s="289"/>
      <c r="H7" s="289"/>
      <c r="I7" s="289"/>
      <c r="J7" s="289"/>
      <c r="K7" s="289"/>
      <c r="L7" s="289"/>
      <c r="M7" s="289"/>
      <c r="N7" s="289"/>
      <c r="O7" s="289"/>
      <c r="P7" s="289"/>
      <c r="R7" s="30"/>
    </row>
    <row r="8" spans="1:66" s="1" customFormat="1" ht="14.45" customHeight="1" x14ac:dyDescent="0.3">
      <c r="B8" s="29"/>
      <c r="D8" s="26" t="s">
        <v>15</v>
      </c>
      <c r="F8" s="24"/>
      <c r="M8" s="26" t="s">
        <v>16</v>
      </c>
      <c r="O8" s="24" t="s">
        <v>5</v>
      </c>
      <c r="R8" s="30"/>
    </row>
    <row r="9" spans="1:66" s="1" customFormat="1" ht="14.45" customHeight="1" x14ac:dyDescent="0.3">
      <c r="B9" s="29"/>
      <c r="D9" s="26" t="s">
        <v>17</v>
      </c>
      <c r="F9" s="24" t="s">
        <v>340</v>
      </c>
      <c r="M9" s="26" t="s">
        <v>18</v>
      </c>
      <c r="O9" s="285">
        <v>46111</v>
      </c>
      <c r="P9" s="285"/>
      <c r="R9" s="30"/>
    </row>
    <row r="10" spans="1:66" s="1" customFormat="1" ht="10.9" customHeight="1" x14ac:dyDescent="0.3">
      <c r="B10" s="29"/>
      <c r="R10" s="30"/>
    </row>
    <row r="11" spans="1:66" s="1" customFormat="1" ht="14.45" customHeight="1" x14ac:dyDescent="0.3">
      <c r="B11" s="29"/>
      <c r="D11" s="26" t="s">
        <v>19</v>
      </c>
      <c r="F11" t="s">
        <v>341</v>
      </c>
      <c r="M11" s="26" t="s">
        <v>20</v>
      </c>
      <c r="O11" s="267" t="s">
        <v>5</v>
      </c>
      <c r="P11" s="267"/>
      <c r="R11" s="30"/>
    </row>
    <row r="12" spans="1:66" s="1" customFormat="1" ht="18" customHeight="1" x14ac:dyDescent="0.3">
      <c r="B12" s="29"/>
      <c r="E12" s="24"/>
      <c r="M12" s="26" t="s">
        <v>21</v>
      </c>
      <c r="O12" s="267" t="s">
        <v>5</v>
      </c>
      <c r="P12" s="267"/>
      <c r="R12" s="30"/>
    </row>
    <row r="13" spans="1:66" s="1" customFormat="1" ht="6.95" customHeight="1" x14ac:dyDescent="0.3">
      <c r="B13" s="29"/>
      <c r="R13" s="30"/>
    </row>
    <row r="14" spans="1:66" s="1" customFormat="1" ht="14.45" customHeight="1" x14ac:dyDescent="0.3">
      <c r="B14" s="29"/>
      <c r="D14" s="26" t="s">
        <v>22</v>
      </c>
      <c r="M14" s="26" t="s">
        <v>20</v>
      </c>
      <c r="O14" s="267" t="s">
        <v>5</v>
      </c>
      <c r="P14" s="267"/>
      <c r="R14" s="30"/>
    </row>
    <row r="15" spans="1:66" s="1" customFormat="1" ht="18" customHeight="1" x14ac:dyDescent="0.3">
      <c r="B15" s="29"/>
      <c r="E15" s="24"/>
      <c r="M15" s="26" t="s">
        <v>21</v>
      </c>
      <c r="O15" s="267" t="s">
        <v>5</v>
      </c>
      <c r="P15" s="267"/>
      <c r="R15" s="30"/>
    </row>
    <row r="16" spans="1:66" s="1" customFormat="1" ht="6.95" customHeight="1" x14ac:dyDescent="0.3">
      <c r="B16" s="29"/>
      <c r="R16" s="30"/>
    </row>
    <row r="17" spans="2:18" s="1" customFormat="1" ht="14.45" customHeight="1" x14ac:dyDescent="0.3">
      <c r="B17" s="29"/>
      <c r="D17" s="26" t="s">
        <v>23</v>
      </c>
      <c r="F17" s="1" t="s">
        <v>270</v>
      </c>
      <c r="M17" s="26" t="s">
        <v>20</v>
      </c>
      <c r="O17" s="267" t="s">
        <v>5</v>
      </c>
      <c r="P17" s="267"/>
      <c r="R17" s="30"/>
    </row>
    <row r="18" spans="2:18" s="1" customFormat="1" ht="18" customHeight="1" x14ac:dyDescent="0.3">
      <c r="B18" s="29"/>
      <c r="E18" s="24"/>
      <c r="M18" s="26" t="s">
        <v>21</v>
      </c>
      <c r="O18" s="267" t="s">
        <v>5</v>
      </c>
      <c r="P18" s="267"/>
      <c r="R18" s="30"/>
    </row>
    <row r="19" spans="2:18" s="1" customFormat="1" ht="6.95" customHeight="1" x14ac:dyDescent="0.3">
      <c r="B19" s="29"/>
      <c r="R19" s="30"/>
    </row>
    <row r="20" spans="2:18" s="1" customFormat="1" ht="14.45" customHeight="1" x14ac:dyDescent="0.3">
      <c r="B20" s="29"/>
      <c r="D20" s="26" t="s">
        <v>25</v>
      </c>
      <c r="M20" s="26" t="s">
        <v>20</v>
      </c>
      <c r="O20" s="267" t="s">
        <v>5</v>
      </c>
      <c r="P20" s="267"/>
      <c r="R20" s="30"/>
    </row>
    <row r="21" spans="2:18" s="1" customFormat="1" ht="18" customHeight="1" x14ac:dyDescent="0.3">
      <c r="B21" s="29"/>
      <c r="E21" s="24"/>
      <c r="M21" s="26" t="s">
        <v>21</v>
      </c>
      <c r="O21" s="267" t="s">
        <v>5</v>
      </c>
      <c r="P21" s="267"/>
      <c r="R21" s="30"/>
    </row>
    <row r="22" spans="2:18" s="1" customFormat="1" ht="6.95" customHeight="1" x14ac:dyDescent="0.3">
      <c r="B22" s="29"/>
      <c r="R22" s="30"/>
    </row>
    <row r="23" spans="2:18" s="1" customFormat="1" ht="14.45" customHeight="1" x14ac:dyDescent="0.3">
      <c r="B23" s="29"/>
      <c r="D23" s="26" t="s">
        <v>26</v>
      </c>
      <c r="R23" s="30"/>
    </row>
    <row r="24" spans="2:18" s="1" customFormat="1" ht="16.5" customHeight="1" x14ac:dyDescent="0.3">
      <c r="B24" s="29"/>
      <c r="E24" s="250" t="s">
        <v>5</v>
      </c>
      <c r="F24" s="250"/>
      <c r="G24" s="250"/>
      <c r="H24" s="250"/>
      <c r="I24" s="250"/>
      <c r="J24" s="250"/>
      <c r="K24" s="250"/>
      <c r="L24" s="250"/>
      <c r="R24" s="30"/>
    </row>
    <row r="25" spans="2:18" s="1" customFormat="1" ht="6.95" customHeight="1" x14ac:dyDescent="0.3">
      <c r="B25" s="29"/>
      <c r="R25" s="30"/>
    </row>
    <row r="26" spans="2:18" s="1" customFormat="1" ht="6.95" customHeight="1" x14ac:dyDescent="0.3">
      <c r="B26" s="29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R26" s="30"/>
    </row>
    <row r="27" spans="2:18" s="1" customFormat="1" ht="14.45" customHeight="1" x14ac:dyDescent="0.3">
      <c r="B27" s="29"/>
      <c r="D27" s="94" t="s">
        <v>89</v>
      </c>
      <c r="M27" s="224">
        <f>N88</f>
        <v>0</v>
      </c>
      <c r="N27" s="224"/>
      <c r="O27" s="224"/>
      <c r="P27" s="224"/>
      <c r="R27" s="30"/>
    </row>
    <row r="28" spans="2:18" s="1" customFormat="1" ht="14.45" customHeight="1" x14ac:dyDescent="0.3">
      <c r="B28" s="29"/>
      <c r="D28" s="28" t="s">
        <v>90</v>
      </c>
      <c r="M28" s="224">
        <f>N98</f>
        <v>0</v>
      </c>
      <c r="N28" s="224"/>
      <c r="O28" s="224"/>
      <c r="P28" s="224"/>
      <c r="R28" s="30"/>
    </row>
    <row r="29" spans="2:18" s="1" customFormat="1" ht="6.95" customHeight="1" x14ac:dyDescent="0.3">
      <c r="B29" s="29"/>
      <c r="R29" s="30"/>
    </row>
    <row r="30" spans="2:18" s="1" customFormat="1" ht="25.35" customHeight="1" x14ac:dyDescent="0.3">
      <c r="B30" s="29"/>
      <c r="D30" s="95" t="s">
        <v>29</v>
      </c>
      <c r="M30" s="290">
        <f>ROUND(M27+M28,2)</f>
        <v>0</v>
      </c>
      <c r="N30" s="278"/>
      <c r="O30" s="278"/>
      <c r="P30" s="278"/>
      <c r="R30" s="30"/>
    </row>
    <row r="31" spans="2:18" s="1" customFormat="1" ht="6.95" customHeight="1" x14ac:dyDescent="0.3">
      <c r="B31" s="29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R31" s="30"/>
    </row>
    <row r="32" spans="2:18" s="1" customFormat="1" ht="14.45" customHeight="1" x14ac:dyDescent="0.3">
      <c r="B32" s="29"/>
      <c r="D32" s="34" t="s">
        <v>30</v>
      </c>
      <c r="E32" s="34" t="s">
        <v>31</v>
      </c>
      <c r="F32" s="35">
        <v>0.21</v>
      </c>
      <c r="G32" s="96" t="s">
        <v>32</v>
      </c>
      <c r="H32" s="291">
        <f>M30</f>
        <v>0</v>
      </c>
      <c r="I32" s="278"/>
      <c r="J32" s="278"/>
      <c r="M32" s="291">
        <f>SUM(H32*0.21)</f>
        <v>0</v>
      </c>
      <c r="N32" s="278"/>
      <c r="O32" s="278"/>
      <c r="P32" s="278"/>
      <c r="R32" s="30"/>
    </row>
    <row r="33" spans="2:18" s="1" customFormat="1" ht="14.45" customHeight="1" x14ac:dyDescent="0.3">
      <c r="B33" s="29"/>
      <c r="E33" s="34" t="s">
        <v>33</v>
      </c>
      <c r="F33" s="35">
        <v>0.15</v>
      </c>
      <c r="G33" s="96" t="s">
        <v>32</v>
      </c>
      <c r="H33" s="291">
        <f>ROUND((SUM(BF98:BF101)+SUM(BF119:BF194)), 2)</f>
        <v>0</v>
      </c>
      <c r="I33" s="278"/>
      <c r="J33" s="278"/>
      <c r="M33" s="291">
        <f>ROUND(ROUND((SUM(BF98:BF101)+SUM(BF119:BF194)), 2)*F33, 2)</f>
        <v>0</v>
      </c>
      <c r="N33" s="278"/>
      <c r="O33" s="278"/>
      <c r="P33" s="278"/>
      <c r="R33" s="30"/>
    </row>
    <row r="34" spans="2:18" s="1" customFormat="1" ht="14.45" hidden="1" customHeight="1" x14ac:dyDescent="0.3">
      <c r="B34" s="29"/>
      <c r="E34" s="34" t="s">
        <v>34</v>
      </c>
      <c r="F34" s="35">
        <v>0.21</v>
      </c>
      <c r="G34" s="96" t="s">
        <v>32</v>
      </c>
      <c r="H34" s="291">
        <f>ROUND((SUM(BG98:BG101)+SUM(BG119:BG194)), 2)</f>
        <v>0</v>
      </c>
      <c r="I34" s="278"/>
      <c r="J34" s="278"/>
      <c r="M34" s="291">
        <v>0</v>
      </c>
      <c r="N34" s="278"/>
      <c r="O34" s="278"/>
      <c r="P34" s="278"/>
      <c r="R34" s="30"/>
    </row>
    <row r="35" spans="2:18" s="1" customFormat="1" ht="14.45" hidden="1" customHeight="1" x14ac:dyDescent="0.3">
      <c r="B35" s="29"/>
      <c r="E35" s="34" t="s">
        <v>35</v>
      </c>
      <c r="F35" s="35">
        <v>0.15</v>
      </c>
      <c r="G35" s="96" t="s">
        <v>32</v>
      </c>
      <c r="H35" s="291">
        <f>ROUND((SUM(BH98:BH101)+SUM(BH119:BH194)), 2)</f>
        <v>0</v>
      </c>
      <c r="I35" s="278"/>
      <c r="J35" s="278"/>
      <c r="M35" s="291">
        <v>0</v>
      </c>
      <c r="N35" s="278"/>
      <c r="O35" s="278"/>
      <c r="P35" s="278"/>
      <c r="R35" s="30"/>
    </row>
    <row r="36" spans="2:18" s="1" customFormat="1" ht="14.45" hidden="1" customHeight="1" x14ac:dyDescent="0.3">
      <c r="B36" s="29"/>
      <c r="E36" s="34" t="s">
        <v>36</v>
      </c>
      <c r="F36" s="35">
        <v>0</v>
      </c>
      <c r="G36" s="96" t="s">
        <v>32</v>
      </c>
      <c r="H36" s="291">
        <f>ROUND((SUM(BI98:BI101)+SUM(BI119:BI194)), 2)</f>
        <v>0</v>
      </c>
      <c r="I36" s="278"/>
      <c r="J36" s="278"/>
      <c r="M36" s="291">
        <v>0</v>
      </c>
      <c r="N36" s="278"/>
      <c r="O36" s="278"/>
      <c r="P36" s="278"/>
      <c r="R36" s="30"/>
    </row>
    <row r="37" spans="2:18" s="1" customFormat="1" ht="6.95" customHeight="1" x14ac:dyDescent="0.3">
      <c r="B37" s="29"/>
      <c r="R37" s="30"/>
    </row>
    <row r="38" spans="2:18" s="1" customFormat="1" ht="25.35" customHeight="1" x14ac:dyDescent="0.3">
      <c r="B38" s="29"/>
      <c r="C38" s="93"/>
      <c r="D38" s="97" t="s">
        <v>37</v>
      </c>
      <c r="E38" s="65"/>
      <c r="F38" s="65"/>
      <c r="G38" s="98" t="s">
        <v>38</v>
      </c>
      <c r="H38" s="99" t="s">
        <v>39</v>
      </c>
      <c r="I38" s="65"/>
      <c r="J38" s="65"/>
      <c r="K38" s="65"/>
      <c r="L38" s="294">
        <f>SUM(M30:M36)</f>
        <v>0</v>
      </c>
      <c r="M38" s="294"/>
      <c r="N38" s="294"/>
      <c r="O38" s="294"/>
      <c r="P38" s="295"/>
      <c r="Q38" s="93"/>
      <c r="R38" s="30"/>
    </row>
    <row r="39" spans="2:18" s="1" customFormat="1" ht="14.45" customHeight="1" x14ac:dyDescent="0.3">
      <c r="B39" s="29"/>
      <c r="R39" s="30"/>
    </row>
    <row r="40" spans="2:18" s="1" customFormat="1" ht="14.45" customHeight="1" x14ac:dyDescent="0.3">
      <c r="B40" s="29"/>
      <c r="R40" s="30"/>
    </row>
    <row r="41" spans="2:18" x14ac:dyDescent="0.3">
      <c r="B41" s="22"/>
      <c r="R41" s="23"/>
    </row>
    <row r="42" spans="2:18" x14ac:dyDescent="0.3">
      <c r="B42" s="22"/>
      <c r="R42" s="23"/>
    </row>
    <row r="43" spans="2:18" x14ac:dyDescent="0.3">
      <c r="B43" s="22"/>
      <c r="R43" s="23"/>
    </row>
    <row r="44" spans="2:18" x14ac:dyDescent="0.3">
      <c r="B44" s="22"/>
      <c r="R44" s="23"/>
    </row>
    <row r="45" spans="2:18" x14ac:dyDescent="0.3">
      <c r="B45" s="22"/>
      <c r="R45" s="23"/>
    </row>
    <row r="46" spans="2:18" x14ac:dyDescent="0.3">
      <c r="B46" s="22"/>
      <c r="R46" s="23"/>
    </row>
    <row r="47" spans="2:18" x14ac:dyDescent="0.3">
      <c r="B47" s="22"/>
      <c r="R47" s="23"/>
    </row>
    <row r="48" spans="2:18" x14ac:dyDescent="0.3">
      <c r="B48" s="22"/>
      <c r="R48" s="23"/>
    </row>
    <row r="49" spans="2:18" x14ac:dyDescent="0.3">
      <c r="B49" s="22"/>
      <c r="R49" s="23"/>
    </row>
    <row r="50" spans="2:18" s="1" customFormat="1" ht="15" x14ac:dyDescent="0.3">
      <c r="B50" s="29"/>
      <c r="D50" s="42" t="s">
        <v>40</v>
      </c>
      <c r="E50" s="43"/>
      <c r="F50" s="43"/>
      <c r="G50" s="43"/>
      <c r="H50" s="44"/>
      <c r="J50" s="42" t="s">
        <v>41</v>
      </c>
      <c r="K50" s="43"/>
      <c r="L50" s="43"/>
      <c r="M50" s="43"/>
      <c r="N50" s="43"/>
      <c r="O50" s="43"/>
      <c r="P50" s="44"/>
      <c r="R50" s="30"/>
    </row>
    <row r="51" spans="2:18" x14ac:dyDescent="0.3">
      <c r="B51" s="22"/>
      <c r="D51" s="45"/>
      <c r="H51" s="46"/>
      <c r="J51" s="45"/>
      <c r="P51" s="46"/>
      <c r="R51" s="23"/>
    </row>
    <row r="52" spans="2:18" x14ac:dyDescent="0.3">
      <c r="B52" s="22"/>
      <c r="D52" s="45"/>
      <c r="H52" s="46"/>
      <c r="J52" s="45"/>
      <c r="P52" s="46"/>
      <c r="R52" s="23"/>
    </row>
    <row r="53" spans="2:18" x14ac:dyDescent="0.3">
      <c r="B53" s="22"/>
      <c r="D53" s="45"/>
      <c r="H53" s="46"/>
      <c r="J53" s="45"/>
      <c r="P53" s="46"/>
      <c r="R53" s="23"/>
    </row>
    <row r="54" spans="2:18" x14ac:dyDescent="0.3">
      <c r="B54" s="22"/>
      <c r="D54" s="45"/>
      <c r="H54" s="46"/>
      <c r="J54" s="45"/>
      <c r="P54" s="46"/>
      <c r="R54" s="23"/>
    </row>
    <row r="55" spans="2:18" x14ac:dyDescent="0.3">
      <c r="B55" s="22"/>
      <c r="D55" s="45"/>
      <c r="H55" s="46"/>
      <c r="J55" s="45"/>
      <c r="P55" s="46"/>
      <c r="R55" s="23"/>
    </row>
    <row r="56" spans="2:18" x14ac:dyDescent="0.3">
      <c r="B56" s="22"/>
      <c r="D56" s="45"/>
      <c r="H56" s="46"/>
      <c r="J56" s="45"/>
      <c r="P56" s="46"/>
      <c r="R56" s="23"/>
    </row>
    <row r="57" spans="2:18" x14ac:dyDescent="0.3">
      <c r="B57" s="22"/>
      <c r="D57" s="45"/>
      <c r="H57" s="46"/>
      <c r="J57" s="45"/>
      <c r="P57" s="46"/>
      <c r="R57" s="23"/>
    </row>
    <row r="58" spans="2:18" x14ac:dyDescent="0.3">
      <c r="B58" s="22"/>
      <c r="D58" s="45"/>
      <c r="H58" s="46"/>
      <c r="J58" s="45"/>
      <c r="P58" s="46"/>
      <c r="R58" s="23"/>
    </row>
    <row r="59" spans="2:18" s="1" customFormat="1" ht="15" x14ac:dyDescent="0.3">
      <c r="B59" s="29"/>
      <c r="D59" s="47" t="s">
        <v>42</v>
      </c>
      <c r="E59" s="48"/>
      <c r="F59" s="48"/>
      <c r="G59" s="49" t="s">
        <v>43</v>
      </c>
      <c r="H59" s="50"/>
      <c r="J59" s="47" t="s">
        <v>42</v>
      </c>
      <c r="K59" s="48"/>
      <c r="L59" s="48"/>
      <c r="M59" s="48"/>
      <c r="N59" s="49" t="s">
        <v>43</v>
      </c>
      <c r="O59" s="48"/>
      <c r="P59" s="50"/>
      <c r="R59" s="30"/>
    </row>
    <row r="60" spans="2:18" x14ac:dyDescent="0.3">
      <c r="B60" s="22"/>
      <c r="R60" s="23"/>
    </row>
    <row r="61" spans="2:18" s="1" customFormat="1" ht="15" x14ac:dyDescent="0.3">
      <c r="B61" s="29"/>
      <c r="D61" s="42" t="s">
        <v>44</v>
      </c>
      <c r="E61" s="43"/>
      <c r="F61" s="43"/>
      <c r="G61" s="43"/>
      <c r="H61" s="44"/>
      <c r="J61" s="42" t="s">
        <v>45</v>
      </c>
      <c r="K61" s="43"/>
      <c r="L61" s="43"/>
      <c r="M61" s="43"/>
      <c r="N61" s="43"/>
      <c r="O61" s="43"/>
      <c r="P61" s="44"/>
      <c r="R61" s="30"/>
    </row>
    <row r="62" spans="2:18" x14ac:dyDescent="0.3">
      <c r="B62" s="22"/>
      <c r="D62" s="45"/>
      <c r="H62" s="46"/>
      <c r="J62" s="45"/>
      <c r="P62" s="46"/>
      <c r="R62" s="23"/>
    </row>
    <row r="63" spans="2:18" x14ac:dyDescent="0.3">
      <c r="B63" s="22"/>
      <c r="D63" s="45"/>
      <c r="H63" s="46"/>
      <c r="J63" s="45"/>
      <c r="P63" s="46"/>
      <c r="R63" s="23"/>
    </row>
    <row r="64" spans="2:18" x14ac:dyDescent="0.3">
      <c r="B64" s="22"/>
      <c r="D64" s="45"/>
      <c r="H64" s="46"/>
      <c r="J64" s="45"/>
      <c r="P64" s="46"/>
      <c r="R64" s="23"/>
    </row>
    <row r="65" spans="2:18" x14ac:dyDescent="0.3">
      <c r="B65" s="22"/>
      <c r="D65" s="45"/>
      <c r="H65" s="46"/>
      <c r="J65" s="45"/>
      <c r="P65" s="46"/>
      <c r="R65" s="23"/>
    </row>
    <row r="66" spans="2:18" x14ac:dyDescent="0.3">
      <c r="B66" s="22"/>
      <c r="D66" s="45"/>
      <c r="H66" s="46"/>
      <c r="J66" s="45"/>
      <c r="P66" s="46"/>
      <c r="R66" s="23"/>
    </row>
    <row r="67" spans="2:18" x14ac:dyDescent="0.3">
      <c r="B67" s="22"/>
      <c r="D67" s="45"/>
      <c r="H67" s="46"/>
      <c r="J67" s="45"/>
      <c r="P67" s="46"/>
      <c r="R67" s="23"/>
    </row>
    <row r="68" spans="2:18" x14ac:dyDescent="0.3">
      <c r="B68" s="22"/>
      <c r="D68" s="45"/>
      <c r="H68" s="46"/>
      <c r="J68" s="45"/>
      <c r="P68" s="46"/>
      <c r="R68" s="23"/>
    </row>
    <row r="69" spans="2:18" x14ac:dyDescent="0.3">
      <c r="B69" s="22"/>
      <c r="D69" s="45"/>
      <c r="H69" s="46"/>
      <c r="J69" s="45"/>
      <c r="P69" s="46"/>
      <c r="R69" s="23"/>
    </row>
    <row r="70" spans="2:18" s="1" customFormat="1" ht="15" x14ac:dyDescent="0.3">
      <c r="B70" s="29"/>
      <c r="D70" s="47" t="s">
        <v>42</v>
      </c>
      <c r="E70" s="48"/>
      <c r="F70" s="48"/>
      <c r="G70" s="49" t="s">
        <v>43</v>
      </c>
      <c r="H70" s="50"/>
      <c r="J70" s="47" t="s">
        <v>42</v>
      </c>
      <c r="K70" s="48"/>
      <c r="L70" s="48"/>
      <c r="M70" s="48"/>
      <c r="N70" s="49" t="s">
        <v>43</v>
      </c>
      <c r="O70" s="48"/>
      <c r="P70" s="50"/>
      <c r="R70" s="30"/>
    </row>
    <row r="71" spans="2:18" s="1" customFormat="1" ht="14.45" customHeight="1" x14ac:dyDescent="0.3">
      <c r="B71" s="51"/>
      <c r="C71" s="52"/>
      <c r="D71" s="52"/>
      <c r="E71" s="52"/>
      <c r="F71" s="52"/>
      <c r="G71" s="52"/>
      <c r="H71" s="52"/>
      <c r="I71" s="52"/>
      <c r="J71" s="52"/>
      <c r="K71" s="52"/>
      <c r="L71" s="52"/>
      <c r="M71" s="52"/>
      <c r="N71" s="52"/>
      <c r="O71" s="52"/>
      <c r="P71" s="52"/>
      <c r="Q71" s="52"/>
      <c r="R71" s="53"/>
    </row>
    <row r="75" spans="2:18" s="1" customFormat="1" ht="6.95" customHeight="1" x14ac:dyDescent="0.3">
      <c r="B75" s="54"/>
      <c r="C75" s="55"/>
      <c r="D75" s="55"/>
      <c r="E75" s="55"/>
      <c r="F75" s="55"/>
      <c r="G75" s="55"/>
      <c r="H75" s="55"/>
      <c r="I75" s="55"/>
      <c r="J75" s="55"/>
      <c r="K75" s="55"/>
      <c r="L75" s="55"/>
      <c r="M75" s="55"/>
      <c r="N75" s="55"/>
      <c r="O75" s="55"/>
      <c r="P75" s="55"/>
      <c r="Q75" s="55"/>
      <c r="R75" s="56"/>
    </row>
    <row r="76" spans="2:18" s="1" customFormat="1" ht="36.950000000000003" customHeight="1" x14ac:dyDescent="0.3">
      <c r="B76" s="29"/>
      <c r="C76" s="238" t="s">
        <v>91</v>
      </c>
      <c r="D76" s="239"/>
      <c r="E76" s="239"/>
      <c r="F76" s="239"/>
      <c r="G76" s="239"/>
      <c r="H76" s="239"/>
      <c r="I76" s="239"/>
      <c r="J76" s="239"/>
      <c r="K76" s="239"/>
      <c r="L76" s="239"/>
      <c r="M76" s="239"/>
      <c r="N76" s="239"/>
      <c r="O76" s="239"/>
      <c r="P76" s="239"/>
      <c r="Q76" s="239"/>
      <c r="R76" s="30"/>
    </row>
    <row r="77" spans="2:18" s="1" customFormat="1" ht="6.95" customHeight="1" x14ac:dyDescent="0.3">
      <c r="B77" s="29"/>
      <c r="R77" s="30"/>
    </row>
    <row r="78" spans="2:18" s="1" customFormat="1" ht="30" customHeight="1" x14ac:dyDescent="0.3">
      <c r="B78" s="29"/>
      <c r="C78" s="26" t="s">
        <v>14</v>
      </c>
      <c r="F78" s="288" t="str">
        <f>F6</f>
        <v>Výměna rozvodů vody, kanalizace, rozšíření ohřevu TV a stavební úpravy sociálního zázemí ZŠ Butovická Studénka-IV.etapa                                              1. ZDRAVOTECHNIKA ZTI, OHŘEV TV</v>
      </c>
      <c r="G78" s="242"/>
      <c r="H78" s="242"/>
      <c r="I78" s="242"/>
      <c r="J78" s="242"/>
      <c r="K78" s="242"/>
      <c r="L78" s="242"/>
      <c r="M78" s="242"/>
      <c r="N78" s="242"/>
      <c r="O78" s="242"/>
      <c r="P78" s="242"/>
      <c r="R78" s="30"/>
    </row>
    <row r="79" spans="2:18" s="1" customFormat="1" ht="36.950000000000003" customHeight="1" x14ac:dyDescent="0.3">
      <c r="B79" s="29"/>
      <c r="C79" s="60" t="s">
        <v>88</v>
      </c>
      <c r="F79" s="292" t="s">
        <v>316</v>
      </c>
      <c r="G79" s="293"/>
      <c r="H79" s="293"/>
      <c r="I79" s="293"/>
      <c r="J79" s="293"/>
      <c r="K79" s="293"/>
      <c r="L79" s="293"/>
      <c r="M79" s="293"/>
      <c r="N79" s="293"/>
      <c r="O79" s="293"/>
      <c r="P79" s="293"/>
      <c r="R79" s="30"/>
    </row>
    <row r="80" spans="2:18" s="1" customFormat="1" ht="6.95" customHeight="1" x14ac:dyDescent="0.3">
      <c r="B80" s="29"/>
      <c r="R80" s="30"/>
    </row>
    <row r="81" spans="2:47" s="1" customFormat="1" ht="18" customHeight="1" x14ac:dyDescent="0.3">
      <c r="B81" s="29"/>
      <c r="C81" s="26" t="s">
        <v>17</v>
      </c>
      <c r="F81" s="24" t="str">
        <f>F9</f>
        <v>ZŠ Butovická Studénka</v>
      </c>
      <c r="K81" s="26" t="s">
        <v>18</v>
      </c>
      <c r="M81" s="285">
        <v>45646</v>
      </c>
      <c r="N81" s="285"/>
      <c r="O81" s="285"/>
      <c r="P81" s="285"/>
      <c r="R81" s="30"/>
    </row>
    <row r="82" spans="2:47" s="1" customFormat="1" ht="6.95" customHeight="1" x14ac:dyDescent="0.3">
      <c r="B82" s="29"/>
      <c r="R82" s="30"/>
    </row>
    <row r="83" spans="2:47" s="1" customFormat="1" ht="15" x14ac:dyDescent="0.3">
      <c r="B83" s="29"/>
      <c r="C83" s="26" t="s">
        <v>19</v>
      </c>
      <c r="F83" s="24"/>
      <c r="K83" s="26" t="s">
        <v>23</v>
      </c>
      <c r="M83" s="267"/>
      <c r="N83" s="267"/>
      <c r="O83" s="267"/>
      <c r="P83" s="267"/>
      <c r="Q83" s="267"/>
      <c r="R83" s="30"/>
    </row>
    <row r="84" spans="2:47" s="1" customFormat="1" ht="14.45" customHeight="1" x14ac:dyDescent="0.3">
      <c r="B84" s="29"/>
      <c r="C84" s="26" t="s">
        <v>22</v>
      </c>
      <c r="F84" s="24"/>
      <c r="K84" s="26" t="s">
        <v>25</v>
      </c>
      <c r="M84" s="267"/>
      <c r="N84" s="267"/>
      <c r="O84" s="267"/>
      <c r="P84" s="267"/>
      <c r="Q84" s="267"/>
      <c r="R84" s="30"/>
    </row>
    <row r="85" spans="2:47" s="1" customFormat="1" ht="10.35" customHeight="1" x14ac:dyDescent="0.3">
      <c r="B85" s="29"/>
      <c r="R85" s="30"/>
    </row>
    <row r="86" spans="2:47" s="1" customFormat="1" ht="29.25" customHeight="1" x14ac:dyDescent="0.3">
      <c r="B86" s="29"/>
      <c r="C86" s="286" t="s">
        <v>92</v>
      </c>
      <c r="D86" s="287"/>
      <c r="E86" s="287"/>
      <c r="F86" s="287"/>
      <c r="G86" s="287"/>
      <c r="H86" s="93"/>
      <c r="I86" s="93"/>
      <c r="J86" s="93"/>
      <c r="K86" s="93"/>
      <c r="L86" s="93"/>
      <c r="M86" s="93"/>
      <c r="N86" s="286" t="s">
        <v>93</v>
      </c>
      <c r="O86" s="287"/>
      <c r="P86" s="287"/>
      <c r="Q86" s="287"/>
      <c r="R86" s="30"/>
    </row>
    <row r="87" spans="2:47" s="1" customFormat="1" ht="10.35" customHeight="1" x14ac:dyDescent="0.3">
      <c r="B87" s="29"/>
      <c r="R87" s="30"/>
    </row>
    <row r="88" spans="2:47" s="1" customFormat="1" ht="29.25" customHeight="1" x14ac:dyDescent="0.3">
      <c r="B88" s="29"/>
      <c r="C88" s="100" t="s">
        <v>94</v>
      </c>
      <c r="N88" s="216">
        <f>N119</f>
        <v>0</v>
      </c>
      <c r="O88" s="282"/>
      <c r="P88" s="282"/>
      <c r="Q88" s="282"/>
      <c r="R88" s="30"/>
      <c r="AU88" s="18" t="s">
        <v>95</v>
      </c>
    </row>
    <row r="89" spans="2:47" s="6" customFormat="1" ht="24.95" customHeight="1" x14ac:dyDescent="0.3">
      <c r="B89" s="101"/>
      <c r="D89" s="102" t="s">
        <v>127</v>
      </c>
      <c r="N89" s="274">
        <f>N120</f>
        <v>0</v>
      </c>
      <c r="O89" s="281"/>
      <c r="P89" s="281"/>
      <c r="Q89" s="281"/>
      <c r="R89" s="103"/>
    </row>
    <row r="90" spans="2:47" s="7" customFormat="1" ht="19.899999999999999" customHeight="1" x14ac:dyDescent="0.3">
      <c r="B90" s="104"/>
      <c r="D90" s="148" t="s">
        <v>148</v>
      </c>
      <c r="N90" s="279">
        <f>N121</f>
        <v>0</v>
      </c>
      <c r="O90" s="280"/>
      <c r="P90" s="280"/>
      <c r="Q90" s="280"/>
      <c r="R90" s="106"/>
    </row>
    <row r="91" spans="2:47" s="7" customFormat="1" ht="19.899999999999999" customHeight="1" x14ac:dyDescent="0.3">
      <c r="B91" s="104"/>
      <c r="D91" s="105" t="s">
        <v>220</v>
      </c>
      <c r="N91" s="279">
        <f>N179</f>
        <v>0</v>
      </c>
      <c r="O91" s="280"/>
      <c r="P91" s="280"/>
      <c r="Q91" s="280"/>
      <c r="R91" s="106"/>
    </row>
    <row r="92" spans="2:47" s="7" customFormat="1" ht="19.899999999999999" customHeight="1" x14ac:dyDescent="0.3">
      <c r="B92" s="104"/>
      <c r="D92" s="105"/>
      <c r="N92" s="279"/>
      <c r="O92" s="280"/>
      <c r="P92" s="280"/>
      <c r="Q92" s="280"/>
      <c r="R92" s="106"/>
    </row>
    <row r="93" spans="2:47" s="7" customFormat="1" ht="19.899999999999999" customHeight="1" x14ac:dyDescent="0.3">
      <c r="B93" s="104"/>
      <c r="D93" s="105"/>
      <c r="N93" s="279"/>
      <c r="O93" s="280"/>
      <c r="P93" s="280"/>
      <c r="Q93" s="280"/>
      <c r="R93" s="106"/>
    </row>
    <row r="94" spans="2:47" s="6" customFormat="1" ht="24.95" customHeight="1" x14ac:dyDescent="0.3">
      <c r="B94" s="101"/>
      <c r="D94" s="102"/>
      <c r="N94" s="274"/>
      <c r="O94" s="281"/>
      <c r="P94" s="281"/>
      <c r="Q94" s="281"/>
      <c r="R94" s="103"/>
    </row>
    <row r="95" spans="2:47" s="7" customFormat="1" ht="19.899999999999999" customHeight="1" x14ac:dyDescent="0.3">
      <c r="B95" s="104"/>
      <c r="D95" s="105"/>
      <c r="N95" s="279"/>
      <c r="O95" s="280"/>
      <c r="P95" s="280"/>
      <c r="Q95" s="280"/>
      <c r="R95" s="106"/>
    </row>
    <row r="96" spans="2:47" s="7" customFormat="1" ht="19.899999999999999" customHeight="1" x14ac:dyDescent="0.3">
      <c r="B96" s="104"/>
      <c r="D96" s="105"/>
      <c r="N96" s="279"/>
      <c r="O96" s="280"/>
      <c r="P96" s="280"/>
      <c r="Q96" s="280"/>
      <c r="R96" s="106"/>
    </row>
    <row r="97" spans="2:65" s="1" customFormat="1" ht="21.75" customHeight="1" x14ac:dyDescent="0.3">
      <c r="B97" s="29"/>
      <c r="R97" s="30"/>
    </row>
    <row r="98" spans="2:65" s="1" customFormat="1" ht="29.25" customHeight="1" x14ac:dyDescent="0.3">
      <c r="B98" s="29"/>
      <c r="C98" s="100"/>
      <c r="N98" s="282"/>
      <c r="O98" s="283"/>
      <c r="P98" s="283"/>
      <c r="Q98" s="283"/>
      <c r="R98" s="30"/>
      <c r="T98" s="107"/>
      <c r="U98" s="108" t="s">
        <v>30</v>
      </c>
    </row>
    <row r="99" spans="2:65" s="1" customFormat="1" ht="18" customHeight="1" x14ac:dyDescent="0.3">
      <c r="B99" s="109"/>
      <c r="C99" s="110"/>
      <c r="D99" s="284"/>
      <c r="E99" s="284"/>
      <c r="F99" s="284"/>
      <c r="G99" s="284"/>
      <c r="H99" s="284"/>
      <c r="I99" s="110"/>
      <c r="J99" s="110"/>
      <c r="K99" s="110"/>
      <c r="L99" s="110"/>
      <c r="M99" s="110"/>
      <c r="N99" s="277"/>
      <c r="O99" s="277"/>
      <c r="P99" s="277"/>
      <c r="Q99" s="277"/>
      <c r="R99" s="112"/>
      <c r="S99" s="110"/>
      <c r="T99" s="113"/>
      <c r="U99" s="114" t="s">
        <v>31</v>
      </c>
      <c r="V99" s="110"/>
      <c r="W99" s="110"/>
      <c r="X99" s="110"/>
      <c r="Y99" s="110"/>
      <c r="Z99" s="110"/>
      <c r="AA99" s="110"/>
      <c r="AB99" s="110"/>
      <c r="AC99" s="110"/>
      <c r="AD99" s="110"/>
      <c r="AE99" s="110"/>
      <c r="AF99" s="110"/>
      <c r="AG99" s="110"/>
      <c r="AH99" s="110"/>
      <c r="AI99" s="110"/>
      <c r="AJ99" s="110"/>
      <c r="AK99" s="110"/>
      <c r="AL99" s="110"/>
      <c r="AM99" s="110"/>
      <c r="AN99" s="110"/>
      <c r="AO99" s="110"/>
      <c r="AP99" s="110"/>
      <c r="AQ99" s="110"/>
      <c r="AR99" s="110"/>
      <c r="AS99" s="110"/>
      <c r="AT99" s="110"/>
      <c r="AU99" s="110"/>
      <c r="AV99" s="110"/>
      <c r="AW99" s="110"/>
      <c r="AX99" s="110"/>
      <c r="AY99" s="115" t="s">
        <v>100</v>
      </c>
      <c r="AZ99" s="110"/>
      <c r="BA99" s="110"/>
      <c r="BB99" s="110"/>
      <c r="BC99" s="110"/>
      <c r="BD99" s="110"/>
      <c r="BE99" s="116">
        <f>IF(U99="základní",N99,0)</f>
        <v>0</v>
      </c>
      <c r="BF99" s="116">
        <f>IF(U99="snížená",N99,0)</f>
        <v>0</v>
      </c>
      <c r="BG99" s="116">
        <f>IF(U99="zákl. přenesená",N99,0)</f>
        <v>0</v>
      </c>
      <c r="BH99" s="116">
        <f>IF(U99="sníž. přenesená",N99,0)</f>
        <v>0</v>
      </c>
      <c r="BI99" s="116">
        <f>IF(U99="nulová",N99,0)</f>
        <v>0</v>
      </c>
      <c r="BJ99" s="115" t="s">
        <v>72</v>
      </c>
      <c r="BK99" s="110"/>
      <c r="BL99" s="110"/>
      <c r="BM99" s="110"/>
    </row>
    <row r="100" spans="2:65" s="1" customFormat="1" ht="18" customHeight="1" x14ac:dyDescent="0.3">
      <c r="B100" s="109"/>
      <c r="C100" s="110"/>
      <c r="D100" s="111"/>
      <c r="E100" s="110"/>
      <c r="F100" s="110"/>
      <c r="G100" s="110"/>
      <c r="H100" s="110"/>
      <c r="I100" s="110"/>
      <c r="J100" s="110"/>
      <c r="K100" s="110"/>
      <c r="L100" s="110"/>
      <c r="M100" s="110"/>
      <c r="N100" s="277"/>
      <c r="O100" s="277"/>
      <c r="P100" s="277"/>
      <c r="Q100" s="277"/>
      <c r="R100" s="112"/>
      <c r="S100" s="110"/>
      <c r="T100" s="117"/>
      <c r="U100" s="118" t="s">
        <v>31</v>
      </c>
      <c r="V100" s="110"/>
      <c r="W100" s="110"/>
      <c r="X100" s="110"/>
      <c r="Y100" s="110"/>
      <c r="Z100" s="110"/>
      <c r="AA100" s="110"/>
      <c r="AB100" s="110"/>
      <c r="AC100" s="110"/>
      <c r="AD100" s="110"/>
      <c r="AE100" s="110"/>
      <c r="AF100" s="110"/>
      <c r="AG100" s="110"/>
      <c r="AH100" s="110"/>
      <c r="AI100" s="110"/>
      <c r="AJ100" s="110"/>
      <c r="AK100" s="110"/>
      <c r="AL100" s="110"/>
      <c r="AM100" s="110"/>
      <c r="AN100" s="110"/>
      <c r="AO100" s="110"/>
      <c r="AP100" s="110"/>
      <c r="AQ100" s="110"/>
      <c r="AR100" s="110"/>
      <c r="AS100" s="110"/>
      <c r="AT100" s="110"/>
      <c r="AU100" s="110"/>
      <c r="AV100" s="110"/>
      <c r="AW100" s="110"/>
      <c r="AX100" s="110"/>
      <c r="AY100" s="115" t="s">
        <v>102</v>
      </c>
      <c r="AZ100" s="110"/>
      <c r="BA100" s="110"/>
      <c r="BB100" s="110"/>
      <c r="BC100" s="110"/>
      <c r="BD100" s="110"/>
      <c r="BE100" s="116">
        <f>IF(U100="základní",N100,0)</f>
        <v>0</v>
      </c>
      <c r="BF100" s="116">
        <f>IF(U100="snížená",N100,0)</f>
        <v>0</v>
      </c>
      <c r="BG100" s="116">
        <f>IF(U100="zákl. přenesená",N100,0)</f>
        <v>0</v>
      </c>
      <c r="BH100" s="116">
        <f>IF(U100="sníž. přenesená",N100,0)</f>
        <v>0</v>
      </c>
      <c r="BI100" s="116">
        <f>IF(U100="nulová",N100,0)</f>
        <v>0</v>
      </c>
      <c r="BJ100" s="115" t="s">
        <v>72</v>
      </c>
      <c r="BK100" s="110"/>
      <c r="BL100" s="110"/>
      <c r="BM100" s="110"/>
    </row>
    <row r="101" spans="2:65" s="1" customFormat="1" x14ac:dyDescent="0.3">
      <c r="B101" s="29"/>
      <c r="R101" s="30"/>
    </row>
    <row r="102" spans="2:65" s="1" customFormat="1" ht="29.25" customHeight="1" x14ac:dyDescent="0.3">
      <c r="B102" s="29"/>
      <c r="C102" s="92" t="s">
        <v>80</v>
      </c>
      <c r="D102" s="93"/>
      <c r="E102" s="93"/>
      <c r="F102" s="93"/>
      <c r="G102" s="93"/>
      <c r="H102" s="93"/>
      <c r="I102" s="93"/>
      <c r="J102" s="93"/>
      <c r="K102" s="93"/>
      <c r="L102" s="228">
        <f>ROUND(SUM(N88+N98),2)</f>
        <v>0</v>
      </c>
      <c r="M102" s="228"/>
      <c r="N102" s="228"/>
      <c r="O102" s="228"/>
      <c r="P102" s="228"/>
      <c r="Q102" s="228"/>
      <c r="R102" s="30"/>
    </row>
    <row r="103" spans="2:65" s="1" customFormat="1" ht="6.95" customHeight="1" x14ac:dyDescent="0.3">
      <c r="B103" s="51"/>
      <c r="C103" s="52"/>
      <c r="D103" s="52"/>
      <c r="E103" s="52"/>
      <c r="F103" s="52"/>
      <c r="G103" s="52"/>
      <c r="H103" s="52"/>
      <c r="I103" s="52"/>
      <c r="J103" s="52"/>
      <c r="K103" s="52"/>
      <c r="L103" s="52"/>
      <c r="M103" s="52"/>
      <c r="N103" s="52"/>
      <c r="O103" s="52"/>
      <c r="P103" s="52"/>
      <c r="Q103" s="52"/>
      <c r="R103" s="53"/>
    </row>
    <row r="107" spans="2:65" s="1" customFormat="1" ht="6.95" customHeight="1" x14ac:dyDescent="0.3">
      <c r="B107" s="54"/>
      <c r="C107" s="55"/>
      <c r="D107" s="55"/>
      <c r="E107" s="55"/>
      <c r="F107" s="55"/>
      <c r="G107" s="55"/>
      <c r="H107" s="55"/>
      <c r="I107" s="55"/>
      <c r="J107" s="55"/>
      <c r="K107" s="55"/>
      <c r="L107" s="55"/>
      <c r="M107" s="55"/>
      <c r="N107" s="55"/>
      <c r="O107" s="55"/>
      <c r="P107" s="55"/>
      <c r="Q107" s="55"/>
      <c r="R107" s="56"/>
    </row>
    <row r="108" spans="2:65" s="1" customFormat="1" ht="36.950000000000003" customHeight="1" x14ac:dyDescent="0.3">
      <c r="B108" s="29"/>
      <c r="C108" s="238" t="s">
        <v>103</v>
      </c>
      <c r="D108" s="278"/>
      <c r="E108" s="278"/>
      <c r="F108" s="278"/>
      <c r="G108" s="278"/>
      <c r="H108" s="278"/>
      <c r="I108" s="278"/>
      <c r="J108" s="278"/>
      <c r="K108" s="278"/>
      <c r="L108" s="278"/>
      <c r="M108" s="278"/>
      <c r="N108" s="278"/>
      <c r="O108" s="278"/>
      <c r="P108" s="278"/>
      <c r="Q108" s="278"/>
      <c r="R108" s="30"/>
    </row>
    <row r="109" spans="2:65" s="1" customFormat="1" ht="6.95" customHeight="1" x14ac:dyDescent="0.3">
      <c r="B109" s="29"/>
      <c r="R109" s="30"/>
    </row>
    <row r="110" spans="2:65" s="1" customFormat="1" ht="30" customHeight="1" x14ac:dyDescent="0.3">
      <c r="B110" s="29"/>
      <c r="C110" s="26" t="s">
        <v>14</v>
      </c>
      <c r="F110" s="288" t="str">
        <f>F6</f>
        <v>Výměna rozvodů vody, kanalizace, rozšíření ohřevu TV a stavební úpravy sociálního zázemí ZŠ Butovická Studénka-IV.etapa                                              1. ZDRAVOTECHNIKA ZTI, OHŘEV TV</v>
      </c>
      <c r="G110" s="242"/>
      <c r="H110" s="242"/>
      <c r="I110" s="242"/>
      <c r="J110" s="242"/>
      <c r="K110" s="242"/>
      <c r="L110" s="242"/>
      <c r="M110" s="242"/>
      <c r="N110" s="242"/>
      <c r="O110" s="242"/>
      <c r="P110" s="242"/>
      <c r="R110" s="30"/>
    </row>
    <row r="111" spans="2:65" s="1" customFormat="1" ht="36.950000000000003" customHeight="1" x14ac:dyDescent="0.3">
      <c r="B111" s="29"/>
      <c r="C111" s="60" t="s">
        <v>88</v>
      </c>
      <c r="F111" s="240" t="s">
        <v>316</v>
      </c>
      <c r="G111" s="278"/>
      <c r="H111" s="278"/>
      <c r="I111" s="278"/>
      <c r="J111" s="278"/>
      <c r="K111" s="278"/>
      <c r="L111" s="278"/>
      <c r="M111" s="278"/>
      <c r="N111" s="278"/>
      <c r="O111" s="278"/>
      <c r="P111" s="278"/>
      <c r="R111" s="30"/>
    </row>
    <row r="112" spans="2:65" s="1" customFormat="1" ht="6.95" customHeight="1" x14ac:dyDescent="0.3">
      <c r="B112" s="29"/>
      <c r="R112" s="30"/>
    </row>
    <row r="113" spans="2:63" s="1" customFormat="1" ht="18" customHeight="1" x14ac:dyDescent="0.3">
      <c r="B113" s="29"/>
      <c r="C113" s="26" t="s">
        <v>17</v>
      </c>
      <c r="F113" s="24" t="str">
        <f>F9</f>
        <v>ZŠ Butovická Studénka</v>
      </c>
      <c r="K113" s="26" t="s">
        <v>18</v>
      </c>
      <c r="M113" s="285">
        <f>IF(O9="","",O9)</f>
        <v>46111</v>
      </c>
      <c r="N113" s="285"/>
      <c r="O113" s="285"/>
      <c r="P113" s="285"/>
      <c r="R113" s="30"/>
    </row>
    <row r="114" spans="2:63" s="1" customFormat="1" ht="6.95" customHeight="1" x14ac:dyDescent="0.3">
      <c r="B114" s="29"/>
      <c r="R114" s="30"/>
    </row>
    <row r="115" spans="2:63" s="1" customFormat="1" ht="15" x14ac:dyDescent="0.3">
      <c r="B115" s="29"/>
      <c r="C115" s="26" t="s">
        <v>19</v>
      </c>
      <c r="F115" s="24"/>
      <c r="K115" s="26" t="s">
        <v>23</v>
      </c>
      <c r="M115" s="267"/>
      <c r="N115" s="267"/>
      <c r="O115" s="267"/>
      <c r="P115" s="267"/>
      <c r="Q115" s="267"/>
      <c r="R115" s="30"/>
    </row>
    <row r="116" spans="2:63" s="1" customFormat="1" ht="14.45" customHeight="1" x14ac:dyDescent="0.3">
      <c r="B116" s="29"/>
      <c r="C116" s="26" t="s">
        <v>22</v>
      </c>
      <c r="F116" s="24"/>
      <c r="K116" s="26" t="s">
        <v>25</v>
      </c>
      <c r="M116" s="267"/>
      <c r="N116" s="267"/>
      <c r="O116" s="267"/>
      <c r="P116" s="267"/>
      <c r="Q116" s="267"/>
      <c r="R116" s="30"/>
    </row>
    <row r="117" spans="2:63" s="1" customFormat="1" ht="10.35" customHeight="1" x14ac:dyDescent="0.3">
      <c r="B117" s="29"/>
      <c r="R117" s="30"/>
    </row>
    <row r="118" spans="2:63" s="8" customFormat="1" ht="29.25" customHeight="1" x14ac:dyDescent="0.3">
      <c r="B118" s="119"/>
      <c r="C118" s="120" t="s">
        <v>104</v>
      </c>
      <c r="D118" s="121" t="s">
        <v>105</v>
      </c>
      <c r="E118" s="121" t="s">
        <v>48</v>
      </c>
      <c r="F118" s="268" t="s">
        <v>106</v>
      </c>
      <c r="G118" s="268"/>
      <c r="H118" s="268"/>
      <c r="I118" s="268"/>
      <c r="J118" s="121" t="s">
        <v>107</v>
      </c>
      <c r="K118" s="121" t="s">
        <v>108</v>
      </c>
      <c r="L118" s="268" t="s">
        <v>109</v>
      </c>
      <c r="M118" s="268"/>
      <c r="N118" s="268" t="s">
        <v>93</v>
      </c>
      <c r="O118" s="268"/>
      <c r="P118" s="268"/>
      <c r="Q118" s="269"/>
      <c r="R118" s="122"/>
      <c r="T118" s="66" t="s">
        <v>110</v>
      </c>
      <c r="U118" s="67" t="s">
        <v>30</v>
      </c>
      <c r="V118" s="67" t="s">
        <v>111</v>
      </c>
      <c r="W118" s="67" t="s">
        <v>112</v>
      </c>
      <c r="X118" s="67" t="s">
        <v>113</v>
      </c>
      <c r="Y118" s="67" t="s">
        <v>114</v>
      </c>
      <c r="Z118" s="67" t="s">
        <v>115</v>
      </c>
      <c r="AA118" s="68" t="s">
        <v>116</v>
      </c>
    </row>
    <row r="119" spans="2:63" s="1" customFormat="1" ht="29.25" customHeight="1" x14ac:dyDescent="0.35">
      <c r="B119" s="29"/>
      <c r="C119" s="70" t="s">
        <v>89</v>
      </c>
      <c r="N119" s="271">
        <f>SUM(N120)</f>
        <v>0</v>
      </c>
      <c r="O119" s="272"/>
      <c r="P119" s="272"/>
      <c r="Q119" s="272"/>
      <c r="R119" s="30"/>
      <c r="T119" s="69"/>
      <c r="U119" s="43"/>
      <c r="V119" s="43"/>
      <c r="W119" s="123" t="e">
        <f>W120+#REF!</f>
        <v>#REF!</v>
      </c>
      <c r="X119" s="43"/>
      <c r="Y119" s="123" t="e">
        <f>Y120+#REF!</f>
        <v>#REF!</v>
      </c>
      <c r="Z119" s="43"/>
      <c r="AA119" s="124" t="e">
        <f>AA120+#REF!</f>
        <v>#REF!</v>
      </c>
      <c r="AT119" s="18" t="s">
        <v>65</v>
      </c>
      <c r="AU119" s="18" t="s">
        <v>95</v>
      </c>
      <c r="BK119" s="125" t="e">
        <f>BK120+#REF!</f>
        <v>#REF!</v>
      </c>
    </row>
    <row r="120" spans="2:63" s="9" customFormat="1" ht="27" customHeight="1" x14ac:dyDescent="0.35">
      <c r="B120" s="126"/>
      <c r="D120" s="127" t="s">
        <v>127</v>
      </c>
      <c r="E120" s="127"/>
      <c r="F120" s="127"/>
      <c r="G120" s="127"/>
      <c r="H120" s="127"/>
      <c r="I120" s="127"/>
      <c r="J120" s="127"/>
      <c r="K120" s="127"/>
      <c r="L120" s="127"/>
      <c r="M120" s="127"/>
      <c r="N120" s="273">
        <f>SUM(N121+N179)</f>
        <v>0</v>
      </c>
      <c r="O120" s="274"/>
      <c r="P120" s="274"/>
      <c r="Q120" s="274"/>
      <c r="R120" s="128"/>
      <c r="T120" s="129"/>
      <c r="W120" s="130" t="e">
        <f>W121+#REF!+#REF!+#REF!+#REF!</f>
        <v>#REF!</v>
      </c>
      <c r="Y120" s="130" t="e">
        <f>Y121+#REF!+#REF!+#REF!+#REF!</f>
        <v>#REF!</v>
      </c>
      <c r="AA120" s="131" t="e">
        <f>AA121+#REF!+#REF!+#REF!+#REF!</f>
        <v>#REF!</v>
      </c>
      <c r="AR120" s="132" t="s">
        <v>72</v>
      </c>
      <c r="AT120" s="133" t="s">
        <v>65</v>
      </c>
      <c r="AU120" s="133" t="s">
        <v>66</v>
      </c>
      <c r="AY120" s="132" t="s">
        <v>117</v>
      </c>
      <c r="BK120" s="134" t="e">
        <f>BK121+#REF!+#REF!+#REF!+#REF!</f>
        <v>#REF!</v>
      </c>
    </row>
    <row r="121" spans="2:63" s="9" customFormat="1" ht="19.899999999999999" customHeight="1" x14ac:dyDescent="0.3">
      <c r="B121" s="126"/>
      <c r="D121" s="135" t="s">
        <v>134</v>
      </c>
      <c r="E121" s="135"/>
      <c r="F121" s="135"/>
      <c r="G121" s="135"/>
      <c r="H121" s="135"/>
      <c r="I121" s="135"/>
      <c r="J121" s="135"/>
      <c r="K121" s="135"/>
      <c r="L121" s="135"/>
      <c r="M121" s="135"/>
      <c r="N121" s="275">
        <f>SUM(N122:Q178)</f>
        <v>0</v>
      </c>
      <c r="O121" s="276"/>
      <c r="P121" s="276"/>
      <c r="Q121" s="276"/>
      <c r="R121" s="128"/>
      <c r="T121" s="129"/>
      <c r="W121" s="130">
        <f>SUM(W165:W194)</f>
        <v>0</v>
      </c>
      <c r="Y121" s="130">
        <f>SUM(Y165:Y194)</f>
        <v>0</v>
      </c>
      <c r="AA121" s="131">
        <f>SUM(AA165:AA194)</f>
        <v>0</v>
      </c>
      <c r="AR121" s="132" t="s">
        <v>72</v>
      </c>
      <c r="AT121" s="133" t="s">
        <v>65</v>
      </c>
      <c r="AU121" s="133" t="s">
        <v>72</v>
      </c>
      <c r="AY121" s="132" t="s">
        <v>117</v>
      </c>
      <c r="BK121" s="134">
        <f>SUM(BK165:BK194)</f>
        <v>0</v>
      </c>
    </row>
    <row r="122" spans="2:63" s="9" customFormat="1" ht="28.5" customHeight="1" x14ac:dyDescent="0.3">
      <c r="B122" s="126"/>
      <c r="C122" s="149">
        <v>1</v>
      </c>
      <c r="D122" s="149" t="s">
        <v>118</v>
      </c>
      <c r="E122" s="165" t="s">
        <v>140</v>
      </c>
      <c r="F122" s="252" t="s">
        <v>201</v>
      </c>
      <c r="G122" s="252"/>
      <c r="H122" s="252"/>
      <c r="I122" s="252"/>
      <c r="J122" s="151" t="s">
        <v>124</v>
      </c>
      <c r="K122" s="157">
        <v>10</v>
      </c>
      <c r="L122" s="253"/>
      <c r="M122" s="253"/>
      <c r="N122" s="253">
        <f t="shared" ref="N122:N134" si="0">ROUND(L122*K122,2)</f>
        <v>0</v>
      </c>
      <c r="O122" s="253"/>
      <c r="P122" s="253"/>
      <c r="Q122" s="253"/>
      <c r="R122" s="128"/>
      <c r="T122" s="129"/>
      <c r="W122" s="130"/>
      <c r="Y122" s="130"/>
      <c r="AA122" s="131"/>
      <c r="AR122" s="132"/>
      <c r="AT122" s="133"/>
      <c r="AU122" s="133"/>
      <c r="AY122" s="132"/>
      <c r="BK122" s="134"/>
    </row>
    <row r="123" spans="2:63" s="9" customFormat="1" ht="29.25" customHeight="1" x14ac:dyDescent="0.3">
      <c r="B123" s="126"/>
      <c r="C123" s="149">
        <v>2</v>
      </c>
      <c r="D123" s="149" t="s">
        <v>118</v>
      </c>
      <c r="E123" s="150" t="s">
        <v>141</v>
      </c>
      <c r="F123" s="252" t="s">
        <v>202</v>
      </c>
      <c r="G123" s="252"/>
      <c r="H123" s="252"/>
      <c r="I123" s="252"/>
      <c r="J123" s="151" t="s">
        <v>124</v>
      </c>
      <c r="K123" s="157">
        <v>16</v>
      </c>
      <c r="L123" s="253"/>
      <c r="M123" s="253"/>
      <c r="N123" s="253">
        <f t="shared" si="0"/>
        <v>0</v>
      </c>
      <c r="O123" s="253"/>
      <c r="P123" s="253"/>
      <c r="Q123" s="253"/>
      <c r="R123" s="128"/>
      <c r="T123" s="129"/>
      <c r="W123" s="130"/>
      <c r="Y123" s="130"/>
      <c r="AA123" s="131"/>
      <c r="AR123" s="132"/>
      <c r="AT123" s="133"/>
      <c r="AU123" s="133"/>
      <c r="AY123" s="132"/>
      <c r="BK123" s="134"/>
    </row>
    <row r="124" spans="2:63" s="9" customFormat="1" ht="33.75" customHeight="1" x14ac:dyDescent="0.3">
      <c r="B124" s="126"/>
      <c r="C124" s="149">
        <v>3</v>
      </c>
      <c r="D124" s="149" t="s">
        <v>118</v>
      </c>
      <c r="E124" s="150" t="s">
        <v>210</v>
      </c>
      <c r="F124" s="252" t="s">
        <v>211</v>
      </c>
      <c r="G124" s="252"/>
      <c r="H124" s="252"/>
      <c r="I124" s="252"/>
      <c r="J124" s="151" t="s">
        <v>124</v>
      </c>
      <c r="K124" s="157">
        <v>31</v>
      </c>
      <c r="L124" s="253"/>
      <c r="M124" s="253"/>
      <c r="N124" s="253">
        <f t="shared" si="0"/>
        <v>0</v>
      </c>
      <c r="O124" s="253"/>
      <c r="P124" s="253"/>
      <c r="Q124" s="253"/>
      <c r="R124" s="128"/>
      <c r="T124" s="129"/>
      <c r="W124" s="130"/>
      <c r="Y124" s="130"/>
      <c r="AA124" s="131"/>
      <c r="AR124" s="132"/>
      <c r="AT124" s="133"/>
      <c r="AU124" s="133"/>
      <c r="AY124" s="132"/>
      <c r="BK124" s="134"/>
    </row>
    <row r="125" spans="2:63" s="9" customFormat="1" ht="33.75" customHeight="1" x14ac:dyDescent="0.3">
      <c r="B125" s="126"/>
      <c r="C125" s="149">
        <v>4</v>
      </c>
      <c r="D125" s="149" t="s">
        <v>118</v>
      </c>
      <c r="E125" s="150" t="s">
        <v>527</v>
      </c>
      <c r="F125" s="252" t="s">
        <v>528</v>
      </c>
      <c r="G125" s="252"/>
      <c r="H125" s="252"/>
      <c r="I125" s="252"/>
      <c r="J125" s="151" t="s">
        <v>124</v>
      </c>
      <c r="K125" s="157">
        <v>29</v>
      </c>
      <c r="L125" s="253"/>
      <c r="M125" s="253"/>
      <c r="N125" s="253">
        <f t="shared" si="0"/>
        <v>0</v>
      </c>
      <c r="O125" s="253"/>
      <c r="P125" s="253"/>
      <c r="Q125" s="253"/>
      <c r="R125" s="128"/>
      <c r="T125" s="129"/>
      <c r="W125" s="130"/>
      <c r="Y125" s="130"/>
      <c r="AA125" s="131"/>
      <c r="AR125" s="132"/>
      <c r="AT125" s="133"/>
      <c r="AU125" s="133"/>
      <c r="AY125" s="132"/>
      <c r="BK125" s="134"/>
    </row>
    <row r="126" spans="2:63" s="9" customFormat="1" ht="33.75" customHeight="1" x14ac:dyDescent="0.3">
      <c r="B126" s="126"/>
      <c r="C126" s="149">
        <v>5</v>
      </c>
      <c r="D126" s="149" t="s">
        <v>118</v>
      </c>
      <c r="E126" s="150" t="s">
        <v>545</v>
      </c>
      <c r="F126" s="252" t="s">
        <v>546</v>
      </c>
      <c r="G126" s="252"/>
      <c r="H126" s="252"/>
      <c r="I126" s="252"/>
      <c r="J126" s="151" t="s">
        <v>124</v>
      </c>
      <c r="K126" s="157">
        <v>12</v>
      </c>
      <c r="L126" s="253"/>
      <c r="M126" s="253"/>
      <c r="N126" s="253">
        <f t="shared" si="0"/>
        <v>0</v>
      </c>
      <c r="O126" s="253"/>
      <c r="P126" s="253"/>
      <c r="Q126" s="253"/>
      <c r="R126" s="128"/>
      <c r="T126" s="129"/>
      <c r="W126" s="130"/>
      <c r="Y126" s="130"/>
      <c r="AA126" s="131"/>
      <c r="AR126" s="132"/>
      <c r="AT126" s="133"/>
      <c r="AU126" s="133"/>
      <c r="AY126" s="132"/>
      <c r="BK126" s="134"/>
    </row>
    <row r="127" spans="2:63" s="9" customFormat="1" ht="33.75" customHeight="1" x14ac:dyDescent="0.3">
      <c r="B127" s="126"/>
      <c r="C127" s="149">
        <v>6</v>
      </c>
      <c r="D127" s="149" t="s">
        <v>118</v>
      </c>
      <c r="E127" s="150" t="s">
        <v>547</v>
      </c>
      <c r="F127" s="252" t="s">
        <v>548</v>
      </c>
      <c r="G127" s="252"/>
      <c r="H127" s="252"/>
      <c r="I127" s="252"/>
      <c r="J127" s="151" t="s">
        <v>124</v>
      </c>
      <c r="K127" s="157">
        <v>16</v>
      </c>
      <c r="L127" s="253"/>
      <c r="M127" s="253"/>
      <c r="N127" s="253">
        <f t="shared" si="0"/>
        <v>0</v>
      </c>
      <c r="O127" s="253"/>
      <c r="P127" s="253"/>
      <c r="Q127" s="253"/>
      <c r="R127" s="128"/>
      <c r="T127" s="129"/>
      <c r="W127" s="130"/>
      <c r="Y127" s="130"/>
      <c r="AA127" s="131"/>
      <c r="AR127" s="132"/>
      <c r="AT127" s="133"/>
      <c r="AU127" s="133"/>
      <c r="AY127" s="132"/>
      <c r="BK127" s="134"/>
    </row>
    <row r="128" spans="2:63" s="9" customFormat="1" ht="33.75" customHeight="1" x14ac:dyDescent="0.3">
      <c r="B128" s="126"/>
      <c r="C128" s="149">
        <v>7</v>
      </c>
      <c r="D128" s="149" t="s">
        <v>118</v>
      </c>
      <c r="E128" s="150" t="s">
        <v>574</v>
      </c>
      <c r="F128" s="252" t="s">
        <v>575</v>
      </c>
      <c r="G128" s="252"/>
      <c r="H128" s="252"/>
      <c r="I128" s="252"/>
      <c r="J128" s="151" t="s">
        <v>124</v>
      </c>
      <c r="K128" s="157">
        <v>6</v>
      </c>
      <c r="L128" s="253"/>
      <c r="M128" s="253"/>
      <c r="N128" s="253">
        <f t="shared" si="0"/>
        <v>0</v>
      </c>
      <c r="O128" s="253"/>
      <c r="P128" s="253"/>
      <c r="Q128" s="253"/>
      <c r="R128" s="128"/>
      <c r="T128" s="129"/>
      <c r="W128" s="130"/>
      <c r="Y128" s="130"/>
      <c r="AA128" s="131"/>
      <c r="AR128" s="132"/>
      <c r="AT128" s="133"/>
      <c r="AU128" s="133"/>
      <c r="AY128" s="132"/>
      <c r="BK128" s="134"/>
    </row>
    <row r="129" spans="2:63" s="9" customFormat="1" ht="29.25" customHeight="1" x14ac:dyDescent="0.3">
      <c r="B129" s="126"/>
      <c r="C129" s="149">
        <v>8</v>
      </c>
      <c r="D129" s="149" t="s">
        <v>118</v>
      </c>
      <c r="E129" s="150" t="s">
        <v>557</v>
      </c>
      <c r="F129" s="252" t="s">
        <v>558</v>
      </c>
      <c r="G129" s="252"/>
      <c r="H129" s="252"/>
      <c r="I129" s="252"/>
      <c r="J129" s="151" t="s">
        <v>124</v>
      </c>
      <c r="K129" s="157">
        <v>12</v>
      </c>
      <c r="L129" s="253"/>
      <c r="M129" s="253"/>
      <c r="N129" s="253">
        <f t="shared" si="0"/>
        <v>0</v>
      </c>
      <c r="O129" s="253"/>
      <c r="P129" s="253"/>
      <c r="Q129" s="253"/>
      <c r="R129" s="128"/>
      <c r="T129" s="129"/>
      <c r="W129" s="130"/>
      <c r="Y129" s="130"/>
      <c r="AA129" s="131"/>
      <c r="AR129" s="132"/>
      <c r="AT129" s="133"/>
      <c r="AU129" s="133"/>
      <c r="AY129" s="132"/>
      <c r="BK129" s="134"/>
    </row>
    <row r="130" spans="2:63" s="9" customFormat="1" ht="32.25" customHeight="1" x14ac:dyDescent="0.3">
      <c r="B130" s="126"/>
      <c r="C130" s="149">
        <v>9</v>
      </c>
      <c r="D130" s="149" t="s">
        <v>118</v>
      </c>
      <c r="E130" s="150" t="s">
        <v>559</v>
      </c>
      <c r="F130" s="252" t="s">
        <v>560</v>
      </c>
      <c r="G130" s="252"/>
      <c r="H130" s="252"/>
      <c r="I130" s="252"/>
      <c r="J130" s="151" t="s">
        <v>124</v>
      </c>
      <c r="K130" s="157">
        <v>16</v>
      </c>
      <c r="L130" s="253"/>
      <c r="M130" s="253"/>
      <c r="N130" s="253">
        <f t="shared" si="0"/>
        <v>0</v>
      </c>
      <c r="O130" s="253"/>
      <c r="P130" s="253"/>
      <c r="Q130" s="253"/>
      <c r="R130" s="128"/>
      <c r="T130" s="129"/>
      <c r="W130" s="130"/>
      <c r="Y130" s="130"/>
      <c r="AA130" s="131"/>
      <c r="AR130" s="132"/>
      <c r="AT130" s="133"/>
      <c r="AU130" s="133"/>
      <c r="AY130" s="132"/>
      <c r="BK130" s="134"/>
    </row>
    <row r="131" spans="2:63" s="9" customFormat="1" ht="32.25" customHeight="1" x14ac:dyDescent="0.3">
      <c r="B131" s="126"/>
      <c r="C131" s="149">
        <v>10</v>
      </c>
      <c r="D131" s="149" t="s">
        <v>118</v>
      </c>
      <c r="E131" s="150" t="s">
        <v>576</v>
      </c>
      <c r="F131" s="252" t="s">
        <v>577</v>
      </c>
      <c r="G131" s="252"/>
      <c r="H131" s="252"/>
      <c r="I131" s="252"/>
      <c r="J131" s="151" t="s">
        <v>124</v>
      </c>
      <c r="K131" s="157">
        <v>6</v>
      </c>
      <c r="L131" s="253"/>
      <c r="M131" s="253"/>
      <c r="N131" s="253">
        <f t="shared" si="0"/>
        <v>0</v>
      </c>
      <c r="O131" s="253"/>
      <c r="P131" s="253"/>
      <c r="Q131" s="253"/>
      <c r="R131" s="128"/>
      <c r="T131" s="129"/>
      <c r="W131" s="130"/>
      <c r="Y131" s="130"/>
      <c r="AA131" s="131"/>
      <c r="AR131" s="132"/>
      <c r="AT131" s="133"/>
      <c r="AU131" s="133"/>
      <c r="AY131" s="132"/>
      <c r="BK131" s="134"/>
    </row>
    <row r="132" spans="2:63" s="9" customFormat="1" ht="29.25" customHeight="1" x14ac:dyDescent="0.3">
      <c r="B132" s="126"/>
      <c r="C132" s="149">
        <v>11</v>
      </c>
      <c r="D132" s="149" t="s">
        <v>118</v>
      </c>
      <c r="E132" s="165" t="s">
        <v>142</v>
      </c>
      <c r="F132" s="252" t="s">
        <v>203</v>
      </c>
      <c r="G132" s="252"/>
      <c r="H132" s="252"/>
      <c r="I132" s="252"/>
      <c r="J132" s="151" t="s">
        <v>126</v>
      </c>
      <c r="K132" s="157">
        <v>15</v>
      </c>
      <c r="L132" s="253"/>
      <c r="M132" s="253"/>
      <c r="N132" s="253">
        <f t="shared" si="0"/>
        <v>0</v>
      </c>
      <c r="O132" s="253"/>
      <c r="P132" s="253"/>
      <c r="Q132" s="253"/>
      <c r="R132" s="128"/>
      <c r="T132" s="129"/>
      <c r="W132" s="130"/>
      <c r="Y132" s="130"/>
      <c r="AA132" s="131"/>
      <c r="AR132" s="132"/>
      <c r="AT132" s="133"/>
      <c r="AU132" s="133"/>
      <c r="AY132" s="132"/>
      <c r="BK132" s="134"/>
    </row>
    <row r="133" spans="2:63" s="9" customFormat="1" ht="29.25" customHeight="1" x14ac:dyDescent="0.3">
      <c r="B133" s="126"/>
      <c r="C133" s="149">
        <v>12</v>
      </c>
      <c r="D133" s="149" t="s">
        <v>118</v>
      </c>
      <c r="E133" s="150" t="s">
        <v>143</v>
      </c>
      <c r="F133" s="255" t="s">
        <v>144</v>
      </c>
      <c r="G133" s="256"/>
      <c r="H133" s="256"/>
      <c r="I133" s="257"/>
      <c r="J133" s="151" t="s">
        <v>126</v>
      </c>
      <c r="K133" s="157">
        <v>8</v>
      </c>
      <c r="L133" s="258"/>
      <c r="M133" s="259"/>
      <c r="N133" s="258">
        <f t="shared" si="0"/>
        <v>0</v>
      </c>
      <c r="O133" s="263"/>
      <c r="P133" s="263"/>
      <c r="Q133" s="259"/>
      <c r="R133" s="128"/>
      <c r="T133" s="129"/>
      <c r="W133" s="130"/>
      <c r="Y133" s="130"/>
      <c r="AA133" s="131"/>
      <c r="AR133" s="132"/>
      <c r="AT133" s="133"/>
      <c r="AU133" s="133"/>
      <c r="AY133" s="132"/>
      <c r="BK133" s="134"/>
    </row>
    <row r="134" spans="2:63" s="9" customFormat="1" ht="29.25" customHeight="1" x14ac:dyDescent="0.3">
      <c r="B134" s="126"/>
      <c r="C134" s="149">
        <v>13</v>
      </c>
      <c r="D134" s="149" t="s">
        <v>118</v>
      </c>
      <c r="E134" s="150" t="s">
        <v>531</v>
      </c>
      <c r="F134" s="252" t="s">
        <v>532</v>
      </c>
      <c r="G134" s="252"/>
      <c r="H134" s="252"/>
      <c r="I134" s="252"/>
      <c r="J134" s="151" t="s">
        <v>126</v>
      </c>
      <c r="K134" s="157">
        <v>1</v>
      </c>
      <c r="L134" s="253"/>
      <c r="M134" s="253"/>
      <c r="N134" s="253">
        <f t="shared" si="0"/>
        <v>0</v>
      </c>
      <c r="O134" s="253"/>
      <c r="P134" s="253"/>
      <c r="Q134" s="253"/>
      <c r="R134" s="128"/>
      <c r="T134" s="129"/>
      <c r="W134" s="130"/>
      <c r="Y134" s="130"/>
      <c r="AA134" s="131"/>
      <c r="AR134" s="132"/>
      <c r="AT134" s="133"/>
      <c r="AU134" s="133"/>
      <c r="AY134" s="132"/>
      <c r="BK134" s="134"/>
    </row>
    <row r="135" spans="2:63" s="9" customFormat="1" ht="29.25" customHeight="1" x14ac:dyDescent="0.3">
      <c r="B135" s="126"/>
      <c r="C135" s="149">
        <v>14</v>
      </c>
      <c r="D135" s="149" t="s">
        <v>118</v>
      </c>
      <c r="E135" s="150" t="s">
        <v>529</v>
      </c>
      <c r="F135" s="252" t="s">
        <v>530</v>
      </c>
      <c r="G135" s="252"/>
      <c r="H135" s="252"/>
      <c r="I135" s="252"/>
      <c r="J135" s="151" t="s">
        <v>126</v>
      </c>
      <c r="K135" s="157">
        <v>6</v>
      </c>
      <c r="L135" s="253"/>
      <c r="M135" s="253"/>
      <c r="N135" s="253">
        <f t="shared" ref="N135:N141" si="1">ROUND(L135*K135,2)</f>
        <v>0</v>
      </c>
      <c r="O135" s="253"/>
      <c r="P135" s="253"/>
      <c r="Q135" s="253"/>
      <c r="R135" s="128"/>
      <c r="T135" s="129"/>
      <c r="W135" s="130"/>
      <c r="Y135" s="130"/>
      <c r="AA135" s="131"/>
      <c r="AR135" s="132"/>
      <c r="AT135" s="133"/>
      <c r="AU135" s="133"/>
      <c r="AY135" s="132"/>
      <c r="BK135" s="134"/>
    </row>
    <row r="136" spans="2:63" s="9" customFormat="1" ht="29.25" customHeight="1" x14ac:dyDescent="0.3">
      <c r="B136" s="126"/>
      <c r="C136" s="153">
        <v>15</v>
      </c>
      <c r="D136" s="153" t="s">
        <v>121</v>
      </c>
      <c r="E136" s="154" t="s">
        <v>206</v>
      </c>
      <c r="F136" s="260" t="s">
        <v>200</v>
      </c>
      <c r="G136" s="261"/>
      <c r="H136" s="261"/>
      <c r="I136" s="262"/>
      <c r="J136" s="155" t="s">
        <v>126</v>
      </c>
      <c r="K136" s="156">
        <v>19</v>
      </c>
      <c r="L136" s="264"/>
      <c r="M136" s="266"/>
      <c r="N136" s="264">
        <f t="shared" si="1"/>
        <v>0</v>
      </c>
      <c r="O136" s="265"/>
      <c r="P136" s="265"/>
      <c r="Q136" s="266"/>
      <c r="R136" s="128"/>
      <c r="T136" s="129"/>
      <c r="W136" s="130"/>
      <c r="Y136" s="130"/>
      <c r="AA136" s="131"/>
      <c r="AR136" s="132"/>
      <c r="AT136" s="133"/>
      <c r="AU136" s="133"/>
      <c r="AY136" s="132"/>
      <c r="BK136" s="134"/>
    </row>
    <row r="137" spans="2:63" s="9" customFormat="1" ht="29.25" customHeight="1" x14ac:dyDescent="0.3">
      <c r="B137" s="126"/>
      <c r="C137" s="153">
        <v>16</v>
      </c>
      <c r="D137" s="153" t="s">
        <v>121</v>
      </c>
      <c r="E137" s="154" t="s">
        <v>205</v>
      </c>
      <c r="F137" s="260" t="s">
        <v>199</v>
      </c>
      <c r="G137" s="261"/>
      <c r="H137" s="261"/>
      <c r="I137" s="262"/>
      <c r="J137" s="155" t="s">
        <v>126</v>
      </c>
      <c r="K137" s="156">
        <v>15</v>
      </c>
      <c r="L137" s="264"/>
      <c r="M137" s="266"/>
      <c r="N137" s="264">
        <f t="shared" ref="N137:N138" si="2">ROUND(L137*K137,2)</f>
        <v>0</v>
      </c>
      <c r="O137" s="265"/>
      <c r="P137" s="265"/>
      <c r="Q137" s="266"/>
      <c r="R137" s="128"/>
      <c r="T137" s="129"/>
      <c r="W137" s="130"/>
      <c r="Y137" s="130"/>
      <c r="AA137" s="131"/>
      <c r="AR137" s="132"/>
      <c r="AT137" s="133"/>
      <c r="AU137" s="133"/>
      <c r="AY137" s="132"/>
      <c r="BK137" s="134"/>
    </row>
    <row r="138" spans="2:63" s="9" customFormat="1" ht="29.25" customHeight="1" x14ac:dyDescent="0.3">
      <c r="B138" s="126"/>
      <c r="C138" s="153">
        <v>17</v>
      </c>
      <c r="D138" s="153" t="s">
        <v>121</v>
      </c>
      <c r="E138" s="154" t="s">
        <v>204</v>
      </c>
      <c r="F138" s="260" t="s">
        <v>413</v>
      </c>
      <c r="G138" s="261"/>
      <c r="H138" s="261"/>
      <c r="I138" s="262"/>
      <c r="J138" s="155" t="s">
        <v>126</v>
      </c>
      <c r="K138" s="156">
        <v>3</v>
      </c>
      <c r="L138" s="264"/>
      <c r="M138" s="266"/>
      <c r="N138" s="264">
        <f t="shared" si="2"/>
        <v>0</v>
      </c>
      <c r="O138" s="265"/>
      <c r="P138" s="265"/>
      <c r="Q138" s="266"/>
      <c r="R138" s="128"/>
      <c r="T138" s="129"/>
      <c r="W138" s="130"/>
      <c r="Y138" s="130"/>
      <c r="AA138" s="131"/>
      <c r="AR138" s="132"/>
      <c r="AT138" s="133"/>
      <c r="AU138" s="133"/>
      <c r="AY138" s="132"/>
      <c r="BK138" s="134"/>
    </row>
    <row r="139" spans="2:63" s="9" customFormat="1" ht="26.25" customHeight="1" x14ac:dyDescent="0.3">
      <c r="B139" s="126"/>
      <c r="C139" s="153">
        <v>18</v>
      </c>
      <c r="D139" s="153" t="s">
        <v>121</v>
      </c>
      <c r="E139" s="154" t="s">
        <v>533</v>
      </c>
      <c r="F139" s="260" t="s">
        <v>534</v>
      </c>
      <c r="G139" s="261"/>
      <c r="H139" s="261"/>
      <c r="I139" s="262"/>
      <c r="J139" s="155" t="s">
        <v>126</v>
      </c>
      <c r="K139" s="156">
        <v>11</v>
      </c>
      <c r="L139" s="264"/>
      <c r="M139" s="266"/>
      <c r="N139" s="264">
        <f t="shared" si="1"/>
        <v>0</v>
      </c>
      <c r="O139" s="265"/>
      <c r="P139" s="265"/>
      <c r="Q139" s="266"/>
      <c r="R139" s="128"/>
      <c r="T139" s="129"/>
      <c r="W139" s="130"/>
      <c r="Y139" s="130"/>
      <c r="AA139" s="131"/>
      <c r="AR139" s="132"/>
      <c r="AT139" s="133"/>
      <c r="AU139" s="133"/>
      <c r="AY139" s="132"/>
      <c r="BK139" s="134"/>
    </row>
    <row r="140" spans="2:63" s="9" customFormat="1" ht="26.25" customHeight="1" x14ac:dyDescent="0.3">
      <c r="B140" s="126"/>
      <c r="C140" s="153">
        <v>19</v>
      </c>
      <c r="D140" s="153" t="s">
        <v>121</v>
      </c>
      <c r="E140" s="154" t="s">
        <v>207</v>
      </c>
      <c r="F140" s="254" t="s">
        <v>208</v>
      </c>
      <c r="G140" s="254"/>
      <c r="H140" s="254"/>
      <c r="I140" s="254"/>
      <c r="J140" s="155" t="s">
        <v>126</v>
      </c>
      <c r="K140" s="156">
        <v>9</v>
      </c>
      <c r="L140" s="251"/>
      <c r="M140" s="251"/>
      <c r="N140" s="251">
        <f t="shared" si="1"/>
        <v>0</v>
      </c>
      <c r="O140" s="253"/>
      <c r="P140" s="253"/>
      <c r="Q140" s="253"/>
      <c r="R140" s="128"/>
      <c r="T140" s="129"/>
      <c r="W140" s="130"/>
      <c r="Y140" s="130"/>
      <c r="AA140" s="131"/>
      <c r="AR140" s="132"/>
      <c r="AT140" s="133"/>
      <c r="AU140" s="133"/>
      <c r="AY140" s="132"/>
      <c r="BK140" s="134"/>
    </row>
    <row r="141" spans="2:63" s="9" customFormat="1" ht="26.25" customHeight="1" x14ac:dyDescent="0.3">
      <c r="B141" s="126"/>
      <c r="C141" s="153">
        <v>20</v>
      </c>
      <c r="D141" s="153" t="s">
        <v>121</v>
      </c>
      <c r="E141" s="154" t="s">
        <v>209</v>
      </c>
      <c r="F141" s="254" t="s">
        <v>272</v>
      </c>
      <c r="G141" s="254"/>
      <c r="H141" s="254"/>
      <c r="I141" s="254"/>
      <c r="J141" s="155" t="s">
        <v>126</v>
      </c>
      <c r="K141" s="156">
        <v>1</v>
      </c>
      <c r="L141" s="251"/>
      <c r="M141" s="251"/>
      <c r="N141" s="251">
        <f t="shared" si="1"/>
        <v>0</v>
      </c>
      <c r="O141" s="253"/>
      <c r="P141" s="253"/>
      <c r="Q141" s="253"/>
      <c r="R141" s="128"/>
      <c r="T141" s="129"/>
      <c r="W141" s="130"/>
      <c r="Y141" s="130"/>
      <c r="AA141" s="131"/>
      <c r="AR141" s="132"/>
      <c r="AT141" s="133"/>
      <c r="AU141" s="133"/>
      <c r="AY141" s="132"/>
      <c r="BK141" s="134"/>
    </row>
    <row r="142" spans="2:63" s="9" customFormat="1" ht="26.25" customHeight="1" x14ac:dyDescent="0.3">
      <c r="B142" s="126"/>
      <c r="C142" s="153">
        <v>21</v>
      </c>
      <c r="D142" s="153" t="s">
        <v>121</v>
      </c>
      <c r="E142" s="154" t="s">
        <v>535</v>
      </c>
      <c r="F142" s="254" t="s">
        <v>536</v>
      </c>
      <c r="G142" s="254"/>
      <c r="H142" s="254"/>
      <c r="I142" s="254"/>
      <c r="J142" s="155" t="s">
        <v>126</v>
      </c>
      <c r="K142" s="156">
        <v>4</v>
      </c>
      <c r="L142" s="251"/>
      <c r="M142" s="251"/>
      <c r="N142" s="251">
        <f>ROUND(L142*K142,2)</f>
        <v>0</v>
      </c>
      <c r="O142" s="253"/>
      <c r="P142" s="253"/>
      <c r="Q142" s="253"/>
      <c r="R142" s="128"/>
      <c r="T142" s="129"/>
      <c r="W142" s="130"/>
      <c r="Y142" s="130"/>
      <c r="AA142" s="131"/>
      <c r="AR142" s="132"/>
      <c r="AT142" s="133"/>
      <c r="AU142" s="133"/>
      <c r="AY142" s="132"/>
      <c r="BK142" s="134"/>
    </row>
    <row r="143" spans="2:63" s="9" customFormat="1" ht="26.25" customHeight="1" x14ac:dyDescent="0.3">
      <c r="B143" s="126"/>
      <c r="C143" s="153">
        <v>22</v>
      </c>
      <c r="D143" s="153" t="s">
        <v>121</v>
      </c>
      <c r="E143" s="154" t="s">
        <v>537</v>
      </c>
      <c r="F143" s="254" t="s">
        <v>538</v>
      </c>
      <c r="G143" s="254"/>
      <c r="H143" s="254"/>
      <c r="I143" s="254"/>
      <c r="J143" s="155" t="s">
        <v>126</v>
      </c>
      <c r="K143" s="156">
        <v>1</v>
      </c>
      <c r="L143" s="251"/>
      <c r="M143" s="251"/>
      <c r="N143" s="251">
        <f>ROUND(L143*K143,2)</f>
        <v>0</v>
      </c>
      <c r="O143" s="253"/>
      <c r="P143" s="253"/>
      <c r="Q143" s="253"/>
      <c r="R143" s="128"/>
      <c r="T143" s="129"/>
      <c r="W143" s="130"/>
      <c r="Y143" s="130"/>
      <c r="AA143" s="131"/>
      <c r="AR143" s="132"/>
      <c r="AT143" s="133"/>
      <c r="AU143" s="133"/>
      <c r="AY143" s="132"/>
      <c r="BK143" s="134"/>
    </row>
    <row r="144" spans="2:63" s="9" customFormat="1" ht="26.25" customHeight="1" x14ac:dyDescent="0.3">
      <c r="B144" s="126"/>
      <c r="C144" s="153">
        <v>23</v>
      </c>
      <c r="D144" s="153" t="s">
        <v>121</v>
      </c>
      <c r="E144" s="154" t="s">
        <v>318</v>
      </c>
      <c r="F144" s="254" t="s">
        <v>319</v>
      </c>
      <c r="G144" s="254"/>
      <c r="H144" s="254"/>
      <c r="I144" s="254"/>
      <c r="J144" s="155" t="s">
        <v>126</v>
      </c>
      <c r="K144" s="156">
        <v>4</v>
      </c>
      <c r="L144" s="251"/>
      <c r="M144" s="251"/>
      <c r="N144" s="251">
        <f t="shared" ref="N144:N145" si="3">ROUND(L144*K144,2)</f>
        <v>0</v>
      </c>
      <c r="O144" s="253"/>
      <c r="P144" s="253"/>
      <c r="Q144" s="253"/>
      <c r="R144" s="128"/>
      <c r="T144" s="129"/>
      <c r="W144" s="130"/>
      <c r="Y144" s="130"/>
      <c r="AA144" s="131"/>
      <c r="AR144" s="132"/>
      <c r="AT144" s="133"/>
      <c r="AU144" s="133"/>
      <c r="AY144" s="132"/>
      <c r="BK144" s="134"/>
    </row>
    <row r="145" spans="2:63" s="9" customFormat="1" ht="26.25" customHeight="1" x14ac:dyDescent="0.3">
      <c r="B145" s="126"/>
      <c r="C145" s="153">
        <v>24</v>
      </c>
      <c r="D145" s="153" t="s">
        <v>121</v>
      </c>
      <c r="E145" s="154" t="s">
        <v>320</v>
      </c>
      <c r="F145" s="254" t="s">
        <v>343</v>
      </c>
      <c r="G145" s="254"/>
      <c r="H145" s="254"/>
      <c r="I145" s="254"/>
      <c r="J145" s="155" t="s">
        <v>126</v>
      </c>
      <c r="K145" s="156">
        <v>2</v>
      </c>
      <c r="L145" s="251"/>
      <c r="M145" s="251"/>
      <c r="N145" s="251">
        <f t="shared" si="3"/>
        <v>0</v>
      </c>
      <c r="O145" s="253"/>
      <c r="P145" s="253"/>
      <c r="Q145" s="253"/>
      <c r="R145" s="128"/>
      <c r="T145" s="129"/>
      <c r="W145" s="130"/>
      <c r="Y145" s="130"/>
      <c r="AA145" s="131"/>
      <c r="AR145" s="132"/>
      <c r="AT145" s="133"/>
      <c r="AU145" s="133"/>
      <c r="AY145" s="132"/>
      <c r="BK145" s="134"/>
    </row>
    <row r="146" spans="2:63" s="9" customFormat="1" ht="26.25" customHeight="1" x14ac:dyDescent="0.3">
      <c r="B146" s="126"/>
      <c r="C146" s="153">
        <v>25</v>
      </c>
      <c r="D146" s="153" t="s">
        <v>121</v>
      </c>
      <c r="E146" s="154" t="s">
        <v>539</v>
      </c>
      <c r="F146" s="254" t="s">
        <v>540</v>
      </c>
      <c r="G146" s="254"/>
      <c r="H146" s="254"/>
      <c r="I146" s="254"/>
      <c r="J146" s="155" t="s">
        <v>126</v>
      </c>
      <c r="K146" s="156">
        <v>2</v>
      </c>
      <c r="L146" s="251"/>
      <c r="M146" s="251"/>
      <c r="N146" s="251">
        <f t="shared" ref="N146:N172" si="4">ROUND(L146*K146,2)</f>
        <v>0</v>
      </c>
      <c r="O146" s="253"/>
      <c r="P146" s="253"/>
      <c r="Q146" s="253"/>
      <c r="R146" s="128"/>
      <c r="T146" s="129"/>
      <c r="W146" s="130"/>
      <c r="Y146" s="130"/>
      <c r="AA146" s="131"/>
      <c r="AR146" s="132"/>
      <c r="AT146" s="133"/>
      <c r="AU146" s="133"/>
      <c r="AY146" s="132"/>
      <c r="BK146" s="134"/>
    </row>
    <row r="147" spans="2:63" s="9" customFormat="1" ht="24" customHeight="1" x14ac:dyDescent="0.3">
      <c r="B147" s="126"/>
      <c r="C147" s="153">
        <v>26</v>
      </c>
      <c r="D147" s="153" t="s">
        <v>121</v>
      </c>
      <c r="E147" s="154" t="s">
        <v>321</v>
      </c>
      <c r="F147" s="254" t="s">
        <v>342</v>
      </c>
      <c r="G147" s="254"/>
      <c r="H147" s="254"/>
      <c r="I147" s="254"/>
      <c r="J147" s="155" t="s">
        <v>126</v>
      </c>
      <c r="K147" s="156">
        <v>3</v>
      </c>
      <c r="L147" s="251"/>
      <c r="M147" s="251"/>
      <c r="N147" s="251">
        <f t="shared" si="4"/>
        <v>0</v>
      </c>
      <c r="O147" s="253"/>
      <c r="P147" s="253"/>
      <c r="Q147" s="253"/>
      <c r="R147" s="128"/>
      <c r="T147" s="129"/>
      <c r="W147" s="130"/>
      <c r="Y147" s="130"/>
      <c r="AA147" s="131"/>
      <c r="AR147" s="132"/>
      <c r="AT147" s="133"/>
      <c r="AU147" s="133"/>
      <c r="AY147" s="132"/>
      <c r="BK147" s="134"/>
    </row>
    <row r="148" spans="2:63" s="9" customFormat="1" ht="27" customHeight="1" x14ac:dyDescent="0.3">
      <c r="B148" s="126"/>
      <c r="C148" s="153">
        <v>27</v>
      </c>
      <c r="D148" s="153" t="s">
        <v>121</v>
      </c>
      <c r="E148" s="154" t="s">
        <v>493</v>
      </c>
      <c r="F148" s="254" t="s">
        <v>494</v>
      </c>
      <c r="G148" s="254"/>
      <c r="H148" s="254"/>
      <c r="I148" s="254"/>
      <c r="J148" s="155" t="s">
        <v>126</v>
      </c>
      <c r="K148" s="156">
        <v>4</v>
      </c>
      <c r="L148" s="251"/>
      <c r="M148" s="251"/>
      <c r="N148" s="251">
        <f t="shared" si="4"/>
        <v>0</v>
      </c>
      <c r="O148" s="253"/>
      <c r="P148" s="253"/>
      <c r="Q148" s="253"/>
      <c r="R148" s="128"/>
      <c r="T148" s="129"/>
      <c r="W148" s="130"/>
      <c r="Y148" s="130"/>
      <c r="AA148" s="131"/>
      <c r="AR148" s="132"/>
      <c r="AT148" s="133"/>
      <c r="AU148" s="133"/>
      <c r="AY148" s="132"/>
      <c r="BK148" s="134"/>
    </row>
    <row r="149" spans="2:63" s="9" customFormat="1" ht="25.5" customHeight="1" x14ac:dyDescent="0.3">
      <c r="B149" s="126"/>
      <c r="C149" s="153">
        <v>28</v>
      </c>
      <c r="D149" s="153" t="s">
        <v>121</v>
      </c>
      <c r="E149" s="154" t="s">
        <v>541</v>
      </c>
      <c r="F149" s="254" t="s">
        <v>542</v>
      </c>
      <c r="G149" s="254"/>
      <c r="H149" s="254"/>
      <c r="I149" s="254"/>
      <c r="J149" s="155" t="s">
        <v>126</v>
      </c>
      <c r="K149" s="156">
        <v>5</v>
      </c>
      <c r="L149" s="251"/>
      <c r="M149" s="251"/>
      <c r="N149" s="251">
        <f t="shared" si="4"/>
        <v>0</v>
      </c>
      <c r="O149" s="253"/>
      <c r="P149" s="253"/>
      <c r="Q149" s="253"/>
      <c r="R149" s="128"/>
      <c r="T149" s="129"/>
      <c r="W149" s="130"/>
      <c r="Y149" s="130"/>
      <c r="AA149" s="131"/>
      <c r="AR149" s="132"/>
      <c r="AT149" s="133"/>
      <c r="AU149" s="133"/>
      <c r="AY149" s="132"/>
      <c r="BK149" s="134"/>
    </row>
    <row r="150" spans="2:63" s="9" customFormat="1" ht="25.5" customHeight="1" x14ac:dyDescent="0.3">
      <c r="B150" s="126"/>
      <c r="C150" s="161">
        <v>29</v>
      </c>
      <c r="D150" s="161" t="s">
        <v>121</v>
      </c>
      <c r="E150" s="154" t="s">
        <v>344</v>
      </c>
      <c r="F150" s="254" t="s">
        <v>345</v>
      </c>
      <c r="G150" s="296"/>
      <c r="H150" s="296"/>
      <c r="I150" s="296"/>
      <c r="J150" s="162" t="s">
        <v>126</v>
      </c>
      <c r="K150" s="146">
        <v>3</v>
      </c>
      <c r="L150" s="251"/>
      <c r="M150" s="297"/>
      <c r="N150" s="297">
        <f t="shared" si="4"/>
        <v>0</v>
      </c>
      <c r="O150" s="253"/>
      <c r="P150" s="253"/>
      <c r="Q150" s="253"/>
      <c r="R150" s="128"/>
      <c r="T150" s="129"/>
      <c r="W150" s="130"/>
      <c r="Y150" s="130"/>
      <c r="AA150" s="131"/>
      <c r="AR150" s="132"/>
      <c r="AT150" s="133"/>
      <c r="AU150" s="133"/>
      <c r="AY150" s="132"/>
      <c r="BK150" s="134"/>
    </row>
    <row r="151" spans="2:63" s="9" customFormat="1" ht="25.5" customHeight="1" x14ac:dyDescent="0.3">
      <c r="B151" s="126"/>
      <c r="C151" s="153">
        <v>30</v>
      </c>
      <c r="D151" s="153" t="s">
        <v>121</v>
      </c>
      <c r="E151" s="154" t="s">
        <v>543</v>
      </c>
      <c r="F151" s="254" t="s">
        <v>544</v>
      </c>
      <c r="G151" s="254"/>
      <c r="H151" s="254"/>
      <c r="I151" s="254"/>
      <c r="J151" s="155" t="s">
        <v>126</v>
      </c>
      <c r="K151" s="156">
        <v>1</v>
      </c>
      <c r="L151" s="251"/>
      <c r="M151" s="251"/>
      <c r="N151" s="251">
        <f t="shared" si="4"/>
        <v>0</v>
      </c>
      <c r="O151" s="253"/>
      <c r="P151" s="253"/>
      <c r="Q151" s="253"/>
      <c r="R151" s="128"/>
      <c r="T151" s="129"/>
      <c r="W151" s="130"/>
      <c r="Y151" s="130"/>
      <c r="AA151" s="131"/>
      <c r="AR151" s="132"/>
      <c r="AT151" s="133"/>
      <c r="AU151" s="133"/>
      <c r="AY151" s="132"/>
      <c r="BK151" s="134"/>
    </row>
    <row r="152" spans="2:63" s="9" customFormat="1" ht="25.5" customHeight="1" x14ac:dyDescent="0.3">
      <c r="B152" s="126"/>
      <c r="C152" s="153">
        <v>31</v>
      </c>
      <c r="D152" s="153" t="s">
        <v>121</v>
      </c>
      <c r="E152" s="154" t="s">
        <v>549</v>
      </c>
      <c r="F152" s="254" t="s">
        <v>550</v>
      </c>
      <c r="G152" s="254"/>
      <c r="H152" s="254"/>
      <c r="I152" s="254"/>
      <c r="J152" s="155" t="s">
        <v>126</v>
      </c>
      <c r="K152" s="156">
        <v>8</v>
      </c>
      <c r="L152" s="251"/>
      <c r="M152" s="251"/>
      <c r="N152" s="251">
        <f t="shared" si="4"/>
        <v>0</v>
      </c>
      <c r="O152" s="253"/>
      <c r="P152" s="253"/>
      <c r="Q152" s="253"/>
      <c r="R152" s="128"/>
      <c r="T152" s="129"/>
      <c r="W152" s="130"/>
      <c r="Y152" s="130"/>
      <c r="AA152" s="131"/>
      <c r="AR152" s="132"/>
      <c r="AT152" s="133"/>
      <c r="AU152" s="133"/>
      <c r="AY152" s="132"/>
      <c r="BK152" s="134"/>
    </row>
    <row r="153" spans="2:63" s="9" customFormat="1" ht="25.5" customHeight="1" x14ac:dyDescent="0.3">
      <c r="B153" s="126"/>
      <c r="C153" s="153">
        <v>32</v>
      </c>
      <c r="D153" s="153" t="s">
        <v>121</v>
      </c>
      <c r="E153" s="154" t="s">
        <v>551</v>
      </c>
      <c r="F153" s="254" t="s">
        <v>552</v>
      </c>
      <c r="G153" s="254"/>
      <c r="H153" s="254"/>
      <c r="I153" s="254"/>
      <c r="J153" s="155" t="s">
        <v>126</v>
      </c>
      <c r="K153" s="156">
        <v>6</v>
      </c>
      <c r="L153" s="251"/>
      <c r="M153" s="251"/>
      <c r="N153" s="251">
        <f t="shared" si="4"/>
        <v>0</v>
      </c>
      <c r="O153" s="253"/>
      <c r="P153" s="253"/>
      <c r="Q153" s="253"/>
      <c r="R153" s="128"/>
      <c r="T153" s="129"/>
      <c r="W153" s="130"/>
      <c r="Y153" s="130"/>
      <c r="AA153" s="131"/>
      <c r="AR153" s="132"/>
      <c r="AT153" s="133"/>
      <c r="AU153" s="133"/>
      <c r="AY153" s="132"/>
      <c r="BK153" s="134"/>
    </row>
    <row r="154" spans="2:63" s="9" customFormat="1" ht="25.5" customHeight="1" x14ac:dyDescent="0.3">
      <c r="B154" s="126"/>
      <c r="C154" s="153">
        <v>33</v>
      </c>
      <c r="D154" s="153" t="s">
        <v>121</v>
      </c>
      <c r="E154" s="154" t="s">
        <v>553</v>
      </c>
      <c r="F154" s="254" t="s">
        <v>554</v>
      </c>
      <c r="G154" s="254"/>
      <c r="H154" s="254"/>
      <c r="I154" s="254"/>
      <c r="J154" s="155" t="s">
        <v>126</v>
      </c>
      <c r="K154" s="156">
        <v>1</v>
      </c>
      <c r="L154" s="251"/>
      <c r="M154" s="251"/>
      <c r="N154" s="251">
        <f t="shared" si="4"/>
        <v>0</v>
      </c>
      <c r="O154" s="253"/>
      <c r="P154" s="253"/>
      <c r="Q154" s="253"/>
      <c r="R154" s="128"/>
      <c r="T154" s="129"/>
      <c r="W154" s="130"/>
      <c r="Y154" s="130"/>
      <c r="AA154" s="131"/>
      <c r="AR154" s="132"/>
      <c r="AT154" s="133"/>
      <c r="AU154" s="133"/>
      <c r="AY154" s="132"/>
      <c r="BK154" s="134"/>
    </row>
    <row r="155" spans="2:63" s="9" customFormat="1" ht="25.5" customHeight="1" x14ac:dyDescent="0.3">
      <c r="B155" s="126"/>
      <c r="C155" s="153">
        <v>34</v>
      </c>
      <c r="D155" s="153" t="s">
        <v>121</v>
      </c>
      <c r="E155" s="154" t="s">
        <v>582</v>
      </c>
      <c r="F155" s="254" t="s">
        <v>583</v>
      </c>
      <c r="G155" s="254"/>
      <c r="H155" s="254"/>
      <c r="I155" s="254"/>
      <c r="J155" s="155" t="s">
        <v>126</v>
      </c>
      <c r="K155" s="156">
        <v>1</v>
      </c>
      <c r="L155" s="251"/>
      <c r="M155" s="251"/>
      <c r="N155" s="251">
        <f t="shared" si="4"/>
        <v>0</v>
      </c>
      <c r="O155" s="253"/>
      <c r="P155" s="253"/>
      <c r="Q155" s="253"/>
      <c r="R155" s="128"/>
      <c r="T155" s="129"/>
      <c r="W155" s="130"/>
      <c r="Y155" s="130"/>
      <c r="AA155" s="131"/>
      <c r="AR155" s="132"/>
      <c r="AT155" s="133"/>
      <c r="AU155" s="133"/>
      <c r="AY155" s="132"/>
      <c r="BK155" s="134"/>
    </row>
    <row r="156" spans="2:63" s="9" customFormat="1" ht="25.5" customHeight="1" x14ac:dyDescent="0.3">
      <c r="B156" s="126"/>
      <c r="C156" s="153">
        <v>35</v>
      </c>
      <c r="D156" s="153" t="s">
        <v>121</v>
      </c>
      <c r="E156" s="154" t="s">
        <v>555</v>
      </c>
      <c r="F156" s="254" t="s">
        <v>556</v>
      </c>
      <c r="G156" s="254"/>
      <c r="H156" s="254"/>
      <c r="I156" s="254"/>
      <c r="J156" s="155" t="s">
        <v>126</v>
      </c>
      <c r="K156" s="156">
        <v>2</v>
      </c>
      <c r="L156" s="251"/>
      <c r="M156" s="251"/>
      <c r="N156" s="251">
        <f t="shared" si="4"/>
        <v>0</v>
      </c>
      <c r="O156" s="253"/>
      <c r="P156" s="253"/>
      <c r="Q156" s="253"/>
      <c r="R156" s="128"/>
      <c r="T156" s="129"/>
      <c r="W156" s="130"/>
      <c r="Y156" s="130"/>
      <c r="AA156" s="131"/>
      <c r="AR156" s="132"/>
      <c r="AT156" s="133"/>
      <c r="AU156" s="133"/>
      <c r="AY156" s="132"/>
      <c r="BK156" s="134"/>
    </row>
    <row r="157" spans="2:63" s="9" customFormat="1" ht="25.5" customHeight="1" x14ac:dyDescent="0.3">
      <c r="B157" s="126"/>
      <c r="C157" s="153">
        <v>36</v>
      </c>
      <c r="D157" s="153" t="s">
        <v>121</v>
      </c>
      <c r="E157" s="154" t="s">
        <v>578</v>
      </c>
      <c r="F157" s="254" t="s">
        <v>579</v>
      </c>
      <c r="G157" s="254"/>
      <c r="H157" s="254"/>
      <c r="I157" s="254"/>
      <c r="J157" s="155" t="s">
        <v>126</v>
      </c>
      <c r="K157" s="156">
        <v>1</v>
      </c>
      <c r="L157" s="251"/>
      <c r="M157" s="251"/>
      <c r="N157" s="251">
        <f t="shared" si="4"/>
        <v>0</v>
      </c>
      <c r="O157" s="253"/>
      <c r="P157" s="253"/>
      <c r="Q157" s="253"/>
      <c r="R157" s="128"/>
      <c r="T157" s="129"/>
      <c r="W157" s="130"/>
      <c r="Y157" s="130"/>
      <c r="AA157" s="131"/>
      <c r="AR157" s="132"/>
      <c r="AT157" s="133"/>
      <c r="AU157" s="133"/>
      <c r="AY157" s="132"/>
      <c r="BK157" s="134"/>
    </row>
    <row r="158" spans="2:63" s="9" customFormat="1" ht="25.5" customHeight="1" x14ac:dyDescent="0.3">
      <c r="B158" s="126"/>
      <c r="C158" s="153">
        <v>37</v>
      </c>
      <c r="D158" s="153" t="s">
        <v>121</v>
      </c>
      <c r="E158" s="154" t="s">
        <v>580</v>
      </c>
      <c r="F158" s="254" t="s">
        <v>581</v>
      </c>
      <c r="G158" s="254"/>
      <c r="H158" s="254"/>
      <c r="I158" s="254"/>
      <c r="J158" s="155" t="s">
        <v>126</v>
      </c>
      <c r="K158" s="156">
        <v>2</v>
      </c>
      <c r="L158" s="251"/>
      <c r="M158" s="251"/>
      <c r="N158" s="251">
        <f t="shared" si="4"/>
        <v>0</v>
      </c>
      <c r="O158" s="253"/>
      <c r="P158" s="253"/>
      <c r="Q158" s="253"/>
      <c r="R158" s="128"/>
      <c r="T158" s="129"/>
      <c r="W158" s="130"/>
      <c r="Y158" s="130"/>
      <c r="AA158" s="131"/>
      <c r="AR158" s="132"/>
      <c r="AT158" s="133"/>
      <c r="AU158" s="133"/>
      <c r="AY158" s="132"/>
      <c r="BK158" s="134"/>
    </row>
    <row r="159" spans="2:63" s="9" customFormat="1" ht="29.25" customHeight="1" x14ac:dyDescent="0.3">
      <c r="B159" s="126"/>
      <c r="C159" s="149">
        <v>38</v>
      </c>
      <c r="D159" s="149" t="s">
        <v>118</v>
      </c>
      <c r="E159" s="150" t="s">
        <v>212</v>
      </c>
      <c r="F159" s="252" t="s">
        <v>213</v>
      </c>
      <c r="G159" s="252"/>
      <c r="H159" s="252"/>
      <c r="I159" s="252"/>
      <c r="J159" s="151" t="s">
        <v>126</v>
      </c>
      <c r="K159" s="157">
        <v>43</v>
      </c>
      <c r="L159" s="253"/>
      <c r="M159" s="253"/>
      <c r="N159" s="253">
        <f t="shared" si="4"/>
        <v>0</v>
      </c>
      <c r="O159" s="253"/>
      <c r="P159" s="253"/>
      <c r="Q159" s="253"/>
      <c r="R159" s="128"/>
      <c r="T159" s="129"/>
      <c r="W159" s="130"/>
      <c r="Y159" s="130"/>
      <c r="AA159" s="131"/>
      <c r="AR159" s="132"/>
      <c r="AT159" s="133"/>
      <c r="AU159" s="133"/>
      <c r="AY159" s="132"/>
      <c r="BK159" s="134"/>
    </row>
    <row r="160" spans="2:63" s="9" customFormat="1" ht="27" customHeight="1" x14ac:dyDescent="0.3">
      <c r="B160" s="126"/>
      <c r="C160" s="149">
        <v>39</v>
      </c>
      <c r="D160" s="149" t="s">
        <v>118</v>
      </c>
      <c r="E160" s="150" t="s">
        <v>214</v>
      </c>
      <c r="F160" s="252" t="s">
        <v>215</v>
      </c>
      <c r="G160" s="252"/>
      <c r="H160" s="252"/>
      <c r="I160" s="252"/>
      <c r="J160" s="151" t="s">
        <v>126</v>
      </c>
      <c r="K160" s="157">
        <v>4</v>
      </c>
      <c r="L160" s="253"/>
      <c r="M160" s="253"/>
      <c r="N160" s="253">
        <f t="shared" si="4"/>
        <v>0</v>
      </c>
      <c r="O160" s="253"/>
      <c r="P160" s="253"/>
      <c r="Q160" s="253"/>
      <c r="R160" s="128"/>
      <c r="T160" s="129"/>
      <c r="W160" s="130"/>
      <c r="Y160" s="130"/>
      <c r="AA160" s="131"/>
      <c r="AR160" s="132"/>
      <c r="AT160" s="133"/>
      <c r="AU160" s="133"/>
      <c r="AY160" s="132"/>
      <c r="BK160" s="134"/>
    </row>
    <row r="161" spans="2:63" s="9" customFormat="1" ht="27.75" customHeight="1" x14ac:dyDescent="0.3">
      <c r="B161" s="126"/>
      <c r="C161" s="149">
        <v>40</v>
      </c>
      <c r="D161" s="149" t="s">
        <v>118</v>
      </c>
      <c r="E161" s="150" t="s">
        <v>145</v>
      </c>
      <c r="F161" s="252" t="s">
        <v>146</v>
      </c>
      <c r="G161" s="252"/>
      <c r="H161" s="252"/>
      <c r="I161" s="252"/>
      <c r="J161" s="151" t="s">
        <v>126</v>
      </c>
      <c r="K161" s="157">
        <v>23</v>
      </c>
      <c r="L161" s="253"/>
      <c r="M161" s="253"/>
      <c r="N161" s="253">
        <f t="shared" si="4"/>
        <v>0</v>
      </c>
      <c r="O161" s="253"/>
      <c r="P161" s="253"/>
      <c r="Q161" s="253"/>
      <c r="R161" s="128"/>
      <c r="T161" s="129"/>
      <c r="W161" s="130"/>
      <c r="Y161" s="130"/>
      <c r="AA161" s="131"/>
      <c r="AR161" s="132"/>
      <c r="AT161" s="133"/>
      <c r="AU161" s="133"/>
      <c r="AY161" s="132"/>
      <c r="BK161" s="134"/>
    </row>
    <row r="162" spans="2:63" s="9" customFormat="1" ht="29.25" customHeight="1" x14ac:dyDescent="0.3">
      <c r="B162" s="126"/>
      <c r="C162" s="149">
        <v>41</v>
      </c>
      <c r="D162" s="149" t="s">
        <v>118</v>
      </c>
      <c r="E162" s="150" t="s">
        <v>147</v>
      </c>
      <c r="F162" s="252" t="s">
        <v>183</v>
      </c>
      <c r="G162" s="252"/>
      <c r="H162" s="252"/>
      <c r="I162" s="252"/>
      <c r="J162" s="151" t="s">
        <v>126</v>
      </c>
      <c r="K162" s="157">
        <v>17</v>
      </c>
      <c r="L162" s="253"/>
      <c r="M162" s="253"/>
      <c r="N162" s="253">
        <f t="shared" si="4"/>
        <v>0</v>
      </c>
      <c r="O162" s="253"/>
      <c r="P162" s="253"/>
      <c r="Q162" s="253"/>
      <c r="R162" s="128"/>
      <c r="T162" s="129"/>
      <c r="W162" s="130"/>
      <c r="Y162" s="130"/>
      <c r="AA162" s="131"/>
      <c r="AR162" s="132"/>
      <c r="AT162" s="133"/>
      <c r="AU162" s="133"/>
      <c r="AY162" s="132"/>
      <c r="BK162" s="134"/>
    </row>
    <row r="163" spans="2:63" s="9" customFormat="1" ht="24" customHeight="1" x14ac:dyDescent="0.3">
      <c r="B163" s="126"/>
      <c r="C163" s="149">
        <v>42</v>
      </c>
      <c r="D163" s="149" t="s">
        <v>118</v>
      </c>
      <c r="E163" s="150" t="s">
        <v>561</v>
      </c>
      <c r="F163" s="252" t="s">
        <v>562</v>
      </c>
      <c r="G163" s="252"/>
      <c r="H163" s="252"/>
      <c r="I163" s="252"/>
      <c r="J163" s="151" t="s">
        <v>126</v>
      </c>
      <c r="K163" s="157">
        <v>8</v>
      </c>
      <c r="L163" s="253"/>
      <c r="M163" s="253"/>
      <c r="N163" s="253">
        <f t="shared" si="4"/>
        <v>0</v>
      </c>
      <c r="O163" s="253"/>
      <c r="P163" s="253"/>
      <c r="Q163" s="253"/>
      <c r="R163" s="128"/>
      <c r="T163" s="129"/>
      <c r="W163" s="130"/>
      <c r="Y163" s="130"/>
      <c r="AA163" s="131"/>
      <c r="AR163" s="132"/>
      <c r="AT163" s="133"/>
      <c r="AU163" s="133"/>
      <c r="AY163" s="132"/>
      <c r="BK163" s="134"/>
    </row>
    <row r="164" spans="2:63" s="9" customFormat="1" ht="22.5" customHeight="1" x14ac:dyDescent="0.3">
      <c r="B164" s="126"/>
      <c r="C164" s="149">
        <v>43</v>
      </c>
      <c r="D164" s="149" t="s">
        <v>118</v>
      </c>
      <c r="E164" s="150" t="s">
        <v>563</v>
      </c>
      <c r="F164" s="252" t="s">
        <v>564</v>
      </c>
      <c r="G164" s="252"/>
      <c r="H164" s="252"/>
      <c r="I164" s="252"/>
      <c r="J164" s="151" t="s">
        <v>126</v>
      </c>
      <c r="K164" s="157">
        <v>6</v>
      </c>
      <c r="L164" s="253"/>
      <c r="M164" s="253"/>
      <c r="N164" s="253">
        <f t="shared" si="4"/>
        <v>0</v>
      </c>
      <c r="O164" s="253"/>
      <c r="P164" s="253"/>
      <c r="Q164" s="253"/>
      <c r="R164" s="128"/>
      <c r="T164" s="129"/>
      <c r="W164" s="130"/>
      <c r="Y164" s="130"/>
      <c r="AA164" s="131"/>
      <c r="AR164" s="132"/>
      <c r="AT164" s="133"/>
      <c r="AU164" s="133"/>
      <c r="AY164" s="132"/>
      <c r="BK164" s="134"/>
    </row>
    <row r="165" spans="2:63" s="10" customFormat="1" ht="24.75" customHeight="1" x14ac:dyDescent="0.3">
      <c r="B165" s="140"/>
      <c r="C165" s="149">
        <v>44</v>
      </c>
      <c r="D165" s="149" t="s">
        <v>118</v>
      </c>
      <c r="E165" s="150" t="s">
        <v>565</v>
      </c>
      <c r="F165" s="252" t="s">
        <v>566</v>
      </c>
      <c r="G165" s="252"/>
      <c r="H165" s="252"/>
      <c r="I165" s="252"/>
      <c r="J165" s="151" t="s">
        <v>126</v>
      </c>
      <c r="K165" s="157">
        <v>1</v>
      </c>
      <c r="L165" s="253"/>
      <c r="M165" s="253"/>
      <c r="N165" s="253">
        <f t="shared" si="4"/>
        <v>0</v>
      </c>
      <c r="O165" s="253"/>
      <c r="P165" s="253"/>
      <c r="Q165" s="253"/>
      <c r="R165" s="143"/>
      <c r="T165" s="144"/>
      <c r="AA165" s="145"/>
      <c r="AT165" s="141"/>
      <c r="AU165" s="141"/>
      <c r="AY165" s="141"/>
    </row>
    <row r="166" spans="2:63" s="10" customFormat="1" ht="24.75" customHeight="1" x14ac:dyDescent="0.3">
      <c r="B166" s="140"/>
      <c r="C166" s="149">
        <v>45</v>
      </c>
      <c r="D166" s="149" t="s">
        <v>118</v>
      </c>
      <c r="E166" s="150" t="s">
        <v>584</v>
      </c>
      <c r="F166" s="252" t="s">
        <v>585</v>
      </c>
      <c r="G166" s="252"/>
      <c r="H166" s="252"/>
      <c r="I166" s="252"/>
      <c r="J166" s="151" t="s">
        <v>126</v>
      </c>
      <c r="K166" s="157">
        <v>1</v>
      </c>
      <c r="L166" s="253"/>
      <c r="M166" s="253"/>
      <c r="N166" s="253">
        <f t="shared" si="4"/>
        <v>0</v>
      </c>
      <c r="O166" s="253"/>
      <c r="P166" s="253"/>
      <c r="Q166" s="253"/>
      <c r="R166" s="143"/>
      <c r="T166" s="144"/>
      <c r="AA166" s="145"/>
      <c r="AT166" s="141"/>
      <c r="AU166" s="141"/>
      <c r="AY166" s="141"/>
    </row>
    <row r="167" spans="2:63" s="10" customFormat="1" ht="24" customHeight="1" x14ac:dyDescent="0.3">
      <c r="B167" s="140"/>
      <c r="C167" s="149">
        <v>46</v>
      </c>
      <c r="D167" s="149" t="s">
        <v>118</v>
      </c>
      <c r="E167" s="150" t="s">
        <v>567</v>
      </c>
      <c r="F167" s="252" t="s">
        <v>568</v>
      </c>
      <c r="G167" s="252"/>
      <c r="H167" s="252"/>
      <c r="I167" s="252"/>
      <c r="J167" s="151" t="s">
        <v>126</v>
      </c>
      <c r="K167" s="157">
        <v>3</v>
      </c>
      <c r="L167" s="253"/>
      <c r="M167" s="253"/>
      <c r="N167" s="253">
        <f t="shared" si="4"/>
        <v>0</v>
      </c>
      <c r="O167" s="253"/>
      <c r="P167" s="253"/>
      <c r="Q167" s="253"/>
      <c r="R167" s="143"/>
      <c r="T167" s="144"/>
      <c r="AA167" s="145"/>
      <c r="AT167" s="141"/>
      <c r="AU167" s="141"/>
      <c r="AY167" s="141"/>
    </row>
    <row r="168" spans="2:63" s="10" customFormat="1" ht="24" customHeight="1" x14ac:dyDescent="0.3">
      <c r="B168" s="140"/>
      <c r="C168" s="149">
        <v>47</v>
      </c>
      <c r="D168" s="149" t="s">
        <v>118</v>
      </c>
      <c r="E168" s="150" t="s">
        <v>586</v>
      </c>
      <c r="F168" s="252" t="s">
        <v>587</v>
      </c>
      <c r="G168" s="252"/>
      <c r="H168" s="252"/>
      <c r="I168" s="252"/>
      <c r="J168" s="151" t="s">
        <v>126</v>
      </c>
      <c r="K168" s="157">
        <v>2</v>
      </c>
      <c r="L168" s="253"/>
      <c r="M168" s="253"/>
      <c r="N168" s="253">
        <f t="shared" si="4"/>
        <v>0</v>
      </c>
      <c r="O168" s="253"/>
      <c r="P168" s="253"/>
      <c r="Q168" s="253"/>
      <c r="R168" s="143"/>
      <c r="T168" s="144"/>
      <c r="AA168" s="145"/>
      <c r="AT168" s="141"/>
      <c r="AU168" s="141"/>
      <c r="AY168" s="141"/>
    </row>
    <row r="169" spans="2:63" s="10" customFormat="1" ht="45.75" customHeight="1" x14ac:dyDescent="0.3">
      <c r="B169" s="140"/>
      <c r="C169" s="153">
        <v>48</v>
      </c>
      <c r="D169" s="153" t="s">
        <v>121</v>
      </c>
      <c r="E169" s="154" t="s">
        <v>571</v>
      </c>
      <c r="F169" s="254" t="s">
        <v>572</v>
      </c>
      <c r="G169" s="254"/>
      <c r="H169" s="254"/>
      <c r="I169" s="254"/>
      <c r="J169" s="155" t="s">
        <v>126</v>
      </c>
      <c r="K169" s="156">
        <v>6</v>
      </c>
      <c r="L169" s="251"/>
      <c r="M169" s="251"/>
      <c r="N169" s="251">
        <f t="shared" si="4"/>
        <v>0</v>
      </c>
      <c r="O169" s="253"/>
      <c r="P169" s="253"/>
      <c r="Q169" s="253"/>
      <c r="R169" s="143"/>
      <c r="T169" s="144"/>
      <c r="AA169" s="145"/>
      <c r="AT169" s="141"/>
      <c r="AU169" s="141"/>
      <c r="AY169" s="141"/>
    </row>
    <row r="170" spans="2:63" s="10" customFormat="1" ht="25.5" customHeight="1" x14ac:dyDescent="0.3">
      <c r="B170" s="140"/>
      <c r="C170" s="153">
        <v>49</v>
      </c>
      <c r="D170" s="153" t="s">
        <v>121</v>
      </c>
      <c r="E170" s="154" t="s">
        <v>569</v>
      </c>
      <c r="F170" s="254" t="s">
        <v>570</v>
      </c>
      <c r="G170" s="254"/>
      <c r="H170" s="254"/>
      <c r="I170" s="254"/>
      <c r="J170" s="155" t="s">
        <v>126</v>
      </c>
      <c r="K170" s="156">
        <v>6</v>
      </c>
      <c r="L170" s="251"/>
      <c r="M170" s="251"/>
      <c r="N170" s="251">
        <f t="shared" si="4"/>
        <v>0</v>
      </c>
      <c r="O170" s="253"/>
      <c r="P170" s="253"/>
      <c r="Q170" s="253"/>
      <c r="R170" s="143"/>
      <c r="T170" s="144"/>
      <c r="AA170" s="145"/>
      <c r="AT170" s="141"/>
      <c r="AU170" s="141"/>
      <c r="AY170" s="141"/>
    </row>
    <row r="171" spans="2:63" s="10" customFormat="1" ht="31.5" customHeight="1" x14ac:dyDescent="0.3">
      <c r="B171" s="140"/>
      <c r="C171" s="149">
        <v>50</v>
      </c>
      <c r="D171" s="149" t="s">
        <v>118</v>
      </c>
      <c r="E171" s="150" t="s">
        <v>263</v>
      </c>
      <c r="F171" s="252" t="s">
        <v>573</v>
      </c>
      <c r="G171" s="252"/>
      <c r="H171" s="252"/>
      <c r="I171" s="252"/>
      <c r="J171" s="151" t="s">
        <v>126</v>
      </c>
      <c r="K171" s="157">
        <v>6</v>
      </c>
      <c r="L171" s="253"/>
      <c r="M171" s="253"/>
      <c r="N171" s="253">
        <f t="shared" si="4"/>
        <v>0</v>
      </c>
      <c r="O171" s="253"/>
      <c r="P171" s="253"/>
      <c r="Q171" s="253"/>
      <c r="R171" s="143"/>
      <c r="T171" s="144"/>
      <c r="AA171" s="145"/>
      <c r="AT171" s="141"/>
      <c r="AU171" s="141"/>
      <c r="AY171" s="141"/>
    </row>
    <row r="172" spans="2:63" s="10" customFormat="1" ht="21.75" customHeight="1" x14ac:dyDescent="0.3">
      <c r="B172" s="140"/>
      <c r="C172" s="149">
        <v>51</v>
      </c>
      <c r="D172" s="149" t="s">
        <v>118</v>
      </c>
      <c r="E172" s="150" t="s">
        <v>264</v>
      </c>
      <c r="F172" s="252" t="s">
        <v>265</v>
      </c>
      <c r="G172" s="252"/>
      <c r="H172" s="252"/>
      <c r="I172" s="252"/>
      <c r="J172" s="151" t="s">
        <v>126</v>
      </c>
      <c r="K172" s="157">
        <v>6</v>
      </c>
      <c r="L172" s="253"/>
      <c r="M172" s="253"/>
      <c r="N172" s="253">
        <f t="shared" si="4"/>
        <v>0</v>
      </c>
      <c r="O172" s="253"/>
      <c r="P172" s="253"/>
      <c r="Q172" s="253"/>
      <c r="R172" s="143"/>
      <c r="T172" s="144"/>
      <c r="AA172" s="145"/>
      <c r="AT172" s="141"/>
      <c r="AU172" s="141"/>
      <c r="AY172" s="141"/>
    </row>
    <row r="173" spans="2:63" s="10" customFormat="1" ht="47.25" customHeight="1" x14ac:dyDescent="0.3">
      <c r="B173" s="140"/>
      <c r="C173" s="149">
        <v>52</v>
      </c>
      <c r="D173" s="149" t="s">
        <v>118</v>
      </c>
      <c r="E173" s="150" t="s">
        <v>243</v>
      </c>
      <c r="F173" s="252" t="s">
        <v>414</v>
      </c>
      <c r="G173" s="252"/>
      <c r="H173" s="252"/>
      <c r="I173" s="252"/>
      <c r="J173" s="151" t="s">
        <v>163</v>
      </c>
      <c r="K173" s="157">
        <v>1</v>
      </c>
      <c r="L173" s="253"/>
      <c r="M173" s="253"/>
      <c r="N173" s="253">
        <f t="shared" ref="N173:N174" si="5">ROUND(L173*K173,2)</f>
        <v>0</v>
      </c>
      <c r="O173" s="253"/>
      <c r="P173" s="253"/>
      <c r="Q173" s="253"/>
      <c r="R173" s="143"/>
      <c r="T173" s="144"/>
      <c r="AA173" s="145"/>
      <c r="AT173" s="141"/>
      <c r="AU173" s="141"/>
      <c r="AY173" s="141"/>
    </row>
    <row r="174" spans="2:63" s="10" customFormat="1" ht="43.5" customHeight="1" x14ac:dyDescent="0.3">
      <c r="B174" s="140"/>
      <c r="C174" s="149">
        <v>53</v>
      </c>
      <c r="D174" s="149" t="s">
        <v>118</v>
      </c>
      <c r="E174" s="150" t="s">
        <v>588</v>
      </c>
      <c r="F174" s="252" t="s">
        <v>589</v>
      </c>
      <c r="G174" s="252"/>
      <c r="H174" s="252"/>
      <c r="I174" s="252"/>
      <c r="J174" s="151" t="s">
        <v>163</v>
      </c>
      <c r="K174" s="157">
        <v>2</v>
      </c>
      <c r="L174" s="253"/>
      <c r="M174" s="253"/>
      <c r="N174" s="253">
        <f t="shared" si="5"/>
        <v>0</v>
      </c>
      <c r="O174" s="253"/>
      <c r="P174" s="253"/>
      <c r="Q174" s="253"/>
      <c r="R174" s="143"/>
      <c r="T174" s="144"/>
      <c r="AA174" s="145"/>
      <c r="AT174" s="141"/>
      <c r="AU174" s="141"/>
      <c r="AY174" s="141"/>
    </row>
    <row r="175" spans="2:63" s="10" customFormat="1" ht="35.25" customHeight="1" x14ac:dyDescent="0.3">
      <c r="B175" s="140"/>
      <c r="C175" s="149">
        <v>54</v>
      </c>
      <c r="D175" s="149" t="s">
        <v>118</v>
      </c>
      <c r="E175" s="150" t="s">
        <v>137</v>
      </c>
      <c r="F175" s="252" t="s">
        <v>216</v>
      </c>
      <c r="G175" s="252"/>
      <c r="H175" s="252"/>
      <c r="I175" s="252"/>
      <c r="J175" s="151" t="s">
        <v>124</v>
      </c>
      <c r="K175" s="157">
        <v>114</v>
      </c>
      <c r="L175" s="253"/>
      <c r="M175" s="253"/>
      <c r="N175" s="253">
        <f>ROUND(L175*K175,2)</f>
        <v>0</v>
      </c>
      <c r="O175" s="253"/>
      <c r="P175" s="253"/>
      <c r="Q175" s="253"/>
      <c r="R175" s="143"/>
      <c r="T175" s="144"/>
      <c r="AA175" s="145"/>
      <c r="AT175" s="141"/>
      <c r="AU175" s="141"/>
      <c r="AY175" s="141"/>
    </row>
    <row r="176" spans="2:63" s="10" customFormat="1" ht="31.5" customHeight="1" x14ac:dyDescent="0.3">
      <c r="B176" s="140"/>
      <c r="C176" s="149">
        <v>55</v>
      </c>
      <c r="D176" s="149" t="s">
        <v>118</v>
      </c>
      <c r="E176" s="150" t="s">
        <v>591</v>
      </c>
      <c r="F176" s="252" t="s">
        <v>592</v>
      </c>
      <c r="G176" s="252"/>
      <c r="H176" s="252"/>
      <c r="I176" s="252"/>
      <c r="J176" s="151" t="s">
        <v>124</v>
      </c>
      <c r="K176" s="157">
        <v>6</v>
      </c>
      <c r="L176" s="253"/>
      <c r="M176" s="253"/>
      <c r="N176" s="253">
        <f>ROUND(L176*K176,2)</f>
        <v>0</v>
      </c>
      <c r="O176" s="253"/>
      <c r="P176" s="253"/>
      <c r="Q176" s="253"/>
      <c r="R176" s="143"/>
      <c r="T176" s="144"/>
      <c r="AA176" s="145"/>
      <c r="AT176" s="141"/>
      <c r="AU176" s="141"/>
      <c r="AY176" s="141"/>
    </row>
    <row r="177" spans="2:51" s="10" customFormat="1" ht="44.25" customHeight="1" x14ac:dyDescent="0.3">
      <c r="B177" s="140"/>
      <c r="C177" s="149">
        <v>56</v>
      </c>
      <c r="D177" s="149" t="s">
        <v>118</v>
      </c>
      <c r="E177" s="150" t="s">
        <v>415</v>
      </c>
      <c r="F177" s="252" t="s">
        <v>590</v>
      </c>
      <c r="G177" s="252"/>
      <c r="H177" s="252"/>
      <c r="I177" s="252"/>
      <c r="J177" s="151" t="s">
        <v>324</v>
      </c>
      <c r="K177" s="157">
        <v>2</v>
      </c>
      <c r="L177" s="253"/>
      <c r="M177" s="253"/>
      <c r="N177" s="253">
        <f>ROUND(L177*K177,2)</f>
        <v>0</v>
      </c>
      <c r="O177" s="253"/>
      <c r="P177" s="253"/>
      <c r="Q177" s="253"/>
      <c r="R177" s="143"/>
      <c r="T177" s="144"/>
      <c r="AA177" s="145"/>
      <c r="AT177" s="141"/>
      <c r="AU177" s="141"/>
      <c r="AY177" s="141"/>
    </row>
    <row r="178" spans="2:51" s="10" customFormat="1" ht="30.75" customHeight="1" x14ac:dyDescent="0.3">
      <c r="B178" s="140"/>
      <c r="C178" s="149">
        <v>57</v>
      </c>
      <c r="D178" s="149" t="s">
        <v>118</v>
      </c>
      <c r="E178" s="150" t="s">
        <v>322</v>
      </c>
      <c r="F178" s="252" t="s">
        <v>323</v>
      </c>
      <c r="G178" s="252"/>
      <c r="H178" s="252"/>
      <c r="I178" s="252"/>
      <c r="J178" s="151" t="s">
        <v>125</v>
      </c>
      <c r="K178" s="157">
        <f>SUM(N122:Q177)/100</f>
        <v>0</v>
      </c>
      <c r="L178" s="253">
        <v>1.68</v>
      </c>
      <c r="M178" s="253"/>
      <c r="N178" s="253">
        <f>ROUND(L178*K178,2)</f>
        <v>0</v>
      </c>
      <c r="O178" s="253"/>
      <c r="P178" s="253"/>
      <c r="Q178" s="253"/>
      <c r="R178" s="143"/>
      <c r="T178" s="144"/>
      <c r="AA178" s="145"/>
      <c r="AT178" s="141"/>
      <c r="AU178" s="141"/>
      <c r="AY178" s="141"/>
    </row>
    <row r="179" spans="2:51" s="10" customFormat="1" ht="29.25" customHeight="1" x14ac:dyDescent="0.3">
      <c r="B179" s="140"/>
      <c r="C179" s="9"/>
      <c r="D179" s="160" t="s">
        <v>97</v>
      </c>
      <c r="E179" s="135"/>
      <c r="F179" s="135"/>
      <c r="G179" s="135"/>
      <c r="H179" s="135"/>
      <c r="I179" s="135"/>
      <c r="J179" s="135"/>
      <c r="K179" s="135"/>
      <c r="L179" s="135"/>
      <c r="M179" s="135"/>
      <c r="N179" s="275">
        <f>SUM(N180:Q194)</f>
        <v>0</v>
      </c>
      <c r="O179" s="276"/>
      <c r="P179" s="276"/>
      <c r="Q179" s="276"/>
      <c r="R179" s="143"/>
      <c r="T179" s="144"/>
      <c r="AA179" s="145"/>
      <c r="AT179" s="141"/>
      <c r="AU179" s="141"/>
      <c r="AY179" s="141"/>
    </row>
    <row r="180" spans="2:51" s="10" customFormat="1" ht="32.25" customHeight="1" x14ac:dyDescent="0.3">
      <c r="B180" s="126"/>
      <c r="C180" s="149">
        <v>58</v>
      </c>
      <c r="D180" s="149" t="s">
        <v>118</v>
      </c>
      <c r="E180" s="150" t="s">
        <v>168</v>
      </c>
      <c r="F180" s="252" t="s">
        <v>217</v>
      </c>
      <c r="G180" s="252"/>
      <c r="H180" s="252"/>
      <c r="I180" s="252"/>
      <c r="J180" s="151" t="s">
        <v>169</v>
      </c>
      <c r="K180" s="167">
        <v>10</v>
      </c>
      <c r="L180" s="253"/>
      <c r="M180" s="253"/>
      <c r="N180" s="253">
        <f t="shared" ref="N180" si="6">ROUND(L180*K180,2)</f>
        <v>0</v>
      </c>
      <c r="O180" s="253"/>
      <c r="P180" s="253"/>
      <c r="Q180" s="253"/>
      <c r="R180" s="143"/>
      <c r="T180" s="144"/>
      <c r="AA180" s="145"/>
      <c r="AT180" s="141"/>
      <c r="AU180" s="141"/>
      <c r="AY180" s="141"/>
    </row>
    <row r="181" spans="2:51" s="10" customFormat="1" ht="24" customHeight="1" x14ac:dyDescent="0.3">
      <c r="B181" s="126"/>
      <c r="C181" s="153">
        <v>59</v>
      </c>
      <c r="D181" s="153" t="s">
        <v>121</v>
      </c>
      <c r="E181" s="154" t="s">
        <v>221</v>
      </c>
      <c r="F181" s="254" t="s">
        <v>276</v>
      </c>
      <c r="G181" s="254"/>
      <c r="H181" s="254"/>
      <c r="I181" s="254"/>
      <c r="J181" s="155" t="s">
        <v>126</v>
      </c>
      <c r="K181" s="156">
        <v>6</v>
      </c>
      <c r="L181" s="251"/>
      <c r="M181" s="251"/>
      <c r="N181" s="251">
        <f t="shared" ref="N181" si="7">ROUND(L181*K181,2)</f>
        <v>0</v>
      </c>
      <c r="O181" s="253"/>
      <c r="P181" s="253"/>
      <c r="Q181" s="253"/>
      <c r="R181" s="143"/>
      <c r="T181" s="144"/>
      <c r="AA181" s="145"/>
      <c r="AT181" s="141"/>
      <c r="AU181" s="141"/>
      <c r="AY181" s="141"/>
    </row>
    <row r="182" spans="2:51" s="10" customFormat="1" ht="23.25" customHeight="1" x14ac:dyDescent="0.3">
      <c r="B182" s="126"/>
      <c r="C182" s="153">
        <v>60</v>
      </c>
      <c r="D182" s="153" t="s">
        <v>121</v>
      </c>
      <c r="E182" s="154" t="s">
        <v>274</v>
      </c>
      <c r="F182" s="254" t="s">
        <v>275</v>
      </c>
      <c r="G182" s="254"/>
      <c r="H182" s="254"/>
      <c r="I182" s="254"/>
      <c r="J182" s="155" t="s">
        <v>126</v>
      </c>
      <c r="K182" s="156">
        <v>10</v>
      </c>
      <c r="L182" s="251"/>
      <c r="M182" s="251"/>
      <c r="N182" s="251">
        <f t="shared" ref="N182" si="8">ROUND(L182*K182,2)</f>
        <v>0</v>
      </c>
      <c r="O182" s="253"/>
      <c r="P182" s="253"/>
      <c r="Q182" s="253"/>
      <c r="R182" s="143"/>
      <c r="T182" s="144"/>
      <c r="AA182" s="145"/>
      <c r="AT182" s="141"/>
      <c r="AU182" s="141"/>
      <c r="AY182" s="141"/>
    </row>
    <row r="183" spans="2:51" s="10" customFormat="1" ht="24.75" customHeight="1" x14ac:dyDescent="0.3">
      <c r="B183" s="126"/>
      <c r="C183" s="153">
        <v>61</v>
      </c>
      <c r="D183" s="153" t="s">
        <v>121</v>
      </c>
      <c r="E183" s="154" t="s">
        <v>222</v>
      </c>
      <c r="F183" s="254" t="s">
        <v>277</v>
      </c>
      <c r="G183" s="254"/>
      <c r="H183" s="254"/>
      <c r="I183" s="254"/>
      <c r="J183" s="155" t="s">
        <v>126</v>
      </c>
      <c r="K183" s="156">
        <v>2</v>
      </c>
      <c r="L183" s="251"/>
      <c r="M183" s="251"/>
      <c r="N183" s="251">
        <f t="shared" ref="N183" si="9">ROUND(L183*K183,2)</f>
        <v>0</v>
      </c>
      <c r="O183" s="253"/>
      <c r="P183" s="253"/>
      <c r="Q183" s="253"/>
      <c r="R183" s="143"/>
      <c r="T183" s="144"/>
      <c r="AA183" s="145"/>
      <c r="AT183" s="141"/>
      <c r="AU183" s="141"/>
      <c r="AY183" s="141"/>
    </row>
    <row r="184" spans="2:51" s="10" customFormat="1" ht="29.25" customHeight="1" x14ac:dyDescent="0.3">
      <c r="B184" s="126"/>
      <c r="C184" s="153">
        <v>62</v>
      </c>
      <c r="D184" s="153" t="s">
        <v>121</v>
      </c>
      <c r="E184" s="154" t="s">
        <v>223</v>
      </c>
      <c r="F184" s="254" t="s">
        <v>278</v>
      </c>
      <c r="G184" s="254"/>
      <c r="H184" s="254"/>
      <c r="I184" s="254"/>
      <c r="J184" s="155" t="s">
        <v>126</v>
      </c>
      <c r="K184" s="156">
        <v>16</v>
      </c>
      <c r="L184" s="251"/>
      <c r="M184" s="251"/>
      <c r="N184" s="251">
        <f t="shared" ref="N184:N185" si="10">ROUND(L184*K184,2)</f>
        <v>0</v>
      </c>
      <c r="O184" s="253"/>
      <c r="P184" s="253"/>
      <c r="Q184" s="253"/>
      <c r="R184" s="143"/>
      <c r="T184" s="144"/>
      <c r="AA184" s="145"/>
      <c r="AT184" s="141"/>
      <c r="AU184" s="141"/>
      <c r="AY184" s="141"/>
    </row>
    <row r="185" spans="2:51" s="10" customFormat="1" ht="24" customHeight="1" x14ac:dyDescent="0.3">
      <c r="B185" s="126"/>
      <c r="C185" s="153">
        <v>63</v>
      </c>
      <c r="D185" s="153" t="s">
        <v>121</v>
      </c>
      <c r="E185" s="154" t="s">
        <v>593</v>
      </c>
      <c r="F185" s="254" t="s">
        <v>594</v>
      </c>
      <c r="G185" s="254"/>
      <c r="H185" s="254"/>
      <c r="I185" s="254"/>
      <c r="J185" s="155" t="s">
        <v>126</v>
      </c>
      <c r="K185" s="156">
        <v>15</v>
      </c>
      <c r="L185" s="251"/>
      <c r="M185" s="251"/>
      <c r="N185" s="251">
        <f t="shared" si="10"/>
        <v>0</v>
      </c>
      <c r="O185" s="253"/>
      <c r="P185" s="253"/>
      <c r="Q185" s="253"/>
      <c r="R185" s="143"/>
      <c r="T185" s="144"/>
      <c r="AA185" s="145"/>
      <c r="AT185" s="141"/>
      <c r="AU185" s="141"/>
      <c r="AY185" s="141"/>
    </row>
    <row r="186" spans="2:51" s="10" customFormat="1" ht="23.25" customHeight="1" x14ac:dyDescent="0.3">
      <c r="B186" s="126"/>
      <c r="C186" s="153">
        <v>64</v>
      </c>
      <c r="D186" s="153" t="s">
        <v>121</v>
      </c>
      <c r="E186" s="154" t="s">
        <v>248</v>
      </c>
      <c r="F186" s="260" t="s">
        <v>172</v>
      </c>
      <c r="G186" s="261"/>
      <c r="H186" s="261"/>
      <c r="I186" s="262"/>
      <c r="J186" s="155" t="s">
        <v>126</v>
      </c>
      <c r="K186" s="156">
        <v>2</v>
      </c>
      <c r="L186" s="264"/>
      <c r="M186" s="266"/>
      <c r="N186" s="264">
        <f t="shared" ref="N186" si="11">ROUND(L186*K186,2)</f>
        <v>0</v>
      </c>
      <c r="O186" s="265"/>
      <c r="P186" s="265"/>
      <c r="Q186" s="266"/>
      <c r="R186" s="143"/>
      <c r="T186" s="144"/>
      <c r="AA186" s="145"/>
      <c r="AT186" s="141"/>
      <c r="AU186" s="141"/>
      <c r="AY186" s="141"/>
    </row>
    <row r="187" spans="2:51" s="10" customFormat="1" ht="25.5" customHeight="1" x14ac:dyDescent="0.3">
      <c r="B187" s="140"/>
      <c r="C187" s="153">
        <v>65</v>
      </c>
      <c r="D187" s="153" t="s">
        <v>121</v>
      </c>
      <c r="E187" s="154" t="s">
        <v>249</v>
      </c>
      <c r="F187" s="260" t="s">
        <v>173</v>
      </c>
      <c r="G187" s="261"/>
      <c r="H187" s="261"/>
      <c r="I187" s="262"/>
      <c r="J187" s="155" t="s">
        <v>126</v>
      </c>
      <c r="K187" s="156">
        <v>3</v>
      </c>
      <c r="L187" s="264"/>
      <c r="M187" s="266"/>
      <c r="N187" s="264">
        <f t="shared" ref="N187:N188" si="12">ROUND(L187*K187,2)</f>
        <v>0</v>
      </c>
      <c r="O187" s="265"/>
      <c r="P187" s="265"/>
      <c r="Q187" s="266"/>
      <c r="R187" s="143"/>
      <c r="T187" s="144"/>
      <c r="AA187" s="145"/>
      <c r="AT187" s="141"/>
      <c r="AU187" s="141"/>
      <c r="AY187" s="141"/>
    </row>
    <row r="188" spans="2:51" s="10" customFormat="1" ht="25.5" customHeight="1" x14ac:dyDescent="0.3">
      <c r="B188" s="140"/>
      <c r="C188" s="153">
        <v>66</v>
      </c>
      <c r="D188" s="153" t="s">
        <v>121</v>
      </c>
      <c r="E188" s="154" t="s">
        <v>597</v>
      </c>
      <c r="F188" s="260" t="s">
        <v>598</v>
      </c>
      <c r="G188" s="261"/>
      <c r="H188" s="261"/>
      <c r="I188" s="262"/>
      <c r="J188" s="155" t="s">
        <v>126</v>
      </c>
      <c r="K188" s="156">
        <v>3</v>
      </c>
      <c r="L188" s="264"/>
      <c r="M188" s="266"/>
      <c r="N188" s="264">
        <f t="shared" si="12"/>
        <v>0</v>
      </c>
      <c r="O188" s="265"/>
      <c r="P188" s="265"/>
      <c r="Q188" s="266"/>
      <c r="R188" s="143"/>
      <c r="T188" s="144"/>
      <c r="AA188" s="145"/>
      <c r="AT188" s="141"/>
      <c r="AU188" s="141"/>
      <c r="AY188" s="141"/>
    </row>
    <row r="189" spans="2:51" s="10" customFormat="1" ht="21" customHeight="1" x14ac:dyDescent="0.3">
      <c r="B189" s="140"/>
      <c r="C189" s="153">
        <v>67</v>
      </c>
      <c r="D189" s="153" t="s">
        <v>121</v>
      </c>
      <c r="E189" s="154" t="s">
        <v>225</v>
      </c>
      <c r="F189" s="254" t="s">
        <v>416</v>
      </c>
      <c r="G189" s="254"/>
      <c r="H189" s="254"/>
      <c r="I189" s="254"/>
      <c r="J189" s="155" t="s">
        <v>126</v>
      </c>
      <c r="K189" s="156">
        <v>49</v>
      </c>
      <c r="L189" s="251"/>
      <c r="M189" s="251"/>
      <c r="N189" s="251">
        <f t="shared" ref="N189:N192" si="13">ROUND(L189*K189,2)</f>
        <v>0</v>
      </c>
      <c r="O189" s="253"/>
      <c r="P189" s="253"/>
      <c r="Q189" s="253"/>
      <c r="R189" s="143"/>
      <c r="T189" s="144"/>
      <c r="AA189" s="145"/>
      <c r="AT189" s="141"/>
      <c r="AU189" s="141"/>
      <c r="AY189" s="141"/>
    </row>
    <row r="190" spans="2:51" s="10" customFormat="1" ht="21" customHeight="1" x14ac:dyDescent="0.3">
      <c r="B190" s="140"/>
      <c r="C190" s="153">
        <v>68</v>
      </c>
      <c r="D190" s="153" t="s">
        <v>121</v>
      </c>
      <c r="E190" s="154" t="s">
        <v>279</v>
      </c>
      <c r="F190" s="254" t="s">
        <v>280</v>
      </c>
      <c r="G190" s="254"/>
      <c r="H190" s="254"/>
      <c r="I190" s="254"/>
      <c r="J190" s="155" t="s">
        <v>126</v>
      </c>
      <c r="K190" s="156">
        <v>4</v>
      </c>
      <c r="L190" s="251"/>
      <c r="M190" s="251"/>
      <c r="N190" s="251">
        <f t="shared" si="13"/>
        <v>0</v>
      </c>
      <c r="O190" s="253"/>
      <c r="P190" s="253"/>
      <c r="Q190" s="253"/>
      <c r="R190" s="143"/>
      <c r="T190" s="144"/>
      <c r="AA190" s="145"/>
      <c r="AT190" s="141"/>
      <c r="AU190" s="141"/>
      <c r="AY190" s="141"/>
    </row>
    <row r="191" spans="2:51" s="10" customFormat="1" ht="24" customHeight="1" x14ac:dyDescent="0.3">
      <c r="B191" s="140"/>
      <c r="C191" s="153">
        <v>69</v>
      </c>
      <c r="D191" s="153" t="s">
        <v>121</v>
      </c>
      <c r="E191" s="154" t="s">
        <v>179</v>
      </c>
      <c r="F191" s="254" t="s">
        <v>180</v>
      </c>
      <c r="G191" s="254"/>
      <c r="H191" s="254"/>
      <c r="I191" s="254"/>
      <c r="J191" s="155" t="s">
        <v>181</v>
      </c>
      <c r="K191" s="156">
        <v>49</v>
      </c>
      <c r="L191" s="251"/>
      <c r="M191" s="251"/>
      <c r="N191" s="251">
        <f t="shared" si="13"/>
        <v>0</v>
      </c>
      <c r="O191" s="253"/>
      <c r="P191" s="253"/>
      <c r="Q191" s="253"/>
      <c r="R191" s="143"/>
      <c r="T191" s="144"/>
      <c r="AA191" s="145"/>
      <c r="AT191" s="141"/>
      <c r="AU191" s="141"/>
      <c r="AY191" s="141"/>
    </row>
    <row r="192" spans="2:51" s="10" customFormat="1" ht="27" customHeight="1" x14ac:dyDescent="0.3">
      <c r="B192" s="140"/>
      <c r="C192" s="153">
        <v>70</v>
      </c>
      <c r="D192" s="153" t="s">
        <v>121</v>
      </c>
      <c r="E192" s="154" t="s">
        <v>224</v>
      </c>
      <c r="F192" s="254" t="s">
        <v>182</v>
      </c>
      <c r="G192" s="254"/>
      <c r="H192" s="254"/>
      <c r="I192" s="254"/>
      <c r="J192" s="155" t="s">
        <v>126</v>
      </c>
      <c r="K192" s="156">
        <v>49</v>
      </c>
      <c r="L192" s="251"/>
      <c r="M192" s="251"/>
      <c r="N192" s="251">
        <f t="shared" si="13"/>
        <v>0</v>
      </c>
      <c r="O192" s="253"/>
      <c r="P192" s="253"/>
      <c r="Q192" s="253"/>
      <c r="R192" s="143"/>
      <c r="T192" s="144"/>
      <c r="AA192" s="145"/>
      <c r="AT192" s="141"/>
      <c r="AU192" s="141"/>
      <c r="AY192" s="141"/>
    </row>
    <row r="193" spans="2:51" s="10" customFormat="1" ht="31.5" customHeight="1" x14ac:dyDescent="0.3">
      <c r="B193" s="140"/>
      <c r="C193" s="153">
        <v>71</v>
      </c>
      <c r="D193" s="153" t="s">
        <v>121</v>
      </c>
      <c r="E193" s="154" t="s">
        <v>281</v>
      </c>
      <c r="F193" s="254" t="s">
        <v>282</v>
      </c>
      <c r="G193" s="254"/>
      <c r="H193" s="254"/>
      <c r="I193" s="254"/>
      <c r="J193" s="155" t="s">
        <v>126</v>
      </c>
      <c r="K193" s="156">
        <v>4</v>
      </c>
      <c r="L193" s="251"/>
      <c r="M193" s="251"/>
      <c r="N193" s="251">
        <f t="shared" ref="N193:N194" si="14">ROUND(L193*K193,2)</f>
        <v>0</v>
      </c>
      <c r="O193" s="253"/>
      <c r="P193" s="253"/>
      <c r="Q193" s="253"/>
      <c r="R193" s="143"/>
      <c r="T193" s="144"/>
      <c r="AA193" s="145"/>
      <c r="AT193" s="141"/>
      <c r="AU193" s="141"/>
      <c r="AY193" s="141"/>
    </row>
    <row r="194" spans="2:51" s="10" customFormat="1" ht="30" customHeight="1" x14ac:dyDescent="0.3">
      <c r="B194" s="140"/>
      <c r="C194" s="149">
        <v>72</v>
      </c>
      <c r="D194" s="149" t="s">
        <v>118</v>
      </c>
      <c r="E194" s="150" t="s">
        <v>595</v>
      </c>
      <c r="F194" s="255" t="s">
        <v>596</v>
      </c>
      <c r="G194" s="256"/>
      <c r="H194" s="256"/>
      <c r="I194" s="257"/>
      <c r="J194" s="151" t="s">
        <v>125</v>
      </c>
      <c r="K194" s="157">
        <f>SUM(N180:Q193)/100</f>
        <v>0</v>
      </c>
      <c r="L194" s="258">
        <v>1.35</v>
      </c>
      <c r="M194" s="259"/>
      <c r="N194" s="258">
        <f t="shared" si="14"/>
        <v>0</v>
      </c>
      <c r="O194" s="263"/>
      <c r="P194" s="263"/>
      <c r="Q194" s="259"/>
      <c r="R194" s="143"/>
      <c r="T194" s="144"/>
      <c r="AA194" s="145"/>
      <c r="AT194" s="141"/>
      <c r="AU194" s="141"/>
      <c r="AY194" s="141"/>
    </row>
    <row r="195" spans="2:51" x14ac:dyDescent="0.3">
      <c r="B195" s="140"/>
      <c r="C195" s="52"/>
      <c r="D195" s="52"/>
      <c r="E195" s="52"/>
      <c r="F195" s="52"/>
      <c r="G195" s="52"/>
      <c r="H195" s="52"/>
      <c r="I195" s="52"/>
      <c r="J195" s="52"/>
      <c r="K195" s="52"/>
      <c r="L195" s="52"/>
      <c r="M195" s="52"/>
      <c r="N195" s="52"/>
      <c r="O195" s="52"/>
      <c r="P195" s="52"/>
      <c r="Q195" s="52"/>
      <c r="R195" s="143"/>
    </row>
  </sheetData>
  <mergeCells count="280">
    <mergeCell ref="F139:I139"/>
    <mergeCell ref="L139:M139"/>
    <mergeCell ref="N139:Q139"/>
    <mergeCell ref="F143:I143"/>
    <mergeCell ref="L143:M143"/>
    <mergeCell ref="N143:Q143"/>
    <mergeCell ref="F144:I144"/>
    <mergeCell ref="L144:M144"/>
    <mergeCell ref="N144:Q144"/>
    <mergeCell ref="F140:I140"/>
    <mergeCell ref="L140:M140"/>
    <mergeCell ref="N140:Q140"/>
    <mergeCell ref="F136:I136"/>
    <mergeCell ref="L136:M136"/>
    <mergeCell ref="N136:Q136"/>
    <mergeCell ref="F137:I137"/>
    <mergeCell ref="L137:M137"/>
    <mergeCell ref="N137:Q137"/>
    <mergeCell ref="F138:I138"/>
    <mergeCell ref="L138:M138"/>
    <mergeCell ref="N138:Q138"/>
    <mergeCell ref="F125:I125"/>
    <mergeCell ref="L125:M125"/>
    <mergeCell ref="N125:Q125"/>
    <mergeCell ref="F135:I135"/>
    <mergeCell ref="L135:M135"/>
    <mergeCell ref="N135:Q135"/>
    <mergeCell ref="F134:I134"/>
    <mergeCell ref="L134:M134"/>
    <mergeCell ref="N134:Q134"/>
    <mergeCell ref="L132:M132"/>
    <mergeCell ref="N132:Q132"/>
    <mergeCell ref="F132:I132"/>
    <mergeCell ref="F133:I133"/>
    <mergeCell ref="L133:M133"/>
    <mergeCell ref="N133:Q133"/>
    <mergeCell ref="F130:I130"/>
    <mergeCell ref="L130:M130"/>
    <mergeCell ref="N130:Q130"/>
    <mergeCell ref="F128:I128"/>
    <mergeCell ref="L128:M128"/>
    <mergeCell ref="N128:Q128"/>
    <mergeCell ref="F131:I131"/>
    <mergeCell ref="L131:M131"/>
    <mergeCell ref="N131:Q131"/>
    <mergeCell ref="N164:Q164"/>
    <mergeCell ref="L164:M164"/>
    <mergeCell ref="F164:I164"/>
    <mergeCell ref="N163:Q163"/>
    <mergeCell ref="L163:M163"/>
    <mergeCell ref="F163:I163"/>
    <mergeCell ref="N149:Q149"/>
    <mergeCell ref="L149:M149"/>
    <mergeCell ref="F149:I149"/>
    <mergeCell ref="F150:I150"/>
    <mergeCell ref="L150:M150"/>
    <mergeCell ref="N150:Q150"/>
    <mergeCell ref="F151:I151"/>
    <mergeCell ref="L151:M151"/>
    <mergeCell ref="N151:Q151"/>
    <mergeCell ref="F159:I159"/>
    <mergeCell ref="L159:M159"/>
    <mergeCell ref="N159:Q159"/>
    <mergeCell ref="F160:I160"/>
    <mergeCell ref="L160:M160"/>
    <mergeCell ref="N160:Q160"/>
    <mergeCell ref="F161:I161"/>
    <mergeCell ref="L161:M161"/>
    <mergeCell ref="N161:Q161"/>
    <mergeCell ref="F148:I148"/>
    <mergeCell ref="L148:M148"/>
    <mergeCell ref="N148:Q148"/>
    <mergeCell ref="F142:I142"/>
    <mergeCell ref="L142:M142"/>
    <mergeCell ref="N142:Q142"/>
    <mergeCell ref="F141:I141"/>
    <mergeCell ref="L141:M141"/>
    <mergeCell ref="N141:Q141"/>
    <mergeCell ref="F145:I145"/>
    <mergeCell ref="L145:M145"/>
    <mergeCell ref="N145:Q145"/>
    <mergeCell ref="F146:I146"/>
    <mergeCell ref="L146:M146"/>
    <mergeCell ref="N146:Q146"/>
    <mergeCell ref="N147:Q147"/>
    <mergeCell ref="L147:M147"/>
    <mergeCell ref="F147:I147"/>
    <mergeCell ref="N191:Q191"/>
    <mergeCell ref="F178:I178"/>
    <mergeCell ref="L178:M178"/>
    <mergeCell ref="N178:Q178"/>
    <mergeCell ref="N180:Q180"/>
    <mergeCell ref="F187:I187"/>
    <mergeCell ref="L187:M187"/>
    <mergeCell ref="N182:Q182"/>
    <mergeCell ref="F183:I183"/>
    <mergeCell ref="L183:M183"/>
    <mergeCell ref="N183:Q183"/>
    <mergeCell ref="F184:I184"/>
    <mergeCell ref="L184:M184"/>
    <mergeCell ref="N184:Q184"/>
    <mergeCell ref="N179:Q179"/>
    <mergeCell ref="L180:M180"/>
    <mergeCell ref="F180:I180"/>
    <mergeCell ref="F181:I181"/>
    <mergeCell ref="L181:M181"/>
    <mergeCell ref="F185:I185"/>
    <mergeCell ref="L185:M185"/>
    <mergeCell ref="N185:Q185"/>
    <mergeCell ref="N181:Q181"/>
    <mergeCell ref="F182:I182"/>
    <mergeCell ref="N86:Q86"/>
    <mergeCell ref="N88:Q88"/>
    <mergeCell ref="N89:Q89"/>
    <mergeCell ref="N90:Q90"/>
    <mergeCell ref="H34:J34"/>
    <mergeCell ref="M34:P34"/>
    <mergeCell ref="H35:J35"/>
    <mergeCell ref="M35:P35"/>
    <mergeCell ref="H36:J36"/>
    <mergeCell ref="M36:P36"/>
    <mergeCell ref="L38:P38"/>
    <mergeCell ref="O18:P18"/>
    <mergeCell ref="M28:P28"/>
    <mergeCell ref="M30:P30"/>
    <mergeCell ref="H32:J32"/>
    <mergeCell ref="M32:P32"/>
    <mergeCell ref="F79:P79"/>
    <mergeCell ref="C76:Q76"/>
    <mergeCell ref="F78:P78"/>
    <mergeCell ref="H33:J33"/>
    <mergeCell ref="M33:P33"/>
    <mergeCell ref="E24:L24"/>
    <mergeCell ref="M27:P27"/>
    <mergeCell ref="O20:P20"/>
    <mergeCell ref="O21:P21"/>
    <mergeCell ref="C2:Q2"/>
    <mergeCell ref="C4:Q4"/>
    <mergeCell ref="F6:P6"/>
    <mergeCell ref="F7:P7"/>
    <mergeCell ref="O9:P9"/>
    <mergeCell ref="O11:P11"/>
    <mergeCell ref="O12:P12"/>
    <mergeCell ref="O14:P14"/>
    <mergeCell ref="O15:P15"/>
    <mergeCell ref="H1:K1"/>
    <mergeCell ref="N119:Q119"/>
    <mergeCell ref="N120:Q120"/>
    <mergeCell ref="N121:Q121"/>
    <mergeCell ref="N100:Q100"/>
    <mergeCell ref="L102:Q102"/>
    <mergeCell ref="C108:Q108"/>
    <mergeCell ref="N92:Q92"/>
    <mergeCell ref="N93:Q93"/>
    <mergeCell ref="N94:Q94"/>
    <mergeCell ref="N95:Q95"/>
    <mergeCell ref="O17:P17"/>
    <mergeCell ref="N91:Q91"/>
    <mergeCell ref="N96:Q96"/>
    <mergeCell ref="N98:Q98"/>
    <mergeCell ref="D99:H99"/>
    <mergeCell ref="N99:Q99"/>
    <mergeCell ref="M81:P81"/>
    <mergeCell ref="M83:Q83"/>
    <mergeCell ref="M84:Q84"/>
    <mergeCell ref="C86:G86"/>
    <mergeCell ref="F110:P110"/>
    <mergeCell ref="F111:P111"/>
    <mergeCell ref="M113:P113"/>
    <mergeCell ref="M115:Q115"/>
    <mergeCell ref="M116:Q116"/>
    <mergeCell ref="F118:I118"/>
    <mergeCell ref="L118:M118"/>
    <mergeCell ref="N118:Q118"/>
    <mergeCell ref="F123:I123"/>
    <mergeCell ref="F124:I124"/>
    <mergeCell ref="L123:M123"/>
    <mergeCell ref="N123:Q123"/>
    <mergeCell ref="L124:M124"/>
    <mergeCell ref="F122:I122"/>
    <mergeCell ref="L122:M122"/>
    <mergeCell ref="N122:Q122"/>
    <mergeCell ref="N124:Q124"/>
    <mergeCell ref="F193:I193"/>
    <mergeCell ref="L193:M193"/>
    <mergeCell ref="N193:Q193"/>
    <mergeCell ref="F194:I194"/>
    <mergeCell ref="L194:M194"/>
    <mergeCell ref="F189:I189"/>
    <mergeCell ref="L189:M189"/>
    <mergeCell ref="N189:Q189"/>
    <mergeCell ref="F186:I186"/>
    <mergeCell ref="N194:Q194"/>
    <mergeCell ref="N187:Q187"/>
    <mergeCell ref="L186:M186"/>
    <mergeCell ref="N186:Q186"/>
    <mergeCell ref="F190:I190"/>
    <mergeCell ref="L190:M190"/>
    <mergeCell ref="N190:Q190"/>
    <mergeCell ref="F188:I188"/>
    <mergeCell ref="L188:M188"/>
    <mergeCell ref="N188:Q188"/>
    <mergeCell ref="F192:I192"/>
    <mergeCell ref="L192:M192"/>
    <mergeCell ref="N192:Q192"/>
    <mergeCell ref="F191:I191"/>
    <mergeCell ref="L191:M191"/>
    <mergeCell ref="F165:I165"/>
    <mergeCell ref="L165:M165"/>
    <mergeCell ref="N165:Q165"/>
    <mergeCell ref="F167:I167"/>
    <mergeCell ref="L167:M167"/>
    <mergeCell ref="N167:Q167"/>
    <mergeCell ref="F172:I172"/>
    <mergeCell ref="L172:M172"/>
    <mergeCell ref="N172:Q172"/>
    <mergeCell ref="F166:I166"/>
    <mergeCell ref="L166:M166"/>
    <mergeCell ref="N166:Q166"/>
    <mergeCell ref="F170:I170"/>
    <mergeCell ref="L170:M170"/>
    <mergeCell ref="N170:Q170"/>
    <mergeCell ref="F171:I171"/>
    <mergeCell ref="L171:M171"/>
    <mergeCell ref="N171:Q171"/>
    <mergeCell ref="F169:I169"/>
    <mergeCell ref="L169:M169"/>
    <mergeCell ref="N169:Q169"/>
    <mergeCell ref="F168:I168"/>
    <mergeCell ref="L168:M168"/>
    <mergeCell ref="N168:Q168"/>
    <mergeCell ref="F162:I162"/>
    <mergeCell ref="L162:M162"/>
    <mergeCell ref="N162:Q162"/>
    <mergeCell ref="F126:I126"/>
    <mergeCell ref="L126:M126"/>
    <mergeCell ref="N126:Q126"/>
    <mergeCell ref="F127:I127"/>
    <mergeCell ref="L127:M127"/>
    <mergeCell ref="N127:Q127"/>
    <mergeCell ref="F152:I152"/>
    <mergeCell ref="L152:M152"/>
    <mergeCell ref="N152:Q152"/>
    <mergeCell ref="F153:I153"/>
    <mergeCell ref="L153:M153"/>
    <mergeCell ref="N153:Q153"/>
    <mergeCell ref="F154:I154"/>
    <mergeCell ref="L154:M154"/>
    <mergeCell ref="N154:Q154"/>
    <mergeCell ref="F156:I156"/>
    <mergeCell ref="L156:M156"/>
    <mergeCell ref="N156:Q156"/>
    <mergeCell ref="F129:I129"/>
    <mergeCell ref="L129:M129"/>
    <mergeCell ref="N129:Q129"/>
    <mergeCell ref="F157:I157"/>
    <mergeCell ref="L157:M157"/>
    <mergeCell ref="N157:Q157"/>
    <mergeCell ref="F158:I158"/>
    <mergeCell ref="L158:M158"/>
    <mergeCell ref="N158:Q158"/>
    <mergeCell ref="F155:I155"/>
    <mergeCell ref="L155:M155"/>
    <mergeCell ref="N155:Q155"/>
    <mergeCell ref="L182:M182"/>
    <mergeCell ref="F177:I177"/>
    <mergeCell ref="L177:M177"/>
    <mergeCell ref="N177:Q177"/>
    <mergeCell ref="F173:I173"/>
    <mergeCell ref="L173:M173"/>
    <mergeCell ref="N173:Q173"/>
    <mergeCell ref="F176:I176"/>
    <mergeCell ref="L176:M176"/>
    <mergeCell ref="N176:Q176"/>
    <mergeCell ref="F174:I174"/>
    <mergeCell ref="L174:M174"/>
    <mergeCell ref="N174:Q174"/>
    <mergeCell ref="F175:I175"/>
    <mergeCell ref="L175:M175"/>
    <mergeCell ref="N175:Q175"/>
  </mergeCells>
  <hyperlinks>
    <hyperlink ref="F1:G1" location="C2" display="1) Krycí list rozpočtu" xr:uid="{00000000-0004-0000-0100-000000000000}"/>
    <hyperlink ref="H1:K1" location="C86" display="2) Rekapitulace rozpočtu" xr:uid="{00000000-0004-0000-0100-000001000000}"/>
    <hyperlink ref="L1" location="C119" display="3) Rozpočet" xr:uid="{00000000-0004-0000-0100-000002000000}"/>
    <hyperlink ref="S1:T1" location="'Rekapitulace stavby'!C2" display="Rekapitulace stavby" xr:uid="{00000000-0004-0000-0100-000003000000}"/>
  </hyperlinks>
  <pageMargins left="0.58333330000000005" right="0.58333330000000005" top="0.5" bottom="0.46666669999999999" header="0" footer="0"/>
  <pageSetup paperSize="9" fitToHeight="100" orientation="portrait" blackAndWhite="1" r:id="rId1"/>
  <headerFooter>
    <oddFooter>&amp;CStrana &amp;P z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N297"/>
  <sheetViews>
    <sheetView showGridLines="0" zoomScale="110" zoomScaleNormal="110" workbookViewId="0">
      <pane ySplit="1" topLeftCell="A272" activePane="bottomLeft" state="frozen"/>
      <selection pane="bottomLeft" activeCell="L273" sqref="L273:M295"/>
    </sheetView>
  </sheetViews>
  <sheetFormatPr defaultRowHeight="13.5" x14ac:dyDescent="0.3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7" width="11.1640625" customWidth="1"/>
    <col min="8" max="8" width="12.5" customWidth="1"/>
    <col min="9" max="9" width="7" customWidth="1"/>
    <col min="10" max="10" width="5.1640625" customWidth="1"/>
    <col min="11" max="11" width="11.5" customWidth="1"/>
    <col min="12" max="12" width="12" customWidth="1"/>
    <col min="13" max="14" width="6" customWidth="1"/>
    <col min="15" max="15" width="2" customWidth="1"/>
    <col min="16" max="16" width="12.5" customWidth="1"/>
    <col min="17" max="17" width="4.1640625" customWidth="1"/>
    <col min="18" max="18" width="1.6640625" customWidth="1"/>
    <col min="19" max="19" width="8.1640625" customWidth="1"/>
    <col min="20" max="20" width="29.6640625" hidden="1" customWidth="1"/>
    <col min="21" max="21" width="16.33203125" hidden="1" customWidth="1"/>
    <col min="22" max="22" width="12.33203125" hidden="1" customWidth="1"/>
    <col min="23" max="23" width="16.33203125" hidden="1" customWidth="1"/>
    <col min="24" max="24" width="12.1640625" hidden="1" customWidth="1"/>
    <col min="25" max="25" width="15" hidden="1" customWidth="1"/>
    <col min="26" max="26" width="11" hidden="1" customWidth="1"/>
    <col min="27" max="27" width="15" hidden="1" customWidth="1"/>
    <col min="28" max="28" width="16.33203125" hidden="1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1:66" ht="21.75" customHeight="1" x14ac:dyDescent="0.3">
      <c r="A1" s="15"/>
      <c r="B1" s="12"/>
      <c r="C1" s="12"/>
      <c r="D1" s="13" t="s">
        <v>1</v>
      </c>
      <c r="E1" s="12"/>
      <c r="F1" s="14" t="s">
        <v>81</v>
      </c>
      <c r="G1" s="14"/>
      <c r="H1" s="270" t="s">
        <v>82</v>
      </c>
      <c r="I1" s="270"/>
      <c r="J1" s="270"/>
      <c r="K1" s="270"/>
      <c r="L1" s="14" t="s">
        <v>83</v>
      </c>
      <c r="M1" s="12"/>
      <c r="N1" s="12"/>
      <c r="O1" s="13" t="s">
        <v>84</v>
      </c>
      <c r="P1" s="12"/>
      <c r="Q1" s="12"/>
      <c r="R1" s="12"/>
      <c r="S1" s="14" t="s">
        <v>85</v>
      </c>
      <c r="T1" s="14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</row>
    <row r="2" spans="1:66" ht="36.950000000000003" customHeight="1" x14ac:dyDescent="0.3">
      <c r="C2" s="247"/>
      <c r="D2" s="248"/>
      <c r="E2" s="248"/>
      <c r="F2" s="248"/>
      <c r="G2" s="248"/>
      <c r="H2" s="248"/>
      <c r="I2" s="248"/>
      <c r="J2" s="248"/>
      <c r="K2" s="248"/>
      <c r="L2" s="248"/>
      <c r="M2" s="248"/>
      <c r="N2" s="248"/>
      <c r="O2" s="248"/>
      <c r="P2" s="248"/>
      <c r="Q2" s="248"/>
      <c r="T2" s="17" t="s">
        <v>11</v>
      </c>
      <c r="AT2" s="18" t="s">
        <v>75</v>
      </c>
    </row>
    <row r="3" spans="1:66" ht="6.95" customHeight="1" x14ac:dyDescent="0.3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1"/>
      <c r="AT3" s="18" t="s">
        <v>86</v>
      </c>
    </row>
    <row r="4" spans="1:66" ht="36.950000000000003" customHeight="1" x14ac:dyDescent="0.3">
      <c r="B4" s="22"/>
      <c r="C4" s="238" t="s">
        <v>87</v>
      </c>
      <c r="D4" s="239"/>
      <c r="E4" s="239"/>
      <c r="F4" s="239"/>
      <c r="G4" s="239"/>
      <c r="H4" s="239"/>
      <c r="I4" s="239"/>
      <c r="J4" s="239"/>
      <c r="K4" s="239"/>
      <c r="L4" s="239"/>
      <c r="M4" s="239"/>
      <c r="N4" s="239"/>
      <c r="O4" s="239"/>
      <c r="P4" s="239"/>
      <c r="Q4" s="239"/>
      <c r="R4" s="23"/>
      <c r="AT4" s="18" t="s">
        <v>6</v>
      </c>
    </row>
    <row r="5" spans="1:66" ht="10.5" customHeight="1" x14ac:dyDescent="0.3">
      <c r="B5" s="22"/>
      <c r="R5" s="23"/>
    </row>
    <row r="6" spans="1:66" ht="53.25" customHeight="1" x14ac:dyDescent="0.3">
      <c r="B6" s="22"/>
      <c r="D6" s="192" t="s">
        <v>14</v>
      </c>
      <c r="F6" s="288" t="s">
        <v>524</v>
      </c>
      <c r="G6" s="242"/>
      <c r="H6" s="242"/>
      <c r="I6" s="242"/>
      <c r="J6" s="242"/>
      <c r="K6" s="242"/>
      <c r="L6" s="242"/>
      <c r="M6" s="242"/>
      <c r="N6" s="242"/>
      <c r="O6" s="242"/>
      <c r="P6" s="242"/>
      <c r="R6" s="23"/>
    </row>
    <row r="7" spans="1:66" s="1" customFormat="1" ht="32.85" customHeight="1" x14ac:dyDescent="0.3">
      <c r="B7" s="29"/>
      <c r="D7" s="191" t="s">
        <v>88</v>
      </c>
      <c r="F7" s="319" t="s">
        <v>522</v>
      </c>
      <c r="G7" s="320"/>
      <c r="H7" s="320"/>
      <c r="I7" s="320"/>
      <c r="J7" s="320"/>
      <c r="K7" s="320"/>
      <c r="L7" s="320"/>
      <c r="M7" s="320"/>
      <c r="N7" s="320"/>
      <c r="O7" s="320"/>
      <c r="P7" s="320"/>
      <c r="R7" s="30"/>
    </row>
    <row r="8" spans="1:66" s="1" customFormat="1" ht="14.45" customHeight="1" x14ac:dyDescent="0.3">
      <c r="B8" s="29"/>
      <c r="D8" s="26" t="s">
        <v>15</v>
      </c>
      <c r="F8" s="24"/>
      <c r="M8" s="26" t="s">
        <v>16</v>
      </c>
      <c r="O8" s="24" t="s">
        <v>5</v>
      </c>
      <c r="R8" s="30"/>
    </row>
    <row r="9" spans="1:66" s="1" customFormat="1" ht="14.45" customHeight="1" x14ac:dyDescent="0.3">
      <c r="B9" s="29"/>
      <c r="D9" s="26" t="s">
        <v>17</v>
      </c>
      <c r="F9" s="24" t="s">
        <v>340</v>
      </c>
      <c r="M9" s="26" t="s">
        <v>18</v>
      </c>
      <c r="O9" s="285">
        <v>46111</v>
      </c>
      <c r="P9" s="285"/>
      <c r="R9" s="30"/>
    </row>
    <row r="10" spans="1:66" s="1" customFormat="1" ht="10.9" customHeight="1" x14ac:dyDescent="0.3">
      <c r="B10" s="29"/>
      <c r="R10" s="30"/>
    </row>
    <row r="11" spans="1:66" s="1" customFormat="1" ht="14.45" customHeight="1" x14ac:dyDescent="0.3">
      <c r="B11" s="29"/>
      <c r="D11" s="26" t="s">
        <v>19</v>
      </c>
      <c r="F11" t="s">
        <v>341</v>
      </c>
      <c r="M11" s="26" t="s">
        <v>20</v>
      </c>
      <c r="O11" s="267" t="s">
        <v>5</v>
      </c>
      <c r="P11" s="267"/>
      <c r="R11" s="30"/>
    </row>
    <row r="12" spans="1:66" s="1" customFormat="1" ht="18" customHeight="1" x14ac:dyDescent="0.3">
      <c r="B12" s="29"/>
      <c r="E12" s="24"/>
      <c r="M12" s="26" t="s">
        <v>21</v>
      </c>
      <c r="O12" s="267" t="s">
        <v>5</v>
      </c>
      <c r="P12" s="267"/>
      <c r="R12" s="30"/>
    </row>
    <row r="13" spans="1:66" s="1" customFormat="1" ht="6.95" customHeight="1" x14ac:dyDescent="0.3">
      <c r="B13" s="29"/>
      <c r="R13" s="30"/>
    </row>
    <row r="14" spans="1:66" s="1" customFormat="1" ht="14.45" customHeight="1" x14ac:dyDescent="0.3">
      <c r="B14" s="29"/>
      <c r="D14" s="26" t="s">
        <v>22</v>
      </c>
      <c r="M14" s="26" t="s">
        <v>20</v>
      </c>
      <c r="O14" s="267" t="s">
        <v>5</v>
      </c>
      <c r="P14" s="267"/>
      <c r="R14" s="30"/>
    </row>
    <row r="15" spans="1:66" s="1" customFormat="1" ht="18" customHeight="1" x14ac:dyDescent="0.3">
      <c r="B15" s="29"/>
      <c r="E15" s="24"/>
      <c r="M15" s="26" t="s">
        <v>21</v>
      </c>
      <c r="O15" s="267" t="s">
        <v>5</v>
      </c>
      <c r="P15" s="267"/>
      <c r="R15" s="30"/>
    </row>
    <row r="16" spans="1:66" s="1" customFormat="1" ht="6.95" customHeight="1" x14ac:dyDescent="0.3">
      <c r="B16" s="29"/>
      <c r="R16" s="30"/>
    </row>
    <row r="17" spans="2:18" s="1" customFormat="1" ht="14.45" customHeight="1" x14ac:dyDescent="0.3">
      <c r="B17" s="29"/>
      <c r="D17" s="26" t="s">
        <v>23</v>
      </c>
      <c r="F17" s="1" t="s">
        <v>270</v>
      </c>
      <c r="M17" s="26" t="s">
        <v>20</v>
      </c>
      <c r="O17" s="267" t="s">
        <v>5</v>
      </c>
      <c r="P17" s="267"/>
      <c r="R17" s="30"/>
    </row>
    <row r="18" spans="2:18" s="1" customFormat="1" ht="18" customHeight="1" x14ac:dyDescent="0.3">
      <c r="B18" s="29"/>
      <c r="E18" s="24"/>
      <c r="M18" s="26" t="s">
        <v>21</v>
      </c>
      <c r="O18" s="267" t="s">
        <v>5</v>
      </c>
      <c r="P18" s="267"/>
      <c r="R18" s="30"/>
    </row>
    <row r="19" spans="2:18" s="1" customFormat="1" ht="6.95" customHeight="1" x14ac:dyDescent="0.3">
      <c r="B19" s="29"/>
      <c r="R19" s="30"/>
    </row>
    <row r="20" spans="2:18" s="1" customFormat="1" ht="14.45" customHeight="1" x14ac:dyDescent="0.3">
      <c r="B20" s="29"/>
      <c r="D20" s="26" t="s">
        <v>25</v>
      </c>
      <c r="M20" s="26" t="s">
        <v>20</v>
      </c>
      <c r="O20" s="267" t="s">
        <v>5</v>
      </c>
      <c r="P20" s="267"/>
      <c r="R20" s="30"/>
    </row>
    <row r="21" spans="2:18" s="1" customFormat="1" ht="18" customHeight="1" x14ac:dyDescent="0.3">
      <c r="B21" s="29"/>
      <c r="E21" s="24"/>
      <c r="M21" s="26" t="s">
        <v>21</v>
      </c>
      <c r="O21" s="267" t="s">
        <v>5</v>
      </c>
      <c r="P21" s="267"/>
      <c r="R21" s="30"/>
    </row>
    <row r="22" spans="2:18" s="1" customFormat="1" ht="6.95" customHeight="1" x14ac:dyDescent="0.3">
      <c r="B22" s="29"/>
      <c r="R22" s="30"/>
    </row>
    <row r="23" spans="2:18" s="1" customFormat="1" ht="14.45" customHeight="1" x14ac:dyDescent="0.3">
      <c r="B23" s="29"/>
      <c r="D23" s="26" t="s">
        <v>26</v>
      </c>
      <c r="R23" s="30"/>
    </row>
    <row r="24" spans="2:18" s="1" customFormat="1" ht="16.5" customHeight="1" x14ac:dyDescent="0.3">
      <c r="B24" s="29"/>
      <c r="E24" s="250" t="s">
        <v>5</v>
      </c>
      <c r="F24" s="250"/>
      <c r="G24" s="250"/>
      <c r="H24" s="250"/>
      <c r="I24" s="250"/>
      <c r="J24" s="250"/>
      <c r="K24" s="250"/>
      <c r="L24" s="250"/>
      <c r="R24" s="30"/>
    </row>
    <row r="25" spans="2:18" s="1" customFormat="1" ht="6.95" customHeight="1" x14ac:dyDescent="0.3">
      <c r="B25" s="29"/>
      <c r="R25" s="30"/>
    </row>
    <row r="26" spans="2:18" s="1" customFormat="1" ht="6.95" customHeight="1" x14ac:dyDescent="0.3">
      <c r="B26" s="29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R26" s="30"/>
    </row>
    <row r="27" spans="2:18" s="1" customFormat="1" ht="14.45" customHeight="1" x14ac:dyDescent="0.3">
      <c r="B27" s="29"/>
      <c r="D27" s="94" t="s">
        <v>89</v>
      </c>
      <c r="M27" s="224">
        <f>N88</f>
        <v>0</v>
      </c>
      <c r="N27" s="224"/>
      <c r="O27" s="224"/>
      <c r="P27" s="224"/>
      <c r="R27" s="30"/>
    </row>
    <row r="28" spans="2:18" s="1" customFormat="1" ht="14.45" customHeight="1" x14ac:dyDescent="0.3">
      <c r="B28" s="29"/>
      <c r="D28" s="28" t="s">
        <v>90</v>
      </c>
      <c r="M28" s="224">
        <f>N95</f>
        <v>0</v>
      </c>
      <c r="N28" s="224"/>
      <c r="O28" s="224"/>
      <c r="P28" s="224"/>
      <c r="R28" s="30"/>
    </row>
    <row r="29" spans="2:18" s="1" customFormat="1" ht="6.95" customHeight="1" x14ac:dyDescent="0.3">
      <c r="B29" s="29"/>
      <c r="R29" s="30"/>
    </row>
    <row r="30" spans="2:18" s="1" customFormat="1" ht="25.35" customHeight="1" x14ac:dyDescent="0.3">
      <c r="B30" s="29"/>
      <c r="D30" s="95" t="s">
        <v>29</v>
      </c>
      <c r="M30" s="290">
        <f>ROUND(M27+M28,2)</f>
        <v>0</v>
      </c>
      <c r="N30" s="278"/>
      <c r="O30" s="278"/>
      <c r="P30" s="278"/>
      <c r="R30" s="30"/>
    </row>
    <row r="31" spans="2:18" s="1" customFormat="1" ht="6.95" customHeight="1" x14ac:dyDescent="0.3">
      <c r="B31" s="29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R31" s="30"/>
    </row>
    <row r="32" spans="2:18" s="1" customFormat="1" ht="14.45" customHeight="1" x14ac:dyDescent="0.3">
      <c r="B32" s="29"/>
      <c r="D32" s="34" t="s">
        <v>30</v>
      </c>
      <c r="E32" s="34" t="s">
        <v>31</v>
      </c>
      <c r="F32" s="35">
        <v>0.21</v>
      </c>
      <c r="G32" s="96" t="s">
        <v>32</v>
      </c>
      <c r="H32" s="291">
        <f>M30</f>
        <v>0</v>
      </c>
      <c r="I32" s="278"/>
      <c r="J32" s="278"/>
      <c r="M32" s="291">
        <f>SUM(H32*0.21)</f>
        <v>0</v>
      </c>
      <c r="N32" s="278"/>
      <c r="O32" s="278"/>
      <c r="P32" s="278"/>
      <c r="R32" s="30"/>
    </row>
    <row r="33" spans="2:18" s="1" customFormat="1" ht="14.45" customHeight="1" x14ac:dyDescent="0.3">
      <c r="B33" s="29"/>
      <c r="E33" s="34" t="s">
        <v>33</v>
      </c>
      <c r="F33" s="35">
        <v>0.15</v>
      </c>
      <c r="G33" s="96" t="s">
        <v>32</v>
      </c>
      <c r="H33" s="291">
        <f>ROUND((SUM(BF95:BF98)+SUM(BF116:BF296)), 2)</f>
        <v>0</v>
      </c>
      <c r="I33" s="278"/>
      <c r="J33" s="278"/>
      <c r="M33" s="291">
        <f>ROUND(ROUND((SUM(BF95:BF98)+SUM(BF116:BF296)), 2)*F33, 2)</f>
        <v>0</v>
      </c>
      <c r="N33" s="278"/>
      <c r="O33" s="278"/>
      <c r="P33" s="278"/>
      <c r="R33" s="30"/>
    </row>
    <row r="34" spans="2:18" s="1" customFormat="1" ht="14.45" hidden="1" customHeight="1" x14ac:dyDescent="0.3">
      <c r="B34" s="29"/>
      <c r="E34" s="34" t="s">
        <v>34</v>
      </c>
      <c r="F34" s="35">
        <v>0.21</v>
      </c>
      <c r="G34" s="96" t="s">
        <v>32</v>
      </c>
      <c r="H34" s="291">
        <f>ROUND((SUM(BG95:BG98)+SUM(BG116:BG296)), 2)</f>
        <v>0</v>
      </c>
      <c r="I34" s="278"/>
      <c r="J34" s="278"/>
      <c r="M34" s="291">
        <v>0</v>
      </c>
      <c r="N34" s="278"/>
      <c r="O34" s="278"/>
      <c r="P34" s="278"/>
      <c r="R34" s="30"/>
    </row>
    <row r="35" spans="2:18" s="1" customFormat="1" ht="14.45" hidden="1" customHeight="1" x14ac:dyDescent="0.3">
      <c r="B35" s="29"/>
      <c r="E35" s="34" t="s">
        <v>35</v>
      </c>
      <c r="F35" s="35">
        <v>0.15</v>
      </c>
      <c r="G35" s="96" t="s">
        <v>32</v>
      </c>
      <c r="H35" s="291">
        <f>ROUND((SUM(BH95:BH98)+SUM(BH116:BH296)), 2)</f>
        <v>0</v>
      </c>
      <c r="I35" s="278"/>
      <c r="J35" s="278"/>
      <c r="M35" s="291">
        <v>0</v>
      </c>
      <c r="N35" s="278"/>
      <c r="O35" s="278"/>
      <c r="P35" s="278"/>
      <c r="R35" s="30"/>
    </row>
    <row r="36" spans="2:18" s="1" customFormat="1" ht="14.45" hidden="1" customHeight="1" x14ac:dyDescent="0.3">
      <c r="B36" s="29"/>
      <c r="E36" s="34" t="s">
        <v>36</v>
      </c>
      <c r="F36" s="35">
        <v>0</v>
      </c>
      <c r="G36" s="96" t="s">
        <v>32</v>
      </c>
      <c r="H36" s="291">
        <f>ROUND((SUM(BI95:BI98)+SUM(BI116:BI296)), 2)</f>
        <v>0</v>
      </c>
      <c r="I36" s="278"/>
      <c r="J36" s="278"/>
      <c r="M36" s="291">
        <v>0</v>
      </c>
      <c r="N36" s="278"/>
      <c r="O36" s="278"/>
      <c r="P36" s="278"/>
      <c r="R36" s="30"/>
    </row>
    <row r="37" spans="2:18" s="1" customFormat="1" ht="6.95" customHeight="1" x14ac:dyDescent="0.3">
      <c r="B37" s="29"/>
      <c r="R37" s="30"/>
    </row>
    <row r="38" spans="2:18" s="1" customFormat="1" ht="25.35" customHeight="1" x14ac:dyDescent="0.3">
      <c r="B38" s="29"/>
      <c r="C38" s="93"/>
      <c r="D38" s="97" t="s">
        <v>37</v>
      </c>
      <c r="E38" s="65"/>
      <c r="F38" s="65"/>
      <c r="G38" s="98" t="s">
        <v>38</v>
      </c>
      <c r="H38" s="99" t="s">
        <v>39</v>
      </c>
      <c r="I38" s="65"/>
      <c r="J38" s="65"/>
      <c r="K38" s="65"/>
      <c r="L38" s="294">
        <f>SUM(M30:M36)</f>
        <v>0</v>
      </c>
      <c r="M38" s="294"/>
      <c r="N38" s="294"/>
      <c r="O38" s="294"/>
      <c r="P38" s="295"/>
      <c r="Q38" s="93"/>
      <c r="R38" s="30"/>
    </row>
    <row r="39" spans="2:18" s="1" customFormat="1" ht="14.45" customHeight="1" x14ac:dyDescent="0.3">
      <c r="B39" s="29"/>
      <c r="R39" s="30"/>
    </row>
    <row r="40" spans="2:18" s="1" customFormat="1" ht="14.45" customHeight="1" x14ac:dyDescent="0.3">
      <c r="B40" s="29"/>
      <c r="R40" s="30"/>
    </row>
    <row r="41" spans="2:18" x14ac:dyDescent="0.3">
      <c r="B41" s="22"/>
      <c r="R41" s="23"/>
    </row>
    <row r="42" spans="2:18" x14ac:dyDescent="0.3">
      <c r="B42" s="22"/>
      <c r="R42" s="23"/>
    </row>
    <row r="43" spans="2:18" x14ac:dyDescent="0.3">
      <c r="B43" s="22"/>
      <c r="R43" s="23"/>
    </row>
    <row r="44" spans="2:18" x14ac:dyDescent="0.3">
      <c r="B44" s="22"/>
      <c r="R44" s="23"/>
    </row>
    <row r="45" spans="2:18" x14ac:dyDescent="0.3">
      <c r="B45" s="22"/>
      <c r="R45" s="23"/>
    </row>
    <row r="46" spans="2:18" x14ac:dyDescent="0.3">
      <c r="B46" s="22"/>
      <c r="R46" s="23"/>
    </row>
    <row r="47" spans="2:18" x14ac:dyDescent="0.3">
      <c r="B47" s="22"/>
      <c r="R47" s="23"/>
    </row>
    <row r="48" spans="2:18" x14ac:dyDescent="0.3">
      <c r="B48" s="22"/>
      <c r="R48" s="23"/>
    </row>
    <row r="49" spans="2:18" x14ac:dyDescent="0.3">
      <c r="B49" s="22"/>
      <c r="R49" s="23"/>
    </row>
    <row r="50" spans="2:18" s="1" customFormat="1" ht="15" x14ac:dyDescent="0.3">
      <c r="B50" s="29"/>
      <c r="D50" s="42" t="s">
        <v>40</v>
      </c>
      <c r="E50" s="43"/>
      <c r="F50" s="43"/>
      <c r="G50" s="43"/>
      <c r="H50" s="44"/>
      <c r="J50" s="42" t="s">
        <v>41</v>
      </c>
      <c r="K50" s="43"/>
      <c r="L50" s="43"/>
      <c r="M50" s="43"/>
      <c r="N50" s="43"/>
      <c r="O50" s="43"/>
      <c r="P50" s="44"/>
      <c r="R50" s="30"/>
    </row>
    <row r="51" spans="2:18" x14ac:dyDescent="0.3">
      <c r="B51" s="22"/>
      <c r="D51" s="45"/>
      <c r="H51" s="46"/>
      <c r="J51" s="45"/>
      <c r="P51" s="46"/>
      <c r="R51" s="23"/>
    </row>
    <row r="52" spans="2:18" x14ac:dyDescent="0.3">
      <c r="B52" s="22"/>
      <c r="D52" s="45"/>
      <c r="H52" s="46"/>
      <c r="J52" s="45"/>
      <c r="P52" s="46"/>
      <c r="R52" s="23"/>
    </row>
    <row r="53" spans="2:18" x14ac:dyDescent="0.3">
      <c r="B53" s="22"/>
      <c r="D53" s="45"/>
      <c r="H53" s="46"/>
      <c r="J53" s="45"/>
      <c r="P53" s="46"/>
      <c r="R53" s="23"/>
    </row>
    <row r="54" spans="2:18" x14ac:dyDescent="0.3">
      <c r="B54" s="22"/>
      <c r="D54" s="45"/>
      <c r="H54" s="46"/>
      <c r="J54" s="45"/>
      <c r="P54" s="46"/>
      <c r="R54" s="23"/>
    </row>
    <row r="55" spans="2:18" x14ac:dyDescent="0.3">
      <c r="B55" s="22"/>
      <c r="D55" s="45"/>
      <c r="H55" s="46"/>
      <c r="J55" s="45"/>
      <c r="P55" s="46"/>
      <c r="R55" s="23"/>
    </row>
    <row r="56" spans="2:18" x14ac:dyDescent="0.3">
      <c r="B56" s="22"/>
      <c r="D56" s="45"/>
      <c r="H56" s="46"/>
      <c r="J56" s="45"/>
      <c r="P56" s="46"/>
      <c r="R56" s="23"/>
    </row>
    <row r="57" spans="2:18" x14ac:dyDescent="0.3">
      <c r="B57" s="22"/>
      <c r="D57" s="45"/>
      <c r="H57" s="46"/>
      <c r="J57" s="45"/>
      <c r="P57" s="46"/>
      <c r="R57" s="23"/>
    </row>
    <row r="58" spans="2:18" x14ac:dyDescent="0.3">
      <c r="B58" s="22"/>
      <c r="D58" s="45"/>
      <c r="H58" s="46"/>
      <c r="J58" s="45"/>
      <c r="P58" s="46"/>
      <c r="R58" s="23"/>
    </row>
    <row r="59" spans="2:18" s="1" customFormat="1" ht="15" x14ac:dyDescent="0.3">
      <c r="B59" s="29"/>
      <c r="D59" s="47" t="s">
        <v>42</v>
      </c>
      <c r="E59" s="48"/>
      <c r="F59" s="48"/>
      <c r="G59" s="49" t="s">
        <v>43</v>
      </c>
      <c r="H59" s="50"/>
      <c r="J59" s="47" t="s">
        <v>42</v>
      </c>
      <c r="K59" s="48"/>
      <c r="L59" s="48"/>
      <c r="M59" s="48"/>
      <c r="N59" s="49" t="s">
        <v>43</v>
      </c>
      <c r="O59" s="48"/>
      <c r="P59" s="50"/>
      <c r="R59" s="30"/>
    </row>
    <row r="60" spans="2:18" x14ac:dyDescent="0.3">
      <c r="B60" s="22"/>
      <c r="R60" s="23"/>
    </row>
    <row r="61" spans="2:18" s="1" customFormat="1" ht="15" x14ac:dyDescent="0.3">
      <c r="B61" s="29"/>
      <c r="D61" s="42" t="s">
        <v>44</v>
      </c>
      <c r="E61" s="43"/>
      <c r="F61" s="43"/>
      <c r="G61" s="43"/>
      <c r="H61" s="44"/>
      <c r="J61" s="42" t="s">
        <v>45</v>
      </c>
      <c r="K61" s="43"/>
      <c r="L61" s="43"/>
      <c r="M61" s="43"/>
      <c r="N61" s="43"/>
      <c r="O61" s="43"/>
      <c r="P61" s="44"/>
      <c r="R61" s="30"/>
    </row>
    <row r="62" spans="2:18" x14ac:dyDescent="0.3">
      <c r="B62" s="22"/>
      <c r="D62" s="45"/>
      <c r="H62" s="46"/>
      <c r="J62" s="45"/>
      <c r="P62" s="46"/>
      <c r="R62" s="23"/>
    </row>
    <row r="63" spans="2:18" x14ac:dyDescent="0.3">
      <c r="B63" s="22"/>
      <c r="D63" s="45"/>
      <c r="H63" s="46"/>
      <c r="J63" s="45"/>
      <c r="P63" s="46"/>
      <c r="R63" s="23"/>
    </row>
    <row r="64" spans="2:18" x14ac:dyDescent="0.3">
      <c r="B64" s="22"/>
      <c r="D64" s="45"/>
      <c r="H64" s="46"/>
      <c r="J64" s="45"/>
      <c r="P64" s="46"/>
      <c r="R64" s="23"/>
    </row>
    <row r="65" spans="2:18" x14ac:dyDescent="0.3">
      <c r="B65" s="22"/>
      <c r="D65" s="45"/>
      <c r="H65" s="46"/>
      <c r="J65" s="45"/>
      <c r="P65" s="46"/>
      <c r="R65" s="23"/>
    </row>
    <row r="66" spans="2:18" x14ac:dyDescent="0.3">
      <c r="B66" s="22"/>
      <c r="D66" s="45"/>
      <c r="H66" s="46"/>
      <c r="J66" s="45"/>
      <c r="P66" s="46"/>
      <c r="R66" s="23"/>
    </row>
    <row r="67" spans="2:18" x14ac:dyDescent="0.3">
      <c r="B67" s="22"/>
      <c r="D67" s="45"/>
      <c r="H67" s="46"/>
      <c r="J67" s="45"/>
      <c r="P67" s="46"/>
      <c r="R67" s="23"/>
    </row>
    <row r="68" spans="2:18" x14ac:dyDescent="0.3">
      <c r="B68" s="22"/>
      <c r="D68" s="45"/>
      <c r="H68" s="46"/>
      <c r="J68" s="45"/>
      <c r="P68" s="46"/>
      <c r="R68" s="23"/>
    </row>
    <row r="69" spans="2:18" x14ac:dyDescent="0.3">
      <c r="B69" s="22"/>
      <c r="D69" s="45"/>
      <c r="H69" s="46"/>
      <c r="J69" s="45"/>
      <c r="P69" s="46"/>
      <c r="R69" s="23"/>
    </row>
    <row r="70" spans="2:18" s="1" customFormat="1" ht="15" x14ac:dyDescent="0.3">
      <c r="B70" s="29"/>
      <c r="D70" s="47" t="s">
        <v>42</v>
      </c>
      <c r="E70" s="48"/>
      <c r="F70" s="48"/>
      <c r="G70" s="49" t="s">
        <v>43</v>
      </c>
      <c r="H70" s="50"/>
      <c r="J70" s="47" t="s">
        <v>42</v>
      </c>
      <c r="K70" s="48"/>
      <c r="L70" s="48"/>
      <c r="M70" s="48"/>
      <c r="N70" s="49" t="s">
        <v>43</v>
      </c>
      <c r="O70" s="48"/>
      <c r="P70" s="50"/>
      <c r="R70" s="30"/>
    </row>
    <row r="71" spans="2:18" s="1" customFormat="1" ht="14.45" customHeight="1" x14ac:dyDescent="0.3">
      <c r="B71" s="51"/>
      <c r="C71" s="52"/>
      <c r="D71" s="52"/>
      <c r="E71" s="52"/>
      <c r="F71" s="52"/>
      <c r="G71" s="52"/>
      <c r="H71" s="52"/>
      <c r="I71" s="52"/>
      <c r="J71" s="52"/>
      <c r="K71" s="52"/>
      <c r="L71" s="52"/>
      <c r="M71" s="52"/>
      <c r="N71" s="52"/>
      <c r="O71" s="52"/>
      <c r="P71" s="52"/>
      <c r="Q71" s="52"/>
      <c r="R71" s="53"/>
    </row>
    <row r="75" spans="2:18" s="1" customFormat="1" ht="6.95" customHeight="1" x14ac:dyDescent="0.3">
      <c r="B75" s="54"/>
      <c r="C75" s="55"/>
      <c r="D75" s="55"/>
      <c r="E75" s="55"/>
      <c r="F75" s="55"/>
      <c r="G75" s="55"/>
      <c r="H75" s="55"/>
      <c r="I75" s="55"/>
      <c r="J75" s="55"/>
      <c r="K75" s="55"/>
      <c r="L75" s="55"/>
      <c r="M75" s="55"/>
      <c r="N75" s="55"/>
      <c r="O75" s="55"/>
      <c r="P75" s="55"/>
      <c r="Q75" s="55"/>
      <c r="R75" s="56"/>
    </row>
    <row r="76" spans="2:18" s="1" customFormat="1" ht="36.950000000000003" customHeight="1" x14ac:dyDescent="0.3">
      <c r="B76" s="29"/>
      <c r="C76" s="238" t="s">
        <v>91</v>
      </c>
      <c r="D76" s="239"/>
      <c r="E76" s="239"/>
      <c r="F76" s="239"/>
      <c r="G76" s="239"/>
      <c r="H76" s="239"/>
      <c r="I76" s="239"/>
      <c r="J76" s="239"/>
      <c r="K76" s="239"/>
      <c r="L76" s="239"/>
      <c r="M76" s="239"/>
      <c r="N76" s="239"/>
      <c r="O76" s="239"/>
      <c r="P76" s="239"/>
      <c r="Q76" s="239"/>
      <c r="R76" s="30"/>
    </row>
    <row r="77" spans="2:18" s="1" customFormat="1" ht="6.95" customHeight="1" x14ac:dyDescent="0.3">
      <c r="B77" s="29"/>
      <c r="R77" s="30"/>
    </row>
    <row r="78" spans="2:18" s="1" customFormat="1" ht="30" customHeight="1" x14ac:dyDescent="0.3">
      <c r="B78" s="29"/>
      <c r="C78" s="26" t="s">
        <v>14</v>
      </c>
      <c r="F78" s="288" t="str">
        <f>F6</f>
        <v>Výměna rozvodů vody, kanalizace, rozšíření ohřevu TV a stavební úpravy sociálního zázemí ZŠ Butovická Studénka-IV.etapa                                                           1. ZDRAVOTECHNIKA ZTI, OHŘEV TV</v>
      </c>
      <c r="G78" s="242"/>
      <c r="H78" s="242"/>
      <c r="I78" s="242"/>
      <c r="J78" s="242"/>
      <c r="K78" s="242"/>
      <c r="L78" s="242"/>
      <c r="M78" s="242"/>
      <c r="N78" s="242"/>
      <c r="O78" s="242"/>
      <c r="P78" s="242"/>
      <c r="R78" s="30"/>
    </row>
    <row r="79" spans="2:18" s="1" customFormat="1" ht="36.950000000000003" customHeight="1" x14ac:dyDescent="0.3">
      <c r="B79" s="29"/>
      <c r="C79" s="60" t="s">
        <v>88</v>
      </c>
      <c r="F79" s="240" t="str">
        <f>F7</f>
        <v>VNITŘNÍ VODOVOD A TECHNOLOGICKÉ ZAŘÍZENÍ</v>
      </c>
      <c r="G79" s="278"/>
      <c r="H79" s="278"/>
      <c r="I79" s="278"/>
      <c r="J79" s="278"/>
      <c r="K79" s="278"/>
      <c r="L79" s="278"/>
      <c r="M79" s="278"/>
      <c r="N79" s="278"/>
      <c r="O79" s="278"/>
      <c r="P79" s="278"/>
      <c r="R79" s="30"/>
    </row>
    <row r="80" spans="2:18" s="1" customFormat="1" ht="6.95" customHeight="1" x14ac:dyDescent="0.3">
      <c r="B80" s="29"/>
      <c r="R80" s="30"/>
    </row>
    <row r="81" spans="2:65" s="1" customFormat="1" ht="18" customHeight="1" x14ac:dyDescent="0.3">
      <c r="B81" s="29"/>
      <c r="C81" s="26" t="s">
        <v>17</v>
      </c>
      <c r="F81" s="24" t="str">
        <f>F9</f>
        <v>ZŠ Butovická Studénka</v>
      </c>
      <c r="K81" s="26" t="s">
        <v>18</v>
      </c>
      <c r="M81" s="285">
        <f>IF(O9="","",O9)</f>
        <v>46111</v>
      </c>
      <c r="N81" s="285"/>
      <c r="O81" s="285"/>
      <c r="P81" s="285"/>
      <c r="R81" s="30"/>
    </row>
    <row r="82" spans="2:65" s="1" customFormat="1" ht="6.95" customHeight="1" x14ac:dyDescent="0.3">
      <c r="B82" s="29"/>
      <c r="R82" s="30"/>
    </row>
    <row r="83" spans="2:65" s="1" customFormat="1" ht="15" x14ac:dyDescent="0.3">
      <c r="B83" s="29"/>
      <c r="C83" s="26" t="s">
        <v>19</v>
      </c>
      <c r="F83" s="24"/>
      <c r="K83" s="26" t="s">
        <v>23</v>
      </c>
      <c r="M83" s="267">
        <f>E18</f>
        <v>0</v>
      </c>
      <c r="N83" s="267"/>
      <c r="O83" s="267"/>
      <c r="P83" s="267"/>
      <c r="Q83" s="267"/>
      <c r="R83" s="30"/>
    </row>
    <row r="84" spans="2:65" s="1" customFormat="1" ht="14.45" customHeight="1" x14ac:dyDescent="0.3">
      <c r="B84" s="29"/>
      <c r="C84" s="26" t="s">
        <v>22</v>
      </c>
      <c r="F84" s="24" t="str">
        <f>IF(E15="","",E15)</f>
        <v/>
      </c>
      <c r="K84" s="26" t="s">
        <v>25</v>
      </c>
      <c r="M84" s="267"/>
      <c r="N84" s="267"/>
      <c r="O84" s="267"/>
      <c r="P84" s="267"/>
      <c r="Q84" s="267"/>
      <c r="R84" s="30"/>
    </row>
    <row r="85" spans="2:65" s="1" customFormat="1" ht="10.35" customHeight="1" x14ac:dyDescent="0.3">
      <c r="B85" s="29"/>
      <c r="R85" s="30"/>
    </row>
    <row r="86" spans="2:65" s="1" customFormat="1" ht="29.25" customHeight="1" x14ac:dyDescent="0.3">
      <c r="B86" s="29"/>
      <c r="C86" s="286" t="s">
        <v>92</v>
      </c>
      <c r="D86" s="287"/>
      <c r="E86" s="287"/>
      <c r="F86" s="287"/>
      <c r="G86" s="287"/>
      <c r="H86" s="93"/>
      <c r="I86" s="93"/>
      <c r="J86" s="93"/>
      <c r="K86" s="93"/>
      <c r="L86" s="93"/>
      <c r="M86" s="93"/>
      <c r="N86" s="286" t="s">
        <v>93</v>
      </c>
      <c r="O86" s="287"/>
      <c r="P86" s="287"/>
      <c r="Q86" s="287"/>
      <c r="R86" s="30"/>
    </row>
    <row r="87" spans="2:65" s="1" customFormat="1" ht="10.35" customHeight="1" x14ac:dyDescent="0.3">
      <c r="B87" s="29"/>
      <c r="R87" s="30"/>
    </row>
    <row r="88" spans="2:65" s="1" customFormat="1" ht="29.25" customHeight="1" x14ac:dyDescent="0.3">
      <c r="B88" s="29"/>
      <c r="C88" s="100" t="s">
        <v>94</v>
      </c>
      <c r="N88" s="216">
        <f>N116</f>
        <v>0</v>
      </c>
      <c r="O88" s="282"/>
      <c r="P88" s="282"/>
      <c r="Q88" s="282"/>
      <c r="R88" s="30"/>
      <c r="AU88" s="18" t="s">
        <v>95</v>
      </c>
    </row>
    <row r="89" spans="2:65" s="6" customFormat="1" ht="24.95" customHeight="1" x14ac:dyDescent="0.3">
      <c r="B89" s="101"/>
      <c r="D89" s="102" t="s">
        <v>96</v>
      </c>
      <c r="N89" s="274">
        <f>N117</f>
        <v>0</v>
      </c>
      <c r="O89" s="281"/>
      <c r="P89" s="281"/>
      <c r="Q89" s="281"/>
      <c r="R89" s="103"/>
    </row>
    <row r="90" spans="2:65" s="7" customFormat="1" ht="19.899999999999999" customHeight="1" x14ac:dyDescent="0.3">
      <c r="B90" s="104"/>
      <c r="D90" s="105" t="s">
        <v>164</v>
      </c>
      <c r="N90" s="279">
        <f>N118</f>
        <v>0</v>
      </c>
      <c r="O90" s="280"/>
      <c r="P90" s="280"/>
      <c r="Q90" s="280"/>
      <c r="R90" s="106"/>
    </row>
    <row r="91" spans="2:65" s="7" customFormat="1" ht="19.899999999999999" customHeight="1" x14ac:dyDescent="0.3">
      <c r="B91" s="104"/>
      <c r="D91" s="105" t="s">
        <v>165</v>
      </c>
      <c r="N91" s="279">
        <f>N128</f>
        <v>0</v>
      </c>
      <c r="O91" s="280"/>
      <c r="P91" s="280"/>
      <c r="Q91" s="280"/>
      <c r="R91" s="106"/>
    </row>
    <row r="92" spans="2:65" s="7" customFormat="1" ht="19.899999999999999" customHeight="1" x14ac:dyDescent="0.3">
      <c r="B92" s="104"/>
      <c r="D92" s="148" t="s">
        <v>166</v>
      </c>
      <c r="N92" s="279">
        <f>N177</f>
        <v>0</v>
      </c>
      <c r="O92" s="280"/>
      <c r="P92" s="280"/>
      <c r="Q92" s="280"/>
      <c r="R92" s="106"/>
    </row>
    <row r="93" spans="2:65" s="7" customFormat="1" ht="19.899999999999999" customHeight="1" x14ac:dyDescent="0.3">
      <c r="B93" s="104"/>
      <c r="D93" s="148" t="s">
        <v>97</v>
      </c>
      <c r="N93" s="279">
        <f>N272</f>
        <v>0</v>
      </c>
      <c r="O93" s="280"/>
      <c r="P93" s="280"/>
      <c r="Q93" s="280"/>
      <c r="R93" s="106"/>
    </row>
    <row r="94" spans="2:65" s="1" customFormat="1" ht="21.75" customHeight="1" x14ac:dyDescent="0.3">
      <c r="B94" s="29"/>
      <c r="R94" s="30"/>
    </row>
    <row r="95" spans="2:65" s="1" customFormat="1" ht="29.25" customHeight="1" x14ac:dyDescent="0.3">
      <c r="B95" s="29"/>
      <c r="C95" s="100" t="s">
        <v>98</v>
      </c>
      <c r="N95" s="282">
        <f>ROUND(N96+N97,2)</f>
        <v>0</v>
      </c>
      <c r="O95" s="283"/>
      <c r="P95" s="283"/>
      <c r="Q95" s="283"/>
      <c r="R95" s="30"/>
      <c r="T95" s="107"/>
      <c r="U95" s="108" t="s">
        <v>30</v>
      </c>
    </row>
    <row r="96" spans="2:65" s="1" customFormat="1" ht="18" customHeight="1" x14ac:dyDescent="0.3">
      <c r="B96" s="109"/>
      <c r="C96" s="110"/>
      <c r="D96" s="284" t="s">
        <v>99</v>
      </c>
      <c r="E96" s="284"/>
      <c r="F96" s="284"/>
      <c r="G96" s="284"/>
      <c r="H96" s="284"/>
      <c r="I96" s="110"/>
      <c r="J96" s="110"/>
      <c r="K96" s="110"/>
      <c r="L96" s="110"/>
      <c r="M96" s="110"/>
      <c r="N96" s="277">
        <v>0</v>
      </c>
      <c r="O96" s="277"/>
      <c r="P96" s="277"/>
      <c r="Q96" s="277"/>
      <c r="R96" s="112"/>
      <c r="S96" s="110"/>
      <c r="T96" s="113"/>
      <c r="U96" s="114" t="s">
        <v>31</v>
      </c>
      <c r="V96" s="110"/>
      <c r="W96" s="110"/>
      <c r="X96" s="110"/>
      <c r="Y96" s="110"/>
      <c r="Z96" s="110"/>
      <c r="AA96" s="110"/>
      <c r="AB96" s="110"/>
      <c r="AC96" s="110"/>
      <c r="AD96" s="110"/>
      <c r="AE96" s="110"/>
      <c r="AF96" s="110"/>
      <c r="AG96" s="110"/>
      <c r="AH96" s="110"/>
      <c r="AI96" s="110"/>
      <c r="AJ96" s="110"/>
      <c r="AK96" s="110"/>
      <c r="AL96" s="110"/>
      <c r="AM96" s="110"/>
      <c r="AN96" s="110"/>
      <c r="AO96" s="110"/>
      <c r="AP96" s="110"/>
      <c r="AQ96" s="110"/>
      <c r="AR96" s="110"/>
      <c r="AS96" s="110"/>
      <c r="AT96" s="110"/>
      <c r="AU96" s="110"/>
      <c r="AV96" s="110"/>
      <c r="AW96" s="110"/>
      <c r="AX96" s="110"/>
      <c r="AY96" s="115" t="s">
        <v>100</v>
      </c>
      <c r="AZ96" s="110"/>
      <c r="BA96" s="110"/>
      <c r="BB96" s="110"/>
      <c r="BC96" s="110"/>
      <c r="BD96" s="110"/>
      <c r="BE96" s="116">
        <f>IF(U96="základní",N96,0)</f>
        <v>0</v>
      </c>
      <c r="BF96" s="116">
        <f>IF(U96="snížená",N96,0)</f>
        <v>0</v>
      </c>
      <c r="BG96" s="116">
        <f>IF(U96="zákl. přenesená",N96,0)</f>
        <v>0</v>
      </c>
      <c r="BH96" s="116">
        <f>IF(U96="sníž. přenesená",N96,0)</f>
        <v>0</v>
      </c>
      <c r="BI96" s="116">
        <f>IF(U96="nulová",N96,0)</f>
        <v>0</v>
      </c>
      <c r="BJ96" s="115" t="s">
        <v>72</v>
      </c>
      <c r="BK96" s="110"/>
      <c r="BL96" s="110"/>
      <c r="BM96" s="110"/>
    </row>
    <row r="97" spans="2:65" s="1" customFormat="1" ht="18" customHeight="1" x14ac:dyDescent="0.3">
      <c r="B97" s="109"/>
      <c r="C97" s="110"/>
      <c r="D97" s="111" t="s">
        <v>101</v>
      </c>
      <c r="E97" s="110"/>
      <c r="F97" s="110"/>
      <c r="G97" s="110"/>
      <c r="H97" s="110"/>
      <c r="I97" s="110"/>
      <c r="J97" s="110"/>
      <c r="K97" s="110"/>
      <c r="L97" s="110"/>
      <c r="M97" s="110"/>
      <c r="N97" s="277">
        <v>0</v>
      </c>
      <c r="O97" s="277"/>
      <c r="P97" s="277"/>
      <c r="Q97" s="277"/>
      <c r="R97" s="112"/>
      <c r="S97" s="110"/>
      <c r="T97" s="117"/>
      <c r="U97" s="118" t="s">
        <v>31</v>
      </c>
      <c r="V97" s="110"/>
      <c r="W97" s="110"/>
      <c r="X97" s="110"/>
      <c r="Y97" s="110"/>
      <c r="Z97" s="110"/>
      <c r="AA97" s="110"/>
      <c r="AB97" s="110"/>
      <c r="AC97" s="110"/>
      <c r="AD97" s="110"/>
      <c r="AE97" s="110"/>
      <c r="AF97" s="110"/>
      <c r="AG97" s="110"/>
      <c r="AH97" s="110"/>
      <c r="AI97" s="110"/>
      <c r="AJ97" s="110"/>
      <c r="AK97" s="110"/>
      <c r="AL97" s="110"/>
      <c r="AM97" s="110"/>
      <c r="AN97" s="110"/>
      <c r="AO97" s="110"/>
      <c r="AP97" s="110"/>
      <c r="AQ97" s="110"/>
      <c r="AR97" s="110"/>
      <c r="AS97" s="110"/>
      <c r="AT97" s="110"/>
      <c r="AU97" s="110"/>
      <c r="AV97" s="110"/>
      <c r="AW97" s="110"/>
      <c r="AX97" s="110"/>
      <c r="AY97" s="115" t="s">
        <v>102</v>
      </c>
      <c r="AZ97" s="110"/>
      <c r="BA97" s="110"/>
      <c r="BB97" s="110"/>
      <c r="BC97" s="110"/>
      <c r="BD97" s="110"/>
      <c r="BE97" s="116">
        <f>IF(U97="základní",N97,0)</f>
        <v>0</v>
      </c>
      <c r="BF97" s="116">
        <f>IF(U97="snížená",N97,0)</f>
        <v>0</v>
      </c>
      <c r="BG97" s="116">
        <f>IF(U97="zákl. přenesená",N97,0)</f>
        <v>0</v>
      </c>
      <c r="BH97" s="116">
        <f>IF(U97="sníž. přenesená",N97,0)</f>
        <v>0</v>
      </c>
      <c r="BI97" s="116">
        <f>IF(U97="nulová",N97,0)</f>
        <v>0</v>
      </c>
      <c r="BJ97" s="115" t="s">
        <v>72</v>
      </c>
      <c r="BK97" s="110"/>
      <c r="BL97" s="110"/>
      <c r="BM97" s="110"/>
    </row>
    <row r="98" spans="2:65" s="1" customFormat="1" x14ac:dyDescent="0.3">
      <c r="B98" s="29"/>
      <c r="R98" s="30"/>
    </row>
    <row r="99" spans="2:65" s="1" customFormat="1" ht="29.25" customHeight="1" x14ac:dyDescent="0.3">
      <c r="B99" s="29"/>
      <c r="C99" s="92" t="s">
        <v>80</v>
      </c>
      <c r="D99" s="93"/>
      <c r="E99" s="93"/>
      <c r="F99" s="93"/>
      <c r="G99" s="93"/>
      <c r="H99" s="93"/>
      <c r="I99" s="93"/>
      <c r="J99" s="93"/>
      <c r="K99" s="93"/>
      <c r="L99" s="228">
        <f>ROUND(SUM(N88+N95),2)</f>
        <v>0</v>
      </c>
      <c r="M99" s="228"/>
      <c r="N99" s="228"/>
      <c r="O99" s="228"/>
      <c r="P99" s="228"/>
      <c r="Q99" s="228"/>
      <c r="R99" s="30"/>
    </row>
    <row r="100" spans="2:65" s="1" customFormat="1" ht="6.95" customHeight="1" x14ac:dyDescent="0.3">
      <c r="B100" s="51"/>
      <c r="C100" s="52"/>
      <c r="D100" s="52"/>
      <c r="E100" s="52"/>
      <c r="F100" s="52"/>
      <c r="G100" s="52"/>
      <c r="H100" s="52"/>
      <c r="I100" s="52"/>
      <c r="J100" s="52"/>
      <c r="K100" s="52"/>
      <c r="L100" s="52"/>
      <c r="M100" s="52"/>
      <c r="N100" s="52"/>
      <c r="O100" s="52"/>
      <c r="P100" s="52"/>
      <c r="Q100" s="52"/>
      <c r="R100" s="53"/>
    </row>
    <row r="104" spans="2:65" s="1" customFormat="1" ht="6.95" customHeight="1" x14ac:dyDescent="0.3">
      <c r="B104" s="54"/>
      <c r="C104" s="55"/>
      <c r="D104" s="55"/>
      <c r="E104" s="55"/>
      <c r="F104" s="55"/>
      <c r="G104" s="55"/>
      <c r="H104" s="55"/>
      <c r="I104" s="55"/>
      <c r="J104" s="55"/>
      <c r="K104" s="55"/>
      <c r="L104" s="55"/>
      <c r="M104" s="55"/>
      <c r="N104" s="55"/>
      <c r="O104" s="55"/>
      <c r="P104" s="55"/>
      <c r="Q104" s="55"/>
      <c r="R104" s="56"/>
    </row>
    <row r="105" spans="2:65" s="1" customFormat="1" ht="36.950000000000003" customHeight="1" x14ac:dyDescent="0.3">
      <c r="B105" s="29"/>
      <c r="C105" s="238" t="s">
        <v>103</v>
      </c>
      <c r="D105" s="278"/>
      <c r="E105" s="278"/>
      <c r="F105" s="278"/>
      <c r="G105" s="278"/>
      <c r="H105" s="278"/>
      <c r="I105" s="278"/>
      <c r="J105" s="278"/>
      <c r="K105" s="278"/>
      <c r="L105" s="278"/>
      <c r="M105" s="278"/>
      <c r="N105" s="278"/>
      <c r="O105" s="278"/>
      <c r="P105" s="278"/>
      <c r="Q105" s="278"/>
      <c r="R105" s="30"/>
    </row>
    <row r="106" spans="2:65" s="1" customFormat="1" ht="6.95" customHeight="1" x14ac:dyDescent="0.3">
      <c r="B106" s="29"/>
      <c r="R106" s="30"/>
    </row>
    <row r="107" spans="2:65" s="1" customFormat="1" ht="30" customHeight="1" x14ac:dyDescent="0.3">
      <c r="B107" s="29"/>
      <c r="C107" s="26" t="s">
        <v>14</v>
      </c>
      <c r="F107" s="288" t="str">
        <f>F6</f>
        <v>Výměna rozvodů vody, kanalizace, rozšíření ohřevu TV a stavební úpravy sociálního zázemí ZŠ Butovická Studénka-IV.etapa                                                           1. ZDRAVOTECHNIKA ZTI, OHŘEV TV</v>
      </c>
      <c r="G107" s="242"/>
      <c r="H107" s="242"/>
      <c r="I107" s="242"/>
      <c r="J107" s="242"/>
      <c r="K107" s="242"/>
      <c r="L107" s="242"/>
      <c r="M107" s="242"/>
      <c r="N107" s="242"/>
      <c r="O107" s="242"/>
      <c r="P107" s="242"/>
      <c r="R107" s="30"/>
    </row>
    <row r="108" spans="2:65" s="1" customFormat="1" ht="36.950000000000003" customHeight="1" x14ac:dyDescent="0.3">
      <c r="B108" s="29"/>
      <c r="C108" s="60" t="s">
        <v>88</v>
      </c>
      <c r="F108" s="240" t="str">
        <f>F7</f>
        <v>VNITŘNÍ VODOVOD A TECHNOLOGICKÉ ZAŘÍZENÍ</v>
      </c>
      <c r="G108" s="278"/>
      <c r="H108" s="278"/>
      <c r="I108" s="278"/>
      <c r="J108" s="278"/>
      <c r="K108" s="278"/>
      <c r="L108" s="278"/>
      <c r="M108" s="278"/>
      <c r="N108" s="278"/>
      <c r="O108" s="278"/>
      <c r="P108" s="278"/>
      <c r="R108" s="30"/>
    </row>
    <row r="109" spans="2:65" s="1" customFormat="1" ht="6.95" customHeight="1" x14ac:dyDescent="0.3">
      <c r="B109" s="29"/>
      <c r="R109" s="30"/>
    </row>
    <row r="110" spans="2:65" s="1" customFormat="1" ht="18" customHeight="1" x14ac:dyDescent="0.3">
      <c r="B110" s="29"/>
      <c r="C110" s="26" t="s">
        <v>17</v>
      </c>
      <c r="F110" s="24" t="str">
        <f>F9</f>
        <v>ZŠ Butovická Studénka</v>
      </c>
      <c r="K110" s="26" t="s">
        <v>18</v>
      </c>
      <c r="M110" s="285">
        <v>44286</v>
      </c>
      <c r="N110" s="285"/>
      <c r="O110" s="285"/>
      <c r="P110" s="285"/>
      <c r="R110" s="30"/>
    </row>
    <row r="111" spans="2:65" s="1" customFormat="1" ht="6.95" customHeight="1" x14ac:dyDescent="0.3">
      <c r="B111" s="29"/>
      <c r="R111" s="30"/>
    </row>
    <row r="112" spans="2:65" s="1" customFormat="1" ht="15" x14ac:dyDescent="0.3">
      <c r="B112" s="29"/>
      <c r="C112" s="26" t="s">
        <v>19</v>
      </c>
      <c r="F112" s="24"/>
      <c r="K112" s="26" t="s">
        <v>23</v>
      </c>
      <c r="M112" s="267">
        <f>E18</f>
        <v>0</v>
      </c>
      <c r="N112" s="267"/>
      <c r="O112" s="267"/>
      <c r="P112" s="267"/>
      <c r="Q112" s="267"/>
      <c r="R112" s="30"/>
    </row>
    <row r="113" spans="2:65" s="1" customFormat="1" ht="14.45" customHeight="1" x14ac:dyDescent="0.3">
      <c r="B113" s="29"/>
      <c r="C113" s="26" t="s">
        <v>22</v>
      </c>
      <c r="F113" s="24"/>
      <c r="K113" s="26" t="s">
        <v>25</v>
      </c>
      <c r="M113" s="267">
        <f>E21</f>
        <v>0</v>
      </c>
      <c r="N113" s="267"/>
      <c r="O113" s="267"/>
      <c r="P113" s="267"/>
      <c r="Q113" s="267"/>
      <c r="R113" s="30"/>
    </row>
    <row r="114" spans="2:65" s="1" customFormat="1" ht="10.35" customHeight="1" x14ac:dyDescent="0.3">
      <c r="B114" s="29"/>
      <c r="R114" s="30"/>
    </row>
    <row r="115" spans="2:65" s="8" customFormat="1" ht="29.25" customHeight="1" x14ac:dyDescent="0.3">
      <c r="B115" s="119"/>
      <c r="C115" s="120" t="s">
        <v>104</v>
      </c>
      <c r="D115" s="121" t="s">
        <v>105</v>
      </c>
      <c r="E115" s="121" t="s">
        <v>48</v>
      </c>
      <c r="F115" s="268" t="s">
        <v>106</v>
      </c>
      <c r="G115" s="268"/>
      <c r="H115" s="268"/>
      <c r="I115" s="268"/>
      <c r="J115" s="121" t="s">
        <v>107</v>
      </c>
      <c r="K115" s="121" t="s">
        <v>108</v>
      </c>
      <c r="L115" s="268" t="s">
        <v>109</v>
      </c>
      <c r="M115" s="268"/>
      <c r="N115" s="268" t="s">
        <v>93</v>
      </c>
      <c r="O115" s="268"/>
      <c r="P115" s="268"/>
      <c r="Q115" s="269"/>
      <c r="R115" s="122"/>
      <c r="T115" s="66" t="s">
        <v>110</v>
      </c>
      <c r="U115" s="67" t="s">
        <v>30</v>
      </c>
      <c r="V115" s="67" t="s">
        <v>111</v>
      </c>
      <c r="W115" s="67" t="s">
        <v>112</v>
      </c>
      <c r="X115" s="67" t="s">
        <v>113</v>
      </c>
      <c r="Y115" s="67" t="s">
        <v>114</v>
      </c>
      <c r="Z115" s="67" t="s">
        <v>115</v>
      </c>
      <c r="AA115" s="68" t="s">
        <v>116</v>
      </c>
    </row>
    <row r="116" spans="2:65" s="1" customFormat="1" ht="29.25" customHeight="1" x14ac:dyDescent="0.35">
      <c r="B116" s="29"/>
      <c r="C116" s="70" t="s">
        <v>89</v>
      </c>
      <c r="N116" s="273">
        <f>SUM(N117)</f>
        <v>0</v>
      </c>
      <c r="O116" s="274"/>
      <c r="P116" s="274"/>
      <c r="Q116" s="274"/>
      <c r="R116" s="30"/>
      <c r="T116" s="69"/>
      <c r="U116" s="43"/>
      <c r="V116" s="43"/>
      <c r="W116" s="123" t="e">
        <f>W117</f>
        <v>#REF!</v>
      </c>
      <c r="X116" s="43"/>
      <c r="Y116" s="123" t="e">
        <f>Y117</f>
        <v>#REF!</v>
      </c>
      <c r="Z116" s="43"/>
      <c r="AA116" s="124" t="e">
        <f>AA117</f>
        <v>#REF!</v>
      </c>
      <c r="AT116" s="18" t="s">
        <v>65</v>
      </c>
      <c r="AU116" s="18" t="s">
        <v>95</v>
      </c>
      <c r="BK116" s="125" t="e">
        <f>BK117</f>
        <v>#REF!</v>
      </c>
    </row>
    <row r="117" spans="2:65" s="9" customFormat="1" ht="37.35" customHeight="1" x14ac:dyDescent="0.35">
      <c r="B117" s="126"/>
      <c r="D117" s="127" t="s">
        <v>96</v>
      </c>
      <c r="E117" s="127"/>
      <c r="F117" s="127"/>
      <c r="G117" s="127"/>
      <c r="H117" s="127"/>
      <c r="I117" s="127"/>
      <c r="J117" s="127"/>
      <c r="K117" s="127"/>
      <c r="L117" s="127"/>
      <c r="M117" s="127"/>
      <c r="N117" s="273">
        <f>SUM(N118+N128+N177+N272)</f>
        <v>0</v>
      </c>
      <c r="O117" s="274"/>
      <c r="P117" s="274"/>
      <c r="Q117" s="274"/>
      <c r="R117" s="128"/>
      <c r="T117" s="129"/>
      <c r="W117" s="130" t="e">
        <f>W118+W128+#REF!+#REF!+#REF!</f>
        <v>#REF!</v>
      </c>
      <c r="Y117" s="130" t="e">
        <f>Y118+Y128+#REF!+#REF!+#REF!</f>
        <v>#REF!</v>
      </c>
      <c r="AA117" s="131" t="e">
        <f>AA118+AA128+#REF!+#REF!+#REF!</f>
        <v>#REF!</v>
      </c>
      <c r="AR117" s="132" t="s">
        <v>86</v>
      </c>
      <c r="AT117" s="133" t="s">
        <v>65</v>
      </c>
      <c r="AU117" s="133" t="s">
        <v>66</v>
      </c>
      <c r="AY117" s="132" t="s">
        <v>117</v>
      </c>
      <c r="BK117" s="134" t="e">
        <f>BK118+BK128+#REF!+#REF!+#REF!</f>
        <v>#REF!</v>
      </c>
    </row>
    <row r="118" spans="2:65" s="9" customFormat="1" ht="19.899999999999999" customHeight="1" x14ac:dyDescent="0.3">
      <c r="B118" s="126"/>
      <c r="D118" s="135" t="s">
        <v>149</v>
      </c>
      <c r="E118" s="135"/>
      <c r="F118" s="135"/>
      <c r="G118" s="135"/>
      <c r="H118" s="135"/>
      <c r="I118" s="135"/>
      <c r="J118" s="135"/>
      <c r="K118" s="135"/>
      <c r="L118" s="135"/>
      <c r="M118" s="135"/>
      <c r="N118" s="275">
        <f>SUM(N119:Q127)</f>
        <v>0</v>
      </c>
      <c r="O118" s="276"/>
      <c r="P118" s="276"/>
      <c r="Q118" s="276"/>
      <c r="R118" s="128"/>
      <c r="T118" s="129"/>
      <c r="W118" s="130">
        <f>SUM(W119:W127)</f>
        <v>0</v>
      </c>
      <c r="Y118" s="130">
        <f>SUM(Y119:Y127)</f>
        <v>0</v>
      </c>
      <c r="AA118" s="131">
        <f>SUM(AA119:AA127)</f>
        <v>0</v>
      </c>
      <c r="AR118" s="132" t="s">
        <v>86</v>
      </c>
      <c r="AT118" s="133" t="s">
        <v>65</v>
      </c>
      <c r="AU118" s="133" t="s">
        <v>72</v>
      </c>
      <c r="AY118" s="132" t="s">
        <v>117</v>
      </c>
      <c r="BK118" s="134">
        <f>SUM(BK119:BK127)</f>
        <v>0</v>
      </c>
    </row>
    <row r="119" spans="2:65" s="1" customFormat="1" ht="36" customHeight="1" x14ac:dyDescent="0.3">
      <c r="B119" s="109"/>
      <c r="C119" s="161">
        <v>1</v>
      </c>
      <c r="D119" s="161" t="s">
        <v>121</v>
      </c>
      <c r="E119" s="154" t="s">
        <v>230</v>
      </c>
      <c r="F119" s="296" t="s">
        <v>150</v>
      </c>
      <c r="G119" s="296"/>
      <c r="H119" s="296"/>
      <c r="I119" s="296"/>
      <c r="J119" s="162" t="s">
        <v>124</v>
      </c>
      <c r="K119" s="156">
        <v>4</v>
      </c>
      <c r="L119" s="251"/>
      <c r="M119" s="251"/>
      <c r="N119" s="251">
        <f t="shared" ref="N119:N120" si="0">ROUND(L119*K119,2)</f>
        <v>0</v>
      </c>
      <c r="O119" s="253"/>
      <c r="P119" s="253"/>
      <c r="Q119" s="253"/>
      <c r="R119" s="112"/>
      <c r="T119" s="136"/>
      <c r="U119" s="36"/>
      <c r="V119" s="137"/>
      <c r="W119" s="137"/>
      <c r="X119" s="137"/>
      <c r="Y119" s="137"/>
      <c r="Z119" s="137"/>
      <c r="AA119" s="138"/>
      <c r="AR119" s="18"/>
      <c r="AT119" s="18"/>
      <c r="AU119" s="18"/>
      <c r="AY119" s="18"/>
      <c r="BE119" s="139"/>
      <c r="BF119" s="139"/>
      <c r="BG119" s="139"/>
      <c r="BH119" s="139"/>
      <c r="BI119" s="139"/>
      <c r="BJ119" s="18"/>
      <c r="BK119" s="139"/>
      <c r="BL119" s="18"/>
      <c r="BM119" s="18"/>
    </row>
    <row r="120" spans="2:65" s="1" customFormat="1" ht="36" customHeight="1" x14ac:dyDescent="0.3">
      <c r="B120" s="109"/>
      <c r="C120" s="161">
        <v>2</v>
      </c>
      <c r="D120" s="161" t="s">
        <v>121</v>
      </c>
      <c r="E120" s="154" t="s">
        <v>229</v>
      </c>
      <c r="F120" s="296" t="s">
        <v>151</v>
      </c>
      <c r="G120" s="296"/>
      <c r="H120" s="296"/>
      <c r="I120" s="296"/>
      <c r="J120" s="162" t="s">
        <v>124</v>
      </c>
      <c r="K120" s="156">
        <v>4</v>
      </c>
      <c r="L120" s="251"/>
      <c r="M120" s="251"/>
      <c r="N120" s="251">
        <f t="shared" si="0"/>
        <v>0</v>
      </c>
      <c r="O120" s="253"/>
      <c r="P120" s="253"/>
      <c r="Q120" s="253"/>
      <c r="R120" s="112"/>
      <c r="T120" s="136"/>
      <c r="U120" s="36"/>
      <c r="V120" s="137"/>
      <c r="W120" s="137"/>
      <c r="X120" s="137"/>
      <c r="Y120" s="137"/>
      <c r="Z120" s="137"/>
      <c r="AA120" s="138"/>
      <c r="AR120" s="18"/>
      <c r="AT120" s="18"/>
      <c r="AU120" s="18"/>
      <c r="AY120" s="18"/>
      <c r="BE120" s="139"/>
      <c r="BF120" s="139"/>
      <c r="BG120" s="139"/>
      <c r="BH120" s="139"/>
      <c r="BI120" s="139"/>
      <c r="BJ120" s="18"/>
      <c r="BK120" s="139"/>
      <c r="BL120" s="18"/>
      <c r="BM120" s="18"/>
    </row>
    <row r="121" spans="2:65" s="1" customFormat="1" ht="45.75" customHeight="1" x14ac:dyDescent="0.3">
      <c r="B121" s="109"/>
      <c r="C121" s="153">
        <v>3</v>
      </c>
      <c r="D121" s="153" t="s">
        <v>121</v>
      </c>
      <c r="E121" s="154" t="s">
        <v>600</v>
      </c>
      <c r="F121" s="254" t="s">
        <v>599</v>
      </c>
      <c r="G121" s="254"/>
      <c r="H121" s="254"/>
      <c r="I121" s="254"/>
      <c r="J121" s="155" t="s">
        <v>124</v>
      </c>
      <c r="K121" s="156">
        <v>9</v>
      </c>
      <c r="L121" s="251"/>
      <c r="M121" s="251"/>
      <c r="N121" s="251">
        <f t="shared" ref="N121:N123" si="1">ROUND(L121*K121,2)</f>
        <v>0</v>
      </c>
      <c r="O121" s="253"/>
      <c r="P121" s="253"/>
      <c r="Q121" s="253"/>
      <c r="R121" s="112"/>
      <c r="T121" s="136"/>
      <c r="U121" s="36"/>
      <c r="V121" s="137"/>
      <c r="W121" s="137"/>
      <c r="X121" s="137"/>
      <c r="Y121" s="137"/>
      <c r="Z121" s="137"/>
      <c r="AA121" s="138"/>
      <c r="AR121" s="18"/>
      <c r="AT121" s="18"/>
      <c r="AU121" s="18"/>
      <c r="AY121" s="18"/>
      <c r="BE121" s="139"/>
      <c r="BF121" s="139"/>
      <c r="BG121" s="139"/>
      <c r="BH121" s="139"/>
      <c r="BI121" s="139"/>
      <c r="BJ121" s="18"/>
      <c r="BK121" s="139"/>
      <c r="BL121" s="18"/>
      <c r="BM121" s="18"/>
    </row>
    <row r="122" spans="2:65" s="1" customFormat="1" ht="46.5" customHeight="1" x14ac:dyDescent="0.3">
      <c r="B122" s="109"/>
      <c r="C122" s="153">
        <v>4</v>
      </c>
      <c r="D122" s="153" t="s">
        <v>121</v>
      </c>
      <c r="E122" s="154" t="s">
        <v>601</v>
      </c>
      <c r="F122" s="254" t="s">
        <v>602</v>
      </c>
      <c r="G122" s="254"/>
      <c r="H122" s="254"/>
      <c r="I122" s="254"/>
      <c r="J122" s="155" t="s">
        <v>124</v>
      </c>
      <c r="K122" s="156">
        <v>19</v>
      </c>
      <c r="L122" s="251"/>
      <c r="M122" s="251"/>
      <c r="N122" s="251">
        <f t="shared" si="1"/>
        <v>0</v>
      </c>
      <c r="O122" s="253"/>
      <c r="P122" s="253"/>
      <c r="Q122" s="253"/>
      <c r="R122" s="112"/>
      <c r="T122" s="136"/>
      <c r="U122" s="36"/>
      <c r="V122" s="137"/>
      <c r="W122" s="137"/>
      <c r="X122" s="137"/>
      <c r="Y122" s="137"/>
      <c r="Z122" s="137"/>
      <c r="AA122" s="138"/>
      <c r="AR122" s="18"/>
      <c r="AT122" s="18"/>
      <c r="AU122" s="18"/>
      <c r="AY122" s="18"/>
      <c r="BE122" s="139"/>
      <c r="BF122" s="139"/>
      <c r="BG122" s="139"/>
      <c r="BH122" s="139"/>
      <c r="BI122" s="139"/>
      <c r="BJ122" s="18"/>
      <c r="BK122" s="139"/>
      <c r="BL122" s="18"/>
      <c r="BM122" s="18"/>
    </row>
    <row r="123" spans="2:65" s="1" customFormat="1" ht="46.5" customHeight="1" x14ac:dyDescent="0.3">
      <c r="B123" s="109"/>
      <c r="C123" s="153">
        <v>5</v>
      </c>
      <c r="D123" s="153" t="s">
        <v>121</v>
      </c>
      <c r="E123" s="154" t="s">
        <v>417</v>
      </c>
      <c r="F123" s="254" t="s">
        <v>418</v>
      </c>
      <c r="G123" s="254"/>
      <c r="H123" s="254"/>
      <c r="I123" s="254"/>
      <c r="J123" s="155" t="s">
        <v>124</v>
      </c>
      <c r="K123" s="156">
        <v>21</v>
      </c>
      <c r="L123" s="251"/>
      <c r="M123" s="251"/>
      <c r="N123" s="251">
        <f t="shared" si="1"/>
        <v>0</v>
      </c>
      <c r="O123" s="253"/>
      <c r="P123" s="253"/>
      <c r="Q123" s="253"/>
      <c r="R123" s="112"/>
      <c r="T123" s="136"/>
      <c r="U123" s="36"/>
      <c r="V123" s="137"/>
      <c r="W123" s="137"/>
      <c r="X123" s="137"/>
      <c r="Y123" s="137"/>
      <c r="Z123" s="137"/>
      <c r="AA123" s="138"/>
      <c r="AR123" s="18"/>
      <c r="AT123" s="18"/>
      <c r="AU123" s="18"/>
      <c r="AY123" s="18"/>
      <c r="BE123" s="139"/>
      <c r="BF123" s="139"/>
      <c r="BG123" s="139"/>
      <c r="BH123" s="139"/>
      <c r="BI123" s="139"/>
      <c r="BJ123" s="18"/>
      <c r="BK123" s="139"/>
      <c r="BL123" s="18"/>
      <c r="BM123" s="18"/>
    </row>
    <row r="124" spans="2:65" s="1" customFormat="1" ht="46.5" customHeight="1" x14ac:dyDescent="0.3">
      <c r="B124" s="109"/>
      <c r="C124" s="161">
        <v>6</v>
      </c>
      <c r="D124" s="161" t="s">
        <v>121</v>
      </c>
      <c r="E124" s="154" t="s">
        <v>232</v>
      </c>
      <c r="F124" s="254" t="s">
        <v>233</v>
      </c>
      <c r="G124" s="296"/>
      <c r="H124" s="296"/>
      <c r="I124" s="296"/>
      <c r="J124" s="162" t="s">
        <v>124</v>
      </c>
      <c r="K124" s="156">
        <v>18</v>
      </c>
      <c r="L124" s="251"/>
      <c r="M124" s="251"/>
      <c r="N124" s="251">
        <f t="shared" ref="N124" si="2">ROUND(L124*K124,2)</f>
        <v>0</v>
      </c>
      <c r="O124" s="253"/>
      <c r="P124" s="253"/>
      <c r="Q124" s="253"/>
      <c r="R124" s="112"/>
      <c r="T124" s="136"/>
      <c r="U124" s="36"/>
      <c r="V124" s="137"/>
      <c r="W124" s="137"/>
      <c r="X124" s="137"/>
      <c r="Y124" s="137"/>
      <c r="Z124" s="137"/>
      <c r="AA124" s="138"/>
      <c r="AR124" s="18"/>
      <c r="AT124" s="18"/>
      <c r="AU124" s="18"/>
      <c r="AY124" s="18"/>
      <c r="BE124" s="139"/>
      <c r="BF124" s="139"/>
      <c r="BG124" s="139"/>
      <c r="BH124" s="139"/>
      <c r="BI124" s="139"/>
      <c r="BJ124" s="18"/>
      <c r="BK124" s="139"/>
      <c r="BL124" s="18"/>
      <c r="BM124" s="18"/>
    </row>
    <row r="125" spans="2:65" s="1" customFormat="1" ht="31.5" customHeight="1" x14ac:dyDescent="0.3">
      <c r="B125" s="109"/>
      <c r="C125" s="149">
        <v>7</v>
      </c>
      <c r="D125" s="149" t="s">
        <v>118</v>
      </c>
      <c r="E125" s="150" t="s">
        <v>192</v>
      </c>
      <c r="F125" s="252" t="s">
        <v>250</v>
      </c>
      <c r="G125" s="252"/>
      <c r="H125" s="252"/>
      <c r="I125" s="252"/>
      <c r="J125" s="151" t="s">
        <v>124</v>
      </c>
      <c r="K125" s="171">
        <v>8</v>
      </c>
      <c r="L125" s="253"/>
      <c r="M125" s="253"/>
      <c r="N125" s="253">
        <f>ROUND(L125*K125,2)</f>
        <v>0</v>
      </c>
      <c r="O125" s="253"/>
      <c r="P125" s="253"/>
      <c r="Q125" s="253"/>
      <c r="R125" s="112"/>
      <c r="T125" s="136"/>
      <c r="U125" s="36"/>
      <c r="V125" s="137"/>
      <c r="W125" s="137"/>
      <c r="X125" s="137"/>
      <c r="Y125" s="137"/>
      <c r="Z125" s="137"/>
      <c r="AA125" s="138"/>
      <c r="AR125" s="18"/>
      <c r="AT125" s="18"/>
      <c r="AU125" s="18"/>
      <c r="AY125" s="18"/>
      <c r="BE125" s="139"/>
      <c r="BF125" s="139"/>
      <c r="BG125" s="139"/>
      <c r="BH125" s="139"/>
      <c r="BI125" s="139"/>
      <c r="BJ125" s="18"/>
      <c r="BK125" s="139"/>
      <c r="BL125" s="18"/>
      <c r="BM125" s="18"/>
    </row>
    <row r="126" spans="2:65" s="1" customFormat="1" ht="31.5" customHeight="1" x14ac:dyDescent="0.3">
      <c r="B126" s="109"/>
      <c r="C126" s="149">
        <v>8</v>
      </c>
      <c r="D126" s="149" t="s">
        <v>118</v>
      </c>
      <c r="E126" s="150" t="s">
        <v>231</v>
      </c>
      <c r="F126" s="252" t="s">
        <v>190</v>
      </c>
      <c r="G126" s="252"/>
      <c r="H126" s="252"/>
      <c r="I126" s="252"/>
      <c r="J126" s="151" t="s">
        <v>124</v>
      </c>
      <c r="K126" s="157">
        <v>67</v>
      </c>
      <c r="L126" s="253"/>
      <c r="M126" s="253"/>
      <c r="N126" s="253">
        <f t="shared" ref="N126:N127" si="3">ROUND(L126*K126,2)</f>
        <v>0</v>
      </c>
      <c r="O126" s="253"/>
      <c r="P126" s="253"/>
      <c r="Q126" s="253"/>
      <c r="R126" s="112"/>
      <c r="T126" s="136"/>
      <c r="U126" s="36"/>
      <c r="V126" s="137"/>
      <c r="W126" s="137"/>
      <c r="X126" s="137"/>
      <c r="Y126" s="137"/>
      <c r="Z126" s="137"/>
      <c r="AA126" s="138"/>
      <c r="AR126" s="18"/>
      <c r="AT126" s="18"/>
      <c r="AU126" s="18"/>
      <c r="AY126" s="18"/>
      <c r="BE126" s="139"/>
      <c r="BF126" s="139"/>
      <c r="BG126" s="139"/>
      <c r="BH126" s="139"/>
      <c r="BI126" s="139"/>
      <c r="BJ126" s="18"/>
      <c r="BK126" s="139"/>
      <c r="BL126" s="18"/>
      <c r="BM126" s="18"/>
    </row>
    <row r="127" spans="2:65" s="1" customFormat="1" ht="33.75" customHeight="1" x14ac:dyDescent="0.3">
      <c r="B127" s="109"/>
      <c r="C127" s="149">
        <v>9</v>
      </c>
      <c r="D127" s="149" t="s">
        <v>118</v>
      </c>
      <c r="E127" s="150" t="s">
        <v>419</v>
      </c>
      <c r="F127" s="252" t="s">
        <v>420</v>
      </c>
      <c r="G127" s="252"/>
      <c r="H127" s="252"/>
      <c r="I127" s="252"/>
      <c r="J127" s="151" t="s">
        <v>125</v>
      </c>
      <c r="K127" s="157">
        <f>SUM(N119:Q126)/100</f>
        <v>0</v>
      </c>
      <c r="L127" s="253">
        <v>1.27</v>
      </c>
      <c r="M127" s="253"/>
      <c r="N127" s="253">
        <f t="shared" si="3"/>
        <v>0</v>
      </c>
      <c r="O127" s="253"/>
      <c r="P127" s="253"/>
      <c r="Q127" s="253"/>
      <c r="R127" s="112"/>
      <c r="T127" s="136"/>
      <c r="U127" s="36"/>
      <c r="V127" s="137"/>
      <c r="W127" s="137"/>
      <c r="X127" s="137"/>
      <c r="Y127" s="137"/>
      <c r="Z127" s="137"/>
      <c r="AA127" s="138"/>
      <c r="AR127" s="18"/>
      <c r="AT127" s="18"/>
      <c r="AU127" s="18"/>
      <c r="AY127" s="18"/>
      <c r="BE127" s="139"/>
      <c r="BF127" s="139"/>
      <c r="BG127" s="139"/>
      <c r="BH127" s="139"/>
      <c r="BI127" s="139"/>
      <c r="BJ127" s="18"/>
      <c r="BK127" s="139"/>
      <c r="BL127" s="18"/>
      <c r="BM127" s="18"/>
    </row>
    <row r="128" spans="2:65" s="9" customFormat="1" ht="29.85" customHeight="1" x14ac:dyDescent="0.3">
      <c r="B128" s="126"/>
      <c r="D128" s="135" t="s">
        <v>152</v>
      </c>
      <c r="E128" s="135"/>
      <c r="F128" s="135"/>
      <c r="G128" s="135"/>
      <c r="H128" s="135"/>
      <c r="I128" s="135"/>
      <c r="J128" s="135"/>
      <c r="K128" s="135"/>
      <c r="L128" s="135"/>
      <c r="M128" s="135"/>
      <c r="N128" s="275">
        <f>SUM(N129:Q176)</f>
        <v>0</v>
      </c>
      <c r="O128" s="276"/>
      <c r="P128" s="276"/>
      <c r="Q128" s="276"/>
      <c r="R128" s="128"/>
      <c r="T128" s="129"/>
      <c r="W128" s="130">
        <f>SUM(W175:W177)</f>
        <v>0</v>
      </c>
      <c r="Y128" s="130">
        <f>SUM(Y175:Y177)</f>
        <v>0</v>
      </c>
      <c r="AA128" s="131">
        <f>SUM(AA175:AA177)</f>
        <v>0</v>
      </c>
      <c r="AR128" s="132" t="s">
        <v>86</v>
      </c>
      <c r="AT128" s="133" t="s">
        <v>65</v>
      </c>
      <c r="AU128" s="133" t="s">
        <v>72</v>
      </c>
      <c r="AY128" s="132" t="s">
        <v>117</v>
      </c>
      <c r="BK128" s="134">
        <f>SUM(BK175:BK177)</f>
        <v>0</v>
      </c>
    </row>
    <row r="129" spans="2:63" s="9" customFormat="1" ht="29.85" customHeight="1" x14ac:dyDescent="0.3">
      <c r="B129" s="126"/>
      <c r="C129" s="149">
        <v>10</v>
      </c>
      <c r="D129" s="149" t="s">
        <v>118</v>
      </c>
      <c r="E129" s="150" t="s">
        <v>153</v>
      </c>
      <c r="F129" s="252" t="s">
        <v>266</v>
      </c>
      <c r="G129" s="252"/>
      <c r="H129" s="252"/>
      <c r="I129" s="252"/>
      <c r="J129" s="151" t="s">
        <v>124</v>
      </c>
      <c r="K129" s="167">
        <v>132</v>
      </c>
      <c r="L129" s="253"/>
      <c r="M129" s="253"/>
      <c r="N129" s="253">
        <f t="shared" ref="N129" si="4">ROUND(L129*K129,2)</f>
        <v>0</v>
      </c>
      <c r="O129" s="253"/>
      <c r="P129" s="253"/>
      <c r="Q129" s="253"/>
      <c r="R129" s="128"/>
      <c r="T129" s="129"/>
      <c r="W129" s="130"/>
      <c r="Y129" s="130"/>
      <c r="AA129" s="131"/>
      <c r="AR129" s="132"/>
      <c r="AT129" s="133"/>
      <c r="AU129" s="133"/>
      <c r="AY129" s="132"/>
      <c r="BK129" s="134"/>
    </row>
    <row r="130" spans="2:63" s="9" customFormat="1" ht="29.85" customHeight="1" x14ac:dyDescent="0.3">
      <c r="B130" s="126"/>
      <c r="C130" s="149">
        <v>11</v>
      </c>
      <c r="D130" s="149" t="s">
        <v>118</v>
      </c>
      <c r="E130" s="150" t="s">
        <v>154</v>
      </c>
      <c r="F130" s="252" t="s">
        <v>267</v>
      </c>
      <c r="G130" s="252"/>
      <c r="H130" s="252"/>
      <c r="I130" s="252"/>
      <c r="J130" s="151" t="s">
        <v>124</v>
      </c>
      <c r="K130" s="157">
        <v>23</v>
      </c>
      <c r="L130" s="253"/>
      <c r="M130" s="253"/>
      <c r="N130" s="253">
        <f>ROUND(L130*K130,2)</f>
        <v>0</v>
      </c>
      <c r="O130" s="253"/>
      <c r="P130" s="253"/>
      <c r="Q130" s="253"/>
      <c r="R130" s="128"/>
      <c r="T130" s="129"/>
      <c r="W130" s="130"/>
      <c r="Y130" s="130"/>
      <c r="AA130" s="131"/>
      <c r="AR130" s="132"/>
      <c r="AT130" s="133"/>
      <c r="AU130" s="133"/>
      <c r="AY130" s="132"/>
      <c r="BK130" s="134"/>
    </row>
    <row r="131" spans="2:63" s="9" customFormat="1" ht="29.85" customHeight="1" x14ac:dyDescent="0.3">
      <c r="B131" s="126"/>
      <c r="C131" s="149">
        <v>12</v>
      </c>
      <c r="D131" s="149" t="s">
        <v>118</v>
      </c>
      <c r="E131" s="150" t="s">
        <v>155</v>
      </c>
      <c r="F131" s="252" t="s">
        <v>268</v>
      </c>
      <c r="G131" s="252"/>
      <c r="H131" s="252"/>
      <c r="I131" s="252"/>
      <c r="J131" s="151" t="s">
        <v>124</v>
      </c>
      <c r="K131" s="157">
        <v>35</v>
      </c>
      <c r="L131" s="253"/>
      <c r="M131" s="253"/>
      <c r="N131" s="253">
        <f>ROUND(L131*K131,2)</f>
        <v>0</v>
      </c>
      <c r="O131" s="253"/>
      <c r="P131" s="253"/>
      <c r="Q131" s="253"/>
      <c r="R131" s="128"/>
      <c r="T131" s="129"/>
      <c r="W131" s="130"/>
      <c r="Y131" s="130"/>
      <c r="AA131" s="131"/>
      <c r="AR131" s="132"/>
      <c r="AT131" s="133"/>
      <c r="AU131" s="133"/>
      <c r="AY131" s="132"/>
      <c r="BK131" s="134"/>
    </row>
    <row r="132" spans="2:63" s="9" customFormat="1" ht="29.85" customHeight="1" x14ac:dyDescent="0.3">
      <c r="B132" s="126"/>
      <c r="C132" s="149">
        <v>13</v>
      </c>
      <c r="D132" s="149" t="s">
        <v>118</v>
      </c>
      <c r="E132" s="150" t="s">
        <v>156</v>
      </c>
      <c r="F132" s="252" t="s">
        <v>269</v>
      </c>
      <c r="G132" s="252"/>
      <c r="H132" s="252"/>
      <c r="I132" s="252"/>
      <c r="J132" s="151" t="s">
        <v>124</v>
      </c>
      <c r="K132" s="157">
        <v>20</v>
      </c>
      <c r="L132" s="253"/>
      <c r="M132" s="253"/>
      <c r="N132" s="253">
        <f t="shared" ref="N132" si="5">ROUND(L132*K132,2)</f>
        <v>0</v>
      </c>
      <c r="O132" s="253"/>
      <c r="P132" s="253"/>
      <c r="Q132" s="253"/>
      <c r="R132" s="128"/>
      <c r="T132" s="129"/>
      <c r="W132" s="130"/>
      <c r="Y132" s="130"/>
      <c r="AA132" s="131"/>
      <c r="AR132" s="132"/>
      <c r="AT132" s="133"/>
      <c r="AU132" s="133"/>
      <c r="AY132" s="132"/>
      <c r="BK132" s="134"/>
    </row>
    <row r="133" spans="2:63" s="9" customFormat="1" ht="29.85" customHeight="1" x14ac:dyDescent="0.3">
      <c r="B133" s="126"/>
      <c r="C133" s="149">
        <v>14</v>
      </c>
      <c r="D133" s="149" t="s">
        <v>118</v>
      </c>
      <c r="E133" s="150" t="s">
        <v>421</v>
      </c>
      <c r="F133" s="252" t="s">
        <v>422</v>
      </c>
      <c r="G133" s="252"/>
      <c r="H133" s="252"/>
      <c r="I133" s="252"/>
      <c r="J133" s="151" t="s">
        <v>124</v>
      </c>
      <c r="K133" s="157">
        <v>9</v>
      </c>
      <c r="L133" s="253"/>
      <c r="M133" s="253"/>
      <c r="N133" s="253">
        <f t="shared" ref="N133" si="6">ROUND(L133*K133,2)</f>
        <v>0</v>
      </c>
      <c r="O133" s="253"/>
      <c r="P133" s="253"/>
      <c r="Q133" s="253"/>
      <c r="R133" s="128"/>
      <c r="T133" s="129"/>
      <c r="W133" s="130"/>
      <c r="Y133" s="130"/>
      <c r="AA133" s="131"/>
      <c r="AR133" s="132"/>
      <c r="AT133" s="133"/>
      <c r="AU133" s="133"/>
      <c r="AY133" s="132"/>
      <c r="BK133" s="134"/>
    </row>
    <row r="134" spans="2:63" s="9" customFormat="1" ht="29.85" customHeight="1" x14ac:dyDescent="0.3">
      <c r="B134" s="126"/>
      <c r="C134" s="149">
        <v>15</v>
      </c>
      <c r="D134" s="149" t="s">
        <v>118</v>
      </c>
      <c r="E134" s="150" t="s">
        <v>423</v>
      </c>
      <c r="F134" s="252" t="s">
        <v>424</v>
      </c>
      <c r="G134" s="252"/>
      <c r="H134" s="252"/>
      <c r="I134" s="252"/>
      <c r="J134" s="151" t="s">
        <v>124</v>
      </c>
      <c r="K134" s="157">
        <v>0.5</v>
      </c>
      <c r="L134" s="253"/>
      <c r="M134" s="253"/>
      <c r="N134" s="253">
        <f t="shared" ref="N134:N151" si="7">ROUND(L134*K134,2)</f>
        <v>0</v>
      </c>
      <c r="O134" s="253"/>
      <c r="P134" s="253"/>
      <c r="Q134" s="253"/>
      <c r="R134" s="128"/>
      <c r="T134" s="129"/>
      <c r="W134" s="130"/>
      <c r="Y134" s="130"/>
      <c r="AA134" s="131"/>
      <c r="AR134" s="132"/>
      <c r="AT134" s="133"/>
      <c r="AU134" s="133"/>
      <c r="AY134" s="132"/>
      <c r="BK134" s="134"/>
    </row>
    <row r="135" spans="2:63" s="9" customFormat="1" ht="29.85" customHeight="1" x14ac:dyDescent="0.3">
      <c r="B135" s="126"/>
      <c r="C135" s="158">
        <v>16</v>
      </c>
      <c r="D135" s="158" t="s">
        <v>118</v>
      </c>
      <c r="E135" s="152" t="s">
        <v>603</v>
      </c>
      <c r="F135" s="304" t="s">
        <v>604</v>
      </c>
      <c r="G135" s="306"/>
      <c r="H135" s="306"/>
      <c r="I135" s="306"/>
      <c r="J135" s="159" t="s">
        <v>124</v>
      </c>
      <c r="K135" s="157">
        <v>6</v>
      </c>
      <c r="L135" s="253"/>
      <c r="M135" s="253"/>
      <c r="N135" s="253">
        <f t="shared" si="7"/>
        <v>0</v>
      </c>
      <c r="O135" s="253"/>
      <c r="P135" s="253"/>
      <c r="Q135" s="253"/>
      <c r="R135" s="128"/>
      <c r="T135" s="129"/>
      <c r="W135" s="130"/>
      <c r="Y135" s="130"/>
      <c r="AA135" s="131"/>
      <c r="AR135" s="132"/>
      <c r="AT135" s="133"/>
      <c r="AU135" s="133"/>
      <c r="AY135" s="132"/>
      <c r="BK135" s="134"/>
    </row>
    <row r="136" spans="2:63" s="9" customFormat="1" ht="29.85" customHeight="1" x14ac:dyDescent="0.3">
      <c r="B136" s="126"/>
      <c r="C136" s="158">
        <v>17</v>
      </c>
      <c r="D136" s="158" t="s">
        <v>118</v>
      </c>
      <c r="E136" s="152" t="s">
        <v>425</v>
      </c>
      <c r="F136" s="304" t="s">
        <v>437</v>
      </c>
      <c r="G136" s="306"/>
      <c r="H136" s="306"/>
      <c r="I136" s="306"/>
      <c r="J136" s="159" t="s">
        <v>124</v>
      </c>
      <c r="K136" s="157">
        <v>7</v>
      </c>
      <c r="L136" s="253"/>
      <c r="M136" s="253"/>
      <c r="N136" s="253">
        <f t="shared" ref="N136" si="8">ROUND(L136*K136,2)</f>
        <v>0</v>
      </c>
      <c r="O136" s="253"/>
      <c r="P136" s="253"/>
      <c r="Q136" s="253"/>
      <c r="R136" s="128"/>
      <c r="T136" s="129"/>
      <c r="W136" s="130"/>
      <c r="Y136" s="130"/>
      <c r="AA136" s="131"/>
      <c r="AR136" s="132"/>
      <c r="AT136" s="133"/>
      <c r="AU136" s="133"/>
      <c r="AY136" s="132"/>
      <c r="BK136" s="134"/>
    </row>
    <row r="137" spans="2:63" s="9" customFormat="1" ht="29.85" customHeight="1" x14ac:dyDescent="0.3">
      <c r="B137" s="126"/>
      <c r="C137" s="158">
        <v>18</v>
      </c>
      <c r="D137" s="158" t="s">
        <v>118</v>
      </c>
      <c r="E137" s="152" t="s">
        <v>605</v>
      </c>
      <c r="F137" s="304" t="s">
        <v>606</v>
      </c>
      <c r="G137" s="306"/>
      <c r="H137" s="306"/>
      <c r="I137" s="306"/>
      <c r="J137" s="159" t="s">
        <v>124</v>
      </c>
      <c r="K137" s="180">
        <v>59</v>
      </c>
      <c r="L137" s="253"/>
      <c r="M137" s="253"/>
      <c r="N137" s="253">
        <f t="shared" si="7"/>
        <v>0</v>
      </c>
      <c r="O137" s="253"/>
      <c r="P137" s="253"/>
      <c r="Q137" s="253"/>
      <c r="R137" s="128"/>
      <c r="T137" s="129"/>
      <c r="W137" s="130"/>
      <c r="Y137" s="130"/>
      <c r="AA137" s="131"/>
      <c r="AR137" s="132"/>
      <c r="AT137" s="133"/>
      <c r="AU137" s="133"/>
      <c r="AY137" s="132"/>
      <c r="BK137" s="134"/>
    </row>
    <row r="138" spans="2:63" s="9" customFormat="1" ht="29.85" customHeight="1" x14ac:dyDescent="0.3">
      <c r="B138" s="126"/>
      <c r="C138" s="158">
        <v>19</v>
      </c>
      <c r="D138" s="158" t="s">
        <v>118</v>
      </c>
      <c r="E138" s="173" t="s">
        <v>283</v>
      </c>
      <c r="F138" s="304" t="s">
        <v>284</v>
      </c>
      <c r="G138" s="305"/>
      <c r="H138" s="305"/>
      <c r="I138" s="305"/>
      <c r="J138" s="172" t="s">
        <v>163</v>
      </c>
      <c r="K138" s="157">
        <v>88</v>
      </c>
      <c r="L138" s="253"/>
      <c r="M138" s="253"/>
      <c r="N138" s="253">
        <f t="shared" si="7"/>
        <v>0</v>
      </c>
      <c r="O138" s="253"/>
      <c r="P138" s="253"/>
      <c r="Q138" s="253"/>
      <c r="R138" s="128"/>
      <c r="T138" s="129"/>
      <c r="W138" s="130"/>
      <c r="Y138" s="130"/>
      <c r="AA138" s="131"/>
      <c r="AR138" s="132"/>
      <c r="AT138" s="133"/>
      <c r="AU138" s="133"/>
      <c r="AY138" s="132"/>
      <c r="BK138" s="134"/>
    </row>
    <row r="139" spans="2:63" s="9" customFormat="1" ht="29.85" customHeight="1" x14ac:dyDescent="0.3">
      <c r="B139" s="126"/>
      <c r="C139" s="158">
        <v>20</v>
      </c>
      <c r="D139" s="158" t="s">
        <v>118</v>
      </c>
      <c r="E139" s="152" t="s">
        <v>285</v>
      </c>
      <c r="F139" s="304" t="s">
        <v>286</v>
      </c>
      <c r="G139" s="305"/>
      <c r="H139" s="305"/>
      <c r="I139" s="305"/>
      <c r="J139" s="172" t="s">
        <v>163</v>
      </c>
      <c r="K139" s="157">
        <v>13</v>
      </c>
      <c r="L139" s="253"/>
      <c r="M139" s="253"/>
      <c r="N139" s="253">
        <f t="shared" si="7"/>
        <v>0</v>
      </c>
      <c r="O139" s="253"/>
      <c r="P139" s="253"/>
      <c r="Q139" s="253"/>
      <c r="R139" s="128"/>
      <c r="T139" s="129"/>
      <c r="W139" s="130"/>
      <c r="Y139" s="130"/>
      <c r="AA139" s="131"/>
      <c r="AR139" s="132"/>
      <c r="AT139" s="133"/>
      <c r="AU139" s="133"/>
      <c r="AY139" s="132"/>
      <c r="BK139" s="134"/>
    </row>
    <row r="140" spans="2:63" s="9" customFormat="1" ht="29.85" customHeight="1" x14ac:dyDescent="0.3">
      <c r="B140" s="126"/>
      <c r="C140" s="158">
        <v>21</v>
      </c>
      <c r="D140" s="158" t="s">
        <v>118</v>
      </c>
      <c r="E140" s="152" t="s">
        <v>271</v>
      </c>
      <c r="F140" s="304" t="s">
        <v>287</v>
      </c>
      <c r="G140" s="305"/>
      <c r="H140" s="305"/>
      <c r="I140" s="305"/>
      <c r="J140" s="172" t="s">
        <v>163</v>
      </c>
      <c r="K140" s="157">
        <v>17</v>
      </c>
      <c r="L140" s="253"/>
      <c r="M140" s="253"/>
      <c r="N140" s="253">
        <f t="shared" si="7"/>
        <v>0</v>
      </c>
      <c r="O140" s="253"/>
      <c r="P140" s="253"/>
      <c r="Q140" s="253"/>
      <c r="R140" s="128"/>
      <c r="T140" s="129"/>
      <c r="W140" s="130"/>
      <c r="Y140" s="130"/>
      <c r="AA140" s="131"/>
      <c r="AR140" s="132"/>
      <c r="AT140" s="133"/>
      <c r="AU140" s="133"/>
      <c r="AY140" s="132"/>
      <c r="BK140" s="134"/>
    </row>
    <row r="141" spans="2:63" s="9" customFormat="1" ht="29.85" customHeight="1" x14ac:dyDescent="0.3">
      <c r="B141" s="126"/>
      <c r="C141" s="158">
        <v>22</v>
      </c>
      <c r="D141" s="158" t="s">
        <v>118</v>
      </c>
      <c r="E141" s="152" t="s">
        <v>288</v>
      </c>
      <c r="F141" s="304" t="s">
        <v>289</v>
      </c>
      <c r="G141" s="305"/>
      <c r="H141" s="305"/>
      <c r="I141" s="305"/>
      <c r="J141" s="172" t="s">
        <v>163</v>
      </c>
      <c r="K141" s="157">
        <v>25</v>
      </c>
      <c r="L141" s="253"/>
      <c r="M141" s="253"/>
      <c r="N141" s="253">
        <f t="shared" si="7"/>
        <v>0</v>
      </c>
      <c r="O141" s="253"/>
      <c r="P141" s="253"/>
      <c r="Q141" s="253"/>
      <c r="R141" s="128"/>
      <c r="T141" s="129"/>
      <c r="W141" s="130"/>
      <c r="Y141" s="130"/>
      <c r="AA141" s="131"/>
      <c r="AR141" s="132"/>
      <c r="AT141" s="133"/>
      <c r="AU141" s="133"/>
      <c r="AY141" s="132"/>
      <c r="BK141" s="134"/>
    </row>
    <row r="142" spans="2:63" s="9" customFormat="1" ht="29.85" customHeight="1" x14ac:dyDescent="0.3">
      <c r="B142" s="126"/>
      <c r="C142" s="158">
        <v>23</v>
      </c>
      <c r="D142" s="158" t="s">
        <v>118</v>
      </c>
      <c r="E142" s="152" t="s">
        <v>290</v>
      </c>
      <c r="F142" s="304" t="s">
        <v>291</v>
      </c>
      <c r="G142" s="305"/>
      <c r="H142" s="305"/>
      <c r="I142" s="305"/>
      <c r="J142" s="172" t="s">
        <v>163</v>
      </c>
      <c r="K142" s="157">
        <v>2</v>
      </c>
      <c r="L142" s="253"/>
      <c r="M142" s="253"/>
      <c r="N142" s="253">
        <f t="shared" si="7"/>
        <v>0</v>
      </c>
      <c r="O142" s="253"/>
      <c r="P142" s="253"/>
      <c r="Q142" s="253"/>
      <c r="R142" s="128"/>
      <c r="T142" s="129"/>
      <c r="W142" s="130"/>
      <c r="Y142" s="130"/>
      <c r="AA142" s="131"/>
      <c r="AR142" s="132"/>
      <c r="AT142" s="133"/>
      <c r="AU142" s="133"/>
      <c r="AY142" s="132"/>
      <c r="BK142" s="134"/>
    </row>
    <row r="143" spans="2:63" s="9" customFormat="1" ht="29.85" customHeight="1" x14ac:dyDescent="0.3">
      <c r="B143" s="126"/>
      <c r="C143" s="158">
        <v>24</v>
      </c>
      <c r="D143" s="158" t="s">
        <v>118</v>
      </c>
      <c r="E143" s="152" t="s">
        <v>292</v>
      </c>
      <c r="F143" s="304" t="s">
        <v>293</v>
      </c>
      <c r="G143" s="305"/>
      <c r="H143" s="305"/>
      <c r="I143" s="305"/>
      <c r="J143" s="172" t="s">
        <v>163</v>
      </c>
      <c r="K143" s="157">
        <v>40</v>
      </c>
      <c r="L143" s="253"/>
      <c r="M143" s="253"/>
      <c r="N143" s="253">
        <f t="shared" si="7"/>
        <v>0</v>
      </c>
      <c r="O143" s="253"/>
      <c r="P143" s="253"/>
      <c r="Q143" s="253"/>
      <c r="R143" s="128"/>
      <c r="T143" s="129"/>
      <c r="W143" s="130"/>
      <c r="Y143" s="130"/>
      <c r="AA143" s="131"/>
      <c r="AR143" s="132"/>
      <c r="AT143" s="133"/>
      <c r="AU143" s="133"/>
      <c r="AY143" s="132"/>
      <c r="BK143" s="134"/>
    </row>
    <row r="144" spans="2:63" s="9" customFormat="1" ht="29.85" customHeight="1" x14ac:dyDescent="0.3">
      <c r="B144" s="126"/>
      <c r="C144" s="158">
        <v>25</v>
      </c>
      <c r="D144" s="158" t="s">
        <v>118</v>
      </c>
      <c r="E144" s="152" t="s">
        <v>294</v>
      </c>
      <c r="F144" s="304" t="s">
        <v>295</v>
      </c>
      <c r="G144" s="305"/>
      <c r="H144" s="305"/>
      <c r="I144" s="305"/>
      <c r="J144" s="172" t="s">
        <v>163</v>
      </c>
      <c r="K144" s="157">
        <v>1</v>
      </c>
      <c r="L144" s="253"/>
      <c r="M144" s="253"/>
      <c r="N144" s="253">
        <f t="shared" si="7"/>
        <v>0</v>
      </c>
      <c r="O144" s="253"/>
      <c r="P144" s="253"/>
      <c r="Q144" s="253"/>
      <c r="R144" s="128"/>
      <c r="T144" s="129"/>
      <c r="W144" s="130"/>
      <c r="Y144" s="130"/>
      <c r="AA144" s="131"/>
      <c r="AR144" s="132"/>
      <c r="AT144" s="133"/>
      <c r="AU144" s="133"/>
      <c r="AY144" s="132"/>
      <c r="BK144" s="134"/>
    </row>
    <row r="145" spans="2:63" s="9" customFormat="1" ht="29.85" customHeight="1" x14ac:dyDescent="0.3">
      <c r="B145" s="126"/>
      <c r="C145" s="158">
        <v>26</v>
      </c>
      <c r="D145" s="158" t="s">
        <v>118</v>
      </c>
      <c r="E145" s="152" t="s">
        <v>296</v>
      </c>
      <c r="F145" s="304" t="s">
        <v>297</v>
      </c>
      <c r="G145" s="305"/>
      <c r="H145" s="305"/>
      <c r="I145" s="305"/>
      <c r="J145" s="172" t="s">
        <v>163</v>
      </c>
      <c r="K145" s="157">
        <v>1</v>
      </c>
      <c r="L145" s="253"/>
      <c r="M145" s="253"/>
      <c r="N145" s="253">
        <f t="shared" si="7"/>
        <v>0</v>
      </c>
      <c r="O145" s="253"/>
      <c r="P145" s="253"/>
      <c r="Q145" s="253"/>
      <c r="R145" s="128"/>
      <c r="T145" s="129"/>
      <c r="W145" s="130"/>
      <c r="Y145" s="130"/>
      <c r="AA145" s="131"/>
      <c r="AR145" s="132"/>
      <c r="AT145" s="133"/>
      <c r="AU145" s="133"/>
      <c r="AY145" s="132"/>
      <c r="BK145" s="134"/>
    </row>
    <row r="146" spans="2:63" s="9" customFormat="1" ht="29.85" customHeight="1" x14ac:dyDescent="0.3">
      <c r="B146" s="126"/>
      <c r="C146" s="158">
        <v>27</v>
      </c>
      <c r="D146" s="158" t="s">
        <v>118</v>
      </c>
      <c r="E146" s="152" t="s">
        <v>298</v>
      </c>
      <c r="F146" s="304" t="s">
        <v>299</v>
      </c>
      <c r="G146" s="305"/>
      <c r="H146" s="305"/>
      <c r="I146" s="305"/>
      <c r="J146" s="172" t="s">
        <v>163</v>
      </c>
      <c r="K146" s="157">
        <v>3</v>
      </c>
      <c r="L146" s="253"/>
      <c r="M146" s="253"/>
      <c r="N146" s="253">
        <f t="shared" si="7"/>
        <v>0</v>
      </c>
      <c r="O146" s="253"/>
      <c r="P146" s="253"/>
      <c r="Q146" s="253"/>
      <c r="R146" s="128"/>
      <c r="T146" s="129"/>
      <c r="W146" s="130"/>
      <c r="Y146" s="130"/>
      <c r="AA146" s="131"/>
      <c r="AR146" s="132"/>
      <c r="AT146" s="133"/>
      <c r="AU146" s="133"/>
      <c r="AY146" s="132"/>
      <c r="BK146" s="134"/>
    </row>
    <row r="147" spans="2:63" s="9" customFormat="1" ht="29.85" customHeight="1" x14ac:dyDescent="0.3">
      <c r="B147" s="126"/>
      <c r="C147" s="158">
        <v>28</v>
      </c>
      <c r="D147" s="158" t="s">
        <v>118</v>
      </c>
      <c r="E147" s="152" t="s">
        <v>300</v>
      </c>
      <c r="F147" s="304" t="s">
        <v>301</v>
      </c>
      <c r="G147" s="305"/>
      <c r="H147" s="305"/>
      <c r="I147" s="305"/>
      <c r="J147" s="172" t="s">
        <v>163</v>
      </c>
      <c r="K147" s="157">
        <v>2</v>
      </c>
      <c r="L147" s="253"/>
      <c r="M147" s="253"/>
      <c r="N147" s="253">
        <f t="shared" si="7"/>
        <v>0</v>
      </c>
      <c r="O147" s="253"/>
      <c r="P147" s="253"/>
      <c r="Q147" s="253"/>
      <c r="R147" s="128"/>
      <c r="T147" s="129"/>
      <c r="W147" s="130"/>
      <c r="Y147" s="130"/>
      <c r="AA147" s="131"/>
      <c r="AR147" s="132"/>
      <c r="AT147" s="133"/>
      <c r="AU147" s="133"/>
      <c r="AY147" s="132"/>
      <c r="BK147" s="134"/>
    </row>
    <row r="148" spans="2:63" s="9" customFormat="1" ht="29.85" customHeight="1" x14ac:dyDescent="0.3">
      <c r="B148" s="126"/>
      <c r="C148" s="158">
        <v>29</v>
      </c>
      <c r="D148" s="158" t="s">
        <v>118</v>
      </c>
      <c r="E148" s="152" t="s">
        <v>350</v>
      </c>
      <c r="F148" s="304" t="s">
        <v>351</v>
      </c>
      <c r="G148" s="305"/>
      <c r="H148" s="305"/>
      <c r="I148" s="305"/>
      <c r="J148" s="172" t="s">
        <v>163</v>
      </c>
      <c r="K148" s="157">
        <v>6</v>
      </c>
      <c r="L148" s="253"/>
      <c r="M148" s="253"/>
      <c r="N148" s="253">
        <f t="shared" ref="N148" si="9">ROUND(L148*K148,2)</f>
        <v>0</v>
      </c>
      <c r="O148" s="253"/>
      <c r="P148" s="253"/>
      <c r="Q148" s="253"/>
      <c r="R148" s="128"/>
      <c r="T148" s="129"/>
      <c r="W148" s="130"/>
      <c r="Y148" s="130"/>
      <c r="AA148" s="131"/>
      <c r="AR148" s="132"/>
      <c r="AT148" s="133"/>
      <c r="AU148" s="133"/>
      <c r="AY148" s="132"/>
      <c r="BK148" s="134"/>
    </row>
    <row r="149" spans="2:63" s="9" customFormat="1" ht="29.85" customHeight="1" x14ac:dyDescent="0.3">
      <c r="B149" s="126"/>
      <c r="C149" s="158">
        <v>30</v>
      </c>
      <c r="D149" s="158" t="s">
        <v>118</v>
      </c>
      <c r="E149" s="152" t="s">
        <v>346</v>
      </c>
      <c r="F149" s="304" t="s">
        <v>347</v>
      </c>
      <c r="G149" s="305"/>
      <c r="H149" s="305"/>
      <c r="I149" s="305"/>
      <c r="J149" s="172" t="s">
        <v>163</v>
      </c>
      <c r="K149" s="157">
        <v>4</v>
      </c>
      <c r="L149" s="253"/>
      <c r="M149" s="253"/>
      <c r="N149" s="253">
        <f t="shared" si="7"/>
        <v>0</v>
      </c>
      <c r="O149" s="253"/>
      <c r="P149" s="253"/>
      <c r="Q149" s="253"/>
      <c r="R149" s="128"/>
      <c r="T149" s="129"/>
      <c r="W149" s="130"/>
      <c r="Y149" s="130"/>
      <c r="AA149" s="131"/>
      <c r="AR149" s="132"/>
      <c r="AT149" s="133"/>
      <c r="AU149" s="133"/>
      <c r="AY149" s="132"/>
      <c r="BK149" s="134"/>
    </row>
    <row r="150" spans="2:63" s="9" customFormat="1" ht="29.85" customHeight="1" x14ac:dyDescent="0.3">
      <c r="B150" s="126"/>
      <c r="C150" s="158">
        <v>31</v>
      </c>
      <c r="D150" s="158" t="s">
        <v>118</v>
      </c>
      <c r="E150" s="152" t="s">
        <v>355</v>
      </c>
      <c r="F150" s="304" t="s">
        <v>356</v>
      </c>
      <c r="G150" s="305"/>
      <c r="H150" s="305"/>
      <c r="I150" s="305"/>
      <c r="J150" s="172" t="s">
        <v>163</v>
      </c>
      <c r="K150" s="157">
        <v>5</v>
      </c>
      <c r="L150" s="253"/>
      <c r="M150" s="253"/>
      <c r="N150" s="253">
        <f t="shared" si="7"/>
        <v>0</v>
      </c>
      <c r="O150" s="253"/>
      <c r="P150" s="253"/>
      <c r="Q150" s="253"/>
      <c r="R150" s="128"/>
      <c r="T150" s="129"/>
      <c r="W150" s="130"/>
      <c r="Y150" s="130"/>
      <c r="AA150" s="131"/>
      <c r="AR150" s="132"/>
      <c r="AT150" s="133"/>
      <c r="AU150" s="133"/>
      <c r="AY150" s="132"/>
      <c r="BK150" s="134"/>
    </row>
    <row r="151" spans="2:63" s="9" customFormat="1" ht="29.85" customHeight="1" x14ac:dyDescent="0.3">
      <c r="B151" s="126"/>
      <c r="C151" s="158">
        <v>32</v>
      </c>
      <c r="D151" s="158" t="s">
        <v>118</v>
      </c>
      <c r="E151" s="152" t="s">
        <v>353</v>
      </c>
      <c r="F151" s="315" t="s">
        <v>354</v>
      </c>
      <c r="G151" s="316"/>
      <c r="H151" s="316"/>
      <c r="I151" s="317"/>
      <c r="J151" s="172" t="s">
        <v>163</v>
      </c>
      <c r="K151" s="157">
        <v>4</v>
      </c>
      <c r="L151" s="258"/>
      <c r="M151" s="259"/>
      <c r="N151" s="258">
        <f t="shared" si="7"/>
        <v>0</v>
      </c>
      <c r="O151" s="263"/>
      <c r="P151" s="263"/>
      <c r="Q151" s="259"/>
      <c r="R151" s="128"/>
      <c r="T151" s="129"/>
      <c r="W151" s="130"/>
      <c r="Y151" s="130"/>
      <c r="AA151" s="131"/>
      <c r="AR151" s="132"/>
      <c r="AT151" s="133"/>
      <c r="AU151" s="133"/>
      <c r="AY151" s="132"/>
      <c r="BK151" s="134"/>
    </row>
    <row r="152" spans="2:63" s="9" customFormat="1" ht="29.85" customHeight="1" x14ac:dyDescent="0.3">
      <c r="B152" s="126"/>
      <c r="C152" s="158">
        <v>33</v>
      </c>
      <c r="D152" s="158" t="s">
        <v>118</v>
      </c>
      <c r="E152" s="152" t="s">
        <v>348</v>
      </c>
      <c r="F152" s="315" t="s">
        <v>349</v>
      </c>
      <c r="G152" s="316"/>
      <c r="H152" s="316"/>
      <c r="I152" s="317"/>
      <c r="J152" s="172" t="s">
        <v>163</v>
      </c>
      <c r="K152" s="157">
        <v>1</v>
      </c>
      <c r="L152" s="258"/>
      <c r="M152" s="259"/>
      <c r="N152" s="258">
        <f t="shared" ref="N152" si="10">ROUND(L152*K152,2)</f>
        <v>0</v>
      </c>
      <c r="O152" s="263"/>
      <c r="P152" s="263"/>
      <c r="Q152" s="259"/>
      <c r="R152" s="128"/>
      <c r="T152" s="129"/>
      <c r="W152" s="130"/>
      <c r="Y152" s="130"/>
      <c r="AA152" s="131"/>
      <c r="AR152" s="132"/>
      <c r="AT152" s="133"/>
      <c r="AU152" s="133"/>
      <c r="AY152" s="132"/>
      <c r="BK152" s="134"/>
    </row>
    <row r="153" spans="2:63" s="9" customFormat="1" ht="29.85" customHeight="1" x14ac:dyDescent="0.3">
      <c r="B153" s="126"/>
      <c r="C153" s="158">
        <v>34</v>
      </c>
      <c r="D153" s="158" t="s">
        <v>118</v>
      </c>
      <c r="E153" s="152" t="s">
        <v>348</v>
      </c>
      <c r="F153" s="315" t="s">
        <v>607</v>
      </c>
      <c r="G153" s="316"/>
      <c r="H153" s="316"/>
      <c r="I153" s="317"/>
      <c r="J153" s="172" t="s">
        <v>163</v>
      </c>
      <c r="K153" s="157">
        <v>3</v>
      </c>
      <c r="L153" s="258"/>
      <c r="M153" s="259"/>
      <c r="N153" s="258">
        <f t="shared" ref="N153" si="11">ROUND(L153*K153,2)</f>
        <v>0</v>
      </c>
      <c r="O153" s="263"/>
      <c r="P153" s="263"/>
      <c r="Q153" s="259"/>
      <c r="R153" s="128"/>
      <c r="T153" s="129"/>
      <c r="W153" s="130"/>
      <c r="Y153" s="130"/>
      <c r="AA153" s="131"/>
      <c r="AR153" s="132"/>
      <c r="AT153" s="133"/>
      <c r="AU153" s="133"/>
      <c r="AY153" s="132"/>
      <c r="BK153" s="134"/>
    </row>
    <row r="154" spans="2:63" s="9" customFormat="1" ht="29.85" customHeight="1" x14ac:dyDescent="0.3">
      <c r="B154" s="126"/>
      <c r="C154" s="158">
        <v>35</v>
      </c>
      <c r="D154" s="158" t="s">
        <v>118</v>
      </c>
      <c r="E154" s="152" t="s">
        <v>352</v>
      </c>
      <c r="F154" s="304" t="s">
        <v>608</v>
      </c>
      <c r="G154" s="305"/>
      <c r="H154" s="305"/>
      <c r="I154" s="305"/>
      <c r="J154" s="172" t="s">
        <v>163</v>
      </c>
      <c r="K154" s="157">
        <v>4</v>
      </c>
      <c r="L154" s="253"/>
      <c r="M154" s="253"/>
      <c r="N154" s="253">
        <f t="shared" ref="N154" si="12">ROUND(L154*K154,2)</f>
        <v>0</v>
      </c>
      <c r="O154" s="253"/>
      <c r="P154" s="253"/>
      <c r="Q154" s="253"/>
      <c r="R154" s="128"/>
      <c r="T154" s="129"/>
      <c r="W154" s="130"/>
      <c r="Y154" s="130"/>
      <c r="AA154" s="131"/>
      <c r="AR154" s="132"/>
      <c r="AT154" s="133"/>
      <c r="AU154" s="133"/>
      <c r="AY154" s="132"/>
      <c r="BK154" s="134"/>
    </row>
    <row r="155" spans="2:63" s="9" customFormat="1" ht="29.85" customHeight="1" x14ac:dyDescent="0.3">
      <c r="B155" s="126"/>
      <c r="C155" s="158">
        <v>36</v>
      </c>
      <c r="D155" s="158" t="s">
        <v>118</v>
      </c>
      <c r="E155" s="152" t="s">
        <v>428</v>
      </c>
      <c r="F155" s="304" t="s">
        <v>429</v>
      </c>
      <c r="G155" s="305"/>
      <c r="H155" s="305"/>
      <c r="I155" s="305"/>
      <c r="J155" s="172" t="s">
        <v>163</v>
      </c>
      <c r="K155" s="157">
        <v>5</v>
      </c>
      <c r="L155" s="253"/>
      <c r="M155" s="253"/>
      <c r="N155" s="253">
        <f t="shared" ref="N155" si="13">ROUND(L155*K155,2)</f>
        <v>0</v>
      </c>
      <c r="O155" s="253"/>
      <c r="P155" s="253"/>
      <c r="Q155" s="253"/>
      <c r="R155" s="128"/>
      <c r="T155" s="129"/>
      <c r="W155" s="130"/>
      <c r="Y155" s="130"/>
      <c r="AA155" s="131"/>
      <c r="AR155" s="132"/>
      <c r="AT155" s="133"/>
      <c r="AU155" s="133"/>
      <c r="AY155" s="132"/>
      <c r="BK155" s="134"/>
    </row>
    <row r="156" spans="2:63" s="9" customFormat="1" ht="29.85" customHeight="1" x14ac:dyDescent="0.3">
      <c r="B156" s="126"/>
      <c r="C156" s="158">
        <v>37</v>
      </c>
      <c r="D156" s="158" t="s">
        <v>118</v>
      </c>
      <c r="E156" s="152" t="s">
        <v>426</v>
      </c>
      <c r="F156" s="304" t="s">
        <v>427</v>
      </c>
      <c r="G156" s="305"/>
      <c r="H156" s="305"/>
      <c r="I156" s="305"/>
      <c r="J156" s="172" t="s">
        <v>163</v>
      </c>
      <c r="K156" s="157">
        <v>1</v>
      </c>
      <c r="L156" s="253"/>
      <c r="M156" s="253"/>
      <c r="N156" s="253">
        <f t="shared" ref="N156:N161" si="14">ROUND(L156*K156,2)</f>
        <v>0</v>
      </c>
      <c r="O156" s="253"/>
      <c r="P156" s="253"/>
      <c r="Q156" s="253"/>
      <c r="R156" s="128"/>
      <c r="T156" s="129"/>
      <c r="W156" s="130"/>
      <c r="Y156" s="130"/>
      <c r="AA156" s="131"/>
      <c r="AR156" s="132"/>
      <c r="AT156" s="133"/>
      <c r="AU156" s="133"/>
      <c r="AY156" s="132"/>
      <c r="BK156" s="134"/>
    </row>
    <row r="157" spans="2:63" s="9" customFormat="1" ht="29.85" customHeight="1" x14ac:dyDescent="0.3">
      <c r="B157" s="126"/>
      <c r="C157" s="158">
        <v>38</v>
      </c>
      <c r="D157" s="158" t="s">
        <v>118</v>
      </c>
      <c r="E157" s="173" t="s">
        <v>302</v>
      </c>
      <c r="F157" s="304" t="s">
        <v>306</v>
      </c>
      <c r="G157" s="305"/>
      <c r="H157" s="305"/>
      <c r="I157" s="305"/>
      <c r="J157" s="172" t="s">
        <v>163</v>
      </c>
      <c r="K157" s="157">
        <v>15</v>
      </c>
      <c r="L157" s="253"/>
      <c r="M157" s="253"/>
      <c r="N157" s="253">
        <f t="shared" si="14"/>
        <v>0</v>
      </c>
      <c r="O157" s="253"/>
      <c r="P157" s="253"/>
      <c r="Q157" s="253"/>
      <c r="R157" s="128"/>
      <c r="T157" s="129"/>
      <c r="W157" s="130"/>
      <c r="Y157" s="130"/>
      <c r="AA157" s="131"/>
      <c r="AR157" s="132"/>
      <c r="AT157" s="133"/>
      <c r="AU157" s="133"/>
      <c r="AY157" s="132"/>
      <c r="BK157" s="134"/>
    </row>
    <row r="158" spans="2:63" s="9" customFormat="1" ht="29.85" customHeight="1" x14ac:dyDescent="0.3">
      <c r="B158" s="126"/>
      <c r="C158" s="158">
        <v>39</v>
      </c>
      <c r="D158" s="158" t="s">
        <v>118</v>
      </c>
      <c r="E158" s="173" t="s">
        <v>307</v>
      </c>
      <c r="F158" s="304" t="s">
        <v>308</v>
      </c>
      <c r="G158" s="305"/>
      <c r="H158" s="305"/>
      <c r="I158" s="305"/>
      <c r="J158" s="172" t="s">
        <v>163</v>
      </c>
      <c r="K158" s="157">
        <v>4</v>
      </c>
      <c r="L158" s="253"/>
      <c r="M158" s="253"/>
      <c r="N158" s="253">
        <f t="shared" si="14"/>
        <v>0</v>
      </c>
      <c r="O158" s="253"/>
      <c r="P158" s="253"/>
      <c r="Q158" s="253"/>
      <c r="R158" s="128"/>
      <c r="T158" s="129"/>
      <c r="W158" s="130"/>
      <c r="Y158" s="130"/>
      <c r="AA158" s="131"/>
      <c r="AR158" s="132"/>
      <c r="AT158" s="133"/>
      <c r="AU158" s="133"/>
      <c r="AY158" s="132"/>
      <c r="BK158" s="134"/>
    </row>
    <row r="159" spans="2:63" s="9" customFormat="1" ht="29.85" customHeight="1" x14ac:dyDescent="0.3">
      <c r="B159" s="126"/>
      <c r="C159" s="158">
        <v>40</v>
      </c>
      <c r="D159" s="158" t="s">
        <v>118</v>
      </c>
      <c r="E159" s="173" t="s">
        <v>430</v>
      </c>
      <c r="F159" s="304" t="s">
        <v>305</v>
      </c>
      <c r="G159" s="305"/>
      <c r="H159" s="305"/>
      <c r="I159" s="305"/>
      <c r="J159" s="172" t="s">
        <v>163</v>
      </c>
      <c r="K159" s="157">
        <v>5</v>
      </c>
      <c r="L159" s="253"/>
      <c r="M159" s="253"/>
      <c r="N159" s="253">
        <f t="shared" si="14"/>
        <v>0</v>
      </c>
      <c r="O159" s="253"/>
      <c r="P159" s="253"/>
      <c r="Q159" s="253"/>
      <c r="R159" s="128"/>
      <c r="T159" s="129"/>
      <c r="W159" s="130"/>
      <c r="Y159" s="130"/>
      <c r="AA159" s="131"/>
      <c r="AR159" s="132"/>
      <c r="AT159" s="133"/>
      <c r="AU159" s="133"/>
      <c r="AY159" s="132"/>
      <c r="BK159" s="134"/>
    </row>
    <row r="160" spans="2:63" s="9" customFormat="1" ht="29.85" customHeight="1" x14ac:dyDescent="0.3">
      <c r="B160" s="126"/>
      <c r="C160" s="158">
        <v>41</v>
      </c>
      <c r="D160" s="158" t="s">
        <v>118</v>
      </c>
      <c r="E160" s="173" t="s">
        <v>431</v>
      </c>
      <c r="F160" s="304" t="s">
        <v>303</v>
      </c>
      <c r="G160" s="305"/>
      <c r="H160" s="305"/>
      <c r="I160" s="305"/>
      <c r="J160" s="172" t="s">
        <v>163</v>
      </c>
      <c r="K160" s="157">
        <v>8</v>
      </c>
      <c r="L160" s="253"/>
      <c r="M160" s="253"/>
      <c r="N160" s="253">
        <f t="shared" si="14"/>
        <v>0</v>
      </c>
      <c r="O160" s="253"/>
      <c r="P160" s="253"/>
      <c r="Q160" s="253"/>
      <c r="R160" s="128"/>
      <c r="T160" s="129"/>
      <c r="W160" s="130"/>
      <c r="Y160" s="130"/>
      <c r="AA160" s="131"/>
      <c r="AR160" s="132"/>
      <c r="AT160" s="133"/>
      <c r="AU160" s="133"/>
      <c r="AY160" s="132"/>
      <c r="BK160" s="134"/>
    </row>
    <row r="161" spans="2:65" s="9" customFormat="1" ht="29.85" customHeight="1" x14ac:dyDescent="0.3">
      <c r="B161" s="126"/>
      <c r="C161" s="158">
        <v>42</v>
      </c>
      <c r="D161" s="158" t="s">
        <v>118</v>
      </c>
      <c r="E161" s="173" t="s">
        <v>432</v>
      </c>
      <c r="F161" s="304" t="s">
        <v>433</v>
      </c>
      <c r="G161" s="305"/>
      <c r="H161" s="305"/>
      <c r="I161" s="305"/>
      <c r="J161" s="172" t="s">
        <v>163</v>
      </c>
      <c r="K161" s="157">
        <v>0</v>
      </c>
      <c r="L161" s="253"/>
      <c r="M161" s="253"/>
      <c r="N161" s="253">
        <f t="shared" si="14"/>
        <v>0</v>
      </c>
      <c r="O161" s="253"/>
      <c r="P161" s="253"/>
      <c r="Q161" s="253"/>
      <c r="R161" s="128"/>
      <c r="T161" s="129"/>
      <c r="W161" s="130"/>
      <c r="Y161" s="130"/>
      <c r="AA161" s="131"/>
      <c r="AR161" s="132"/>
      <c r="AT161" s="133"/>
      <c r="AU161" s="133"/>
      <c r="AY161" s="132"/>
      <c r="BK161" s="134"/>
    </row>
    <row r="162" spans="2:65" s="9" customFormat="1" ht="29.85" customHeight="1" x14ac:dyDescent="0.3">
      <c r="B162" s="126"/>
      <c r="C162" s="158">
        <v>43</v>
      </c>
      <c r="D162" s="158" t="s">
        <v>118</v>
      </c>
      <c r="E162" s="173" t="s">
        <v>304</v>
      </c>
      <c r="F162" s="304" t="s">
        <v>434</v>
      </c>
      <c r="G162" s="305"/>
      <c r="H162" s="305"/>
      <c r="I162" s="305"/>
      <c r="J162" s="172" t="s">
        <v>163</v>
      </c>
      <c r="K162" s="157">
        <v>6</v>
      </c>
      <c r="L162" s="253"/>
      <c r="M162" s="253"/>
      <c r="N162" s="253">
        <f t="shared" ref="N162" si="15">ROUND(L162*K162,2)</f>
        <v>0</v>
      </c>
      <c r="O162" s="253"/>
      <c r="P162" s="253"/>
      <c r="Q162" s="253"/>
      <c r="R162" s="128"/>
      <c r="T162" s="129"/>
      <c r="W162" s="130"/>
      <c r="Y162" s="130"/>
      <c r="AA162" s="131"/>
      <c r="AR162" s="132"/>
      <c r="AT162" s="133"/>
      <c r="AU162" s="133"/>
      <c r="AY162" s="132"/>
      <c r="BK162" s="134"/>
    </row>
    <row r="163" spans="2:65" s="9" customFormat="1" ht="29.85" customHeight="1" x14ac:dyDescent="0.3">
      <c r="B163" s="126"/>
      <c r="C163" s="158">
        <v>44</v>
      </c>
      <c r="D163" s="158" t="s">
        <v>118</v>
      </c>
      <c r="E163" s="173" t="s">
        <v>435</v>
      </c>
      <c r="F163" s="304" t="s">
        <v>436</v>
      </c>
      <c r="G163" s="305"/>
      <c r="H163" s="305"/>
      <c r="I163" s="305"/>
      <c r="J163" s="172" t="s">
        <v>163</v>
      </c>
      <c r="K163" s="157">
        <v>25</v>
      </c>
      <c r="L163" s="253"/>
      <c r="M163" s="253"/>
      <c r="N163" s="253">
        <f t="shared" ref="N163" si="16">ROUND(L163*K163,2)</f>
        <v>0</v>
      </c>
      <c r="O163" s="253"/>
      <c r="P163" s="253"/>
      <c r="Q163" s="253"/>
      <c r="R163" s="128"/>
      <c r="T163" s="129"/>
      <c r="W163" s="130"/>
      <c r="Y163" s="130"/>
      <c r="AA163" s="131"/>
      <c r="AR163" s="132"/>
      <c r="AT163" s="133"/>
      <c r="AU163" s="133"/>
      <c r="AY163" s="132"/>
      <c r="BK163" s="134"/>
    </row>
    <row r="164" spans="2:65" s="9" customFormat="1" ht="29.85" customHeight="1" x14ac:dyDescent="0.3">
      <c r="B164" s="126"/>
      <c r="C164" s="158">
        <v>45</v>
      </c>
      <c r="D164" s="158" t="s">
        <v>118</v>
      </c>
      <c r="E164" s="173" t="s">
        <v>357</v>
      </c>
      <c r="F164" s="304" t="s">
        <v>358</v>
      </c>
      <c r="G164" s="305"/>
      <c r="H164" s="305"/>
      <c r="I164" s="305"/>
      <c r="J164" s="172" t="s">
        <v>163</v>
      </c>
      <c r="K164" s="157">
        <v>5</v>
      </c>
      <c r="L164" s="253"/>
      <c r="M164" s="253"/>
      <c r="N164" s="253">
        <f t="shared" ref="N164:N168" si="17">ROUND(L164*K164,2)</f>
        <v>0</v>
      </c>
      <c r="O164" s="253"/>
      <c r="P164" s="253"/>
      <c r="Q164" s="253"/>
      <c r="R164" s="128"/>
      <c r="T164" s="129"/>
      <c r="W164" s="130"/>
      <c r="Y164" s="130"/>
      <c r="AA164" s="131"/>
      <c r="AR164" s="132"/>
      <c r="AT164" s="133"/>
      <c r="AU164" s="133"/>
      <c r="AY164" s="132"/>
      <c r="BK164" s="134"/>
    </row>
    <row r="165" spans="2:65" s="9" customFormat="1" ht="26.25" customHeight="1" x14ac:dyDescent="0.3">
      <c r="B165" s="126"/>
      <c r="C165" s="158">
        <v>46</v>
      </c>
      <c r="D165" s="158" t="s">
        <v>118</v>
      </c>
      <c r="E165" s="173" t="s">
        <v>359</v>
      </c>
      <c r="F165" s="304" t="s">
        <v>360</v>
      </c>
      <c r="G165" s="305"/>
      <c r="H165" s="305"/>
      <c r="I165" s="305"/>
      <c r="J165" s="172" t="s">
        <v>163</v>
      </c>
      <c r="K165" s="157">
        <v>5</v>
      </c>
      <c r="L165" s="253"/>
      <c r="M165" s="253"/>
      <c r="N165" s="253">
        <f t="shared" si="17"/>
        <v>0</v>
      </c>
      <c r="O165" s="253"/>
      <c r="P165" s="253"/>
      <c r="Q165" s="253"/>
      <c r="R165" s="128"/>
      <c r="T165" s="129"/>
      <c r="W165" s="130"/>
      <c r="Y165" s="130"/>
      <c r="AA165" s="131"/>
      <c r="AR165" s="132"/>
      <c r="AT165" s="133"/>
      <c r="AU165" s="133"/>
      <c r="AY165" s="132"/>
      <c r="BK165" s="134"/>
    </row>
    <row r="166" spans="2:65" s="9" customFormat="1" ht="26.25" customHeight="1" x14ac:dyDescent="0.3">
      <c r="B166" s="126"/>
      <c r="C166" s="158">
        <v>47</v>
      </c>
      <c r="D166" s="158" t="s">
        <v>118</v>
      </c>
      <c r="E166" s="173" t="s">
        <v>361</v>
      </c>
      <c r="F166" s="304" t="s">
        <v>362</v>
      </c>
      <c r="G166" s="305"/>
      <c r="H166" s="305"/>
      <c r="I166" s="305"/>
      <c r="J166" s="172" t="s">
        <v>163</v>
      </c>
      <c r="K166" s="157">
        <v>5</v>
      </c>
      <c r="L166" s="253"/>
      <c r="M166" s="253"/>
      <c r="N166" s="253">
        <f t="shared" si="17"/>
        <v>0</v>
      </c>
      <c r="O166" s="253"/>
      <c r="P166" s="253"/>
      <c r="Q166" s="253"/>
      <c r="R166" s="128"/>
      <c r="T166" s="129"/>
      <c r="W166" s="130"/>
      <c r="Y166" s="130"/>
      <c r="AA166" s="131"/>
      <c r="AR166" s="132"/>
      <c r="AT166" s="133"/>
      <c r="AU166" s="133"/>
      <c r="AY166" s="132"/>
      <c r="BK166" s="134"/>
    </row>
    <row r="167" spans="2:65" s="9" customFormat="1" ht="26.25" customHeight="1" x14ac:dyDescent="0.3">
      <c r="B167" s="126"/>
      <c r="C167" s="158">
        <v>48</v>
      </c>
      <c r="D167" s="158" t="s">
        <v>118</v>
      </c>
      <c r="E167" s="173" t="s">
        <v>363</v>
      </c>
      <c r="F167" s="304" t="s">
        <v>364</v>
      </c>
      <c r="G167" s="305"/>
      <c r="H167" s="305"/>
      <c r="I167" s="305"/>
      <c r="J167" s="172" t="s">
        <v>163</v>
      </c>
      <c r="K167" s="167">
        <v>0</v>
      </c>
      <c r="L167" s="253"/>
      <c r="M167" s="253"/>
      <c r="N167" s="253">
        <f t="shared" si="17"/>
        <v>0</v>
      </c>
      <c r="O167" s="253"/>
      <c r="P167" s="253"/>
      <c r="Q167" s="253"/>
      <c r="R167" s="128"/>
      <c r="T167" s="129"/>
      <c r="W167" s="130"/>
      <c r="Y167" s="130"/>
      <c r="AA167" s="131"/>
      <c r="AR167" s="132"/>
      <c r="AT167" s="133"/>
      <c r="AU167" s="133"/>
      <c r="AY167" s="132"/>
      <c r="BK167" s="134"/>
    </row>
    <row r="168" spans="2:65" s="9" customFormat="1" ht="26.25" customHeight="1" x14ac:dyDescent="0.3">
      <c r="B168" s="126"/>
      <c r="C168" s="158">
        <v>49</v>
      </c>
      <c r="D168" s="158" t="s">
        <v>118</v>
      </c>
      <c r="E168" s="173" t="s">
        <v>610</v>
      </c>
      <c r="F168" s="304" t="s">
        <v>638</v>
      </c>
      <c r="G168" s="305"/>
      <c r="H168" s="305"/>
      <c r="I168" s="305"/>
      <c r="J168" s="172" t="s">
        <v>163</v>
      </c>
      <c r="K168" s="157">
        <v>5</v>
      </c>
      <c r="L168" s="253"/>
      <c r="M168" s="253"/>
      <c r="N168" s="253">
        <f t="shared" si="17"/>
        <v>0</v>
      </c>
      <c r="O168" s="253"/>
      <c r="P168" s="253"/>
      <c r="Q168" s="253"/>
      <c r="R168" s="128"/>
      <c r="T168" s="129"/>
      <c r="W168" s="130"/>
      <c r="Y168" s="130"/>
      <c r="AA168" s="131"/>
      <c r="AR168" s="132"/>
      <c r="AT168" s="133"/>
      <c r="AU168" s="133"/>
      <c r="AY168" s="132"/>
      <c r="BK168" s="134"/>
    </row>
    <row r="169" spans="2:65" s="9" customFormat="1" ht="26.25" customHeight="1" x14ac:dyDescent="0.3">
      <c r="B169" s="126"/>
      <c r="C169" s="158">
        <v>50</v>
      </c>
      <c r="D169" s="158" t="s">
        <v>118</v>
      </c>
      <c r="E169" s="173" t="s">
        <v>610</v>
      </c>
      <c r="F169" s="304" t="s">
        <v>609</v>
      </c>
      <c r="G169" s="305"/>
      <c r="H169" s="305"/>
      <c r="I169" s="305"/>
      <c r="J169" s="172" t="s">
        <v>163</v>
      </c>
      <c r="K169" s="157">
        <v>12</v>
      </c>
      <c r="L169" s="253"/>
      <c r="M169" s="253"/>
      <c r="N169" s="253">
        <f t="shared" ref="N169:N170" si="18">ROUND(L169*K169,2)</f>
        <v>0</v>
      </c>
      <c r="O169" s="253"/>
      <c r="P169" s="253"/>
      <c r="Q169" s="253"/>
      <c r="R169" s="128"/>
      <c r="T169" s="129"/>
      <c r="W169" s="130"/>
      <c r="Y169" s="130"/>
      <c r="AA169" s="131"/>
      <c r="AR169" s="132"/>
      <c r="AT169" s="133"/>
      <c r="AU169" s="133"/>
      <c r="AY169" s="132"/>
      <c r="BK169" s="134"/>
    </row>
    <row r="170" spans="2:65" s="9" customFormat="1" ht="26.25" customHeight="1" x14ac:dyDescent="0.3">
      <c r="B170" s="126"/>
      <c r="C170" s="158">
        <v>51</v>
      </c>
      <c r="D170" s="158" t="s">
        <v>118</v>
      </c>
      <c r="E170" s="173" t="s">
        <v>438</v>
      </c>
      <c r="F170" s="304" t="s">
        <v>439</v>
      </c>
      <c r="G170" s="305"/>
      <c r="H170" s="305"/>
      <c r="I170" s="305"/>
      <c r="J170" s="172" t="s">
        <v>163</v>
      </c>
      <c r="K170" s="157">
        <v>3</v>
      </c>
      <c r="L170" s="253"/>
      <c r="M170" s="253"/>
      <c r="N170" s="253">
        <f t="shared" si="18"/>
        <v>0</v>
      </c>
      <c r="O170" s="253"/>
      <c r="P170" s="253"/>
      <c r="Q170" s="253"/>
      <c r="R170" s="128"/>
      <c r="T170" s="129"/>
      <c r="W170" s="130"/>
      <c r="Y170" s="130"/>
      <c r="AA170" s="131"/>
      <c r="AR170" s="132"/>
      <c r="AT170" s="133"/>
      <c r="AU170" s="133"/>
      <c r="AY170" s="132"/>
      <c r="BK170" s="134"/>
    </row>
    <row r="171" spans="2:65" s="9" customFormat="1" ht="26.25" customHeight="1" x14ac:dyDescent="0.3">
      <c r="B171" s="126"/>
      <c r="C171" s="158">
        <v>52</v>
      </c>
      <c r="D171" s="158" t="s">
        <v>118</v>
      </c>
      <c r="E171" s="173" t="s">
        <v>611</v>
      </c>
      <c r="F171" s="304" t="s">
        <v>612</v>
      </c>
      <c r="G171" s="305"/>
      <c r="H171" s="305"/>
      <c r="I171" s="305"/>
      <c r="J171" s="172" t="s">
        <v>163</v>
      </c>
      <c r="K171" s="157">
        <v>7</v>
      </c>
      <c r="L171" s="253"/>
      <c r="M171" s="253"/>
      <c r="N171" s="253">
        <f t="shared" ref="N171:N172" si="19">ROUND(L171*K171,2)</f>
        <v>0</v>
      </c>
      <c r="O171" s="253"/>
      <c r="P171" s="253"/>
      <c r="Q171" s="253"/>
      <c r="R171" s="128"/>
      <c r="T171" s="129"/>
      <c r="W171" s="130"/>
      <c r="Y171" s="130"/>
      <c r="AA171" s="131"/>
      <c r="AR171" s="132"/>
      <c r="AT171" s="133"/>
      <c r="AU171" s="133"/>
      <c r="AY171" s="132"/>
      <c r="BK171" s="134"/>
    </row>
    <row r="172" spans="2:65" s="9" customFormat="1" ht="26.25" customHeight="1" x14ac:dyDescent="0.3">
      <c r="B172" s="126"/>
      <c r="C172" s="158">
        <v>53</v>
      </c>
      <c r="D172" s="158" t="s">
        <v>118</v>
      </c>
      <c r="E172" s="173" t="s">
        <v>440</v>
      </c>
      <c r="F172" s="304" t="s">
        <v>441</v>
      </c>
      <c r="G172" s="305"/>
      <c r="H172" s="305"/>
      <c r="I172" s="305"/>
      <c r="J172" s="172" t="s">
        <v>163</v>
      </c>
      <c r="K172" s="157">
        <v>2</v>
      </c>
      <c r="L172" s="253"/>
      <c r="M172" s="253"/>
      <c r="N172" s="253">
        <f t="shared" si="19"/>
        <v>0</v>
      </c>
      <c r="O172" s="253"/>
      <c r="P172" s="253"/>
      <c r="Q172" s="253"/>
      <c r="R172" s="128"/>
      <c r="T172" s="129"/>
      <c r="W172" s="130"/>
      <c r="Y172" s="130"/>
      <c r="AA172" s="131"/>
      <c r="AR172" s="132"/>
      <c r="AT172" s="133"/>
      <c r="AU172" s="133"/>
      <c r="AY172" s="132"/>
      <c r="BK172" s="134"/>
    </row>
    <row r="173" spans="2:65" s="9" customFormat="1" ht="26.25" customHeight="1" x14ac:dyDescent="0.3">
      <c r="B173" s="126"/>
      <c r="C173" s="158">
        <v>54</v>
      </c>
      <c r="D173" s="158" t="s">
        <v>118</v>
      </c>
      <c r="E173" s="173" t="s">
        <v>613</v>
      </c>
      <c r="F173" s="304" t="s">
        <v>614</v>
      </c>
      <c r="G173" s="305"/>
      <c r="H173" s="305"/>
      <c r="I173" s="305"/>
      <c r="J173" s="172" t="s">
        <v>163</v>
      </c>
      <c r="K173" s="157">
        <v>1</v>
      </c>
      <c r="L173" s="253"/>
      <c r="M173" s="253"/>
      <c r="N173" s="253">
        <f t="shared" ref="N173" si="20">ROUND(L173*K173,2)</f>
        <v>0</v>
      </c>
      <c r="O173" s="253"/>
      <c r="P173" s="253"/>
      <c r="Q173" s="253"/>
      <c r="R173" s="128"/>
      <c r="T173" s="129"/>
      <c r="W173" s="130"/>
      <c r="Y173" s="130"/>
      <c r="AA173" s="131"/>
      <c r="AR173" s="132"/>
      <c r="AT173" s="133"/>
      <c r="AU173" s="133"/>
      <c r="AY173" s="132"/>
      <c r="BK173" s="134"/>
    </row>
    <row r="174" spans="2:65" s="9" customFormat="1" ht="26.25" customHeight="1" x14ac:dyDescent="0.3">
      <c r="B174" s="126"/>
      <c r="C174" s="149">
        <v>55</v>
      </c>
      <c r="D174" s="149" t="s">
        <v>118</v>
      </c>
      <c r="E174" s="150" t="s">
        <v>157</v>
      </c>
      <c r="F174" s="252" t="s">
        <v>158</v>
      </c>
      <c r="G174" s="252"/>
      <c r="H174" s="252"/>
      <c r="I174" s="252"/>
      <c r="J174" s="151" t="s">
        <v>124</v>
      </c>
      <c r="K174" s="167">
        <v>292</v>
      </c>
      <c r="L174" s="253"/>
      <c r="M174" s="253"/>
      <c r="N174" s="253">
        <f t="shared" ref="N174" si="21">ROUND(L174*K174,2)</f>
        <v>0</v>
      </c>
      <c r="O174" s="253"/>
      <c r="P174" s="253"/>
      <c r="Q174" s="253"/>
      <c r="R174" s="128"/>
      <c r="T174" s="129"/>
      <c r="W174" s="130"/>
      <c r="Y174" s="130"/>
      <c r="AA174" s="131"/>
      <c r="AR174" s="132"/>
      <c r="AT174" s="133"/>
      <c r="AU174" s="133"/>
      <c r="AY174" s="132"/>
      <c r="BK174" s="134"/>
    </row>
    <row r="175" spans="2:65" s="1" customFormat="1" ht="25.5" customHeight="1" x14ac:dyDescent="0.3">
      <c r="B175" s="109"/>
      <c r="C175" s="149">
        <v>56</v>
      </c>
      <c r="D175" s="149" t="s">
        <v>118</v>
      </c>
      <c r="E175" s="150" t="s">
        <v>159</v>
      </c>
      <c r="F175" s="252" t="s">
        <v>160</v>
      </c>
      <c r="G175" s="252"/>
      <c r="H175" s="252"/>
      <c r="I175" s="252"/>
      <c r="J175" s="151" t="s">
        <v>124</v>
      </c>
      <c r="K175" s="167">
        <v>292</v>
      </c>
      <c r="L175" s="253"/>
      <c r="M175" s="253"/>
      <c r="N175" s="253">
        <f t="shared" ref="N175:N176" si="22">ROUND(L175*K175,2)</f>
        <v>0</v>
      </c>
      <c r="O175" s="253"/>
      <c r="P175" s="253"/>
      <c r="Q175" s="253"/>
      <c r="R175" s="112"/>
      <c r="T175" s="136"/>
      <c r="U175" s="36"/>
      <c r="V175" s="137"/>
      <c r="W175" s="137"/>
      <c r="X175" s="137"/>
      <c r="Y175" s="137"/>
      <c r="Z175" s="137"/>
      <c r="AA175" s="138"/>
      <c r="AR175" s="18"/>
      <c r="AT175" s="18"/>
      <c r="AU175" s="18"/>
      <c r="AY175" s="18"/>
      <c r="BE175" s="139"/>
      <c r="BF175" s="139"/>
      <c r="BG175" s="139"/>
      <c r="BH175" s="139"/>
      <c r="BI175" s="139"/>
      <c r="BJ175" s="18"/>
      <c r="BK175" s="139"/>
      <c r="BL175" s="18"/>
      <c r="BM175" s="18"/>
    </row>
    <row r="176" spans="2:65" s="1" customFormat="1" ht="30.75" customHeight="1" x14ac:dyDescent="0.3">
      <c r="B176" s="109"/>
      <c r="C176" s="149">
        <v>57</v>
      </c>
      <c r="D176" s="149" t="s">
        <v>118</v>
      </c>
      <c r="E176" s="150" t="s">
        <v>234</v>
      </c>
      <c r="F176" s="252" t="s">
        <v>235</v>
      </c>
      <c r="G176" s="252"/>
      <c r="H176" s="252"/>
      <c r="I176" s="252"/>
      <c r="J176" s="151" t="s">
        <v>125</v>
      </c>
      <c r="K176" s="157">
        <f>SUM(N129:Q175)/100</f>
        <v>0</v>
      </c>
      <c r="L176" s="258">
        <v>1.1200000000000001</v>
      </c>
      <c r="M176" s="259"/>
      <c r="N176" s="253">
        <f t="shared" si="22"/>
        <v>0</v>
      </c>
      <c r="O176" s="253"/>
      <c r="P176" s="253"/>
      <c r="Q176" s="253"/>
      <c r="R176" s="112"/>
      <c r="T176" s="136" t="s">
        <v>5</v>
      </c>
      <c r="U176" s="36" t="s">
        <v>31</v>
      </c>
      <c r="V176" s="137">
        <v>0</v>
      </c>
      <c r="W176" s="137">
        <f>V176*K175</f>
        <v>0</v>
      </c>
      <c r="X176" s="137">
        <v>0</v>
      </c>
      <c r="Y176" s="137">
        <f>X176*K175</f>
        <v>0</v>
      </c>
      <c r="Z176" s="137">
        <v>0</v>
      </c>
      <c r="AA176" s="138">
        <f>Z176*K175</f>
        <v>0</v>
      </c>
      <c r="AR176" s="18" t="s">
        <v>122</v>
      </c>
      <c r="AT176" s="18" t="s">
        <v>121</v>
      </c>
      <c r="AU176" s="18" t="s">
        <v>86</v>
      </c>
      <c r="AY176" s="18" t="s">
        <v>117</v>
      </c>
      <c r="BE176" s="139">
        <f>IF(U176="základní",N175,0)</f>
        <v>0</v>
      </c>
      <c r="BF176" s="139">
        <f>IF(U176="snížená",N175,0)</f>
        <v>0</v>
      </c>
      <c r="BG176" s="139">
        <f>IF(U176="zákl. přenesená",N175,0)</f>
        <v>0</v>
      </c>
      <c r="BH176" s="139">
        <f>IF(U176="sníž. přenesená",N175,0)</f>
        <v>0</v>
      </c>
      <c r="BI176" s="139">
        <f>IF(U176="nulová",N175,0)</f>
        <v>0</v>
      </c>
      <c r="BJ176" s="18" t="s">
        <v>72</v>
      </c>
      <c r="BK176" s="139">
        <f t="shared" ref="BK176:BK177" si="23">ROUND(L175*K175,2)</f>
        <v>0</v>
      </c>
      <c r="BL176" s="18" t="s">
        <v>120</v>
      </c>
      <c r="BM176" s="18" t="s">
        <v>130</v>
      </c>
    </row>
    <row r="177" spans="2:65" s="1" customFormat="1" ht="27" customHeight="1" x14ac:dyDescent="0.3">
      <c r="B177" s="109"/>
      <c r="C177" s="9"/>
      <c r="D177" s="169" t="s">
        <v>189</v>
      </c>
      <c r="E177" s="168"/>
      <c r="F177" s="168"/>
      <c r="G177" s="168"/>
      <c r="H177" s="168"/>
      <c r="I177" s="168"/>
      <c r="J177" s="168"/>
      <c r="K177" s="135"/>
      <c r="L177" s="135"/>
      <c r="M177" s="135"/>
      <c r="N177" s="275">
        <f>SUM(N179:Q271)</f>
        <v>0</v>
      </c>
      <c r="O177" s="276"/>
      <c r="P177" s="276"/>
      <c r="Q177" s="276"/>
      <c r="R177" s="112"/>
      <c r="T177" s="136" t="s">
        <v>5</v>
      </c>
      <c r="U177" s="36" t="s">
        <v>31</v>
      </c>
      <c r="V177" s="137">
        <v>0</v>
      </c>
      <c r="W177" s="137">
        <f>V177*K176</f>
        <v>0</v>
      </c>
      <c r="X177" s="137">
        <v>0</v>
      </c>
      <c r="Y177" s="137">
        <f>X177*K176</f>
        <v>0</v>
      </c>
      <c r="Z177" s="137">
        <v>0</v>
      </c>
      <c r="AA177" s="138">
        <f>Z177*K176</f>
        <v>0</v>
      </c>
      <c r="AR177" s="18" t="s">
        <v>120</v>
      </c>
      <c r="AT177" s="18" t="s">
        <v>118</v>
      </c>
      <c r="AU177" s="18" t="s">
        <v>86</v>
      </c>
      <c r="AY177" s="18" t="s">
        <v>117</v>
      </c>
      <c r="BE177" s="139">
        <f>IF(U177="základní",N176,0)</f>
        <v>0</v>
      </c>
      <c r="BF177" s="139">
        <f>IF(U177="snížená",N176,0)</f>
        <v>0</v>
      </c>
      <c r="BG177" s="139">
        <f>IF(U177="zákl. přenesená",N176,0)</f>
        <v>0</v>
      </c>
      <c r="BH177" s="139">
        <f>IF(U177="sníž. přenesená",N176,0)</f>
        <v>0</v>
      </c>
      <c r="BI177" s="139">
        <f>IF(U177="nulová",N176,0)</f>
        <v>0</v>
      </c>
      <c r="BJ177" s="18" t="s">
        <v>72</v>
      </c>
      <c r="BK177" s="139">
        <f t="shared" si="23"/>
        <v>0</v>
      </c>
      <c r="BL177" s="18" t="s">
        <v>120</v>
      </c>
      <c r="BM177" s="18" t="s">
        <v>131</v>
      </c>
    </row>
    <row r="178" spans="2:65" s="1" customFormat="1" ht="30.75" customHeight="1" x14ac:dyDescent="0.3">
      <c r="B178" s="109"/>
      <c r="C178" s="149"/>
      <c r="D178" s="149"/>
      <c r="E178" s="175" t="s">
        <v>488</v>
      </c>
      <c r="F178" s="252"/>
      <c r="G178" s="252"/>
      <c r="H178" s="252"/>
      <c r="I178" s="252"/>
      <c r="J178" s="151"/>
      <c r="K178" s="157"/>
      <c r="L178" s="253"/>
      <c r="M178" s="253"/>
      <c r="N178" s="253"/>
      <c r="O178" s="253"/>
      <c r="P178" s="253"/>
      <c r="Q178" s="253"/>
      <c r="R178" s="112"/>
      <c r="T178" s="184"/>
      <c r="U178" s="36"/>
      <c r="V178" s="137"/>
      <c r="W178" s="137"/>
      <c r="X178" s="137"/>
      <c r="Y178" s="137"/>
      <c r="Z178" s="137"/>
      <c r="AA178" s="138"/>
      <c r="AR178" s="18"/>
      <c r="AT178" s="18"/>
      <c r="AU178" s="18"/>
      <c r="AY178" s="18"/>
      <c r="BE178" s="139"/>
      <c r="BF178" s="139"/>
      <c r="BG178" s="139"/>
      <c r="BH178" s="139"/>
      <c r="BI178" s="139"/>
      <c r="BJ178" s="18"/>
      <c r="BK178" s="139"/>
      <c r="BL178" s="18"/>
      <c r="BM178" s="18"/>
    </row>
    <row r="179" spans="2:65" s="1" customFormat="1" ht="30.75" customHeight="1" x14ac:dyDescent="0.3">
      <c r="B179" s="109"/>
      <c r="C179" s="149">
        <v>58</v>
      </c>
      <c r="D179" s="149" t="s">
        <v>118</v>
      </c>
      <c r="E179" s="150" t="s">
        <v>619</v>
      </c>
      <c r="F179" s="252" t="s">
        <v>616</v>
      </c>
      <c r="G179" s="252"/>
      <c r="H179" s="252"/>
      <c r="I179" s="252"/>
      <c r="J179" s="151" t="s">
        <v>126</v>
      </c>
      <c r="K179" s="157">
        <v>1</v>
      </c>
      <c r="L179" s="253"/>
      <c r="M179" s="253"/>
      <c r="N179" s="253">
        <f t="shared" ref="N179:N183" si="24">ROUND(L179*K179,2)</f>
        <v>0</v>
      </c>
      <c r="O179" s="253"/>
      <c r="P179" s="253"/>
      <c r="Q179" s="253"/>
      <c r="R179" s="112"/>
      <c r="T179" s="184"/>
      <c r="U179" s="36"/>
      <c r="V179" s="137"/>
      <c r="W179" s="137"/>
      <c r="X179" s="137"/>
      <c r="Y179" s="137"/>
      <c r="Z179" s="137"/>
      <c r="AA179" s="138"/>
      <c r="AR179" s="18"/>
      <c r="AT179" s="18"/>
      <c r="AU179" s="18"/>
      <c r="AY179" s="18"/>
      <c r="BE179" s="139"/>
      <c r="BF179" s="139"/>
      <c r="BG179" s="139"/>
      <c r="BH179" s="139"/>
      <c r="BI179" s="139"/>
      <c r="BJ179" s="18"/>
      <c r="BK179" s="139"/>
      <c r="BL179" s="18"/>
      <c r="BM179" s="18"/>
    </row>
    <row r="180" spans="2:65" s="1" customFormat="1" ht="30.75" customHeight="1" x14ac:dyDescent="0.3">
      <c r="B180" s="109"/>
      <c r="C180" s="149">
        <v>59</v>
      </c>
      <c r="D180" s="149" t="s">
        <v>118</v>
      </c>
      <c r="E180" s="150" t="s">
        <v>617</v>
      </c>
      <c r="F180" s="252" t="s">
        <v>618</v>
      </c>
      <c r="G180" s="252"/>
      <c r="H180" s="252"/>
      <c r="I180" s="252"/>
      <c r="J180" s="151" t="s">
        <v>126</v>
      </c>
      <c r="K180" s="157">
        <v>1</v>
      </c>
      <c r="L180" s="253"/>
      <c r="M180" s="253"/>
      <c r="N180" s="253">
        <f t="shared" si="24"/>
        <v>0</v>
      </c>
      <c r="O180" s="253"/>
      <c r="P180" s="253"/>
      <c r="Q180" s="253"/>
      <c r="R180" s="112"/>
      <c r="T180" s="184"/>
      <c r="U180" s="36"/>
      <c r="V180" s="137"/>
      <c r="W180" s="137"/>
      <c r="X180" s="137"/>
      <c r="Y180" s="137"/>
      <c r="Z180" s="137"/>
      <c r="AA180" s="138"/>
      <c r="AR180" s="18"/>
      <c r="AT180" s="18"/>
      <c r="AU180" s="18"/>
      <c r="AY180" s="18"/>
      <c r="BE180" s="139"/>
      <c r="BF180" s="139"/>
      <c r="BG180" s="139"/>
      <c r="BH180" s="139"/>
      <c r="BI180" s="139"/>
      <c r="BJ180" s="18"/>
      <c r="BK180" s="139"/>
      <c r="BL180" s="18"/>
      <c r="BM180" s="18"/>
    </row>
    <row r="181" spans="2:65" s="1" customFormat="1" ht="57.75" customHeight="1" x14ac:dyDescent="0.3">
      <c r="B181" s="109"/>
      <c r="C181" s="153">
        <v>60</v>
      </c>
      <c r="D181" s="153" t="s">
        <v>121</v>
      </c>
      <c r="E181" s="154" t="s">
        <v>615</v>
      </c>
      <c r="F181" s="254" t="s">
        <v>622</v>
      </c>
      <c r="G181" s="254"/>
      <c r="H181" s="254"/>
      <c r="I181" s="254"/>
      <c r="J181" s="155" t="s">
        <v>126</v>
      </c>
      <c r="K181" s="156">
        <v>1</v>
      </c>
      <c r="L181" s="251"/>
      <c r="M181" s="251"/>
      <c r="N181" s="251">
        <f t="shared" si="24"/>
        <v>0</v>
      </c>
      <c r="O181" s="253"/>
      <c r="P181" s="253"/>
      <c r="Q181" s="253"/>
      <c r="R181" s="112"/>
      <c r="T181" s="184"/>
      <c r="U181" s="36"/>
      <c r="V181" s="137"/>
      <c r="W181" s="137"/>
      <c r="X181" s="137"/>
      <c r="Y181" s="137"/>
      <c r="Z181" s="137"/>
      <c r="AA181" s="138"/>
      <c r="AR181" s="18"/>
      <c r="AT181" s="18"/>
      <c r="AU181" s="18"/>
      <c r="AY181" s="18"/>
      <c r="BE181" s="139"/>
      <c r="BF181" s="139"/>
      <c r="BG181" s="139"/>
      <c r="BH181" s="139"/>
      <c r="BI181" s="139"/>
      <c r="BJ181" s="18"/>
      <c r="BK181" s="139"/>
      <c r="BL181" s="18"/>
      <c r="BM181" s="18"/>
    </row>
    <row r="182" spans="2:65" s="1" customFormat="1" ht="27.75" customHeight="1" x14ac:dyDescent="0.3">
      <c r="B182" s="109"/>
      <c r="C182" s="153">
        <v>61</v>
      </c>
      <c r="D182" s="153" t="s">
        <v>121</v>
      </c>
      <c r="E182" s="150" t="s">
        <v>620</v>
      </c>
      <c r="F182" s="254" t="s">
        <v>621</v>
      </c>
      <c r="G182" s="254"/>
      <c r="H182" s="254"/>
      <c r="I182" s="254"/>
      <c r="J182" s="155" t="s">
        <v>126</v>
      </c>
      <c r="K182" s="156">
        <v>1</v>
      </c>
      <c r="L182" s="251"/>
      <c r="M182" s="251"/>
      <c r="N182" s="251">
        <f t="shared" si="24"/>
        <v>0</v>
      </c>
      <c r="O182" s="253"/>
      <c r="P182" s="253"/>
      <c r="Q182" s="253"/>
      <c r="R182" s="112"/>
      <c r="T182" s="184"/>
      <c r="U182" s="36"/>
      <c r="V182" s="137"/>
      <c r="W182" s="137"/>
      <c r="X182" s="137"/>
      <c r="Y182" s="137"/>
      <c r="Z182" s="137"/>
      <c r="AA182" s="138"/>
      <c r="AR182" s="18"/>
      <c r="AT182" s="18"/>
      <c r="AU182" s="18"/>
      <c r="AY182" s="18"/>
      <c r="BE182" s="139"/>
      <c r="BF182" s="139"/>
      <c r="BG182" s="139"/>
      <c r="BH182" s="139"/>
      <c r="BI182" s="139"/>
      <c r="BJ182" s="18"/>
      <c r="BK182" s="139"/>
      <c r="BL182" s="18"/>
      <c r="BM182" s="18"/>
    </row>
    <row r="183" spans="2:65" s="1" customFormat="1" ht="122.25" customHeight="1" x14ac:dyDescent="0.3">
      <c r="B183" s="109"/>
      <c r="C183" s="149">
        <v>62</v>
      </c>
      <c r="D183" s="149" t="s">
        <v>118</v>
      </c>
      <c r="E183" s="150" t="s">
        <v>623</v>
      </c>
      <c r="F183" s="321" t="s">
        <v>625</v>
      </c>
      <c r="G183" s="321"/>
      <c r="H183" s="321"/>
      <c r="I183" s="321"/>
      <c r="J183" s="151" t="s">
        <v>181</v>
      </c>
      <c r="K183" s="157">
        <v>1</v>
      </c>
      <c r="L183" s="323"/>
      <c r="M183" s="323"/>
      <c r="N183" s="253">
        <f t="shared" si="24"/>
        <v>0</v>
      </c>
      <c r="O183" s="253"/>
      <c r="P183" s="253"/>
      <c r="Q183" s="253"/>
      <c r="R183" s="112"/>
      <c r="T183" s="184"/>
      <c r="U183" s="36"/>
      <c r="V183" s="137"/>
      <c r="W183" s="137"/>
      <c r="X183" s="137"/>
      <c r="Y183" s="137"/>
      <c r="Z183" s="137"/>
      <c r="AA183" s="138"/>
      <c r="AR183" s="18"/>
      <c r="AT183" s="18"/>
      <c r="AU183" s="18"/>
      <c r="AY183" s="18"/>
      <c r="BE183" s="139"/>
      <c r="BF183" s="139"/>
      <c r="BG183" s="139"/>
      <c r="BH183" s="139"/>
      <c r="BI183" s="139"/>
      <c r="BJ183" s="18"/>
      <c r="BK183" s="139"/>
      <c r="BL183" s="18"/>
      <c r="BM183" s="18"/>
    </row>
    <row r="184" spans="2:65" s="1" customFormat="1" ht="107.25" customHeight="1" x14ac:dyDescent="0.3">
      <c r="B184" s="109"/>
      <c r="C184" s="149">
        <v>63</v>
      </c>
      <c r="D184" s="149" t="s">
        <v>118</v>
      </c>
      <c r="E184" s="150" t="s">
        <v>624</v>
      </c>
      <c r="F184" s="252" t="s">
        <v>626</v>
      </c>
      <c r="G184" s="252"/>
      <c r="H184" s="252"/>
      <c r="I184" s="252"/>
      <c r="J184" s="151" t="s">
        <v>181</v>
      </c>
      <c r="K184" s="157">
        <v>1</v>
      </c>
      <c r="L184" s="253"/>
      <c r="M184" s="253"/>
      <c r="N184" s="253">
        <f>ROUND(L184*K184,2)</f>
        <v>0</v>
      </c>
      <c r="O184" s="253"/>
      <c r="P184" s="253"/>
      <c r="Q184" s="253"/>
      <c r="R184" s="112"/>
      <c r="T184" s="184"/>
      <c r="U184" s="36"/>
      <c r="V184" s="137"/>
      <c r="W184" s="137"/>
      <c r="X184" s="137"/>
      <c r="Y184" s="137"/>
      <c r="Z184" s="137"/>
      <c r="AA184" s="138"/>
      <c r="AR184" s="18"/>
      <c r="AT184" s="18"/>
      <c r="AU184" s="18"/>
      <c r="AY184" s="18"/>
      <c r="BE184" s="139"/>
      <c r="BF184" s="139"/>
      <c r="BG184" s="139"/>
      <c r="BH184" s="139"/>
      <c r="BI184" s="139"/>
      <c r="BJ184" s="18"/>
      <c r="BK184" s="139"/>
      <c r="BL184" s="18"/>
      <c r="BM184" s="18"/>
    </row>
    <row r="185" spans="2:65" s="1" customFormat="1" ht="115.5" customHeight="1" x14ac:dyDescent="0.3">
      <c r="B185" s="109"/>
      <c r="C185" s="153">
        <v>64</v>
      </c>
      <c r="D185" s="153" t="s">
        <v>121</v>
      </c>
      <c r="E185" s="154" t="s">
        <v>627</v>
      </c>
      <c r="F185" s="254" t="s">
        <v>628</v>
      </c>
      <c r="G185" s="254"/>
      <c r="H185" s="254"/>
      <c r="I185" s="254"/>
      <c r="J185" s="155" t="s">
        <v>126</v>
      </c>
      <c r="K185" s="156">
        <v>1</v>
      </c>
      <c r="L185" s="251"/>
      <c r="M185" s="251"/>
      <c r="N185" s="251">
        <f t="shared" ref="N185:N187" si="25">ROUND(L185*K185,2)</f>
        <v>0</v>
      </c>
      <c r="O185" s="253"/>
      <c r="P185" s="253"/>
      <c r="Q185" s="253"/>
      <c r="R185" s="112"/>
      <c r="T185" s="184"/>
      <c r="U185" s="36"/>
      <c r="V185" s="137"/>
      <c r="W185" s="137"/>
      <c r="X185" s="137"/>
      <c r="Y185" s="137"/>
      <c r="Z185" s="137"/>
      <c r="AA185" s="138"/>
      <c r="AR185" s="18"/>
      <c r="AT185" s="18"/>
      <c r="AU185" s="18"/>
      <c r="AY185" s="18"/>
      <c r="BE185" s="139"/>
      <c r="BF185" s="139"/>
      <c r="BG185" s="139"/>
      <c r="BH185" s="139"/>
      <c r="BI185" s="139"/>
      <c r="BJ185" s="18"/>
      <c r="BK185" s="139"/>
      <c r="BL185" s="18"/>
      <c r="BM185" s="18"/>
    </row>
    <row r="186" spans="2:65" s="1" customFormat="1" ht="30" customHeight="1" x14ac:dyDescent="0.3">
      <c r="B186" s="109"/>
      <c r="C186" s="149">
        <v>65</v>
      </c>
      <c r="D186" s="149" t="s">
        <v>118</v>
      </c>
      <c r="E186" s="150" t="s">
        <v>443</v>
      </c>
      <c r="F186" s="252" t="s">
        <v>444</v>
      </c>
      <c r="G186" s="252"/>
      <c r="H186" s="252"/>
      <c r="I186" s="252"/>
      <c r="J186" s="151" t="s">
        <v>163</v>
      </c>
      <c r="K186" s="157">
        <v>1</v>
      </c>
      <c r="L186" s="253"/>
      <c r="M186" s="253"/>
      <c r="N186" s="253">
        <f t="shared" si="25"/>
        <v>0</v>
      </c>
      <c r="O186" s="253"/>
      <c r="P186" s="253"/>
      <c r="Q186" s="253"/>
      <c r="R186" s="112"/>
      <c r="T186" s="184"/>
      <c r="U186" s="36"/>
      <c r="V186" s="137"/>
      <c r="W186" s="137"/>
      <c r="X186" s="137"/>
      <c r="Y186" s="137"/>
      <c r="Z186" s="137"/>
      <c r="AA186" s="138"/>
      <c r="AR186" s="18"/>
      <c r="AT186" s="18"/>
      <c r="AU186" s="18"/>
      <c r="AY186" s="18"/>
      <c r="BE186" s="139"/>
      <c r="BF186" s="139"/>
      <c r="BG186" s="139"/>
      <c r="BH186" s="139"/>
      <c r="BI186" s="139"/>
      <c r="BJ186" s="18"/>
      <c r="BK186" s="139"/>
      <c r="BL186" s="18"/>
      <c r="BM186" s="18"/>
    </row>
    <row r="187" spans="2:65" s="1" customFormat="1" ht="42.75" customHeight="1" x14ac:dyDescent="0.3">
      <c r="B187" s="109"/>
      <c r="C187" s="153">
        <v>66</v>
      </c>
      <c r="D187" s="153" t="s">
        <v>121</v>
      </c>
      <c r="E187" s="154" t="s">
        <v>445</v>
      </c>
      <c r="F187" s="254" t="s">
        <v>446</v>
      </c>
      <c r="G187" s="254"/>
      <c r="H187" s="254"/>
      <c r="I187" s="254"/>
      <c r="J187" s="155" t="s">
        <v>126</v>
      </c>
      <c r="K187" s="156">
        <v>2</v>
      </c>
      <c r="L187" s="251"/>
      <c r="M187" s="251"/>
      <c r="N187" s="251">
        <f t="shared" si="25"/>
        <v>0</v>
      </c>
      <c r="O187" s="253"/>
      <c r="P187" s="253"/>
      <c r="Q187" s="253"/>
      <c r="R187" s="112"/>
      <c r="T187" s="184"/>
      <c r="U187" s="36"/>
      <c r="V187" s="137"/>
      <c r="W187" s="137"/>
      <c r="X187" s="137"/>
      <c r="Y187" s="137"/>
      <c r="Z187" s="137"/>
      <c r="AA187" s="138"/>
      <c r="AR187" s="18"/>
      <c r="AT187" s="18"/>
      <c r="AU187" s="18"/>
      <c r="AY187" s="18"/>
      <c r="BE187" s="139"/>
      <c r="BF187" s="139"/>
      <c r="BG187" s="139"/>
      <c r="BH187" s="139"/>
      <c r="BI187" s="139"/>
      <c r="BJ187" s="18"/>
      <c r="BK187" s="139"/>
      <c r="BL187" s="18"/>
      <c r="BM187" s="18"/>
    </row>
    <row r="188" spans="2:65" s="1" customFormat="1" ht="32.25" customHeight="1" x14ac:dyDescent="0.3">
      <c r="B188" s="109"/>
      <c r="C188" s="153">
        <v>67</v>
      </c>
      <c r="D188" s="153" t="s">
        <v>121</v>
      </c>
      <c r="E188" s="154" t="s">
        <v>629</v>
      </c>
      <c r="F188" s="254" t="s">
        <v>447</v>
      </c>
      <c r="G188" s="254"/>
      <c r="H188" s="254"/>
      <c r="I188" s="254"/>
      <c r="J188" s="155" t="s">
        <v>126</v>
      </c>
      <c r="K188" s="156">
        <v>1</v>
      </c>
      <c r="L188" s="251"/>
      <c r="M188" s="251"/>
      <c r="N188" s="251">
        <f>ROUND(L188*K188,2)</f>
        <v>0</v>
      </c>
      <c r="O188" s="253"/>
      <c r="P188" s="253"/>
      <c r="Q188" s="253"/>
      <c r="R188" s="112"/>
      <c r="T188" s="184"/>
      <c r="U188" s="36"/>
      <c r="V188" s="137"/>
      <c r="W188" s="137"/>
      <c r="X188" s="137"/>
      <c r="Y188" s="137"/>
      <c r="Z188" s="137"/>
      <c r="AA188" s="138"/>
      <c r="AR188" s="18"/>
      <c r="AT188" s="18"/>
      <c r="AU188" s="18"/>
      <c r="AY188" s="18"/>
      <c r="BE188" s="139"/>
      <c r="BF188" s="139"/>
      <c r="BG188" s="139"/>
      <c r="BH188" s="139"/>
      <c r="BI188" s="139"/>
      <c r="BJ188" s="18"/>
      <c r="BK188" s="139"/>
      <c r="BL188" s="18"/>
      <c r="BM188" s="18"/>
    </row>
    <row r="189" spans="2:65" s="1" customFormat="1" ht="30" customHeight="1" x14ac:dyDescent="0.3">
      <c r="B189" s="109"/>
      <c r="C189" s="149">
        <v>68</v>
      </c>
      <c r="D189" s="149" t="s">
        <v>118</v>
      </c>
      <c r="E189" s="150" t="s">
        <v>448</v>
      </c>
      <c r="F189" s="252" t="s">
        <v>449</v>
      </c>
      <c r="G189" s="252"/>
      <c r="H189" s="252"/>
      <c r="I189" s="252"/>
      <c r="J189" s="151" t="s">
        <v>329</v>
      </c>
      <c r="K189" s="157">
        <v>1</v>
      </c>
      <c r="L189" s="253"/>
      <c r="M189" s="253"/>
      <c r="N189" s="253">
        <f t="shared" ref="N189" si="26">ROUND(L189*K189,2)</f>
        <v>0</v>
      </c>
      <c r="O189" s="253"/>
      <c r="P189" s="253"/>
      <c r="Q189" s="253"/>
      <c r="R189" s="112"/>
      <c r="T189" s="184"/>
      <c r="U189" s="36"/>
      <c r="V189" s="137"/>
      <c r="W189" s="137"/>
      <c r="X189" s="137"/>
      <c r="Y189" s="137"/>
      <c r="Z189" s="137"/>
      <c r="AA189" s="138"/>
      <c r="AR189" s="18"/>
      <c r="AT189" s="18"/>
      <c r="AU189" s="18"/>
      <c r="AY189" s="18"/>
      <c r="BE189" s="139"/>
      <c r="BF189" s="139"/>
      <c r="BG189" s="139"/>
      <c r="BH189" s="139"/>
      <c r="BI189" s="139"/>
      <c r="BJ189" s="18"/>
      <c r="BK189" s="139"/>
      <c r="BL189" s="18"/>
      <c r="BM189" s="18"/>
    </row>
    <row r="190" spans="2:65" s="1" customFormat="1" ht="34.5" customHeight="1" x14ac:dyDescent="0.3">
      <c r="B190" s="109"/>
      <c r="C190" s="153">
        <v>69</v>
      </c>
      <c r="D190" s="153" t="s">
        <v>121</v>
      </c>
      <c r="E190" s="154" t="s">
        <v>630</v>
      </c>
      <c r="F190" s="254" t="s">
        <v>631</v>
      </c>
      <c r="G190" s="254"/>
      <c r="H190" s="254"/>
      <c r="I190" s="254"/>
      <c r="J190" s="155" t="s">
        <v>126</v>
      </c>
      <c r="K190" s="156">
        <v>2</v>
      </c>
      <c r="L190" s="251"/>
      <c r="M190" s="251"/>
      <c r="N190" s="251">
        <f>ROUND(L190*K190,2)</f>
        <v>0</v>
      </c>
      <c r="O190" s="253"/>
      <c r="P190" s="253"/>
      <c r="Q190" s="253"/>
      <c r="R190" s="112"/>
      <c r="T190" s="184"/>
      <c r="U190" s="36"/>
      <c r="V190" s="137"/>
      <c r="W190" s="137"/>
      <c r="X190" s="137"/>
      <c r="Y190" s="137"/>
      <c r="Z190" s="137"/>
      <c r="AA190" s="138"/>
      <c r="AR190" s="18"/>
      <c r="AT190" s="18"/>
      <c r="AU190" s="18"/>
      <c r="AY190" s="18"/>
      <c r="BE190" s="139"/>
      <c r="BF190" s="139"/>
      <c r="BG190" s="139"/>
      <c r="BH190" s="139"/>
      <c r="BI190" s="139"/>
      <c r="BJ190" s="18"/>
      <c r="BK190" s="139"/>
      <c r="BL190" s="18"/>
      <c r="BM190" s="18"/>
    </row>
    <row r="191" spans="2:65" s="1" customFormat="1" ht="30" customHeight="1" x14ac:dyDescent="0.3">
      <c r="B191" s="109"/>
      <c r="C191" s="149">
        <v>70</v>
      </c>
      <c r="D191" s="149" t="s">
        <v>118</v>
      </c>
      <c r="E191" s="150" t="s">
        <v>632</v>
      </c>
      <c r="F191" s="252" t="s">
        <v>633</v>
      </c>
      <c r="G191" s="252"/>
      <c r="H191" s="252"/>
      <c r="I191" s="252"/>
      <c r="J191" s="151" t="s">
        <v>329</v>
      </c>
      <c r="K191" s="157">
        <v>2</v>
      </c>
      <c r="L191" s="253"/>
      <c r="M191" s="253"/>
      <c r="N191" s="253">
        <f t="shared" ref="N191" si="27">ROUND(L191*K191,2)</f>
        <v>0</v>
      </c>
      <c r="O191" s="253"/>
      <c r="P191" s="253"/>
      <c r="Q191" s="253"/>
      <c r="R191" s="112"/>
      <c r="T191" s="184"/>
      <c r="U191" s="36"/>
      <c r="V191" s="137"/>
      <c r="W191" s="137"/>
      <c r="X191" s="137"/>
      <c r="Y191" s="137"/>
      <c r="Z191" s="137"/>
      <c r="AA191" s="138"/>
      <c r="AR191" s="18"/>
      <c r="AT191" s="18"/>
      <c r="AU191" s="18"/>
      <c r="AY191" s="18"/>
      <c r="BE191" s="139"/>
      <c r="BF191" s="139"/>
      <c r="BG191" s="139"/>
      <c r="BH191" s="139"/>
      <c r="BI191" s="139"/>
      <c r="BJ191" s="18"/>
      <c r="BK191" s="139"/>
      <c r="BL191" s="18"/>
      <c r="BM191" s="18"/>
    </row>
    <row r="192" spans="2:65" s="1" customFormat="1" ht="30" customHeight="1" x14ac:dyDescent="0.3">
      <c r="B192" s="109"/>
      <c r="C192" s="153">
        <v>71</v>
      </c>
      <c r="D192" s="153"/>
      <c r="E192" s="154" t="s">
        <v>450</v>
      </c>
      <c r="F192" s="254" t="s">
        <v>451</v>
      </c>
      <c r="G192" s="254"/>
      <c r="H192" s="254"/>
      <c r="I192" s="254"/>
      <c r="J192" s="155" t="s">
        <v>126</v>
      </c>
      <c r="K192" s="156">
        <v>1</v>
      </c>
      <c r="L192" s="251"/>
      <c r="M192" s="251"/>
      <c r="N192" s="251">
        <f t="shared" ref="N192:N196" si="28">ROUND(L192*K192,2)</f>
        <v>0</v>
      </c>
      <c r="O192" s="253"/>
      <c r="P192" s="253"/>
      <c r="Q192" s="253"/>
      <c r="R192" s="112"/>
      <c r="T192" s="184"/>
      <c r="U192" s="36"/>
      <c r="V192" s="137"/>
      <c r="W192" s="137"/>
      <c r="X192" s="137"/>
      <c r="Y192" s="137"/>
      <c r="Z192" s="137"/>
      <c r="AA192" s="138"/>
      <c r="AR192" s="18"/>
      <c r="AT192" s="18"/>
      <c r="AU192" s="18"/>
      <c r="AY192" s="18"/>
      <c r="BE192" s="139"/>
      <c r="BF192" s="139"/>
      <c r="BG192" s="139"/>
      <c r="BH192" s="139"/>
      <c r="BI192" s="139"/>
      <c r="BJ192" s="18"/>
      <c r="BK192" s="139"/>
      <c r="BL192" s="18"/>
      <c r="BM192" s="18"/>
    </row>
    <row r="193" spans="2:65" s="1" customFormat="1" ht="30" customHeight="1" x14ac:dyDescent="0.3">
      <c r="B193" s="109"/>
      <c r="C193" s="149">
        <v>72</v>
      </c>
      <c r="D193" s="149" t="s">
        <v>118</v>
      </c>
      <c r="E193" s="150" t="s">
        <v>454</v>
      </c>
      <c r="F193" s="321" t="s">
        <v>455</v>
      </c>
      <c r="G193" s="321"/>
      <c r="H193" s="321"/>
      <c r="I193" s="321"/>
      <c r="J193" s="151" t="s">
        <v>329</v>
      </c>
      <c r="K193" s="157">
        <v>1</v>
      </c>
      <c r="L193" s="253"/>
      <c r="M193" s="253"/>
      <c r="N193" s="253">
        <f t="shared" ref="N193" si="29">ROUND(L193*K193,2)</f>
        <v>0</v>
      </c>
      <c r="O193" s="253"/>
      <c r="P193" s="253"/>
      <c r="Q193" s="253"/>
      <c r="R193" s="112"/>
      <c r="T193" s="184"/>
      <c r="U193" s="36"/>
      <c r="V193" s="137"/>
      <c r="W193" s="137"/>
      <c r="X193" s="137"/>
      <c r="Y193" s="137"/>
      <c r="Z193" s="137"/>
      <c r="AA193" s="138"/>
      <c r="AR193" s="18"/>
      <c r="AT193" s="18"/>
      <c r="AU193" s="18"/>
      <c r="AY193" s="18"/>
      <c r="BE193" s="139"/>
      <c r="BF193" s="139"/>
      <c r="BG193" s="139"/>
      <c r="BH193" s="139"/>
      <c r="BI193" s="139"/>
      <c r="BJ193" s="18"/>
      <c r="BK193" s="139"/>
      <c r="BL193" s="18"/>
      <c r="BM193" s="18"/>
    </row>
    <row r="194" spans="2:65" s="1" customFormat="1" ht="195" customHeight="1" x14ac:dyDescent="0.3">
      <c r="B194" s="109"/>
      <c r="C194" s="211">
        <v>73</v>
      </c>
      <c r="D194" s="211" t="s">
        <v>118</v>
      </c>
      <c r="E194" s="212" t="s">
        <v>453</v>
      </c>
      <c r="F194" s="321" t="s">
        <v>875</v>
      </c>
      <c r="G194" s="321"/>
      <c r="H194" s="321"/>
      <c r="I194" s="321"/>
      <c r="J194" s="213" t="s">
        <v>324</v>
      </c>
      <c r="K194" s="214">
        <v>1</v>
      </c>
      <c r="L194" s="322"/>
      <c r="M194" s="322"/>
      <c r="N194" s="322">
        <f t="shared" si="28"/>
        <v>0</v>
      </c>
      <c r="O194" s="322"/>
      <c r="P194" s="322"/>
      <c r="Q194" s="322"/>
      <c r="R194" s="112"/>
      <c r="T194" s="184"/>
      <c r="U194" s="36"/>
      <c r="V194" s="137"/>
      <c r="W194" s="137"/>
      <c r="X194" s="137"/>
      <c r="Y194" s="137"/>
      <c r="Z194" s="137"/>
      <c r="AA194" s="138"/>
      <c r="AR194" s="18"/>
      <c r="AT194" s="18"/>
      <c r="AU194" s="18"/>
      <c r="AY194" s="18"/>
      <c r="BE194" s="139"/>
      <c r="BF194" s="139"/>
      <c r="BG194" s="139"/>
      <c r="BH194" s="139"/>
      <c r="BI194" s="139"/>
      <c r="BJ194" s="18"/>
      <c r="BK194" s="139"/>
      <c r="BL194" s="18"/>
      <c r="BM194" s="18"/>
    </row>
    <row r="195" spans="2:65" s="1" customFormat="1" ht="42" customHeight="1" x14ac:dyDescent="0.3">
      <c r="B195" s="109"/>
      <c r="C195" s="153">
        <v>74</v>
      </c>
      <c r="D195" s="153" t="s">
        <v>121</v>
      </c>
      <c r="E195" s="154" t="s">
        <v>634</v>
      </c>
      <c r="F195" s="254" t="s">
        <v>635</v>
      </c>
      <c r="G195" s="254"/>
      <c r="H195" s="254"/>
      <c r="I195" s="254"/>
      <c r="J195" s="155" t="s">
        <v>126</v>
      </c>
      <c r="K195" s="156">
        <v>2</v>
      </c>
      <c r="L195" s="251"/>
      <c r="M195" s="251"/>
      <c r="N195" s="251">
        <f t="shared" si="28"/>
        <v>0</v>
      </c>
      <c r="O195" s="253"/>
      <c r="P195" s="253"/>
      <c r="Q195" s="253"/>
      <c r="R195" s="112"/>
      <c r="T195" s="184"/>
      <c r="U195" s="36"/>
      <c r="V195" s="137"/>
      <c r="W195" s="137"/>
      <c r="X195" s="137"/>
      <c r="Y195" s="137"/>
      <c r="Z195" s="137"/>
      <c r="AA195" s="138"/>
      <c r="AR195" s="18"/>
      <c r="AT195" s="18"/>
      <c r="AU195" s="18"/>
      <c r="AY195" s="18"/>
      <c r="BE195" s="139"/>
      <c r="BF195" s="139"/>
      <c r="BG195" s="139"/>
      <c r="BH195" s="139"/>
      <c r="BI195" s="139"/>
      <c r="BJ195" s="18"/>
      <c r="BK195" s="139"/>
      <c r="BL195" s="18"/>
      <c r="BM195" s="18"/>
    </row>
    <row r="196" spans="2:65" s="1" customFormat="1" ht="29.25" customHeight="1" x14ac:dyDescent="0.3">
      <c r="B196" s="109"/>
      <c r="C196" s="149">
        <v>75</v>
      </c>
      <c r="D196" s="149" t="s">
        <v>118</v>
      </c>
      <c r="E196" s="150" t="s">
        <v>636</v>
      </c>
      <c r="F196" s="252" t="s">
        <v>637</v>
      </c>
      <c r="G196" s="252"/>
      <c r="H196" s="252"/>
      <c r="I196" s="252"/>
      <c r="J196" s="151" t="s">
        <v>126</v>
      </c>
      <c r="K196" s="180">
        <v>2</v>
      </c>
      <c r="L196" s="253"/>
      <c r="M196" s="253"/>
      <c r="N196" s="253">
        <f t="shared" si="28"/>
        <v>0</v>
      </c>
      <c r="O196" s="253"/>
      <c r="P196" s="253"/>
      <c r="Q196" s="253"/>
      <c r="R196" s="112"/>
      <c r="T196" s="184"/>
      <c r="U196" s="36"/>
      <c r="V196" s="137"/>
      <c r="W196" s="137"/>
      <c r="X196" s="137"/>
      <c r="Y196" s="137"/>
      <c r="Z196" s="137"/>
      <c r="AA196" s="138"/>
      <c r="AR196" s="18"/>
      <c r="AT196" s="18"/>
      <c r="AU196" s="18"/>
      <c r="AY196" s="18"/>
      <c r="BE196" s="139"/>
      <c r="BF196" s="139"/>
      <c r="BG196" s="139"/>
      <c r="BH196" s="139"/>
      <c r="BI196" s="139"/>
      <c r="BJ196" s="18"/>
      <c r="BK196" s="139"/>
      <c r="BL196" s="18"/>
      <c r="BM196" s="18"/>
    </row>
    <row r="197" spans="2:65" s="1" customFormat="1" ht="27.75" customHeight="1" x14ac:dyDescent="0.3">
      <c r="B197" s="109"/>
      <c r="C197" s="149"/>
      <c r="D197" s="149"/>
      <c r="E197" s="175" t="s">
        <v>442</v>
      </c>
      <c r="F197" s="252"/>
      <c r="G197" s="252"/>
      <c r="H197" s="252"/>
      <c r="I197" s="252"/>
      <c r="J197" s="151"/>
      <c r="K197" s="157"/>
      <c r="L197" s="253"/>
      <c r="M197" s="253"/>
      <c r="N197" s="253"/>
      <c r="O197" s="253"/>
      <c r="P197" s="253"/>
      <c r="Q197" s="253"/>
      <c r="R197" s="112"/>
      <c r="T197" s="184"/>
      <c r="U197" s="36"/>
      <c r="V197" s="137"/>
      <c r="W197" s="137"/>
      <c r="X197" s="137"/>
      <c r="Y197" s="137"/>
      <c r="Z197" s="137"/>
      <c r="AA197" s="138"/>
      <c r="AR197" s="18"/>
      <c r="AT197" s="18"/>
      <c r="AU197" s="18"/>
      <c r="AY197" s="18"/>
      <c r="BE197" s="139"/>
      <c r="BF197" s="139"/>
      <c r="BG197" s="139"/>
      <c r="BH197" s="139"/>
      <c r="BI197" s="139"/>
      <c r="BJ197" s="18"/>
      <c r="BK197" s="139"/>
      <c r="BL197" s="18"/>
      <c r="BM197" s="18"/>
    </row>
    <row r="198" spans="2:65" s="1" customFormat="1" ht="27.75" customHeight="1" x14ac:dyDescent="0.3">
      <c r="B198" s="109"/>
      <c r="C198" s="149">
        <v>76</v>
      </c>
      <c r="D198" s="149" t="s">
        <v>118</v>
      </c>
      <c r="E198" s="150" t="s">
        <v>657</v>
      </c>
      <c r="F198" s="255" t="s">
        <v>658</v>
      </c>
      <c r="G198" s="256"/>
      <c r="H198" s="256"/>
      <c r="I198" s="257"/>
      <c r="J198" s="151" t="s">
        <v>126</v>
      </c>
      <c r="K198" s="157">
        <v>2</v>
      </c>
      <c r="L198" s="258"/>
      <c r="M198" s="259"/>
      <c r="N198" s="258">
        <f t="shared" ref="N198" si="30">ROUND(L198*K198,2)</f>
        <v>0</v>
      </c>
      <c r="O198" s="263"/>
      <c r="P198" s="263"/>
      <c r="Q198" s="259"/>
      <c r="R198" s="112"/>
      <c r="T198" s="184"/>
      <c r="U198" s="36"/>
      <c r="V198" s="137"/>
      <c r="W198" s="137"/>
      <c r="X198" s="137"/>
      <c r="Y198" s="137"/>
      <c r="Z198" s="137"/>
      <c r="AA198" s="138"/>
      <c r="AR198" s="18"/>
      <c r="AT198" s="18"/>
      <c r="AU198" s="18"/>
      <c r="AY198" s="18"/>
      <c r="BE198" s="139"/>
      <c r="BF198" s="139"/>
      <c r="BG198" s="139"/>
      <c r="BH198" s="139"/>
      <c r="BI198" s="139"/>
      <c r="BJ198" s="18"/>
      <c r="BK198" s="139"/>
      <c r="BL198" s="18"/>
      <c r="BM198" s="18"/>
    </row>
    <row r="199" spans="2:65" s="1" customFormat="1" ht="26.25" customHeight="1" x14ac:dyDescent="0.3">
      <c r="B199" s="109"/>
      <c r="C199" s="149">
        <v>77</v>
      </c>
      <c r="D199" s="149" t="s">
        <v>118</v>
      </c>
      <c r="E199" s="150" t="s">
        <v>191</v>
      </c>
      <c r="F199" s="255" t="s">
        <v>236</v>
      </c>
      <c r="G199" s="256"/>
      <c r="H199" s="256"/>
      <c r="I199" s="257"/>
      <c r="J199" s="151" t="s">
        <v>126</v>
      </c>
      <c r="K199" s="157">
        <v>6</v>
      </c>
      <c r="L199" s="258"/>
      <c r="M199" s="259"/>
      <c r="N199" s="258">
        <f t="shared" ref="N199" si="31">ROUND(L199*K199,2)</f>
        <v>0</v>
      </c>
      <c r="O199" s="263"/>
      <c r="P199" s="263"/>
      <c r="Q199" s="259"/>
      <c r="R199" s="112"/>
      <c r="T199" s="136"/>
      <c r="U199" s="36"/>
      <c r="V199" s="137"/>
      <c r="W199" s="137"/>
      <c r="X199" s="137"/>
      <c r="Y199" s="137"/>
      <c r="Z199" s="137"/>
      <c r="AA199" s="138"/>
      <c r="AR199" s="18"/>
      <c r="AT199" s="18"/>
      <c r="AU199" s="18"/>
      <c r="AY199" s="18"/>
      <c r="BE199" s="139"/>
      <c r="BF199" s="139"/>
      <c r="BG199" s="139"/>
      <c r="BH199" s="139"/>
      <c r="BI199" s="139"/>
      <c r="BJ199" s="18"/>
      <c r="BK199" s="139"/>
      <c r="BL199" s="18"/>
      <c r="BM199" s="18"/>
    </row>
    <row r="200" spans="2:65" s="1" customFormat="1" ht="26.25" customHeight="1" x14ac:dyDescent="0.3">
      <c r="B200" s="109"/>
      <c r="C200" s="149">
        <v>78</v>
      </c>
      <c r="D200" s="149" t="s">
        <v>118</v>
      </c>
      <c r="E200" s="150" t="s">
        <v>161</v>
      </c>
      <c r="F200" s="252" t="s">
        <v>237</v>
      </c>
      <c r="G200" s="252"/>
      <c r="H200" s="252"/>
      <c r="I200" s="252"/>
      <c r="J200" s="151" t="s">
        <v>126</v>
      </c>
      <c r="K200" s="157">
        <v>10</v>
      </c>
      <c r="L200" s="253"/>
      <c r="M200" s="253"/>
      <c r="N200" s="253">
        <f t="shared" ref="N200:N205" si="32">ROUND(L200*K200,2)</f>
        <v>0</v>
      </c>
      <c r="O200" s="253"/>
      <c r="P200" s="253"/>
      <c r="Q200" s="253"/>
      <c r="R200" s="112"/>
      <c r="T200" s="136"/>
      <c r="U200" s="36"/>
      <c r="V200" s="137"/>
      <c r="W200" s="137"/>
      <c r="X200" s="137"/>
      <c r="Y200" s="137"/>
      <c r="Z200" s="137"/>
      <c r="AA200" s="138"/>
      <c r="AR200" s="18"/>
      <c r="AT200" s="18"/>
      <c r="AU200" s="18"/>
      <c r="AY200" s="18"/>
      <c r="BE200" s="139"/>
      <c r="BF200" s="139"/>
      <c r="BG200" s="139"/>
      <c r="BH200" s="139"/>
      <c r="BI200" s="139"/>
      <c r="BJ200" s="18"/>
      <c r="BK200" s="139"/>
      <c r="BL200" s="18"/>
      <c r="BM200" s="18"/>
    </row>
    <row r="201" spans="2:65" s="1" customFormat="1" ht="28.5" customHeight="1" x14ac:dyDescent="0.3">
      <c r="B201" s="109"/>
      <c r="C201" s="149">
        <v>79</v>
      </c>
      <c r="D201" s="149" t="s">
        <v>118</v>
      </c>
      <c r="E201" s="150" t="s">
        <v>184</v>
      </c>
      <c r="F201" s="252" t="s">
        <v>238</v>
      </c>
      <c r="G201" s="252"/>
      <c r="H201" s="252"/>
      <c r="I201" s="252"/>
      <c r="J201" s="151" t="s">
        <v>126</v>
      </c>
      <c r="K201" s="157">
        <v>8</v>
      </c>
      <c r="L201" s="253"/>
      <c r="M201" s="253"/>
      <c r="N201" s="253">
        <f t="shared" si="32"/>
        <v>0</v>
      </c>
      <c r="O201" s="253"/>
      <c r="P201" s="253"/>
      <c r="Q201" s="253"/>
      <c r="R201" s="112"/>
      <c r="T201" s="136"/>
      <c r="U201" s="36"/>
      <c r="V201" s="137"/>
      <c r="W201" s="137"/>
      <c r="X201" s="137"/>
      <c r="Y201" s="137"/>
      <c r="Z201" s="137"/>
      <c r="AA201" s="138"/>
      <c r="AR201" s="18"/>
      <c r="AT201" s="18"/>
      <c r="AU201" s="18"/>
      <c r="AY201" s="18"/>
      <c r="BE201" s="139"/>
      <c r="BF201" s="139"/>
      <c r="BG201" s="139"/>
      <c r="BH201" s="139"/>
      <c r="BI201" s="139"/>
      <c r="BJ201" s="18"/>
      <c r="BK201" s="139"/>
      <c r="BL201" s="18"/>
      <c r="BM201" s="18"/>
    </row>
    <row r="202" spans="2:65" s="1" customFormat="1" ht="30.75" customHeight="1" x14ac:dyDescent="0.3">
      <c r="B202" s="109"/>
      <c r="C202" s="149">
        <v>80</v>
      </c>
      <c r="D202" s="149" t="s">
        <v>118</v>
      </c>
      <c r="E202" s="150" t="s">
        <v>185</v>
      </c>
      <c r="F202" s="252" t="s">
        <v>239</v>
      </c>
      <c r="G202" s="252"/>
      <c r="H202" s="252"/>
      <c r="I202" s="252"/>
      <c r="J202" s="151" t="s">
        <v>126</v>
      </c>
      <c r="K202" s="157">
        <v>2</v>
      </c>
      <c r="L202" s="253"/>
      <c r="M202" s="253"/>
      <c r="N202" s="253">
        <f t="shared" si="32"/>
        <v>0</v>
      </c>
      <c r="O202" s="253"/>
      <c r="P202" s="253"/>
      <c r="Q202" s="253"/>
      <c r="R202" s="112"/>
      <c r="T202" s="136"/>
      <c r="U202" s="36"/>
      <c r="V202" s="137"/>
      <c r="W202" s="137"/>
      <c r="X202" s="137"/>
      <c r="Y202" s="137"/>
      <c r="Z202" s="137"/>
      <c r="AA202" s="138"/>
      <c r="AR202" s="18"/>
      <c r="AT202" s="18"/>
      <c r="AU202" s="18"/>
      <c r="AY202" s="18"/>
      <c r="BE202" s="139"/>
      <c r="BF202" s="139"/>
      <c r="BG202" s="139"/>
      <c r="BH202" s="139"/>
      <c r="BI202" s="139"/>
      <c r="BJ202" s="18"/>
      <c r="BK202" s="139"/>
      <c r="BL202" s="18"/>
      <c r="BM202" s="18"/>
    </row>
    <row r="203" spans="2:65" s="1" customFormat="1" ht="30.75" customHeight="1" x14ac:dyDescent="0.3">
      <c r="B203" s="109"/>
      <c r="C203" s="149">
        <v>81</v>
      </c>
      <c r="D203" s="149" t="s">
        <v>118</v>
      </c>
      <c r="E203" s="150" t="s">
        <v>240</v>
      </c>
      <c r="F203" s="307" t="s">
        <v>452</v>
      </c>
      <c r="G203" s="308"/>
      <c r="H203" s="308"/>
      <c r="I203" s="309"/>
      <c r="J203" s="151" t="s">
        <v>126</v>
      </c>
      <c r="K203" s="157">
        <v>3</v>
      </c>
      <c r="L203" s="258"/>
      <c r="M203" s="259"/>
      <c r="N203" s="258">
        <f t="shared" si="32"/>
        <v>0</v>
      </c>
      <c r="O203" s="263"/>
      <c r="P203" s="263"/>
      <c r="Q203" s="259"/>
      <c r="R203" s="112"/>
      <c r="T203" s="136"/>
      <c r="U203" s="36"/>
      <c r="V203" s="137"/>
      <c r="W203" s="137"/>
      <c r="X203" s="137"/>
      <c r="Y203" s="137"/>
      <c r="Z203" s="137"/>
      <c r="AA203" s="138"/>
      <c r="AR203" s="18"/>
      <c r="AT203" s="18"/>
      <c r="AU203" s="18"/>
      <c r="AY203" s="18"/>
      <c r="BE203" s="139"/>
      <c r="BF203" s="139"/>
      <c r="BG203" s="139"/>
      <c r="BH203" s="139"/>
      <c r="BI203" s="139"/>
      <c r="BJ203" s="18"/>
      <c r="BK203" s="139"/>
      <c r="BL203" s="18"/>
      <c r="BM203" s="18"/>
    </row>
    <row r="204" spans="2:65" s="1" customFormat="1" ht="30.75" customHeight="1" x14ac:dyDescent="0.3">
      <c r="B204" s="109"/>
      <c r="C204" s="149">
        <v>82</v>
      </c>
      <c r="D204" s="149" t="s">
        <v>118</v>
      </c>
      <c r="E204" s="150" t="s">
        <v>643</v>
      </c>
      <c r="F204" s="252" t="s">
        <v>644</v>
      </c>
      <c r="G204" s="252"/>
      <c r="H204" s="252"/>
      <c r="I204" s="252"/>
      <c r="J204" s="151" t="s">
        <v>126</v>
      </c>
      <c r="K204" s="157">
        <v>2</v>
      </c>
      <c r="L204" s="253"/>
      <c r="M204" s="253"/>
      <c r="N204" s="253">
        <f t="shared" ref="N204" si="33">ROUND(L204*K204,2)</f>
        <v>0</v>
      </c>
      <c r="O204" s="253"/>
      <c r="P204" s="253"/>
      <c r="Q204" s="253"/>
      <c r="R204" s="112"/>
      <c r="T204" s="136"/>
      <c r="U204" s="36"/>
      <c r="V204" s="137"/>
      <c r="W204" s="137"/>
      <c r="X204" s="137"/>
      <c r="Y204" s="137"/>
      <c r="Z204" s="137"/>
      <c r="AA204" s="138"/>
      <c r="AR204" s="18"/>
      <c r="AT204" s="18"/>
      <c r="AU204" s="18"/>
      <c r="AY204" s="18"/>
      <c r="BE204" s="139"/>
      <c r="BF204" s="139"/>
      <c r="BG204" s="139"/>
      <c r="BH204" s="139"/>
      <c r="BI204" s="139"/>
      <c r="BJ204" s="18"/>
      <c r="BK204" s="139"/>
      <c r="BL204" s="18"/>
      <c r="BM204" s="18"/>
    </row>
    <row r="205" spans="2:65" s="1" customFormat="1" ht="30.75" customHeight="1" x14ac:dyDescent="0.3">
      <c r="B205" s="109"/>
      <c r="C205" s="149">
        <v>83</v>
      </c>
      <c r="D205" s="149" t="s">
        <v>118</v>
      </c>
      <c r="E205" s="150" t="s">
        <v>641</v>
      </c>
      <c r="F205" s="252" t="s">
        <v>642</v>
      </c>
      <c r="G205" s="252"/>
      <c r="H205" s="252"/>
      <c r="I205" s="252"/>
      <c r="J205" s="151" t="s">
        <v>126</v>
      </c>
      <c r="K205" s="157">
        <v>4</v>
      </c>
      <c r="L205" s="253"/>
      <c r="M205" s="253"/>
      <c r="N205" s="253">
        <f t="shared" si="32"/>
        <v>0</v>
      </c>
      <c r="O205" s="253"/>
      <c r="P205" s="253"/>
      <c r="Q205" s="253"/>
      <c r="R205" s="112"/>
      <c r="T205" s="136"/>
      <c r="U205" s="36"/>
      <c r="V205" s="137"/>
      <c r="W205" s="137"/>
      <c r="X205" s="137"/>
      <c r="Y205" s="137"/>
      <c r="Z205" s="137"/>
      <c r="AA205" s="138"/>
      <c r="AR205" s="18"/>
      <c r="AT205" s="18"/>
      <c r="AU205" s="18"/>
      <c r="AY205" s="18"/>
      <c r="BE205" s="139"/>
      <c r="BF205" s="139"/>
      <c r="BG205" s="139"/>
      <c r="BH205" s="139"/>
      <c r="BI205" s="139"/>
      <c r="BJ205" s="18"/>
      <c r="BK205" s="139"/>
      <c r="BL205" s="18"/>
      <c r="BM205" s="18"/>
    </row>
    <row r="206" spans="2:65" s="1" customFormat="1" ht="24.75" customHeight="1" x14ac:dyDescent="0.3">
      <c r="B206" s="109"/>
      <c r="C206" s="149">
        <v>84</v>
      </c>
      <c r="D206" s="149" t="s">
        <v>118</v>
      </c>
      <c r="E206" s="150" t="s">
        <v>639</v>
      </c>
      <c r="F206" s="252" t="s">
        <v>640</v>
      </c>
      <c r="G206" s="252"/>
      <c r="H206" s="252"/>
      <c r="I206" s="252"/>
      <c r="J206" s="151" t="s">
        <v>126</v>
      </c>
      <c r="K206" s="157">
        <v>1</v>
      </c>
      <c r="L206" s="253"/>
      <c r="M206" s="253"/>
      <c r="N206" s="253">
        <f t="shared" ref="N206" si="34">ROUND(L206*K206,2)</f>
        <v>0</v>
      </c>
      <c r="O206" s="253"/>
      <c r="P206" s="253"/>
      <c r="Q206" s="253"/>
      <c r="R206" s="112"/>
      <c r="T206" s="136"/>
      <c r="U206" s="36"/>
      <c r="V206" s="137"/>
      <c r="W206" s="137"/>
      <c r="X206" s="137"/>
      <c r="Y206" s="137"/>
      <c r="Z206" s="137"/>
      <c r="AA206" s="138"/>
      <c r="AR206" s="18"/>
      <c r="AT206" s="18"/>
      <c r="AU206" s="18"/>
      <c r="AY206" s="18"/>
      <c r="BE206" s="139"/>
      <c r="BF206" s="139"/>
      <c r="BG206" s="139"/>
      <c r="BH206" s="139"/>
      <c r="BI206" s="139"/>
      <c r="BJ206" s="18"/>
      <c r="BK206" s="139"/>
      <c r="BL206" s="18"/>
      <c r="BM206" s="18"/>
    </row>
    <row r="207" spans="2:65" s="1" customFormat="1" ht="26.25" customHeight="1" x14ac:dyDescent="0.3">
      <c r="B207" s="109"/>
      <c r="C207" s="149">
        <v>85</v>
      </c>
      <c r="D207" s="149" t="s">
        <v>118</v>
      </c>
      <c r="E207" s="150" t="s">
        <v>645</v>
      </c>
      <c r="F207" s="252" t="s">
        <v>646</v>
      </c>
      <c r="G207" s="252"/>
      <c r="H207" s="252"/>
      <c r="I207" s="252"/>
      <c r="J207" s="151" t="s">
        <v>126</v>
      </c>
      <c r="K207" s="157">
        <v>1</v>
      </c>
      <c r="L207" s="253"/>
      <c r="M207" s="253"/>
      <c r="N207" s="253">
        <f t="shared" ref="N207:N209" si="35">ROUND(L207*K207,2)</f>
        <v>0</v>
      </c>
      <c r="O207" s="253"/>
      <c r="P207" s="253"/>
      <c r="Q207" s="253"/>
      <c r="R207" s="112"/>
      <c r="T207" s="136"/>
      <c r="U207" s="36"/>
      <c r="V207" s="137"/>
      <c r="W207" s="137"/>
      <c r="X207" s="137"/>
      <c r="Y207" s="137"/>
      <c r="Z207" s="137"/>
      <c r="AA207" s="138"/>
      <c r="AR207" s="18"/>
      <c r="AT207" s="18"/>
      <c r="AU207" s="18"/>
      <c r="AY207" s="18"/>
      <c r="BE207" s="139"/>
      <c r="BF207" s="139"/>
      <c r="BG207" s="139"/>
      <c r="BH207" s="139"/>
      <c r="BI207" s="139"/>
      <c r="BJ207" s="18"/>
      <c r="BK207" s="139"/>
      <c r="BL207" s="18"/>
      <c r="BM207" s="18"/>
    </row>
    <row r="208" spans="2:65" s="1" customFormat="1" ht="23.25" customHeight="1" x14ac:dyDescent="0.3">
      <c r="B208" s="109"/>
      <c r="C208" s="149">
        <v>86</v>
      </c>
      <c r="D208" s="149" t="s">
        <v>118</v>
      </c>
      <c r="E208" s="150" t="s">
        <v>647</v>
      </c>
      <c r="F208" s="252" t="s">
        <v>648</v>
      </c>
      <c r="G208" s="252"/>
      <c r="H208" s="252"/>
      <c r="I208" s="252"/>
      <c r="J208" s="151" t="s">
        <v>126</v>
      </c>
      <c r="K208" s="157">
        <v>4</v>
      </c>
      <c r="L208" s="253"/>
      <c r="M208" s="253"/>
      <c r="N208" s="253">
        <f t="shared" si="35"/>
        <v>0</v>
      </c>
      <c r="O208" s="253"/>
      <c r="P208" s="253"/>
      <c r="Q208" s="253"/>
      <c r="R208" s="112"/>
      <c r="T208" s="136"/>
      <c r="U208" s="36"/>
      <c r="V208" s="137"/>
      <c r="W208" s="137"/>
      <c r="X208" s="137"/>
      <c r="Y208" s="137"/>
      <c r="Z208" s="137"/>
      <c r="AA208" s="138"/>
      <c r="AR208" s="18"/>
      <c r="AT208" s="18"/>
      <c r="AU208" s="18"/>
      <c r="AY208" s="18"/>
      <c r="BE208" s="139"/>
      <c r="BF208" s="139"/>
      <c r="BG208" s="139"/>
      <c r="BH208" s="139"/>
      <c r="BI208" s="139"/>
      <c r="BJ208" s="18"/>
      <c r="BK208" s="139"/>
      <c r="BL208" s="18"/>
      <c r="BM208" s="18"/>
    </row>
    <row r="209" spans="2:65" s="1" customFormat="1" ht="24.75" customHeight="1" x14ac:dyDescent="0.3">
      <c r="B209" s="109"/>
      <c r="C209" s="149">
        <v>87</v>
      </c>
      <c r="D209" s="149" t="s">
        <v>118</v>
      </c>
      <c r="E209" s="150" t="s">
        <v>649</v>
      </c>
      <c r="F209" s="252" t="s">
        <v>650</v>
      </c>
      <c r="G209" s="252"/>
      <c r="H209" s="252"/>
      <c r="I209" s="252"/>
      <c r="J209" s="151" t="s">
        <v>126</v>
      </c>
      <c r="K209" s="157">
        <v>3</v>
      </c>
      <c r="L209" s="253"/>
      <c r="M209" s="253"/>
      <c r="N209" s="253">
        <f t="shared" si="35"/>
        <v>0</v>
      </c>
      <c r="O209" s="253"/>
      <c r="P209" s="253"/>
      <c r="Q209" s="253"/>
      <c r="R209" s="112"/>
      <c r="T209" s="136"/>
      <c r="U209" s="36"/>
      <c r="V209" s="137"/>
      <c r="W209" s="137"/>
      <c r="X209" s="137"/>
      <c r="Y209" s="137"/>
      <c r="Z209" s="137"/>
      <c r="AA209" s="138"/>
      <c r="AR209" s="18"/>
      <c r="AT209" s="18"/>
      <c r="AU209" s="18"/>
      <c r="AY209" s="18"/>
      <c r="BE209" s="139"/>
      <c r="BF209" s="139"/>
      <c r="BG209" s="139"/>
      <c r="BH209" s="139"/>
      <c r="BI209" s="139"/>
      <c r="BJ209" s="18"/>
      <c r="BK209" s="139"/>
      <c r="BL209" s="18"/>
      <c r="BM209" s="18"/>
    </row>
    <row r="210" spans="2:65" s="1" customFormat="1" ht="27.75" customHeight="1" x14ac:dyDescent="0.3">
      <c r="B210" s="109"/>
      <c r="C210" s="149">
        <v>88</v>
      </c>
      <c r="D210" s="149" t="s">
        <v>118</v>
      </c>
      <c r="E210" s="150" t="s">
        <v>456</v>
      </c>
      <c r="F210" s="252" t="s">
        <v>457</v>
      </c>
      <c r="G210" s="252"/>
      <c r="H210" s="252"/>
      <c r="I210" s="252"/>
      <c r="J210" s="151" t="s">
        <v>126</v>
      </c>
      <c r="K210" s="157">
        <v>3</v>
      </c>
      <c r="L210" s="253"/>
      <c r="M210" s="253"/>
      <c r="N210" s="253">
        <f t="shared" ref="N210:N221" si="36">ROUND(L210*K210,2)</f>
        <v>0</v>
      </c>
      <c r="O210" s="253"/>
      <c r="P210" s="253"/>
      <c r="Q210" s="253"/>
      <c r="R210" s="112"/>
      <c r="T210" s="136"/>
      <c r="U210" s="36"/>
      <c r="V210" s="137"/>
      <c r="W210" s="137"/>
      <c r="X210" s="137"/>
      <c r="Y210" s="137"/>
      <c r="Z210" s="137"/>
      <c r="AA210" s="138"/>
      <c r="AR210" s="18"/>
      <c r="AT210" s="18"/>
      <c r="AU210" s="18"/>
      <c r="AY210" s="18"/>
      <c r="BE210" s="139"/>
      <c r="BF210" s="139"/>
      <c r="BG210" s="139"/>
      <c r="BH210" s="139"/>
      <c r="BI210" s="139"/>
      <c r="BJ210" s="18"/>
      <c r="BK210" s="139"/>
      <c r="BL210" s="18"/>
      <c r="BM210" s="18"/>
    </row>
    <row r="211" spans="2:65" s="1" customFormat="1" ht="27.75" customHeight="1" x14ac:dyDescent="0.3">
      <c r="B211" s="109"/>
      <c r="C211" s="153">
        <v>89</v>
      </c>
      <c r="D211" s="153" t="s">
        <v>121</v>
      </c>
      <c r="E211" s="154" t="s">
        <v>651</v>
      </c>
      <c r="F211" s="254" t="s">
        <v>652</v>
      </c>
      <c r="G211" s="254"/>
      <c r="H211" s="254"/>
      <c r="I211" s="254"/>
      <c r="J211" s="155" t="s">
        <v>126</v>
      </c>
      <c r="K211" s="156">
        <v>2</v>
      </c>
      <c r="L211" s="251"/>
      <c r="M211" s="251"/>
      <c r="N211" s="251">
        <f t="shared" ref="N211" si="37">ROUND(L211*K211,2)</f>
        <v>0</v>
      </c>
      <c r="O211" s="253"/>
      <c r="P211" s="253"/>
      <c r="Q211" s="253"/>
      <c r="R211" s="112"/>
      <c r="T211" s="136"/>
      <c r="U211" s="36"/>
      <c r="V211" s="137"/>
      <c r="W211" s="137"/>
      <c r="X211" s="137"/>
      <c r="Y211" s="137"/>
      <c r="Z211" s="137"/>
      <c r="AA211" s="138"/>
      <c r="AR211" s="18"/>
      <c r="AT211" s="18"/>
      <c r="AU211" s="18"/>
      <c r="AY211" s="18"/>
      <c r="BE211" s="139"/>
      <c r="BF211" s="139"/>
      <c r="BG211" s="139"/>
      <c r="BH211" s="139"/>
      <c r="BI211" s="139"/>
      <c r="BJ211" s="18"/>
      <c r="BK211" s="139"/>
      <c r="BL211" s="18"/>
      <c r="BM211" s="18"/>
    </row>
    <row r="212" spans="2:65" s="1" customFormat="1" ht="27.75" customHeight="1" x14ac:dyDescent="0.3">
      <c r="B212" s="109"/>
      <c r="C212" s="153">
        <v>90</v>
      </c>
      <c r="D212" s="153" t="s">
        <v>121</v>
      </c>
      <c r="E212" s="154" t="s">
        <v>653</v>
      </c>
      <c r="F212" s="254" t="s">
        <v>654</v>
      </c>
      <c r="G212" s="254"/>
      <c r="H212" s="254"/>
      <c r="I212" s="254"/>
      <c r="J212" s="155" t="s">
        <v>126</v>
      </c>
      <c r="K212" s="156">
        <v>2</v>
      </c>
      <c r="L212" s="251"/>
      <c r="M212" s="251"/>
      <c r="N212" s="251">
        <f t="shared" ref="N212" si="38">ROUND(L212*K212,2)</f>
        <v>0</v>
      </c>
      <c r="O212" s="253"/>
      <c r="P212" s="253"/>
      <c r="Q212" s="253"/>
      <c r="R212" s="112"/>
      <c r="T212" s="136"/>
      <c r="U212" s="36"/>
      <c r="V212" s="137"/>
      <c r="W212" s="137"/>
      <c r="X212" s="137"/>
      <c r="Y212" s="137"/>
      <c r="Z212" s="137"/>
      <c r="AA212" s="138"/>
      <c r="AR212" s="18"/>
      <c r="AT212" s="18"/>
      <c r="AU212" s="18"/>
      <c r="AY212" s="18"/>
      <c r="BE212" s="139"/>
      <c r="BF212" s="139"/>
      <c r="BG212" s="139"/>
      <c r="BH212" s="139"/>
      <c r="BI212" s="139"/>
      <c r="BJ212" s="18"/>
      <c r="BK212" s="139"/>
      <c r="BL212" s="18"/>
      <c r="BM212" s="18"/>
    </row>
    <row r="213" spans="2:65" s="1" customFormat="1" ht="27.75" customHeight="1" x14ac:dyDescent="0.3">
      <c r="B213" s="109"/>
      <c r="C213" s="153">
        <v>91</v>
      </c>
      <c r="D213" s="153" t="s">
        <v>121</v>
      </c>
      <c r="E213" s="154" t="s">
        <v>486</v>
      </c>
      <c r="F213" s="254" t="s">
        <v>487</v>
      </c>
      <c r="G213" s="254"/>
      <c r="H213" s="254"/>
      <c r="I213" s="254"/>
      <c r="J213" s="155" t="s">
        <v>126</v>
      </c>
      <c r="K213" s="156">
        <v>6</v>
      </c>
      <c r="L213" s="251"/>
      <c r="M213" s="251"/>
      <c r="N213" s="251">
        <f t="shared" si="36"/>
        <v>0</v>
      </c>
      <c r="O213" s="253"/>
      <c r="P213" s="253"/>
      <c r="Q213" s="253"/>
      <c r="R213" s="112"/>
      <c r="T213" s="136"/>
      <c r="U213" s="36"/>
      <c r="V213" s="137"/>
      <c r="W213" s="137"/>
      <c r="X213" s="137"/>
      <c r="Y213" s="137"/>
      <c r="Z213" s="137"/>
      <c r="AA213" s="138"/>
      <c r="AR213" s="18"/>
      <c r="AT213" s="18"/>
      <c r="AU213" s="18"/>
      <c r="AY213" s="18"/>
      <c r="BE213" s="139"/>
      <c r="BF213" s="139"/>
      <c r="BG213" s="139"/>
      <c r="BH213" s="139"/>
      <c r="BI213" s="139"/>
      <c r="BJ213" s="18"/>
      <c r="BK213" s="139"/>
      <c r="BL213" s="18"/>
      <c r="BM213" s="18"/>
    </row>
    <row r="214" spans="2:65" s="1" customFormat="1" ht="27.75" customHeight="1" x14ac:dyDescent="0.3">
      <c r="B214" s="109"/>
      <c r="C214" s="153">
        <v>92</v>
      </c>
      <c r="D214" s="153" t="s">
        <v>121</v>
      </c>
      <c r="E214" s="154" t="s">
        <v>484</v>
      </c>
      <c r="F214" s="254" t="s">
        <v>485</v>
      </c>
      <c r="G214" s="254"/>
      <c r="H214" s="254"/>
      <c r="I214" s="254"/>
      <c r="J214" s="155" t="s">
        <v>126</v>
      </c>
      <c r="K214" s="156">
        <v>6</v>
      </c>
      <c r="L214" s="251"/>
      <c r="M214" s="251"/>
      <c r="N214" s="251">
        <f t="shared" si="36"/>
        <v>0</v>
      </c>
      <c r="O214" s="253"/>
      <c r="P214" s="253"/>
      <c r="Q214" s="253"/>
      <c r="R214" s="112"/>
      <c r="T214" s="136"/>
      <c r="U214" s="36"/>
      <c r="V214" s="137"/>
      <c r="W214" s="137"/>
      <c r="X214" s="137"/>
      <c r="Y214" s="137"/>
      <c r="Z214" s="137"/>
      <c r="AA214" s="138"/>
      <c r="AR214" s="18"/>
      <c r="AT214" s="18"/>
      <c r="AU214" s="18"/>
      <c r="AY214" s="18"/>
      <c r="BE214" s="139"/>
      <c r="BF214" s="139"/>
      <c r="BG214" s="139"/>
      <c r="BH214" s="139"/>
      <c r="BI214" s="139"/>
      <c r="BJ214" s="18"/>
      <c r="BK214" s="139"/>
      <c r="BL214" s="18"/>
      <c r="BM214" s="18"/>
    </row>
    <row r="215" spans="2:65" s="1" customFormat="1" ht="34.5" customHeight="1" x14ac:dyDescent="0.3">
      <c r="B215" s="109"/>
      <c r="C215" s="153">
        <v>93</v>
      </c>
      <c r="D215" s="153" t="s">
        <v>121</v>
      </c>
      <c r="E215" s="154" t="s">
        <v>466</v>
      </c>
      <c r="F215" s="254" t="s">
        <v>467</v>
      </c>
      <c r="G215" s="254"/>
      <c r="H215" s="254"/>
      <c r="I215" s="254"/>
      <c r="J215" s="155" t="s">
        <v>126</v>
      </c>
      <c r="K215" s="156">
        <v>3</v>
      </c>
      <c r="L215" s="251"/>
      <c r="M215" s="251"/>
      <c r="N215" s="251">
        <f t="shared" si="36"/>
        <v>0</v>
      </c>
      <c r="O215" s="253"/>
      <c r="P215" s="253"/>
      <c r="Q215" s="253"/>
      <c r="R215" s="112"/>
      <c r="T215" s="136"/>
      <c r="U215" s="36"/>
      <c r="V215" s="137"/>
      <c r="W215" s="137"/>
      <c r="X215" s="137"/>
      <c r="Y215" s="137"/>
      <c r="Z215" s="137"/>
      <c r="AA215" s="138"/>
      <c r="AR215" s="18"/>
      <c r="AT215" s="18"/>
      <c r="AU215" s="18"/>
      <c r="AY215" s="18"/>
      <c r="BE215" s="139"/>
      <c r="BF215" s="139"/>
      <c r="BG215" s="139"/>
      <c r="BH215" s="139"/>
      <c r="BI215" s="139"/>
      <c r="BJ215" s="18"/>
      <c r="BK215" s="139"/>
      <c r="BL215" s="18"/>
      <c r="BM215" s="18"/>
    </row>
    <row r="216" spans="2:65" s="1" customFormat="1" ht="26.25" customHeight="1" x14ac:dyDescent="0.3">
      <c r="B216" s="109"/>
      <c r="C216" s="153">
        <v>94</v>
      </c>
      <c r="D216" s="153" t="s">
        <v>121</v>
      </c>
      <c r="E216" s="154" t="s">
        <v>468</v>
      </c>
      <c r="F216" s="254" t="s">
        <v>469</v>
      </c>
      <c r="G216" s="254"/>
      <c r="H216" s="254"/>
      <c r="I216" s="254"/>
      <c r="J216" s="155" t="s">
        <v>126</v>
      </c>
      <c r="K216" s="156">
        <v>2</v>
      </c>
      <c r="L216" s="251"/>
      <c r="M216" s="251"/>
      <c r="N216" s="251">
        <f t="shared" si="36"/>
        <v>0</v>
      </c>
      <c r="O216" s="253"/>
      <c r="P216" s="253"/>
      <c r="Q216" s="253"/>
      <c r="R216" s="112"/>
      <c r="T216" s="136"/>
      <c r="U216" s="36"/>
      <c r="V216" s="137"/>
      <c r="W216" s="137"/>
      <c r="X216" s="137"/>
      <c r="Y216" s="137"/>
      <c r="Z216" s="137"/>
      <c r="AA216" s="138"/>
      <c r="AR216" s="18"/>
      <c r="AT216" s="18"/>
      <c r="AU216" s="18"/>
      <c r="AY216" s="18"/>
      <c r="BE216" s="139"/>
      <c r="BF216" s="139"/>
      <c r="BG216" s="139"/>
      <c r="BH216" s="139"/>
      <c r="BI216" s="139"/>
      <c r="BJ216" s="18"/>
      <c r="BK216" s="139"/>
      <c r="BL216" s="18"/>
      <c r="BM216" s="18"/>
    </row>
    <row r="217" spans="2:65" s="1" customFormat="1" ht="26.25" customHeight="1" x14ac:dyDescent="0.3">
      <c r="B217" s="109"/>
      <c r="C217" s="153">
        <v>95</v>
      </c>
      <c r="D217" s="153" t="s">
        <v>121</v>
      </c>
      <c r="E217" s="154" t="s">
        <v>458</v>
      </c>
      <c r="F217" s="254" t="s">
        <v>459</v>
      </c>
      <c r="G217" s="254"/>
      <c r="H217" s="254"/>
      <c r="I217" s="254"/>
      <c r="J217" s="155" t="s">
        <v>126</v>
      </c>
      <c r="K217" s="156">
        <v>4</v>
      </c>
      <c r="L217" s="251"/>
      <c r="M217" s="251"/>
      <c r="N217" s="251">
        <f t="shared" si="36"/>
        <v>0</v>
      </c>
      <c r="O217" s="253"/>
      <c r="P217" s="253"/>
      <c r="Q217" s="253"/>
      <c r="R217" s="112"/>
      <c r="T217" s="136"/>
      <c r="U217" s="36"/>
      <c r="V217" s="137"/>
      <c r="W217" s="137"/>
      <c r="X217" s="137"/>
      <c r="Y217" s="137"/>
      <c r="Z217" s="137"/>
      <c r="AA217" s="138"/>
      <c r="AR217" s="18"/>
      <c r="AT217" s="18"/>
      <c r="AU217" s="18"/>
      <c r="AY217" s="18"/>
      <c r="BE217" s="139"/>
      <c r="BF217" s="139"/>
      <c r="BG217" s="139"/>
      <c r="BH217" s="139"/>
      <c r="BI217" s="139"/>
      <c r="BJ217" s="18"/>
      <c r="BK217" s="139"/>
      <c r="BL217" s="18"/>
      <c r="BM217" s="18"/>
    </row>
    <row r="218" spans="2:65" s="1" customFormat="1" ht="26.25" customHeight="1" x14ac:dyDescent="0.3">
      <c r="B218" s="109"/>
      <c r="C218" s="153">
        <v>96</v>
      </c>
      <c r="D218" s="153" t="s">
        <v>121</v>
      </c>
      <c r="E218" s="154" t="s">
        <v>460</v>
      </c>
      <c r="F218" s="254" t="s">
        <v>461</v>
      </c>
      <c r="G218" s="254"/>
      <c r="H218" s="254"/>
      <c r="I218" s="254"/>
      <c r="J218" s="155" t="s">
        <v>126</v>
      </c>
      <c r="K218" s="156">
        <v>4</v>
      </c>
      <c r="L218" s="251"/>
      <c r="M218" s="251"/>
      <c r="N218" s="251">
        <f t="shared" si="36"/>
        <v>0</v>
      </c>
      <c r="O218" s="253"/>
      <c r="P218" s="253"/>
      <c r="Q218" s="253"/>
      <c r="R218" s="112"/>
      <c r="T218" s="136"/>
      <c r="U218" s="36"/>
      <c r="V218" s="137"/>
      <c r="W218" s="137"/>
      <c r="X218" s="137"/>
      <c r="Y218" s="137"/>
      <c r="Z218" s="137"/>
      <c r="AA218" s="138"/>
      <c r="AR218" s="18"/>
      <c r="AT218" s="18"/>
      <c r="AU218" s="18"/>
      <c r="AY218" s="18"/>
      <c r="BE218" s="139"/>
      <c r="BF218" s="139"/>
      <c r="BG218" s="139"/>
      <c r="BH218" s="139"/>
      <c r="BI218" s="139"/>
      <c r="BJ218" s="18"/>
      <c r="BK218" s="139"/>
      <c r="BL218" s="18"/>
      <c r="BM218" s="18"/>
    </row>
    <row r="219" spans="2:65" s="1" customFormat="1" ht="26.25" customHeight="1" x14ac:dyDescent="0.3">
      <c r="B219" s="109"/>
      <c r="C219" s="153">
        <v>97</v>
      </c>
      <c r="D219" s="153" t="s">
        <v>121</v>
      </c>
      <c r="E219" s="154" t="s">
        <v>462</v>
      </c>
      <c r="F219" s="254" t="s">
        <v>463</v>
      </c>
      <c r="G219" s="254"/>
      <c r="H219" s="254"/>
      <c r="I219" s="254"/>
      <c r="J219" s="155" t="s">
        <v>126</v>
      </c>
      <c r="K219" s="156">
        <v>4</v>
      </c>
      <c r="L219" s="251"/>
      <c r="M219" s="251"/>
      <c r="N219" s="251">
        <f t="shared" si="36"/>
        <v>0</v>
      </c>
      <c r="O219" s="253"/>
      <c r="P219" s="253"/>
      <c r="Q219" s="253"/>
      <c r="R219" s="112"/>
      <c r="T219" s="136"/>
      <c r="U219" s="36"/>
      <c r="V219" s="137"/>
      <c r="W219" s="137"/>
      <c r="X219" s="137"/>
      <c r="Y219" s="137"/>
      <c r="Z219" s="137"/>
      <c r="AA219" s="138"/>
      <c r="AR219" s="18"/>
      <c r="AT219" s="18"/>
      <c r="AU219" s="18"/>
      <c r="AY219" s="18"/>
      <c r="BE219" s="139"/>
      <c r="BF219" s="139"/>
      <c r="BG219" s="139"/>
      <c r="BH219" s="139"/>
      <c r="BI219" s="139"/>
      <c r="BJ219" s="18"/>
      <c r="BK219" s="139"/>
      <c r="BL219" s="18"/>
      <c r="BM219" s="18"/>
    </row>
    <row r="220" spans="2:65" s="1" customFormat="1" ht="30" customHeight="1" x14ac:dyDescent="0.3">
      <c r="B220" s="109"/>
      <c r="C220" s="153">
        <v>98</v>
      </c>
      <c r="D220" s="153" t="s">
        <v>121</v>
      </c>
      <c r="E220" s="154" t="s">
        <v>464</v>
      </c>
      <c r="F220" s="254" t="s">
        <v>465</v>
      </c>
      <c r="G220" s="254"/>
      <c r="H220" s="254"/>
      <c r="I220" s="254"/>
      <c r="J220" s="155" t="s">
        <v>126</v>
      </c>
      <c r="K220" s="156">
        <v>2</v>
      </c>
      <c r="L220" s="251"/>
      <c r="M220" s="251"/>
      <c r="N220" s="251">
        <f t="shared" si="36"/>
        <v>0</v>
      </c>
      <c r="O220" s="253"/>
      <c r="P220" s="253"/>
      <c r="Q220" s="253"/>
      <c r="R220" s="112"/>
      <c r="T220" s="136"/>
      <c r="U220" s="36"/>
      <c r="V220" s="137"/>
      <c r="W220" s="137"/>
      <c r="X220" s="137"/>
      <c r="Y220" s="137"/>
      <c r="Z220" s="137"/>
      <c r="AA220" s="138"/>
      <c r="AR220" s="18"/>
      <c r="AT220" s="18"/>
      <c r="AU220" s="18"/>
      <c r="AY220" s="18"/>
      <c r="BE220" s="139"/>
      <c r="BF220" s="139"/>
      <c r="BG220" s="139"/>
      <c r="BH220" s="139"/>
      <c r="BI220" s="139"/>
      <c r="BJ220" s="18"/>
      <c r="BK220" s="139"/>
      <c r="BL220" s="18"/>
      <c r="BM220" s="18"/>
    </row>
    <row r="221" spans="2:65" s="1" customFormat="1" ht="30" customHeight="1" x14ac:dyDescent="0.3">
      <c r="B221" s="109"/>
      <c r="C221" s="153">
        <v>99</v>
      </c>
      <c r="D221" s="153" t="s">
        <v>121</v>
      </c>
      <c r="E221" s="154" t="s">
        <v>655</v>
      </c>
      <c r="F221" s="254" t="s">
        <v>656</v>
      </c>
      <c r="G221" s="254"/>
      <c r="H221" s="254"/>
      <c r="I221" s="254"/>
      <c r="J221" s="155" t="s">
        <v>126</v>
      </c>
      <c r="K221" s="156">
        <v>4</v>
      </c>
      <c r="L221" s="251"/>
      <c r="M221" s="251"/>
      <c r="N221" s="251">
        <f t="shared" si="36"/>
        <v>0</v>
      </c>
      <c r="O221" s="253"/>
      <c r="P221" s="253"/>
      <c r="Q221" s="253"/>
      <c r="R221" s="112"/>
      <c r="T221" s="136"/>
      <c r="U221" s="36"/>
      <c r="V221" s="137"/>
      <c r="W221" s="137"/>
      <c r="X221" s="137"/>
      <c r="Y221" s="137"/>
      <c r="Z221" s="137"/>
      <c r="AA221" s="138"/>
      <c r="AR221" s="18"/>
      <c r="AT221" s="18"/>
      <c r="AU221" s="18"/>
      <c r="AY221" s="18"/>
      <c r="BE221" s="139"/>
      <c r="BF221" s="139"/>
      <c r="BG221" s="139"/>
      <c r="BH221" s="139"/>
      <c r="BI221" s="139"/>
      <c r="BJ221" s="18"/>
      <c r="BK221" s="139"/>
      <c r="BL221" s="18"/>
      <c r="BM221" s="18"/>
    </row>
    <row r="222" spans="2:65" s="1" customFormat="1" ht="29.25" customHeight="1" x14ac:dyDescent="0.3">
      <c r="B222" s="109"/>
      <c r="C222" s="153">
        <v>100</v>
      </c>
      <c r="D222" s="153" t="s">
        <v>121</v>
      </c>
      <c r="E222" s="154" t="s">
        <v>470</v>
      </c>
      <c r="F222" s="254" t="s">
        <v>471</v>
      </c>
      <c r="G222" s="254"/>
      <c r="H222" s="254"/>
      <c r="I222" s="254"/>
      <c r="J222" s="155" t="s">
        <v>126</v>
      </c>
      <c r="K222" s="156">
        <v>3</v>
      </c>
      <c r="L222" s="251"/>
      <c r="M222" s="251"/>
      <c r="N222" s="251">
        <f t="shared" ref="N222" si="39">ROUND(L222*K222,2)</f>
        <v>0</v>
      </c>
      <c r="O222" s="253"/>
      <c r="P222" s="253"/>
      <c r="Q222" s="253"/>
      <c r="R222" s="112"/>
      <c r="T222" s="136"/>
      <c r="U222" s="36"/>
      <c r="V222" s="137"/>
      <c r="W222" s="137"/>
      <c r="X222" s="137"/>
      <c r="Y222" s="137"/>
      <c r="Z222" s="137"/>
      <c r="AA222" s="138"/>
      <c r="AR222" s="18"/>
      <c r="AT222" s="18"/>
      <c r="AU222" s="18"/>
      <c r="AY222" s="18"/>
      <c r="BE222" s="139"/>
      <c r="BF222" s="139"/>
      <c r="BG222" s="139"/>
      <c r="BH222" s="139"/>
      <c r="BI222" s="139"/>
      <c r="BJ222" s="18"/>
      <c r="BK222" s="139"/>
      <c r="BL222" s="18"/>
      <c r="BM222" s="18"/>
    </row>
    <row r="223" spans="2:65" s="1" customFormat="1" ht="49.5" customHeight="1" x14ac:dyDescent="0.3">
      <c r="B223" s="109"/>
      <c r="C223" s="149">
        <v>101</v>
      </c>
      <c r="D223" s="149" t="s">
        <v>118</v>
      </c>
      <c r="E223" s="150" t="s">
        <v>193</v>
      </c>
      <c r="F223" s="252" t="s">
        <v>472</v>
      </c>
      <c r="G223" s="252"/>
      <c r="H223" s="252"/>
      <c r="I223" s="252"/>
      <c r="J223" s="151" t="s">
        <v>126</v>
      </c>
      <c r="K223" s="157">
        <v>3</v>
      </c>
      <c r="L223" s="253"/>
      <c r="M223" s="253"/>
      <c r="N223" s="253">
        <f t="shared" ref="N223:N243" si="40">ROUND(L223*K223,2)</f>
        <v>0</v>
      </c>
      <c r="O223" s="253"/>
      <c r="P223" s="253"/>
      <c r="Q223" s="253"/>
      <c r="R223" s="112"/>
      <c r="T223" s="136"/>
      <c r="U223" s="36"/>
      <c r="V223" s="137"/>
      <c r="W223" s="137"/>
      <c r="X223" s="137"/>
      <c r="Y223" s="137"/>
      <c r="Z223" s="137"/>
      <c r="AA223" s="138"/>
      <c r="AR223" s="18"/>
      <c r="AT223" s="18"/>
      <c r="AU223" s="18"/>
      <c r="AY223" s="18"/>
      <c r="BE223" s="139"/>
      <c r="BF223" s="139"/>
      <c r="BG223" s="139"/>
      <c r="BH223" s="139"/>
      <c r="BI223" s="139"/>
      <c r="BJ223" s="18"/>
      <c r="BK223" s="139"/>
      <c r="BL223" s="18"/>
      <c r="BM223" s="18"/>
    </row>
    <row r="224" spans="2:65" s="1" customFormat="1" ht="24.75" customHeight="1" x14ac:dyDescent="0.3">
      <c r="B224" s="109"/>
      <c r="C224" s="149">
        <v>102</v>
      </c>
      <c r="D224" s="149" t="s">
        <v>118</v>
      </c>
      <c r="E224" s="150" t="s">
        <v>197</v>
      </c>
      <c r="F224" s="255" t="s">
        <v>198</v>
      </c>
      <c r="G224" s="256"/>
      <c r="H224" s="256"/>
      <c r="I224" s="257"/>
      <c r="J224" s="151" t="s">
        <v>126</v>
      </c>
      <c r="K224" s="167">
        <v>5</v>
      </c>
      <c r="L224" s="258"/>
      <c r="M224" s="259"/>
      <c r="N224" s="258">
        <f t="shared" si="40"/>
        <v>0</v>
      </c>
      <c r="O224" s="263"/>
      <c r="P224" s="263"/>
      <c r="Q224" s="259"/>
      <c r="R224" s="112"/>
      <c r="T224" s="136"/>
      <c r="U224" s="36"/>
      <c r="V224" s="137"/>
      <c r="W224" s="137"/>
      <c r="X224" s="137"/>
      <c r="Y224" s="137"/>
      <c r="Z224" s="137"/>
      <c r="AA224" s="138"/>
      <c r="AR224" s="18"/>
      <c r="AT224" s="18"/>
      <c r="AU224" s="18"/>
      <c r="AY224" s="18"/>
      <c r="BE224" s="139"/>
      <c r="BF224" s="139"/>
      <c r="BG224" s="139"/>
      <c r="BH224" s="139"/>
      <c r="BI224" s="139"/>
      <c r="BJ224" s="18"/>
      <c r="BK224" s="139"/>
      <c r="BL224" s="18"/>
      <c r="BM224" s="18"/>
    </row>
    <row r="225" spans="2:65" s="1" customFormat="1" ht="23.25" customHeight="1" x14ac:dyDescent="0.3">
      <c r="B225" s="109"/>
      <c r="C225" s="149">
        <v>103</v>
      </c>
      <c r="D225" s="149" t="s">
        <v>118</v>
      </c>
      <c r="E225" s="150" t="s">
        <v>195</v>
      </c>
      <c r="F225" s="255" t="s">
        <v>196</v>
      </c>
      <c r="G225" s="256"/>
      <c r="H225" s="256"/>
      <c r="I225" s="257"/>
      <c r="J225" s="151" t="s">
        <v>126</v>
      </c>
      <c r="K225" s="157">
        <v>14</v>
      </c>
      <c r="L225" s="258"/>
      <c r="M225" s="259"/>
      <c r="N225" s="258">
        <f t="shared" si="40"/>
        <v>0</v>
      </c>
      <c r="O225" s="263"/>
      <c r="P225" s="263"/>
      <c r="Q225" s="259"/>
      <c r="R225" s="112"/>
      <c r="T225" s="136"/>
      <c r="U225" s="36"/>
      <c r="V225" s="137"/>
      <c r="W225" s="137"/>
      <c r="X225" s="137"/>
      <c r="Y225" s="137"/>
      <c r="Z225" s="137"/>
      <c r="AA225" s="138"/>
      <c r="AR225" s="18"/>
      <c r="AT225" s="18"/>
      <c r="AU225" s="18"/>
      <c r="AY225" s="18"/>
      <c r="BE225" s="139"/>
      <c r="BF225" s="139"/>
      <c r="BG225" s="139"/>
      <c r="BH225" s="139"/>
      <c r="BI225" s="139"/>
      <c r="BJ225" s="18"/>
      <c r="BK225" s="139"/>
      <c r="BL225" s="18"/>
      <c r="BM225" s="18"/>
    </row>
    <row r="226" spans="2:65" s="1" customFormat="1" ht="27" customHeight="1" x14ac:dyDescent="0.3">
      <c r="B226" s="109"/>
      <c r="C226" s="149">
        <v>104</v>
      </c>
      <c r="D226" s="149" t="s">
        <v>118</v>
      </c>
      <c r="E226" s="150" t="s">
        <v>194</v>
      </c>
      <c r="F226" s="255" t="s">
        <v>188</v>
      </c>
      <c r="G226" s="256"/>
      <c r="H226" s="256"/>
      <c r="I226" s="257"/>
      <c r="J226" s="151" t="s">
        <v>126</v>
      </c>
      <c r="K226" s="157">
        <v>16</v>
      </c>
      <c r="L226" s="258"/>
      <c r="M226" s="259"/>
      <c r="N226" s="258">
        <f t="shared" si="40"/>
        <v>0</v>
      </c>
      <c r="O226" s="263"/>
      <c r="P226" s="263"/>
      <c r="Q226" s="259"/>
      <c r="R226" s="112"/>
      <c r="T226" s="136"/>
      <c r="U226" s="36"/>
      <c r="V226" s="137"/>
      <c r="W226" s="137"/>
      <c r="X226" s="137"/>
      <c r="Y226" s="137"/>
      <c r="Z226" s="137"/>
      <c r="AA226" s="138"/>
      <c r="AR226" s="18"/>
      <c r="AT226" s="18"/>
      <c r="AU226" s="18"/>
      <c r="AY226" s="18"/>
      <c r="BE226" s="139"/>
      <c r="BF226" s="139"/>
      <c r="BG226" s="139"/>
      <c r="BH226" s="139"/>
      <c r="BI226" s="139"/>
      <c r="BJ226" s="18"/>
      <c r="BK226" s="139"/>
      <c r="BL226" s="18"/>
      <c r="BM226" s="18"/>
    </row>
    <row r="227" spans="2:65" s="1" customFormat="1" ht="27" customHeight="1" x14ac:dyDescent="0.3">
      <c r="B227" s="109"/>
      <c r="C227" s="149">
        <v>105</v>
      </c>
      <c r="D227" s="149" t="s">
        <v>118</v>
      </c>
      <c r="E227" s="150" t="s">
        <v>162</v>
      </c>
      <c r="F227" s="252" t="s">
        <v>167</v>
      </c>
      <c r="G227" s="252"/>
      <c r="H227" s="252"/>
      <c r="I227" s="252"/>
      <c r="J227" s="151" t="s">
        <v>126</v>
      </c>
      <c r="K227" s="157">
        <v>11</v>
      </c>
      <c r="L227" s="253"/>
      <c r="M227" s="253"/>
      <c r="N227" s="253">
        <f t="shared" si="40"/>
        <v>0</v>
      </c>
      <c r="O227" s="253"/>
      <c r="P227" s="253"/>
      <c r="Q227" s="253"/>
      <c r="R227" s="112"/>
      <c r="T227" s="136"/>
      <c r="U227" s="36"/>
      <c r="V227" s="137"/>
      <c r="W227" s="137"/>
      <c r="X227" s="137"/>
      <c r="Y227" s="137"/>
      <c r="Z227" s="137"/>
      <c r="AA227" s="138"/>
      <c r="AR227" s="18"/>
      <c r="AT227" s="18"/>
      <c r="AU227" s="18"/>
      <c r="AY227" s="18"/>
      <c r="BE227" s="139"/>
      <c r="BF227" s="139"/>
      <c r="BG227" s="139"/>
      <c r="BH227" s="139"/>
      <c r="BI227" s="139"/>
      <c r="BJ227" s="18"/>
      <c r="BK227" s="139"/>
      <c r="BL227" s="18"/>
      <c r="BM227" s="18"/>
    </row>
    <row r="228" spans="2:65" s="1" customFormat="1" ht="27" customHeight="1" x14ac:dyDescent="0.3">
      <c r="B228" s="109"/>
      <c r="C228" s="149">
        <v>106</v>
      </c>
      <c r="D228" s="149" t="s">
        <v>118</v>
      </c>
      <c r="E228" s="150" t="s">
        <v>186</v>
      </c>
      <c r="F228" s="252" t="s">
        <v>187</v>
      </c>
      <c r="G228" s="252"/>
      <c r="H228" s="252"/>
      <c r="I228" s="252"/>
      <c r="J228" s="151" t="s">
        <v>126</v>
      </c>
      <c r="K228" s="157">
        <v>3</v>
      </c>
      <c r="L228" s="253"/>
      <c r="M228" s="253"/>
      <c r="N228" s="253">
        <f t="shared" si="40"/>
        <v>0</v>
      </c>
      <c r="O228" s="253"/>
      <c r="P228" s="253"/>
      <c r="Q228" s="253"/>
      <c r="R228" s="112"/>
      <c r="T228" s="136"/>
      <c r="U228" s="36"/>
      <c r="V228" s="137"/>
      <c r="W228" s="137"/>
      <c r="X228" s="137"/>
      <c r="Y228" s="137"/>
      <c r="Z228" s="137"/>
      <c r="AA228" s="138"/>
      <c r="AR228" s="18"/>
      <c r="AT228" s="18"/>
      <c r="AU228" s="18"/>
      <c r="AY228" s="18"/>
      <c r="BE228" s="139"/>
      <c r="BF228" s="139"/>
      <c r="BG228" s="139"/>
      <c r="BH228" s="139"/>
      <c r="BI228" s="139"/>
      <c r="BJ228" s="18"/>
      <c r="BK228" s="139"/>
      <c r="BL228" s="18"/>
      <c r="BM228" s="18"/>
    </row>
    <row r="229" spans="2:65" s="1" customFormat="1" ht="29.25" customHeight="1" x14ac:dyDescent="0.3">
      <c r="B229" s="109"/>
      <c r="C229" s="153">
        <v>107</v>
      </c>
      <c r="D229" s="153" t="s">
        <v>121</v>
      </c>
      <c r="E229" s="154" t="s">
        <v>659</v>
      </c>
      <c r="F229" s="254" t="s">
        <v>660</v>
      </c>
      <c r="G229" s="254"/>
      <c r="H229" s="254"/>
      <c r="I229" s="254"/>
      <c r="J229" s="155" t="s">
        <v>126</v>
      </c>
      <c r="K229" s="156">
        <v>2</v>
      </c>
      <c r="L229" s="251"/>
      <c r="M229" s="251"/>
      <c r="N229" s="251">
        <f t="shared" si="40"/>
        <v>0</v>
      </c>
      <c r="O229" s="253"/>
      <c r="P229" s="253"/>
      <c r="Q229" s="253"/>
      <c r="R229" s="112"/>
      <c r="T229" s="136"/>
      <c r="U229" s="36"/>
      <c r="V229" s="137"/>
      <c r="W229" s="137"/>
      <c r="X229" s="137"/>
      <c r="Y229" s="137"/>
      <c r="Z229" s="137"/>
      <c r="AA229" s="138"/>
      <c r="AR229" s="18"/>
      <c r="AT229" s="18"/>
      <c r="AU229" s="18"/>
      <c r="AY229" s="18"/>
      <c r="BE229" s="139"/>
      <c r="BF229" s="139"/>
      <c r="BG229" s="139"/>
      <c r="BH229" s="139"/>
      <c r="BI229" s="139"/>
      <c r="BJ229" s="18"/>
      <c r="BK229" s="139"/>
      <c r="BL229" s="18"/>
      <c r="BM229" s="18"/>
    </row>
    <row r="230" spans="2:65" s="1" customFormat="1" ht="26.25" customHeight="1" x14ac:dyDescent="0.3">
      <c r="B230" s="109"/>
      <c r="C230" s="153">
        <v>108</v>
      </c>
      <c r="D230" s="153" t="s">
        <v>121</v>
      </c>
      <c r="E230" s="154" t="s">
        <v>473</v>
      </c>
      <c r="F230" s="254" t="s">
        <v>661</v>
      </c>
      <c r="G230" s="254"/>
      <c r="H230" s="254"/>
      <c r="I230" s="254"/>
      <c r="J230" s="155" t="s">
        <v>126</v>
      </c>
      <c r="K230" s="156">
        <v>3</v>
      </c>
      <c r="L230" s="251"/>
      <c r="M230" s="251"/>
      <c r="N230" s="251">
        <f t="shared" si="40"/>
        <v>0</v>
      </c>
      <c r="O230" s="253"/>
      <c r="P230" s="253"/>
      <c r="Q230" s="253"/>
      <c r="R230" s="112"/>
      <c r="T230" s="136"/>
      <c r="U230" s="36"/>
      <c r="V230" s="137"/>
      <c r="W230" s="137"/>
      <c r="X230" s="137"/>
      <c r="Y230" s="137"/>
      <c r="Z230" s="137"/>
      <c r="AA230" s="138"/>
      <c r="AR230" s="18"/>
      <c r="AT230" s="18"/>
      <c r="AU230" s="18"/>
      <c r="AY230" s="18"/>
      <c r="BE230" s="139"/>
      <c r="BF230" s="139"/>
      <c r="BG230" s="139"/>
      <c r="BH230" s="139"/>
      <c r="BI230" s="139"/>
      <c r="BJ230" s="18"/>
      <c r="BK230" s="139"/>
      <c r="BL230" s="18"/>
      <c r="BM230" s="18"/>
    </row>
    <row r="231" spans="2:65" s="1" customFormat="1" ht="26.25" customHeight="1" x14ac:dyDescent="0.3">
      <c r="B231" s="109"/>
      <c r="C231" s="153">
        <v>109</v>
      </c>
      <c r="D231" s="153" t="s">
        <v>121</v>
      </c>
      <c r="E231" s="154" t="s">
        <v>662</v>
      </c>
      <c r="F231" s="254" t="s">
        <v>663</v>
      </c>
      <c r="G231" s="254"/>
      <c r="H231" s="254"/>
      <c r="I231" s="254"/>
      <c r="J231" s="155" t="s">
        <v>126</v>
      </c>
      <c r="K231" s="156">
        <v>2</v>
      </c>
      <c r="L231" s="251"/>
      <c r="M231" s="251"/>
      <c r="N231" s="251">
        <f t="shared" ref="N231" si="41">ROUND(L231*K231,2)</f>
        <v>0</v>
      </c>
      <c r="O231" s="253"/>
      <c r="P231" s="253"/>
      <c r="Q231" s="253"/>
      <c r="R231" s="112"/>
      <c r="T231" s="136"/>
      <c r="U231" s="36"/>
      <c r="V231" s="137"/>
      <c r="W231" s="137"/>
      <c r="X231" s="137"/>
      <c r="Y231" s="137"/>
      <c r="Z231" s="137"/>
      <c r="AA231" s="138"/>
      <c r="AR231" s="18"/>
      <c r="AT231" s="18"/>
      <c r="AU231" s="18"/>
      <c r="AY231" s="18"/>
      <c r="BE231" s="139"/>
      <c r="BF231" s="139"/>
      <c r="BG231" s="139"/>
      <c r="BH231" s="139"/>
      <c r="BI231" s="139"/>
      <c r="BJ231" s="18"/>
      <c r="BK231" s="139"/>
      <c r="BL231" s="18"/>
      <c r="BM231" s="18"/>
    </row>
    <row r="232" spans="2:65" s="1" customFormat="1" ht="24.75" customHeight="1" x14ac:dyDescent="0.3">
      <c r="B232" s="109"/>
      <c r="C232" s="153">
        <v>110</v>
      </c>
      <c r="D232" s="153" t="s">
        <v>121</v>
      </c>
      <c r="E232" s="154" t="s">
        <v>477</v>
      </c>
      <c r="F232" s="254" t="s">
        <v>478</v>
      </c>
      <c r="G232" s="254"/>
      <c r="H232" s="254"/>
      <c r="I232" s="254"/>
      <c r="J232" s="155" t="s">
        <v>126</v>
      </c>
      <c r="K232" s="156">
        <v>4</v>
      </c>
      <c r="L232" s="251"/>
      <c r="M232" s="251"/>
      <c r="N232" s="251">
        <f t="shared" si="40"/>
        <v>0</v>
      </c>
      <c r="O232" s="253"/>
      <c r="P232" s="253"/>
      <c r="Q232" s="253"/>
      <c r="R232" s="112"/>
      <c r="T232" s="136"/>
      <c r="U232" s="36"/>
      <c r="V232" s="137"/>
      <c r="W232" s="137"/>
      <c r="X232" s="137"/>
      <c r="Y232" s="137"/>
      <c r="Z232" s="137"/>
      <c r="AA232" s="138"/>
      <c r="AR232" s="18"/>
      <c r="AT232" s="18"/>
      <c r="AU232" s="18"/>
      <c r="AY232" s="18"/>
      <c r="BE232" s="139"/>
      <c r="BF232" s="139"/>
      <c r="BG232" s="139"/>
      <c r="BH232" s="139"/>
      <c r="BI232" s="139"/>
      <c r="BJ232" s="18"/>
      <c r="BK232" s="139"/>
      <c r="BL232" s="18"/>
      <c r="BM232" s="18"/>
    </row>
    <row r="233" spans="2:65" s="1" customFormat="1" ht="26.25" customHeight="1" x14ac:dyDescent="0.3">
      <c r="B233" s="109"/>
      <c r="C233" s="149">
        <v>111</v>
      </c>
      <c r="D233" s="149" t="s">
        <v>118</v>
      </c>
      <c r="E233" s="150" t="s">
        <v>475</v>
      </c>
      <c r="F233" s="252" t="s">
        <v>476</v>
      </c>
      <c r="G233" s="252"/>
      <c r="H233" s="252"/>
      <c r="I233" s="252"/>
      <c r="J233" s="151" t="s">
        <v>126</v>
      </c>
      <c r="K233" s="157">
        <v>8</v>
      </c>
      <c r="L233" s="253"/>
      <c r="M233" s="253"/>
      <c r="N233" s="253">
        <f t="shared" si="40"/>
        <v>0</v>
      </c>
      <c r="O233" s="253"/>
      <c r="P233" s="253"/>
      <c r="Q233" s="253"/>
      <c r="R233" s="112"/>
      <c r="T233" s="136"/>
      <c r="U233" s="36"/>
      <c r="V233" s="137"/>
      <c r="W233" s="137"/>
      <c r="X233" s="137"/>
      <c r="Y233" s="137"/>
      <c r="Z233" s="137"/>
      <c r="AA233" s="138"/>
      <c r="AR233" s="18"/>
      <c r="AT233" s="18"/>
      <c r="AU233" s="18"/>
      <c r="AY233" s="18"/>
      <c r="BE233" s="139"/>
      <c r="BF233" s="139"/>
      <c r="BG233" s="139"/>
      <c r="BH233" s="139"/>
      <c r="BI233" s="139"/>
      <c r="BJ233" s="18"/>
      <c r="BK233" s="139"/>
      <c r="BL233" s="18"/>
      <c r="BM233" s="18"/>
    </row>
    <row r="234" spans="2:65" s="1" customFormat="1" ht="27" customHeight="1" x14ac:dyDescent="0.3">
      <c r="B234" s="109"/>
      <c r="C234" s="149">
        <v>112</v>
      </c>
      <c r="D234" s="149" t="s">
        <v>118</v>
      </c>
      <c r="E234" s="150" t="s">
        <v>240</v>
      </c>
      <c r="F234" s="252" t="s">
        <v>474</v>
      </c>
      <c r="G234" s="252"/>
      <c r="H234" s="252"/>
      <c r="I234" s="252"/>
      <c r="J234" s="151" t="s">
        <v>126</v>
      </c>
      <c r="K234" s="157">
        <v>4</v>
      </c>
      <c r="L234" s="253"/>
      <c r="M234" s="253"/>
      <c r="N234" s="253">
        <f t="shared" si="40"/>
        <v>0</v>
      </c>
      <c r="O234" s="253"/>
      <c r="P234" s="253"/>
      <c r="Q234" s="253"/>
      <c r="R234" s="112"/>
      <c r="T234" s="136"/>
      <c r="U234" s="36"/>
      <c r="V234" s="137"/>
      <c r="W234" s="137"/>
      <c r="X234" s="137"/>
      <c r="Y234" s="137"/>
      <c r="Z234" s="137"/>
      <c r="AA234" s="138"/>
      <c r="AR234" s="18"/>
      <c r="AT234" s="18"/>
      <c r="AU234" s="18"/>
      <c r="AY234" s="18"/>
      <c r="BE234" s="139"/>
      <c r="BF234" s="139"/>
      <c r="BG234" s="139"/>
      <c r="BH234" s="139"/>
      <c r="BI234" s="139"/>
      <c r="BJ234" s="18"/>
      <c r="BK234" s="139"/>
      <c r="BL234" s="18"/>
      <c r="BM234" s="18"/>
    </row>
    <row r="235" spans="2:65" s="1" customFormat="1" ht="28.5" customHeight="1" x14ac:dyDescent="0.3">
      <c r="B235" s="109"/>
      <c r="C235" s="149">
        <v>113</v>
      </c>
      <c r="D235" s="149" t="s">
        <v>118</v>
      </c>
      <c r="E235" s="150" t="s">
        <v>482</v>
      </c>
      <c r="F235" s="252" t="s">
        <v>664</v>
      </c>
      <c r="G235" s="252"/>
      <c r="H235" s="252"/>
      <c r="I235" s="252"/>
      <c r="J235" s="151" t="s">
        <v>126</v>
      </c>
      <c r="K235" s="157">
        <v>2</v>
      </c>
      <c r="L235" s="253"/>
      <c r="M235" s="253"/>
      <c r="N235" s="253">
        <f t="shared" si="40"/>
        <v>0</v>
      </c>
      <c r="O235" s="253"/>
      <c r="P235" s="253"/>
      <c r="Q235" s="253"/>
      <c r="R235" s="112"/>
      <c r="T235" s="136"/>
      <c r="U235" s="36"/>
      <c r="V235" s="137"/>
      <c r="W235" s="137"/>
      <c r="X235" s="137"/>
      <c r="Y235" s="137"/>
      <c r="Z235" s="137"/>
      <c r="AA235" s="138"/>
      <c r="AR235" s="18"/>
      <c r="AT235" s="18"/>
      <c r="AU235" s="18"/>
      <c r="AY235" s="18"/>
      <c r="BE235" s="139"/>
      <c r="BF235" s="139"/>
      <c r="BG235" s="139"/>
      <c r="BH235" s="139"/>
      <c r="BI235" s="139"/>
      <c r="BJ235" s="18"/>
      <c r="BK235" s="139"/>
      <c r="BL235" s="18"/>
      <c r="BM235" s="18"/>
    </row>
    <row r="236" spans="2:65" s="1" customFormat="1" ht="22.5" customHeight="1" x14ac:dyDescent="0.3">
      <c r="B236" s="109"/>
      <c r="C236" s="149">
        <v>114</v>
      </c>
      <c r="D236" s="149" t="s">
        <v>118</v>
      </c>
      <c r="E236" s="150" t="s">
        <v>479</v>
      </c>
      <c r="F236" s="252" t="s">
        <v>483</v>
      </c>
      <c r="G236" s="252"/>
      <c r="H236" s="252"/>
      <c r="I236" s="252"/>
      <c r="J236" s="151" t="s">
        <v>126</v>
      </c>
      <c r="K236" s="157">
        <v>2</v>
      </c>
      <c r="L236" s="253"/>
      <c r="M236" s="253"/>
      <c r="N236" s="253">
        <f t="shared" si="40"/>
        <v>0</v>
      </c>
      <c r="O236" s="253"/>
      <c r="P236" s="253"/>
      <c r="Q236" s="253"/>
      <c r="R236" s="112"/>
      <c r="T236" s="136"/>
      <c r="U236" s="36"/>
      <c r="V236" s="137"/>
      <c r="W236" s="137"/>
      <c r="X236" s="137"/>
      <c r="Y236" s="137"/>
      <c r="Z236" s="137"/>
      <c r="AA236" s="138"/>
      <c r="AR236" s="18"/>
      <c r="AT236" s="18"/>
      <c r="AU236" s="18"/>
      <c r="AY236" s="18"/>
      <c r="BE236" s="139"/>
      <c r="BF236" s="139"/>
      <c r="BG236" s="139"/>
      <c r="BH236" s="139"/>
      <c r="BI236" s="139"/>
      <c r="BJ236" s="18"/>
      <c r="BK236" s="139"/>
      <c r="BL236" s="18"/>
      <c r="BM236" s="18"/>
    </row>
    <row r="237" spans="2:65" s="1" customFormat="1" ht="20.25" customHeight="1" x14ac:dyDescent="0.3">
      <c r="B237" s="109"/>
      <c r="C237" s="149">
        <v>115</v>
      </c>
      <c r="D237" s="149" t="s">
        <v>118</v>
      </c>
      <c r="E237" s="150" t="s">
        <v>480</v>
      </c>
      <c r="F237" s="252" t="s">
        <v>481</v>
      </c>
      <c r="G237" s="252"/>
      <c r="H237" s="252"/>
      <c r="I237" s="252"/>
      <c r="J237" s="151" t="s">
        <v>126</v>
      </c>
      <c r="K237" s="157">
        <v>2</v>
      </c>
      <c r="L237" s="253"/>
      <c r="M237" s="253"/>
      <c r="N237" s="253">
        <f t="shared" si="40"/>
        <v>0</v>
      </c>
      <c r="O237" s="253"/>
      <c r="P237" s="253"/>
      <c r="Q237" s="253"/>
      <c r="R237" s="112"/>
      <c r="T237" s="136"/>
      <c r="U237" s="36"/>
      <c r="V237" s="137"/>
      <c r="W237" s="137"/>
      <c r="X237" s="137"/>
      <c r="Y237" s="137"/>
      <c r="Z237" s="137"/>
      <c r="AA237" s="138"/>
      <c r="AR237" s="18"/>
      <c r="AT237" s="18"/>
      <c r="AU237" s="18"/>
      <c r="AY237" s="18"/>
      <c r="BE237" s="139"/>
      <c r="BF237" s="139"/>
      <c r="BG237" s="139"/>
      <c r="BH237" s="139"/>
      <c r="BI237" s="139"/>
      <c r="BJ237" s="18"/>
      <c r="BK237" s="139"/>
      <c r="BL237" s="18"/>
      <c r="BM237" s="18"/>
    </row>
    <row r="238" spans="2:65" s="1" customFormat="1" ht="28.5" customHeight="1" x14ac:dyDescent="0.3">
      <c r="B238" s="109"/>
      <c r="C238" s="149">
        <v>116</v>
      </c>
      <c r="D238" s="149" t="s">
        <v>118</v>
      </c>
      <c r="E238" s="150" t="s">
        <v>665</v>
      </c>
      <c r="F238" s="252" t="s">
        <v>676</v>
      </c>
      <c r="G238" s="252"/>
      <c r="H238" s="252"/>
      <c r="I238" s="252"/>
      <c r="J238" s="151" t="s">
        <v>124</v>
      </c>
      <c r="K238" s="157">
        <v>13</v>
      </c>
      <c r="L238" s="253"/>
      <c r="M238" s="253"/>
      <c r="N238" s="253">
        <f t="shared" si="40"/>
        <v>0</v>
      </c>
      <c r="O238" s="253"/>
      <c r="P238" s="253"/>
      <c r="Q238" s="253"/>
      <c r="R238" s="112"/>
      <c r="T238" s="136"/>
      <c r="U238" s="36"/>
      <c r="V238" s="137"/>
      <c r="W238" s="137"/>
      <c r="X238" s="137"/>
      <c r="Y238" s="137"/>
      <c r="Z238" s="137"/>
      <c r="AA238" s="138"/>
      <c r="AR238" s="18"/>
      <c r="AT238" s="18"/>
      <c r="AU238" s="18"/>
      <c r="AY238" s="18"/>
      <c r="BE238" s="139"/>
      <c r="BF238" s="139"/>
      <c r="BG238" s="139"/>
      <c r="BH238" s="139"/>
      <c r="BI238" s="139"/>
      <c r="BJ238" s="18"/>
      <c r="BK238" s="139"/>
      <c r="BL238" s="18"/>
      <c r="BM238" s="18"/>
    </row>
    <row r="239" spans="2:65" s="1" customFormat="1" ht="21" customHeight="1" x14ac:dyDescent="0.3">
      <c r="B239" s="109"/>
      <c r="C239" s="149">
        <v>117</v>
      </c>
      <c r="D239" s="149" t="s">
        <v>118</v>
      </c>
      <c r="E239" s="150" t="s">
        <v>666</v>
      </c>
      <c r="F239" s="252" t="s">
        <v>667</v>
      </c>
      <c r="G239" s="252"/>
      <c r="H239" s="252"/>
      <c r="I239" s="252"/>
      <c r="J239" s="151" t="s">
        <v>126</v>
      </c>
      <c r="K239" s="157">
        <v>10</v>
      </c>
      <c r="L239" s="253"/>
      <c r="M239" s="253"/>
      <c r="N239" s="253">
        <f t="shared" si="40"/>
        <v>0</v>
      </c>
      <c r="O239" s="253"/>
      <c r="P239" s="253"/>
      <c r="Q239" s="253"/>
      <c r="R239" s="112"/>
      <c r="T239" s="136"/>
      <c r="U239" s="36"/>
      <c r="V239" s="137"/>
      <c r="W239" s="137"/>
      <c r="X239" s="137"/>
      <c r="Y239" s="137"/>
      <c r="Z239" s="137"/>
      <c r="AA239" s="138"/>
      <c r="AR239" s="18"/>
      <c r="AT239" s="18"/>
      <c r="AU239" s="18"/>
      <c r="AY239" s="18"/>
      <c r="BE239" s="139"/>
      <c r="BF239" s="139"/>
      <c r="BG239" s="139"/>
      <c r="BH239" s="139"/>
      <c r="BI239" s="139"/>
      <c r="BJ239" s="18"/>
      <c r="BK239" s="139"/>
      <c r="BL239" s="18"/>
      <c r="BM239" s="18"/>
    </row>
    <row r="240" spans="2:65" s="1" customFormat="1" ht="23.25" customHeight="1" x14ac:dyDescent="0.3">
      <c r="B240" s="109"/>
      <c r="C240" s="181">
        <v>118</v>
      </c>
      <c r="D240" s="181" t="s">
        <v>121</v>
      </c>
      <c r="E240" s="176" t="s">
        <v>668</v>
      </c>
      <c r="F240" s="298" t="s">
        <v>669</v>
      </c>
      <c r="G240" s="299"/>
      <c r="H240" s="299"/>
      <c r="I240" s="300"/>
      <c r="J240" s="182" t="s">
        <v>126</v>
      </c>
      <c r="K240" s="171">
        <v>5</v>
      </c>
      <c r="L240" s="301"/>
      <c r="M240" s="302"/>
      <c r="N240" s="301">
        <f t="shared" si="40"/>
        <v>0</v>
      </c>
      <c r="O240" s="303"/>
      <c r="P240" s="303"/>
      <c r="Q240" s="302"/>
      <c r="R240" s="112"/>
      <c r="T240" s="136"/>
      <c r="U240" s="36"/>
      <c r="V240" s="137"/>
      <c r="W240" s="137"/>
      <c r="X240" s="137"/>
      <c r="Y240" s="137"/>
      <c r="Z240" s="137"/>
      <c r="AA240" s="138"/>
      <c r="AR240" s="18"/>
      <c r="AT240" s="18"/>
      <c r="AU240" s="18"/>
      <c r="AY240" s="18"/>
      <c r="BE240" s="139"/>
      <c r="BF240" s="139"/>
      <c r="BG240" s="139"/>
      <c r="BH240" s="139"/>
      <c r="BI240" s="139"/>
      <c r="BJ240" s="18"/>
      <c r="BK240" s="139"/>
      <c r="BL240" s="18"/>
      <c r="BM240" s="18"/>
    </row>
    <row r="241" spans="2:65" s="1" customFormat="1" ht="22.5" customHeight="1" x14ac:dyDescent="0.3">
      <c r="B241" s="109"/>
      <c r="C241" s="181">
        <v>119</v>
      </c>
      <c r="D241" s="181" t="s">
        <v>121</v>
      </c>
      <c r="E241" s="176" t="s">
        <v>670</v>
      </c>
      <c r="F241" s="298" t="s">
        <v>671</v>
      </c>
      <c r="G241" s="299"/>
      <c r="H241" s="299"/>
      <c r="I241" s="300"/>
      <c r="J241" s="182" t="s">
        <v>126</v>
      </c>
      <c r="K241" s="171">
        <v>3</v>
      </c>
      <c r="L241" s="301"/>
      <c r="M241" s="302"/>
      <c r="N241" s="301">
        <f t="shared" si="40"/>
        <v>0</v>
      </c>
      <c r="O241" s="303"/>
      <c r="P241" s="303"/>
      <c r="Q241" s="302"/>
      <c r="R241" s="112"/>
      <c r="T241" s="136"/>
      <c r="U241" s="36"/>
      <c r="V241" s="137"/>
      <c r="W241" s="137"/>
      <c r="X241" s="137"/>
      <c r="Y241" s="137"/>
      <c r="Z241" s="137"/>
      <c r="AA241" s="138"/>
      <c r="AR241" s="18"/>
      <c r="AT241" s="18"/>
      <c r="AU241" s="18"/>
      <c r="AY241" s="18"/>
      <c r="BE241" s="139"/>
      <c r="BF241" s="139"/>
      <c r="BG241" s="139"/>
      <c r="BH241" s="139"/>
      <c r="BI241" s="139"/>
      <c r="BJ241" s="18"/>
      <c r="BK241" s="139"/>
      <c r="BL241" s="18"/>
      <c r="BM241" s="18"/>
    </row>
    <row r="242" spans="2:65" s="1" customFormat="1" ht="21.75" customHeight="1" x14ac:dyDescent="0.3">
      <c r="B242" s="109"/>
      <c r="C242" s="149">
        <v>120</v>
      </c>
      <c r="D242" s="149" t="s">
        <v>118</v>
      </c>
      <c r="E242" s="150" t="s">
        <v>672</v>
      </c>
      <c r="F242" s="252" t="s">
        <v>673</v>
      </c>
      <c r="G242" s="252"/>
      <c r="H242" s="252"/>
      <c r="I242" s="252"/>
      <c r="J242" s="151" t="s">
        <v>126</v>
      </c>
      <c r="K242" s="157">
        <v>1</v>
      </c>
      <c r="L242" s="253"/>
      <c r="M242" s="253"/>
      <c r="N242" s="253">
        <f t="shared" si="40"/>
        <v>0</v>
      </c>
      <c r="O242" s="253"/>
      <c r="P242" s="253"/>
      <c r="Q242" s="253"/>
      <c r="R242" s="112"/>
      <c r="T242" s="136"/>
      <c r="U242" s="36"/>
      <c r="V242" s="137"/>
      <c r="W242" s="137"/>
      <c r="X242" s="137"/>
      <c r="Y242" s="137"/>
      <c r="Z242" s="137"/>
      <c r="AA242" s="138"/>
      <c r="AR242" s="18"/>
      <c r="AT242" s="18"/>
      <c r="AU242" s="18"/>
      <c r="AY242" s="18"/>
      <c r="BE242" s="139"/>
      <c r="BF242" s="139"/>
      <c r="BG242" s="139"/>
      <c r="BH242" s="139"/>
      <c r="BI242" s="139"/>
      <c r="BJ242" s="18"/>
      <c r="BK242" s="139"/>
      <c r="BL242" s="18"/>
      <c r="BM242" s="18"/>
    </row>
    <row r="243" spans="2:65" s="1" customFormat="1" ht="24.75" customHeight="1" x14ac:dyDescent="0.3">
      <c r="B243" s="109"/>
      <c r="C243" s="149">
        <v>121</v>
      </c>
      <c r="D243" s="149" t="s">
        <v>118</v>
      </c>
      <c r="E243" s="150" t="s">
        <v>674</v>
      </c>
      <c r="F243" s="252" t="s">
        <v>675</v>
      </c>
      <c r="G243" s="252"/>
      <c r="H243" s="252"/>
      <c r="I243" s="252"/>
      <c r="J243" s="151" t="s">
        <v>126</v>
      </c>
      <c r="K243" s="157">
        <v>2</v>
      </c>
      <c r="L243" s="253"/>
      <c r="M243" s="253"/>
      <c r="N243" s="253">
        <f t="shared" si="40"/>
        <v>0</v>
      </c>
      <c r="O243" s="253"/>
      <c r="P243" s="253"/>
      <c r="Q243" s="253"/>
      <c r="R243" s="112"/>
      <c r="T243" s="136"/>
      <c r="U243" s="36"/>
      <c r="V243" s="137"/>
      <c r="W243" s="137"/>
      <c r="X243" s="137"/>
      <c r="Y243" s="137"/>
      <c r="Z243" s="137"/>
      <c r="AA243" s="138"/>
      <c r="AR243" s="18"/>
      <c r="AT243" s="18"/>
      <c r="AU243" s="18"/>
      <c r="AY243" s="18"/>
      <c r="BE243" s="139"/>
      <c r="BF243" s="139"/>
      <c r="BG243" s="139"/>
      <c r="BH243" s="139"/>
      <c r="BI243" s="139"/>
      <c r="BJ243" s="18"/>
      <c r="BK243" s="139"/>
      <c r="BL243" s="18"/>
      <c r="BM243" s="18"/>
    </row>
    <row r="244" spans="2:65" s="1" customFormat="1" ht="24.75" customHeight="1" x14ac:dyDescent="0.3">
      <c r="B244" s="109"/>
      <c r="C244" s="149">
        <v>122</v>
      </c>
      <c r="D244" s="149" t="s">
        <v>118</v>
      </c>
      <c r="E244" s="150" t="s">
        <v>677</v>
      </c>
      <c r="F244" s="252" t="s">
        <v>678</v>
      </c>
      <c r="G244" s="252"/>
      <c r="H244" s="252"/>
      <c r="I244" s="252"/>
      <c r="J244" s="151" t="s">
        <v>124</v>
      </c>
      <c r="K244" s="157">
        <v>13</v>
      </c>
      <c r="L244" s="253"/>
      <c r="M244" s="253"/>
      <c r="N244" s="253">
        <f>ROUND(L244*K244,2)</f>
        <v>0</v>
      </c>
      <c r="O244" s="253"/>
      <c r="P244" s="253"/>
      <c r="Q244" s="253"/>
      <c r="R244" s="112"/>
      <c r="T244" s="136"/>
      <c r="U244" s="36"/>
      <c r="V244" s="137"/>
      <c r="W244" s="137"/>
      <c r="X244" s="137"/>
      <c r="Y244" s="137"/>
      <c r="Z244" s="137"/>
      <c r="AA244" s="138"/>
      <c r="AR244" s="18"/>
      <c r="AT244" s="18"/>
      <c r="AU244" s="18"/>
      <c r="AY244" s="18"/>
      <c r="BE244" s="139"/>
      <c r="BF244" s="139"/>
      <c r="BG244" s="139"/>
      <c r="BH244" s="139"/>
      <c r="BI244" s="139"/>
      <c r="BJ244" s="18"/>
      <c r="BK244" s="139"/>
      <c r="BL244" s="18"/>
      <c r="BM244" s="18"/>
    </row>
    <row r="245" spans="2:65" s="1" customFormat="1" ht="44.25" customHeight="1" x14ac:dyDescent="0.3">
      <c r="B245" s="109"/>
      <c r="C245" s="149">
        <v>123</v>
      </c>
      <c r="D245" s="149" t="s">
        <v>118</v>
      </c>
      <c r="E245" s="150" t="s">
        <v>241</v>
      </c>
      <c r="F245" s="252" t="s">
        <v>242</v>
      </c>
      <c r="G245" s="252"/>
      <c r="H245" s="252"/>
      <c r="I245" s="252"/>
      <c r="J245" s="151" t="s">
        <v>163</v>
      </c>
      <c r="K245" s="157">
        <v>2</v>
      </c>
      <c r="L245" s="253"/>
      <c r="M245" s="253"/>
      <c r="N245" s="253">
        <f t="shared" ref="N245:N246" si="42">ROUND(L245*K245,2)</f>
        <v>0</v>
      </c>
      <c r="O245" s="253"/>
      <c r="P245" s="253"/>
      <c r="Q245" s="253"/>
      <c r="R245" s="112"/>
      <c r="T245" s="136"/>
      <c r="U245" s="36"/>
      <c r="V245" s="137"/>
      <c r="W245" s="137"/>
      <c r="X245" s="137"/>
      <c r="Y245" s="137"/>
      <c r="Z245" s="137"/>
      <c r="AA245" s="138"/>
      <c r="AR245" s="18"/>
      <c r="AT245" s="18"/>
      <c r="AU245" s="18"/>
      <c r="AY245" s="18"/>
      <c r="BE245" s="139"/>
      <c r="BF245" s="139"/>
      <c r="BG245" s="139"/>
      <c r="BH245" s="139"/>
      <c r="BI245" s="139"/>
      <c r="BJ245" s="18"/>
      <c r="BK245" s="139"/>
      <c r="BL245" s="18"/>
      <c r="BM245" s="18"/>
    </row>
    <row r="246" spans="2:65" s="1" customFormat="1" ht="38.25" customHeight="1" x14ac:dyDescent="0.3">
      <c r="B246" s="109"/>
      <c r="C246" s="149">
        <v>124</v>
      </c>
      <c r="D246" s="149" t="s">
        <v>118</v>
      </c>
      <c r="E246" s="150" t="s">
        <v>243</v>
      </c>
      <c r="F246" s="252" t="s">
        <v>414</v>
      </c>
      <c r="G246" s="252"/>
      <c r="H246" s="252"/>
      <c r="I246" s="252"/>
      <c r="J246" s="151" t="s">
        <v>163</v>
      </c>
      <c r="K246" s="157">
        <v>2</v>
      </c>
      <c r="L246" s="253"/>
      <c r="M246" s="253"/>
      <c r="N246" s="253">
        <f t="shared" si="42"/>
        <v>0</v>
      </c>
      <c r="O246" s="253"/>
      <c r="P246" s="253"/>
      <c r="Q246" s="253"/>
      <c r="R246" s="112"/>
      <c r="T246" s="136"/>
      <c r="U246" s="36"/>
      <c r="V246" s="137"/>
      <c r="W246" s="137"/>
      <c r="X246" s="137"/>
      <c r="Y246" s="137"/>
      <c r="Z246" s="137"/>
      <c r="AA246" s="138"/>
      <c r="AR246" s="18"/>
      <c r="AT246" s="18"/>
      <c r="AU246" s="18"/>
      <c r="AY246" s="18"/>
      <c r="BE246" s="139"/>
      <c r="BF246" s="139"/>
      <c r="BG246" s="139"/>
      <c r="BH246" s="139"/>
      <c r="BI246" s="139"/>
      <c r="BJ246" s="18"/>
      <c r="BK246" s="139"/>
      <c r="BL246" s="18"/>
      <c r="BM246" s="18"/>
    </row>
    <row r="247" spans="2:65" s="1" customFormat="1" ht="30.75" customHeight="1" x14ac:dyDescent="0.3">
      <c r="B247" s="109"/>
      <c r="C247" s="149"/>
      <c r="D247" s="149"/>
      <c r="E247" s="175" t="s">
        <v>325</v>
      </c>
      <c r="F247" s="255"/>
      <c r="G247" s="256"/>
      <c r="H247" s="256"/>
      <c r="I247" s="257"/>
      <c r="J247" s="151"/>
      <c r="K247" s="167"/>
      <c r="L247" s="258"/>
      <c r="M247" s="259"/>
      <c r="N247" s="258"/>
      <c r="O247" s="263"/>
      <c r="P247" s="263"/>
      <c r="Q247" s="259"/>
      <c r="R247" s="112"/>
      <c r="T247" s="136"/>
      <c r="U247" s="36"/>
      <c r="V247" s="137"/>
      <c r="W247" s="137"/>
      <c r="X247" s="137"/>
      <c r="Y247" s="137"/>
      <c r="Z247" s="137"/>
      <c r="AA247" s="138"/>
      <c r="AR247" s="18"/>
      <c r="AT247" s="18"/>
      <c r="AU247" s="18"/>
      <c r="AY247" s="18"/>
      <c r="BE247" s="139"/>
      <c r="BF247" s="139"/>
      <c r="BG247" s="139"/>
      <c r="BH247" s="139"/>
      <c r="BI247" s="139"/>
      <c r="BJ247" s="18"/>
      <c r="BK247" s="139"/>
      <c r="BL247" s="18"/>
      <c r="BM247" s="18"/>
    </row>
    <row r="248" spans="2:65" s="1" customFormat="1" ht="27.75" customHeight="1" x14ac:dyDescent="0.3">
      <c r="B248" s="109"/>
      <c r="C248" s="153">
        <v>125</v>
      </c>
      <c r="D248" s="153" t="s">
        <v>121</v>
      </c>
      <c r="E248" s="154" t="s">
        <v>326</v>
      </c>
      <c r="F248" s="254" t="s">
        <v>365</v>
      </c>
      <c r="G248" s="254"/>
      <c r="H248" s="254"/>
      <c r="I248" s="254"/>
      <c r="J248" s="155" t="s">
        <v>126</v>
      </c>
      <c r="K248" s="156">
        <v>15</v>
      </c>
      <c r="L248" s="251"/>
      <c r="M248" s="251"/>
      <c r="N248" s="251">
        <f t="shared" ref="N248:N259" si="43">ROUND(L248*K248,2)</f>
        <v>0</v>
      </c>
      <c r="O248" s="253"/>
      <c r="P248" s="253"/>
      <c r="Q248" s="253"/>
      <c r="R248" s="112"/>
      <c r="T248" s="136"/>
      <c r="U248" s="36"/>
      <c r="V248" s="137"/>
      <c r="W248" s="137"/>
      <c r="X248" s="137"/>
      <c r="Y248" s="137"/>
      <c r="Z248" s="137"/>
      <c r="AA248" s="138"/>
      <c r="AR248" s="18"/>
      <c r="AT248" s="18"/>
      <c r="AU248" s="18"/>
      <c r="AY248" s="18"/>
      <c r="BE248" s="139"/>
      <c r="BF248" s="139"/>
      <c r="BG248" s="139"/>
      <c r="BH248" s="139"/>
      <c r="BI248" s="139"/>
      <c r="BJ248" s="18"/>
      <c r="BK248" s="139"/>
      <c r="BL248" s="18"/>
      <c r="BM248" s="18"/>
    </row>
    <row r="249" spans="2:65" s="1" customFormat="1" ht="32.25" customHeight="1" x14ac:dyDescent="0.3">
      <c r="B249" s="109"/>
      <c r="C249" s="149">
        <v>126</v>
      </c>
      <c r="D249" s="149" t="s">
        <v>118</v>
      </c>
      <c r="E249" s="150" t="s">
        <v>327</v>
      </c>
      <c r="F249" s="252" t="s">
        <v>328</v>
      </c>
      <c r="G249" s="252"/>
      <c r="H249" s="252"/>
      <c r="I249" s="252"/>
      <c r="J249" s="151" t="s">
        <v>329</v>
      </c>
      <c r="K249" s="157">
        <v>15</v>
      </c>
      <c r="L249" s="253"/>
      <c r="M249" s="253"/>
      <c r="N249" s="253">
        <f t="shared" si="43"/>
        <v>0</v>
      </c>
      <c r="O249" s="253"/>
      <c r="P249" s="253"/>
      <c r="Q249" s="253"/>
      <c r="R249" s="112"/>
      <c r="T249" s="136"/>
      <c r="U249" s="36"/>
      <c r="V249" s="137"/>
      <c r="W249" s="137"/>
      <c r="X249" s="137"/>
      <c r="Y249" s="137"/>
      <c r="Z249" s="137"/>
      <c r="AA249" s="138"/>
      <c r="AR249" s="18"/>
      <c r="AT249" s="18"/>
      <c r="AU249" s="18"/>
      <c r="AY249" s="18"/>
      <c r="BE249" s="139"/>
      <c r="BF249" s="139"/>
      <c r="BG249" s="139"/>
      <c r="BH249" s="139"/>
      <c r="BI249" s="139"/>
      <c r="BJ249" s="18"/>
      <c r="BK249" s="139"/>
      <c r="BL249" s="18"/>
      <c r="BM249" s="18"/>
    </row>
    <row r="250" spans="2:65" s="1" customFormat="1" ht="28.5" customHeight="1" x14ac:dyDescent="0.3">
      <c r="B250" s="109"/>
      <c r="C250" s="153">
        <v>127</v>
      </c>
      <c r="D250" s="153" t="s">
        <v>121</v>
      </c>
      <c r="E250" s="154" t="s">
        <v>330</v>
      </c>
      <c r="F250" s="254" t="s">
        <v>366</v>
      </c>
      <c r="G250" s="254"/>
      <c r="H250" s="254"/>
      <c r="I250" s="254"/>
      <c r="J250" s="155" t="s">
        <v>126</v>
      </c>
      <c r="K250" s="156">
        <v>15</v>
      </c>
      <c r="L250" s="251"/>
      <c r="M250" s="251"/>
      <c r="N250" s="251">
        <f t="shared" si="43"/>
        <v>0</v>
      </c>
      <c r="O250" s="253"/>
      <c r="P250" s="253"/>
      <c r="Q250" s="253"/>
      <c r="R250" s="112"/>
      <c r="T250" s="136"/>
      <c r="U250" s="36"/>
      <c r="V250" s="137"/>
      <c r="W250" s="137"/>
      <c r="X250" s="137"/>
      <c r="Y250" s="137"/>
      <c r="Z250" s="137"/>
      <c r="AA250" s="138"/>
      <c r="AR250" s="18"/>
      <c r="AT250" s="18"/>
      <c r="AU250" s="18"/>
      <c r="AY250" s="18"/>
      <c r="BE250" s="139"/>
      <c r="BF250" s="139"/>
      <c r="BG250" s="139"/>
      <c r="BH250" s="139"/>
      <c r="BI250" s="139"/>
      <c r="BJ250" s="18"/>
      <c r="BK250" s="139"/>
      <c r="BL250" s="18"/>
      <c r="BM250" s="18"/>
    </row>
    <row r="251" spans="2:65" s="1" customFormat="1" ht="30" customHeight="1" x14ac:dyDescent="0.3">
      <c r="B251" s="109"/>
      <c r="C251" s="149">
        <v>128</v>
      </c>
      <c r="D251" s="149" t="s">
        <v>118</v>
      </c>
      <c r="E251" s="150" t="s">
        <v>331</v>
      </c>
      <c r="F251" s="252" t="s">
        <v>367</v>
      </c>
      <c r="G251" s="252"/>
      <c r="H251" s="252"/>
      <c r="I251" s="252"/>
      <c r="J251" s="151" t="s">
        <v>126</v>
      </c>
      <c r="K251" s="157">
        <v>15</v>
      </c>
      <c r="L251" s="253"/>
      <c r="M251" s="253"/>
      <c r="N251" s="253">
        <f t="shared" si="43"/>
        <v>0</v>
      </c>
      <c r="O251" s="253"/>
      <c r="P251" s="253"/>
      <c r="Q251" s="253"/>
      <c r="R251" s="112"/>
      <c r="T251" s="136"/>
      <c r="U251" s="36"/>
      <c r="V251" s="137"/>
      <c r="W251" s="137"/>
      <c r="X251" s="137"/>
      <c r="Y251" s="137"/>
      <c r="Z251" s="137"/>
      <c r="AA251" s="138"/>
      <c r="AR251" s="18"/>
      <c r="AT251" s="18"/>
      <c r="AU251" s="18"/>
      <c r="AY251" s="18"/>
      <c r="BE251" s="139"/>
      <c r="BF251" s="139"/>
      <c r="BG251" s="139"/>
      <c r="BH251" s="139"/>
      <c r="BI251" s="139"/>
      <c r="BJ251" s="18"/>
      <c r="BK251" s="139"/>
      <c r="BL251" s="18"/>
      <c r="BM251" s="18"/>
    </row>
    <row r="252" spans="2:65" s="1" customFormat="1" ht="26.25" customHeight="1" x14ac:dyDescent="0.3">
      <c r="B252" s="109"/>
      <c r="C252" s="198">
        <v>129</v>
      </c>
      <c r="D252" s="198" t="s">
        <v>118</v>
      </c>
      <c r="E252" s="199" t="s">
        <v>332</v>
      </c>
      <c r="F252" s="310" t="s">
        <v>333</v>
      </c>
      <c r="G252" s="310"/>
      <c r="H252" s="310"/>
      <c r="I252" s="310"/>
      <c r="J252" s="200" t="s">
        <v>126</v>
      </c>
      <c r="K252" s="201">
        <v>15</v>
      </c>
      <c r="L252" s="318"/>
      <c r="M252" s="318"/>
      <c r="N252" s="318">
        <f t="shared" si="43"/>
        <v>0</v>
      </c>
      <c r="O252" s="318"/>
      <c r="P252" s="318"/>
      <c r="Q252" s="318"/>
      <c r="R252" s="112"/>
      <c r="T252" s="136"/>
      <c r="U252" s="36"/>
      <c r="V252" s="137"/>
      <c r="W252" s="137"/>
      <c r="X252" s="137"/>
      <c r="Y252" s="137"/>
      <c r="Z252" s="137"/>
      <c r="AA252" s="138"/>
      <c r="AR252" s="18"/>
      <c r="AT252" s="18"/>
      <c r="AU252" s="18"/>
      <c r="AY252" s="18"/>
      <c r="BE252" s="139"/>
      <c r="BF252" s="139"/>
      <c r="BG252" s="139"/>
      <c r="BH252" s="139"/>
      <c r="BI252" s="139"/>
      <c r="BJ252" s="18"/>
      <c r="BK252" s="139"/>
      <c r="BL252" s="18"/>
      <c r="BM252" s="18"/>
    </row>
    <row r="253" spans="2:65" s="1" customFormat="1" ht="23.25" customHeight="1" x14ac:dyDescent="0.3">
      <c r="B253" s="109"/>
      <c r="C253" s="198">
        <v>130</v>
      </c>
      <c r="D253" s="198" t="s">
        <v>118</v>
      </c>
      <c r="E253" s="199" t="s">
        <v>273</v>
      </c>
      <c r="F253" s="310" t="s">
        <v>334</v>
      </c>
      <c r="G253" s="310"/>
      <c r="H253" s="310"/>
      <c r="I253" s="310"/>
      <c r="J253" s="200" t="s">
        <v>126</v>
      </c>
      <c r="K253" s="201">
        <v>15</v>
      </c>
      <c r="L253" s="318"/>
      <c r="M253" s="318"/>
      <c r="N253" s="318">
        <f t="shared" si="43"/>
        <v>0</v>
      </c>
      <c r="O253" s="318"/>
      <c r="P253" s="318"/>
      <c r="Q253" s="318"/>
      <c r="R253" s="112"/>
      <c r="T253" s="136"/>
      <c r="U253" s="36"/>
      <c r="V253" s="137"/>
      <c r="W253" s="137"/>
      <c r="X253" s="137"/>
      <c r="Y253" s="137"/>
      <c r="Z253" s="137"/>
      <c r="AA253" s="138"/>
      <c r="AR253" s="18"/>
      <c r="AT253" s="18"/>
      <c r="AU253" s="18"/>
      <c r="AY253" s="18"/>
      <c r="BE253" s="139"/>
      <c r="BF253" s="139"/>
      <c r="BG253" s="139"/>
      <c r="BH253" s="139"/>
      <c r="BI253" s="139"/>
      <c r="BJ253" s="18"/>
      <c r="BK253" s="139"/>
      <c r="BL253" s="18"/>
      <c r="BM253" s="18"/>
    </row>
    <row r="254" spans="2:65" s="1" customFormat="1" ht="22.5" customHeight="1" x14ac:dyDescent="0.3">
      <c r="B254" s="109"/>
      <c r="C254" s="153">
        <v>131</v>
      </c>
      <c r="D254" s="153" t="s">
        <v>121</v>
      </c>
      <c r="E254" s="154" t="s">
        <v>335</v>
      </c>
      <c r="F254" s="254" t="s">
        <v>336</v>
      </c>
      <c r="G254" s="254"/>
      <c r="H254" s="254"/>
      <c r="I254" s="254"/>
      <c r="J254" s="155" t="s">
        <v>126</v>
      </c>
      <c r="K254" s="156">
        <v>15</v>
      </c>
      <c r="L254" s="251"/>
      <c r="M254" s="251"/>
      <c r="N254" s="251">
        <f t="shared" si="43"/>
        <v>0</v>
      </c>
      <c r="O254" s="253"/>
      <c r="P254" s="253"/>
      <c r="Q254" s="253"/>
      <c r="R254" s="112"/>
      <c r="T254" s="136"/>
      <c r="U254" s="36"/>
      <c r="V254" s="137"/>
      <c r="W254" s="137"/>
      <c r="X254" s="137"/>
      <c r="Y254" s="137"/>
      <c r="Z254" s="137"/>
      <c r="AA254" s="138"/>
      <c r="AR254" s="18"/>
      <c r="AT254" s="18"/>
      <c r="AU254" s="18"/>
      <c r="AY254" s="18"/>
      <c r="BE254" s="139"/>
      <c r="BF254" s="139"/>
      <c r="BG254" s="139"/>
      <c r="BH254" s="139"/>
      <c r="BI254" s="139"/>
      <c r="BJ254" s="18"/>
      <c r="BK254" s="139"/>
      <c r="BL254" s="18"/>
      <c r="BM254" s="18"/>
    </row>
    <row r="255" spans="2:65" s="1" customFormat="1" ht="25.5" customHeight="1" x14ac:dyDescent="0.3">
      <c r="B255" s="109"/>
      <c r="C255" s="149">
        <v>132</v>
      </c>
      <c r="D255" s="149" t="s">
        <v>118</v>
      </c>
      <c r="E255" s="150" t="s">
        <v>337</v>
      </c>
      <c r="F255" s="252" t="s">
        <v>338</v>
      </c>
      <c r="G255" s="252"/>
      <c r="H255" s="252"/>
      <c r="I255" s="252"/>
      <c r="J255" s="151" t="s">
        <v>126</v>
      </c>
      <c r="K255" s="157">
        <v>15</v>
      </c>
      <c r="L255" s="253"/>
      <c r="M255" s="253"/>
      <c r="N255" s="253">
        <f t="shared" si="43"/>
        <v>0</v>
      </c>
      <c r="O255" s="253"/>
      <c r="P255" s="253"/>
      <c r="Q255" s="253"/>
      <c r="R255" s="112"/>
      <c r="T255" s="136"/>
      <c r="U255" s="36"/>
      <c r="V255" s="137"/>
      <c r="W255" s="137"/>
      <c r="X255" s="137"/>
      <c r="Y255" s="137"/>
      <c r="Z255" s="137"/>
      <c r="AA255" s="138"/>
      <c r="AR255" s="18"/>
      <c r="AT255" s="18"/>
      <c r="AU255" s="18"/>
      <c r="AY255" s="18"/>
      <c r="BE255" s="139"/>
      <c r="BF255" s="139"/>
      <c r="BG255" s="139"/>
      <c r="BH255" s="139"/>
      <c r="BI255" s="139"/>
      <c r="BJ255" s="18"/>
      <c r="BK255" s="139"/>
      <c r="BL255" s="18"/>
      <c r="BM255" s="18"/>
    </row>
    <row r="256" spans="2:65" s="1" customFormat="1" ht="31.5" customHeight="1" x14ac:dyDescent="0.3">
      <c r="B256" s="109"/>
      <c r="C256" s="149">
        <v>133</v>
      </c>
      <c r="D256" s="149" t="s">
        <v>118</v>
      </c>
      <c r="E256" s="150" t="s">
        <v>679</v>
      </c>
      <c r="F256" s="310" t="s">
        <v>680</v>
      </c>
      <c r="G256" s="310"/>
      <c r="H256" s="310"/>
      <c r="I256" s="310"/>
      <c r="J256" s="151" t="s">
        <v>126</v>
      </c>
      <c r="K256" s="157">
        <v>1</v>
      </c>
      <c r="L256" s="253"/>
      <c r="M256" s="253"/>
      <c r="N256" s="253">
        <f t="shared" si="43"/>
        <v>0</v>
      </c>
      <c r="O256" s="253"/>
      <c r="P256" s="253"/>
      <c r="Q256" s="253"/>
      <c r="R256" s="112"/>
      <c r="T256" s="136"/>
      <c r="U256" s="36"/>
      <c r="V256" s="137"/>
      <c r="W256" s="137"/>
      <c r="X256" s="137"/>
      <c r="Y256" s="137"/>
      <c r="Z256" s="137"/>
      <c r="AA256" s="138"/>
      <c r="AR256" s="18"/>
      <c r="AT256" s="18"/>
      <c r="AU256" s="18"/>
      <c r="AY256" s="18"/>
      <c r="BE256" s="139"/>
      <c r="BF256" s="139"/>
      <c r="BG256" s="139"/>
      <c r="BH256" s="139"/>
      <c r="BI256" s="139"/>
      <c r="BJ256" s="18"/>
      <c r="BK256" s="139"/>
      <c r="BL256" s="18"/>
      <c r="BM256" s="18"/>
    </row>
    <row r="257" spans="2:65" s="1" customFormat="1" ht="29.25" customHeight="1" x14ac:dyDescent="0.3">
      <c r="B257" s="109"/>
      <c r="C257" s="149">
        <v>134</v>
      </c>
      <c r="D257" s="149" t="s">
        <v>118</v>
      </c>
      <c r="E257" s="150" t="s">
        <v>681</v>
      </c>
      <c r="F257" s="252" t="s">
        <v>682</v>
      </c>
      <c r="G257" s="252"/>
      <c r="H257" s="252"/>
      <c r="I257" s="252"/>
      <c r="J257" s="151" t="s">
        <v>126</v>
      </c>
      <c r="K257" s="157">
        <v>1</v>
      </c>
      <c r="L257" s="253"/>
      <c r="M257" s="253"/>
      <c r="N257" s="253">
        <f t="shared" si="43"/>
        <v>0</v>
      </c>
      <c r="O257" s="253"/>
      <c r="P257" s="253"/>
      <c r="Q257" s="253"/>
      <c r="R257" s="112"/>
      <c r="T257" s="136"/>
      <c r="U257" s="36"/>
      <c r="V257" s="137"/>
      <c r="W257" s="137"/>
      <c r="X257" s="137"/>
      <c r="Y257" s="137"/>
      <c r="Z257" s="137"/>
      <c r="AA257" s="138"/>
      <c r="AR257" s="18"/>
      <c r="AT257" s="18"/>
      <c r="AU257" s="18"/>
      <c r="AY257" s="18"/>
      <c r="BE257" s="139"/>
      <c r="BF257" s="139"/>
      <c r="BG257" s="139"/>
      <c r="BH257" s="139"/>
      <c r="BI257" s="139"/>
      <c r="BJ257" s="18"/>
      <c r="BK257" s="139"/>
      <c r="BL257" s="18"/>
      <c r="BM257" s="18"/>
    </row>
    <row r="258" spans="2:65" s="1" customFormat="1" ht="61.5" customHeight="1" x14ac:dyDescent="0.3">
      <c r="B258" s="109"/>
      <c r="C258" s="153">
        <v>135</v>
      </c>
      <c r="D258" s="153" t="s">
        <v>121</v>
      </c>
      <c r="E258" s="154" t="s">
        <v>683</v>
      </c>
      <c r="F258" s="254" t="s">
        <v>684</v>
      </c>
      <c r="G258" s="254"/>
      <c r="H258" s="254"/>
      <c r="I258" s="254"/>
      <c r="J258" s="155" t="s">
        <v>126</v>
      </c>
      <c r="K258" s="156">
        <v>6</v>
      </c>
      <c r="L258" s="251"/>
      <c r="M258" s="251"/>
      <c r="N258" s="251">
        <f t="shared" si="43"/>
        <v>0</v>
      </c>
      <c r="O258" s="253"/>
      <c r="P258" s="253"/>
      <c r="Q258" s="253"/>
      <c r="R258" s="112"/>
      <c r="T258" s="136"/>
      <c r="U258" s="36"/>
      <c r="V258" s="137"/>
      <c r="W258" s="137"/>
      <c r="X258" s="137"/>
      <c r="Y258" s="137"/>
      <c r="Z258" s="137"/>
      <c r="AA258" s="138"/>
      <c r="AR258" s="18"/>
      <c r="AT258" s="18"/>
      <c r="AU258" s="18"/>
      <c r="AY258" s="18"/>
      <c r="BE258" s="139"/>
      <c r="BF258" s="139"/>
      <c r="BG258" s="139"/>
      <c r="BH258" s="139"/>
      <c r="BI258" s="139"/>
      <c r="BJ258" s="18"/>
      <c r="BK258" s="139"/>
      <c r="BL258" s="18"/>
      <c r="BM258" s="18"/>
    </row>
    <row r="259" spans="2:65" s="1" customFormat="1" ht="33" customHeight="1" x14ac:dyDescent="0.3">
      <c r="B259" s="109"/>
      <c r="C259" s="149">
        <v>136</v>
      </c>
      <c r="D259" s="149" t="s">
        <v>118</v>
      </c>
      <c r="E259" s="150" t="s">
        <v>685</v>
      </c>
      <c r="F259" s="252" t="s">
        <v>686</v>
      </c>
      <c r="G259" s="252"/>
      <c r="H259" s="252"/>
      <c r="I259" s="252"/>
      <c r="J259" s="151" t="s">
        <v>126</v>
      </c>
      <c r="K259" s="167">
        <v>6</v>
      </c>
      <c r="L259" s="253"/>
      <c r="M259" s="253"/>
      <c r="N259" s="253">
        <f t="shared" si="43"/>
        <v>0</v>
      </c>
      <c r="O259" s="253"/>
      <c r="P259" s="253"/>
      <c r="Q259" s="253"/>
      <c r="R259" s="112"/>
      <c r="T259" s="136"/>
      <c r="U259" s="36"/>
      <c r="V259" s="137"/>
      <c r="W259" s="137"/>
      <c r="X259" s="137"/>
      <c r="Y259" s="137"/>
      <c r="Z259" s="137"/>
      <c r="AA259" s="138"/>
      <c r="AR259" s="18"/>
      <c r="AT259" s="18"/>
      <c r="AU259" s="18"/>
      <c r="AY259" s="18"/>
      <c r="BE259" s="139"/>
      <c r="BF259" s="139"/>
      <c r="BG259" s="139"/>
      <c r="BH259" s="139"/>
      <c r="BI259" s="139"/>
      <c r="BJ259" s="18"/>
      <c r="BK259" s="139"/>
      <c r="BL259" s="18"/>
      <c r="BM259" s="18"/>
    </row>
    <row r="260" spans="2:65" s="1" customFormat="1" ht="26.25" customHeight="1" x14ac:dyDescent="0.3">
      <c r="B260" s="109"/>
      <c r="C260" s="149">
        <v>137</v>
      </c>
      <c r="D260" s="149" t="s">
        <v>118</v>
      </c>
      <c r="E260" s="150" t="s">
        <v>687</v>
      </c>
      <c r="F260" s="252" t="s">
        <v>688</v>
      </c>
      <c r="G260" s="252"/>
      <c r="H260" s="252"/>
      <c r="I260" s="252"/>
      <c r="J260" s="151" t="s">
        <v>689</v>
      </c>
      <c r="K260" s="157">
        <v>6</v>
      </c>
      <c r="L260" s="253"/>
      <c r="M260" s="253"/>
      <c r="N260" s="253">
        <f t="shared" ref="N260:N267" si="44">ROUND(L260*K260,2)</f>
        <v>0</v>
      </c>
      <c r="O260" s="253"/>
      <c r="P260" s="253"/>
      <c r="Q260" s="253"/>
      <c r="R260" s="112"/>
      <c r="T260" s="136"/>
      <c r="U260" s="36"/>
      <c r="V260" s="137"/>
      <c r="W260" s="137"/>
      <c r="X260" s="137"/>
      <c r="Y260" s="137"/>
      <c r="Z260" s="137"/>
      <c r="AA260" s="138"/>
      <c r="AR260" s="18"/>
      <c r="AT260" s="18"/>
      <c r="AU260" s="18"/>
      <c r="AY260" s="18"/>
      <c r="BE260" s="139"/>
      <c r="BF260" s="139"/>
      <c r="BG260" s="139"/>
      <c r="BH260" s="139"/>
      <c r="BI260" s="139"/>
      <c r="BJ260" s="18"/>
      <c r="BK260" s="139"/>
      <c r="BL260" s="18"/>
      <c r="BM260" s="18"/>
    </row>
    <row r="261" spans="2:65" s="1" customFormat="1" ht="133.5" customHeight="1" x14ac:dyDescent="0.3">
      <c r="B261" s="109"/>
      <c r="C261" s="153">
        <v>138</v>
      </c>
      <c r="D261" s="153" t="s">
        <v>121</v>
      </c>
      <c r="E261" s="154" t="s">
        <v>690</v>
      </c>
      <c r="F261" s="254" t="s">
        <v>691</v>
      </c>
      <c r="G261" s="254"/>
      <c r="H261" s="254"/>
      <c r="I261" s="254"/>
      <c r="J261" s="155" t="s">
        <v>126</v>
      </c>
      <c r="K261" s="156">
        <v>6</v>
      </c>
      <c r="L261" s="251"/>
      <c r="M261" s="251"/>
      <c r="N261" s="251">
        <f t="shared" si="44"/>
        <v>0</v>
      </c>
      <c r="O261" s="253"/>
      <c r="P261" s="253"/>
      <c r="Q261" s="253"/>
      <c r="R261" s="112"/>
      <c r="T261" s="136"/>
      <c r="U261" s="36"/>
      <c r="V261" s="137"/>
      <c r="W261" s="137"/>
      <c r="X261" s="137"/>
      <c r="Y261" s="137"/>
      <c r="Z261" s="137"/>
      <c r="AA261" s="138"/>
      <c r="AR261" s="18"/>
      <c r="AT261" s="18"/>
      <c r="AU261" s="18"/>
      <c r="AY261" s="18"/>
      <c r="BE261" s="139"/>
      <c r="BF261" s="139"/>
      <c r="BG261" s="139"/>
      <c r="BH261" s="139"/>
      <c r="BI261" s="139"/>
      <c r="BJ261" s="18"/>
      <c r="BK261" s="139"/>
      <c r="BL261" s="18"/>
      <c r="BM261" s="18"/>
    </row>
    <row r="262" spans="2:65" s="1" customFormat="1" ht="30" customHeight="1" x14ac:dyDescent="0.3">
      <c r="B262" s="109"/>
      <c r="C262" s="149">
        <v>139</v>
      </c>
      <c r="D262" s="149" t="s">
        <v>118</v>
      </c>
      <c r="E262" s="176" t="s">
        <v>692</v>
      </c>
      <c r="F262" s="311" t="s">
        <v>693</v>
      </c>
      <c r="G262" s="312"/>
      <c r="H262" s="312"/>
      <c r="I262" s="313"/>
      <c r="J262" s="151" t="s">
        <v>126</v>
      </c>
      <c r="K262" s="157">
        <v>6</v>
      </c>
      <c r="L262" s="258"/>
      <c r="M262" s="259"/>
      <c r="N262" s="258">
        <f t="shared" si="44"/>
        <v>0</v>
      </c>
      <c r="O262" s="263"/>
      <c r="P262" s="263"/>
      <c r="Q262" s="259"/>
      <c r="R262" s="112"/>
      <c r="T262" s="136"/>
      <c r="U262" s="36"/>
      <c r="V262" s="137"/>
      <c r="W262" s="137"/>
      <c r="X262" s="137"/>
      <c r="Y262" s="137"/>
      <c r="Z262" s="137"/>
      <c r="AA262" s="138"/>
      <c r="AR262" s="18"/>
      <c r="AT262" s="18"/>
      <c r="AU262" s="18"/>
      <c r="AY262" s="18"/>
      <c r="BE262" s="139"/>
      <c r="BF262" s="139"/>
      <c r="BG262" s="139"/>
      <c r="BH262" s="139"/>
      <c r="BI262" s="139"/>
      <c r="BJ262" s="18"/>
      <c r="BK262" s="139"/>
      <c r="BL262" s="18"/>
      <c r="BM262" s="18"/>
    </row>
    <row r="263" spans="2:65" s="1" customFormat="1" ht="28.5" customHeight="1" x14ac:dyDescent="0.3">
      <c r="B263" s="109"/>
      <c r="C263" s="149">
        <v>140</v>
      </c>
      <c r="D263" s="149" t="s">
        <v>118</v>
      </c>
      <c r="E263" s="176" t="s">
        <v>694</v>
      </c>
      <c r="F263" s="311" t="s">
        <v>695</v>
      </c>
      <c r="G263" s="312"/>
      <c r="H263" s="312"/>
      <c r="I263" s="313"/>
      <c r="J263" s="151" t="s">
        <v>126</v>
      </c>
      <c r="K263" s="157">
        <v>6</v>
      </c>
      <c r="L263" s="258"/>
      <c r="M263" s="259"/>
      <c r="N263" s="258">
        <f t="shared" si="44"/>
        <v>0</v>
      </c>
      <c r="O263" s="263"/>
      <c r="P263" s="263"/>
      <c r="Q263" s="259"/>
      <c r="R263" s="112"/>
      <c r="T263" s="136"/>
      <c r="U263" s="36"/>
      <c r="V263" s="137"/>
      <c r="W263" s="137"/>
      <c r="X263" s="137"/>
      <c r="Y263" s="137"/>
      <c r="Z263" s="137"/>
      <c r="AA263" s="138"/>
      <c r="AR263" s="18"/>
      <c r="AT263" s="18"/>
      <c r="AU263" s="18"/>
      <c r="AY263" s="18"/>
      <c r="BE263" s="139"/>
      <c r="BF263" s="139"/>
      <c r="BG263" s="139"/>
      <c r="BH263" s="139"/>
      <c r="BI263" s="139"/>
      <c r="BJ263" s="18"/>
      <c r="BK263" s="139"/>
      <c r="BL263" s="18"/>
      <c r="BM263" s="18"/>
    </row>
    <row r="264" spans="2:65" s="1" customFormat="1" ht="30.75" customHeight="1" x14ac:dyDescent="0.3">
      <c r="B264" s="109"/>
      <c r="C264" s="153">
        <v>141</v>
      </c>
      <c r="D264" s="153" t="s">
        <v>121</v>
      </c>
      <c r="E264" s="154" t="s">
        <v>696</v>
      </c>
      <c r="F264" s="254" t="s">
        <v>697</v>
      </c>
      <c r="G264" s="254"/>
      <c r="H264" s="254"/>
      <c r="I264" s="254"/>
      <c r="J264" s="155" t="s">
        <v>126</v>
      </c>
      <c r="K264" s="156">
        <v>1</v>
      </c>
      <c r="L264" s="251"/>
      <c r="M264" s="251"/>
      <c r="N264" s="251">
        <f t="shared" si="44"/>
        <v>0</v>
      </c>
      <c r="O264" s="253"/>
      <c r="P264" s="253"/>
      <c r="Q264" s="253"/>
      <c r="R264" s="112"/>
      <c r="T264" s="136"/>
      <c r="U264" s="36"/>
      <c r="V264" s="137"/>
      <c r="W264" s="137"/>
      <c r="X264" s="137"/>
      <c r="Y264" s="137"/>
      <c r="Z264" s="137"/>
      <c r="AA264" s="138"/>
      <c r="AR264" s="18"/>
      <c r="AT264" s="18"/>
      <c r="AU264" s="18"/>
      <c r="AY264" s="18"/>
      <c r="BE264" s="139"/>
      <c r="BF264" s="139"/>
      <c r="BG264" s="139"/>
      <c r="BH264" s="139"/>
      <c r="BI264" s="139"/>
      <c r="BJ264" s="18"/>
      <c r="BK264" s="139"/>
      <c r="BL264" s="18"/>
      <c r="BM264" s="18"/>
    </row>
    <row r="265" spans="2:65" s="1" customFormat="1" ht="30.75" customHeight="1" x14ac:dyDescent="0.3">
      <c r="B265" s="109"/>
      <c r="C265" s="149">
        <v>142</v>
      </c>
      <c r="D265" s="149" t="s">
        <v>118</v>
      </c>
      <c r="E265" s="150" t="s">
        <v>698</v>
      </c>
      <c r="F265" s="314" t="s">
        <v>699</v>
      </c>
      <c r="G265" s="314"/>
      <c r="H265" s="314"/>
      <c r="I265" s="314"/>
      <c r="J265" s="151" t="s">
        <v>126</v>
      </c>
      <c r="K265" s="157">
        <v>1</v>
      </c>
      <c r="L265" s="253"/>
      <c r="M265" s="253"/>
      <c r="N265" s="253">
        <f t="shared" si="44"/>
        <v>0</v>
      </c>
      <c r="O265" s="253"/>
      <c r="P265" s="253"/>
      <c r="Q265" s="253"/>
      <c r="R265" s="112"/>
      <c r="T265" s="136"/>
      <c r="U265" s="36"/>
      <c r="V265" s="137"/>
      <c r="W265" s="137"/>
      <c r="X265" s="137"/>
      <c r="Y265" s="137"/>
      <c r="Z265" s="137"/>
      <c r="AA265" s="138"/>
      <c r="AR265" s="18"/>
      <c r="AT265" s="18"/>
      <c r="AU265" s="18"/>
      <c r="AY265" s="18"/>
      <c r="BE265" s="139"/>
      <c r="BF265" s="139"/>
      <c r="BG265" s="139"/>
      <c r="BH265" s="139"/>
      <c r="BI265" s="139"/>
      <c r="BJ265" s="18"/>
      <c r="BK265" s="139"/>
      <c r="BL265" s="18"/>
      <c r="BM265" s="18"/>
    </row>
    <row r="266" spans="2:65" s="1" customFormat="1" ht="91.5" customHeight="1" x14ac:dyDescent="0.3">
      <c r="B266" s="109"/>
      <c r="C266" s="149">
        <v>143</v>
      </c>
      <c r="D266" s="149" t="s">
        <v>118</v>
      </c>
      <c r="E266" s="150" t="s">
        <v>700</v>
      </c>
      <c r="F266" s="252" t="s">
        <v>701</v>
      </c>
      <c r="G266" s="252"/>
      <c r="H266" s="252"/>
      <c r="I266" s="252"/>
      <c r="J266" s="151" t="s">
        <v>329</v>
      </c>
      <c r="K266" s="157">
        <v>1</v>
      </c>
      <c r="L266" s="253"/>
      <c r="M266" s="253"/>
      <c r="N266" s="253">
        <f t="shared" si="44"/>
        <v>0</v>
      </c>
      <c r="O266" s="253"/>
      <c r="P266" s="253"/>
      <c r="Q266" s="253"/>
      <c r="R266" s="112"/>
      <c r="T266" s="136"/>
      <c r="U266" s="36"/>
      <c r="V266" s="137"/>
      <c r="W266" s="137"/>
      <c r="X266" s="137"/>
      <c r="Y266" s="137"/>
      <c r="Z266" s="137"/>
      <c r="AA266" s="138"/>
      <c r="AR266" s="18"/>
      <c r="AT266" s="18"/>
      <c r="AU266" s="18"/>
      <c r="AY266" s="18"/>
      <c r="BE266" s="139"/>
      <c r="BF266" s="139"/>
      <c r="BG266" s="139"/>
      <c r="BH266" s="139"/>
      <c r="BI266" s="139"/>
      <c r="BJ266" s="18"/>
      <c r="BK266" s="139"/>
      <c r="BL266" s="18"/>
      <c r="BM266" s="18"/>
    </row>
    <row r="267" spans="2:65" s="1" customFormat="1" ht="30.75" customHeight="1" x14ac:dyDescent="0.3">
      <c r="B267" s="109"/>
      <c r="C267" s="149">
        <v>144</v>
      </c>
      <c r="D267" s="149" t="s">
        <v>118</v>
      </c>
      <c r="E267" s="150" t="s">
        <v>702</v>
      </c>
      <c r="F267" s="314" t="s">
        <v>703</v>
      </c>
      <c r="G267" s="314"/>
      <c r="H267" s="314"/>
      <c r="I267" s="314"/>
      <c r="J267" s="151" t="s">
        <v>126</v>
      </c>
      <c r="K267" s="157">
        <v>1</v>
      </c>
      <c r="L267" s="253"/>
      <c r="M267" s="253"/>
      <c r="N267" s="253">
        <f t="shared" si="44"/>
        <v>0</v>
      </c>
      <c r="O267" s="253"/>
      <c r="P267" s="253"/>
      <c r="Q267" s="253"/>
      <c r="R267" s="112"/>
      <c r="T267" s="136"/>
      <c r="U267" s="36"/>
      <c r="V267" s="137"/>
      <c r="W267" s="137"/>
      <c r="X267" s="137"/>
      <c r="Y267" s="137"/>
      <c r="Z267" s="137"/>
      <c r="AA267" s="138"/>
      <c r="AR267" s="18"/>
      <c r="AT267" s="18"/>
      <c r="AU267" s="18"/>
      <c r="AY267" s="18"/>
      <c r="BE267" s="139"/>
      <c r="BF267" s="139"/>
      <c r="BG267" s="139"/>
      <c r="BH267" s="139"/>
      <c r="BI267" s="139"/>
      <c r="BJ267" s="18"/>
      <c r="BK267" s="139"/>
      <c r="BL267" s="18"/>
      <c r="BM267" s="18"/>
    </row>
    <row r="268" spans="2:65" s="1" customFormat="1" ht="23.25" customHeight="1" x14ac:dyDescent="0.3">
      <c r="B268" s="109"/>
      <c r="C268" s="153">
        <v>145</v>
      </c>
      <c r="D268" s="153" t="s">
        <v>121</v>
      </c>
      <c r="E268" s="154" t="s">
        <v>251</v>
      </c>
      <c r="F268" s="254" t="s">
        <v>256</v>
      </c>
      <c r="G268" s="254"/>
      <c r="H268" s="254"/>
      <c r="I268" s="254"/>
      <c r="J268" s="155" t="s">
        <v>126</v>
      </c>
      <c r="K268" s="156">
        <v>48</v>
      </c>
      <c r="L268" s="251"/>
      <c r="M268" s="251"/>
      <c r="N268" s="251">
        <f t="shared" ref="N268:N270" si="45">ROUND(L268*K268,2)</f>
        <v>0</v>
      </c>
      <c r="O268" s="253"/>
      <c r="P268" s="253"/>
      <c r="Q268" s="253"/>
      <c r="R268" s="112"/>
      <c r="T268" s="136"/>
      <c r="U268" s="36"/>
      <c r="V268" s="137"/>
      <c r="W268" s="137"/>
      <c r="X268" s="137"/>
      <c r="Y268" s="137"/>
      <c r="Z268" s="137"/>
      <c r="AA268" s="138"/>
      <c r="AR268" s="18"/>
      <c r="AT268" s="18"/>
      <c r="AU268" s="18"/>
      <c r="AY268" s="18"/>
      <c r="BE268" s="139"/>
      <c r="BF268" s="139"/>
      <c r="BG268" s="139"/>
      <c r="BH268" s="139"/>
      <c r="BI268" s="139"/>
      <c r="BJ268" s="18"/>
      <c r="BK268" s="139"/>
      <c r="BL268" s="18"/>
      <c r="BM268" s="18"/>
    </row>
    <row r="269" spans="2:65" s="1" customFormat="1" ht="27" customHeight="1" x14ac:dyDescent="0.3">
      <c r="B269" s="109"/>
      <c r="C269" s="153">
        <v>146</v>
      </c>
      <c r="D269" s="153" t="s">
        <v>121</v>
      </c>
      <c r="E269" s="154" t="s">
        <v>252</v>
      </c>
      <c r="F269" s="254" t="s">
        <v>253</v>
      </c>
      <c r="G269" s="254"/>
      <c r="H269" s="254"/>
      <c r="I269" s="254"/>
      <c r="J269" s="155" t="s">
        <v>126</v>
      </c>
      <c r="K269" s="156">
        <v>48</v>
      </c>
      <c r="L269" s="251"/>
      <c r="M269" s="251"/>
      <c r="N269" s="251">
        <f t="shared" si="45"/>
        <v>0</v>
      </c>
      <c r="O269" s="253"/>
      <c r="P269" s="253"/>
      <c r="Q269" s="253"/>
      <c r="R269" s="112"/>
      <c r="T269" s="136"/>
      <c r="U269" s="36"/>
      <c r="V269" s="137"/>
      <c r="W269" s="137"/>
      <c r="X269" s="137"/>
      <c r="Y269" s="137"/>
      <c r="Z269" s="137"/>
      <c r="AA269" s="138"/>
      <c r="AR269" s="18"/>
      <c r="AT269" s="18"/>
      <c r="AU269" s="18"/>
      <c r="AY269" s="18"/>
      <c r="BE269" s="139"/>
      <c r="BF269" s="139"/>
      <c r="BG269" s="139"/>
      <c r="BH269" s="139"/>
      <c r="BI269" s="139"/>
      <c r="BJ269" s="18"/>
      <c r="BK269" s="139"/>
      <c r="BL269" s="18"/>
      <c r="BM269" s="18"/>
    </row>
    <row r="270" spans="2:65" s="1" customFormat="1" ht="27" customHeight="1" x14ac:dyDescent="0.3">
      <c r="B270" s="109"/>
      <c r="C270" s="149">
        <v>147</v>
      </c>
      <c r="D270" s="149" t="s">
        <v>118</v>
      </c>
      <c r="E270" s="150" t="s">
        <v>254</v>
      </c>
      <c r="F270" s="252" t="s">
        <v>255</v>
      </c>
      <c r="G270" s="252"/>
      <c r="H270" s="252"/>
      <c r="I270" s="252"/>
      <c r="J270" s="151" t="s">
        <v>126</v>
      </c>
      <c r="K270" s="171">
        <v>48</v>
      </c>
      <c r="L270" s="253"/>
      <c r="M270" s="253"/>
      <c r="N270" s="253">
        <f t="shared" si="45"/>
        <v>0</v>
      </c>
      <c r="O270" s="253"/>
      <c r="P270" s="253"/>
      <c r="Q270" s="253"/>
      <c r="R270" s="112"/>
      <c r="T270" s="136"/>
      <c r="U270" s="36"/>
      <c r="V270" s="137"/>
      <c r="W270" s="137"/>
      <c r="X270" s="137"/>
      <c r="Y270" s="137"/>
      <c r="Z270" s="137"/>
      <c r="AA270" s="138"/>
      <c r="AR270" s="18"/>
      <c r="AT270" s="18"/>
      <c r="AU270" s="18"/>
      <c r="AY270" s="18"/>
      <c r="BE270" s="139"/>
      <c r="BF270" s="139"/>
      <c r="BG270" s="139"/>
      <c r="BH270" s="139"/>
      <c r="BI270" s="139"/>
      <c r="BJ270" s="18"/>
      <c r="BK270" s="139"/>
      <c r="BL270" s="18"/>
      <c r="BM270" s="18"/>
    </row>
    <row r="271" spans="2:65" s="1" customFormat="1" ht="34.5" customHeight="1" x14ac:dyDescent="0.3">
      <c r="B271" s="109"/>
      <c r="C271" s="149">
        <v>148</v>
      </c>
      <c r="D271" s="149" t="s">
        <v>118</v>
      </c>
      <c r="E271" s="150" t="s">
        <v>313</v>
      </c>
      <c r="F271" s="252" t="s">
        <v>368</v>
      </c>
      <c r="G271" s="252"/>
      <c r="H271" s="252"/>
      <c r="I271" s="252"/>
      <c r="J271" s="151" t="s">
        <v>125</v>
      </c>
      <c r="K271" s="157">
        <f>SUM(N179:Q270)/100</f>
        <v>0</v>
      </c>
      <c r="L271" s="253">
        <v>0.3</v>
      </c>
      <c r="M271" s="253"/>
      <c r="N271" s="253">
        <f t="shared" ref="N271" si="46">ROUND(L271*K271,2)</f>
        <v>0</v>
      </c>
      <c r="O271" s="253"/>
      <c r="P271" s="253"/>
      <c r="Q271" s="253"/>
      <c r="R271" s="112"/>
      <c r="T271" s="136"/>
      <c r="U271" s="36"/>
      <c r="V271" s="137"/>
      <c r="W271" s="137"/>
      <c r="X271" s="137"/>
      <c r="Y271" s="137"/>
      <c r="Z271" s="137"/>
      <c r="AA271" s="138"/>
      <c r="AR271" s="18"/>
      <c r="AT271" s="18"/>
      <c r="AU271" s="18"/>
      <c r="AY271" s="18"/>
      <c r="BE271" s="139"/>
      <c r="BF271" s="139"/>
      <c r="BG271" s="139"/>
      <c r="BH271" s="139"/>
      <c r="BI271" s="139"/>
      <c r="BJ271" s="18"/>
      <c r="BK271" s="139"/>
      <c r="BL271" s="18"/>
      <c r="BM271" s="18"/>
    </row>
    <row r="272" spans="2:65" s="1" customFormat="1" ht="27" customHeight="1" x14ac:dyDescent="0.3">
      <c r="B272" s="109"/>
      <c r="C272" s="9"/>
      <c r="D272" s="160" t="s">
        <v>97</v>
      </c>
      <c r="E272" s="135"/>
      <c r="F272" s="135"/>
      <c r="G272" s="135"/>
      <c r="H272" s="135"/>
      <c r="I272" s="135"/>
      <c r="J272" s="135"/>
      <c r="K272" s="135"/>
      <c r="L272" s="135"/>
      <c r="M272" s="135"/>
      <c r="N272" s="275">
        <f>SUM(N273:Q296)</f>
        <v>0</v>
      </c>
      <c r="O272" s="276"/>
      <c r="P272" s="276"/>
      <c r="Q272" s="276"/>
      <c r="R272" s="112"/>
      <c r="T272" s="136"/>
      <c r="U272" s="36"/>
      <c r="V272" s="137"/>
      <c r="W272" s="137"/>
      <c r="X272" s="137"/>
      <c r="Y272" s="137"/>
      <c r="Z272" s="137"/>
      <c r="AA272" s="138"/>
      <c r="AR272" s="18"/>
      <c r="AT272" s="18"/>
      <c r="AU272" s="18"/>
      <c r="AY272" s="18"/>
      <c r="BE272" s="139"/>
      <c r="BF272" s="139"/>
      <c r="BG272" s="139"/>
      <c r="BH272" s="139"/>
      <c r="BI272" s="139"/>
      <c r="BJ272" s="18"/>
      <c r="BK272" s="139"/>
      <c r="BL272" s="18"/>
      <c r="BM272" s="18"/>
    </row>
    <row r="273" spans="2:65" s="1" customFormat="1" ht="28.5" customHeight="1" x14ac:dyDescent="0.3">
      <c r="B273" s="109"/>
      <c r="C273" s="149">
        <v>149</v>
      </c>
      <c r="D273" s="149" t="s">
        <v>118</v>
      </c>
      <c r="E273" s="150" t="s">
        <v>168</v>
      </c>
      <c r="F273" s="252" t="s">
        <v>217</v>
      </c>
      <c r="G273" s="252"/>
      <c r="H273" s="252"/>
      <c r="I273" s="252"/>
      <c r="J273" s="151" t="s">
        <v>169</v>
      </c>
      <c r="K273" s="157">
        <v>30</v>
      </c>
      <c r="L273" s="253"/>
      <c r="M273" s="253"/>
      <c r="N273" s="253">
        <f t="shared" ref="N273:N292" si="47">ROUND(L273*K273,2)</f>
        <v>0</v>
      </c>
      <c r="O273" s="253"/>
      <c r="P273" s="253"/>
      <c r="Q273" s="253"/>
      <c r="R273" s="112"/>
      <c r="T273" s="136"/>
      <c r="U273" s="36"/>
      <c r="V273" s="137"/>
      <c r="W273" s="137"/>
      <c r="X273" s="137"/>
      <c r="Y273" s="137"/>
      <c r="Z273" s="137"/>
      <c r="AA273" s="138"/>
      <c r="AR273" s="18"/>
      <c r="AT273" s="18"/>
      <c r="AU273" s="18"/>
      <c r="AY273" s="18"/>
      <c r="BE273" s="139"/>
      <c r="BF273" s="139"/>
      <c r="BG273" s="139"/>
      <c r="BH273" s="139"/>
      <c r="BI273" s="139"/>
      <c r="BJ273" s="18"/>
      <c r="BK273" s="139"/>
      <c r="BL273" s="18"/>
      <c r="BM273" s="18"/>
    </row>
    <row r="274" spans="2:65" s="1" customFormat="1" ht="25.5" customHeight="1" x14ac:dyDescent="0.3">
      <c r="B274" s="109"/>
      <c r="C274" s="153">
        <v>150</v>
      </c>
      <c r="D274" s="153" t="s">
        <v>121</v>
      </c>
      <c r="E274" s="154" t="s">
        <v>257</v>
      </c>
      <c r="F274" s="254" t="s">
        <v>309</v>
      </c>
      <c r="G274" s="254"/>
      <c r="H274" s="254"/>
      <c r="I274" s="254"/>
      <c r="J274" s="155" t="s">
        <v>126</v>
      </c>
      <c r="K274" s="156">
        <v>70</v>
      </c>
      <c r="L274" s="251"/>
      <c r="M274" s="251"/>
      <c r="N274" s="251">
        <f t="shared" ref="N274" si="48">ROUND(L274*K274,2)</f>
        <v>0</v>
      </c>
      <c r="O274" s="253"/>
      <c r="P274" s="253"/>
      <c r="Q274" s="253"/>
      <c r="R274" s="112"/>
      <c r="T274" s="136"/>
      <c r="U274" s="36"/>
      <c r="V274" s="137"/>
      <c r="W274" s="137"/>
      <c r="X274" s="137"/>
      <c r="Y274" s="137"/>
      <c r="Z274" s="137"/>
      <c r="AA274" s="138"/>
      <c r="AR274" s="18"/>
      <c r="AT274" s="18"/>
      <c r="AU274" s="18"/>
      <c r="AY274" s="18"/>
      <c r="BE274" s="139"/>
      <c r="BF274" s="139"/>
      <c r="BG274" s="139"/>
      <c r="BH274" s="139"/>
      <c r="BI274" s="139"/>
      <c r="BJ274" s="18"/>
      <c r="BK274" s="139"/>
      <c r="BL274" s="18"/>
      <c r="BM274" s="18"/>
    </row>
    <row r="275" spans="2:65" s="9" customFormat="1" ht="25.5" customHeight="1" x14ac:dyDescent="0.3">
      <c r="B275" s="126"/>
      <c r="C275" s="153">
        <v>151</v>
      </c>
      <c r="D275" s="153" t="s">
        <v>121</v>
      </c>
      <c r="E275" s="154" t="s">
        <v>258</v>
      </c>
      <c r="F275" s="254" t="s">
        <v>310</v>
      </c>
      <c r="G275" s="254"/>
      <c r="H275" s="254"/>
      <c r="I275" s="254"/>
      <c r="J275" s="155" t="s">
        <v>126</v>
      </c>
      <c r="K275" s="156">
        <v>12</v>
      </c>
      <c r="L275" s="251"/>
      <c r="M275" s="251"/>
      <c r="N275" s="251">
        <f t="shared" ref="N275" si="49">ROUND(L275*K275,2)</f>
        <v>0</v>
      </c>
      <c r="O275" s="253"/>
      <c r="P275" s="253"/>
      <c r="Q275" s="253"/>
      <c r="R275" s="128"/>
      <c r="T275" s="129"/>
      <c r="W275" s="130"/>
      <c r="Y275" s="130"/>
      <c r="AA275" s="131"/>
      <c r="AR275" s="132"/>
      <c r="AT275" s="133"/>
      <c r="AU275" s="133"/>
      <c r="AY275" s="132"/>
      <c r="BK275" s="134"/>
    </row>
    <row r="276" spans="2:65" s="9" customFormat="1" ht="27.75" customHeight="1" x14ac:dyDescent="0.3">
      <c r="B276" s="126"/>
      <c r="C276" s="153">
        <v>152</v>
      </c>
      <c r="D276" s="153" t="s">
        <v>121</v>
      </c>
      <c r="E276" s="154" t="s">
        <v>259</v>
      </c>
      <c r="F276" s="254" t="s">
        <v>260</v>
      </c>
      <c r="G276" s="254"/>
      <c r="H276" s="254"/>
      <c r="I276" s="254"/>
      <c r="J276" s="155" t="s">
        <v>126</v>
      </c>
      <c r="K276" s="156">
        <v>17</v>
      </c>
      <c r="L276" s="251"/>
      <c r="M276" s="251"/>
      <c r="N276" s="251">
        <f t="shared" si="47"/>
        <v>0</v>
      </c>
      <c r="O276" s="253"/>
      <c r="P276" s="253"/>
      <c r="Q276" s="253"/>
      <c r="R276" s="128"/>
      <c r="T276" s="129"/>
      <c r="W276" s="130"/>
      <c r="Y276" s="130"/>
      <c r="AA276" s="131"/>
      <c r="AR276" s="132"/>
      <c r="AT276" s="133"/>
      <c r="AU276" s="133"/>
      <c r="AY276" s="132"/>
      <c r="BK276" s="134"/>
    </row>
    <row r="277" spans="2:65" s="9" customFormat="1" ht="25.5" customHeight="1" x14ac:dyDescent="0.3">
      <c r="B277" s="126"/>
      <c r="C277" s="153">
        <v>153</v>
      </c>
      <c r="D277" s="153" t="s">
        <v>121</v>
      </c>
      <c r="E277" s="154" t="s">
        <v>221</v>
      </c>
      <c r="F277" s="254" t="s">
        <v>276</v>
      </c>
      <c r="G277" s="254"/>
      <c r="H277" s="254"/>
      <c r="I277" s="254"/>
      <c r="J277" s="155" t="s">
        <v>126</v>
      </c>
      <c r="K277" s="156">
        <v>10</v>
      </c>
      <c r="L277" s="251"/>
      <c r="M277" s="251"/>
      <c r="N277" s="251">
        <f t="shared" si="47"/>
        <v>0</v>
      </c>
      <c r="O277" s="253"/>
      <c r="P277" s="253"/>
      <c r="Q277" s="253"/>
      <c r="R277" s="128"/>
      <c r="T277" s="129"/>
      <c r="W277" s="130"/>
      <c r="Y277" s="130"/>
      <c r="AA277" s="131"/>
      <c r="AR277" s="132"/>
      <c r="AT277" s="133"/>
      <c r="AU277" s="133"/>
      <c r="AY277" s="132"/>
      <c r="BK277" s="134"/>
    </row>
    <row r="278" spans="2:65" s="9" customFormat="1" ht="24.75" customHeight="1" x14ac:dyDescent="0.3">
      <c r="B278" s="126"/>
      <c r="C278" s="153">
        <v>154</v>
      </c>
      <c r="D278" s="153" t="s">
        <v>121</v>
      </c>
      <c r="E278" s="154" t="s">
        <v>274</v>
      </c>
      <c r="F278" s="254" t="s">
        <v>275</v>
      </c>
      <c r="G278" s="254"/>
      <c r="H278" s="254"/>
      <c r="I278" s="254"/>
      <c r="J278" s="155" t="s">
        <v>126</v>
      </c>
      <c r="K278" s="156">
        <v>6</v>
      </c>
      <c r="L278" s="251"/>
      <c r="M278" s="251"/>
      <c r="N278" s="251">
        <f t="shared" si="47"/>
        <v>0</v>
      </c>
      <c r="O278" s="253"/>
      <c r="P278" s="253"/>
      <c r="Q278" s="253"/>
      <c r="R278" s="128"/>
      <c r="T278" s="129"/>
      <c r="W278" s="130"/>
      <c r="Y278" s="130"/>
      <c r="AA278" s="131"/>
      <c r="AR278" s="132"/>
      <c r="AT278" s="133"/>
      <c r="AU278" s="133"/>
      <c r="AY278" s="132"/>
      <c r="BK278" s="134"/>
    </row>
    <row r="279" spans="2:65" s="1" customFormat="1" ht="25.5" customHeight="1" x14ac:dyDescent="0.3">
      <c r="B279" s="109"/>
      <c r="C279" s="153">
        <v>155</v>
      </c>
      <c r="D279" s="153" t="s">
        <v>121</v>
      </c>
      <c r="E279" s="154" t="s">
        <v>222</v>
      </c>
      <c r="F279" s="254" t="s">
        <v>277</v>
      </c>
      <c r="G279" s="254"/>
      <c r="H279" s="254"/>
      <c r="I279" s="254"/>
      <c r="J279" s="155" t="s">
        <v>126</v>
      </c>
      <c r="K279" s="156">
        <v>2</v>
      </c>
      <c r="L279" s="251"/>
      <c r="M279" s="251"/>
      <c r="N279" s="251">
        <f t="shared" si="47"/>
        <v>0</v>
      </c>
      <c r="O279" s="253"/>
      <c r="P279" s="253"/>
      <c r="Q279" s="253"/>
      <c r="R279" s="112"/>
      <c r="T279" s="136"/>
      <c r="U279" s="36"/>
      <c r="V279" s="137"/>
      <c r="W279" s="137"/>
      <c r="X279" s="137"/>
      <c r="Y279" s="137"/>
      <c r="Z279" s="137"/>
      <c r="AA279" s="138"/>
      <c r="AR279" s="18"/>
      <c r="AT279" s="18"/>
      <c r="AU279" s="18"/>
      <c r="AY279" s="18"/>
      <c r="BE279" s="139"/>
      <c r="BF279" s="139"/>
      <c r="BG279" s="139"/>
      <c r="BH279" s="139"/>
      <c r="BI279" s="139"/>
      <c r="BJ279" s="18"/>
      <c r="BK279" s="139"/>
      <c r="BL279" s="18"/>
      <c r="BM279" s="18"/>
    </row>
    <row r="280" spans="2:65" s="1" customFormat="1" ht="25.5" customHeight="1" x14ac:dyDescent="0.3">
      <c r="B280" s="109"/>
      <c r="C280" s="153">
        <v>156</v>
      </c>
      <c r="D280" s="153" t="s">
        <v>121</v>
      </c>
      <c r="E280" s="154" t="s">
        <v>244</v>
      </c>
      <c r="F280" s="260" t="s">
        <v>245</v>
      </c>
      <c r="G280" s="261"/>
      <c r="H280" s="261"/>
      <c r="I280" s="262"/>
      <c r="J280" s="155" t="s">
        <v>126</v>
      </c>
      <c r="K280" s="156">
        <v>10</v>
      </c>
      <c r="L280" s="264"/>
      <c r="M280" s="266"/>
      <c r="N280" s="264">
        <f t="shared" ref="N280" si="50">ROUND(L280*K280,2)</f>
        <v>0</v>
      </c>
      <c r="O280" s="265"/>
      <c r="P280" s="265"/>
      <c r="Q280" s="266"/>
      <c r="R280" s="112"/>
      <c r="T280" s="136"/>
      <c r="U280" s="36"/>
      <c r="V280" s="137"/>
      <c r="W280" s="137"/>
      <c r="X280" s="137"/>
      <c r="Y280" s="137"/>
      <c r="Z280" s="137"/>
      <c r="AA280" s="138"/>
      <c r="AR280" s="18"/>
      <c r="AT280" s="18"/>
      <c r="AU280" s="18"/>
      <c r="AY280" s="18"/>
      <c r="BE280" s="139"/>
      <c r="BF280" s="139"/>
      <c r="BG280" s="139"/>
      <c r="BH280" s="139"/>
      <c r="BI280" s="139"/>
      <c r="BJ280" s="18"/>
      <c r="BK280" s="139"/>
      <c r="BL280" s="18"/>
      <c r="BM280" s="18"/>
    </row>
    <row r="281" spans="2:65" s="1" customFormat="1" ht="25.5" customHeight="1" x14ac:dyDescent="0.3">
      <c r="B281" s="109"/>
      <c r="C281" s="153">
        <v>157</v>
      </c>
      <c r="D281" s="153" t="s">
        <v>121</v>
      </c>
      <c r="E281" s="154" t="s">
        <v>246</v>
      </c>
      <c r="F281" s="260" t="s">
        <v>170</v>
      </c>
      <c r="G281" s="261"/>
      <c r="H281" s="261"/>
      <c r="I281" s="262"/>
      <c r="J281" s="155" t="s">
        <v>126</v>
      </c>
      <c r="K281" s="156">
        <v>4</v>
      </c>
      <c r="L281" s="264"/>
      <c r="M281" s="266"/>
      <c r="N281" s="264">
        <f t="shared" ref="N281" si="51">ROUND(L281*K281,2)</f>
        <v>0</v>
      </c>
      <c r="O281" s="265"/>
      <c r="P281" s="265"/>
      <c r="Q281" s="266"/>
      <c r="R281" s="112"/>
      <c r="T281" s="136"/>
      <c r="U281" s="36"/>
      <c r="V281" s="137"/>
      <c r="W281" s="137"/>
      <c r="X281" s="137"/>
      <c r="Y281" s="137"/>
      <c r="Z281" s="137"/>
      <c r="AA281" s="138"/>
      <c r="AR281" s="18"/>
      <c r="AT281" s="18"/>
      <c r="AU281" s="18"/>
      <c r="AY281" s="18"/>
      <c r="BE281" s="139"/>
      <c r="BF281" s="139"/>
      <c r="BG281" s="139"/>
      <c r="BH281" s="139"/>
      <c r="BI281" s="139"/>
      <c r="BJ281" s="18"/>
      <c r="BK281" s="139"/>
      <c r="BL281" s="18"/>
      <c r="BM281" s="18"/>
    </row>
    <row r="282" spans="2:65" s="1" customFormat="1" ht="25.5" customHeight="1" x14ac:dyDescent="0.3">
      <c r="B282" s="109"/>
      <c r="C282" s="153">
        <v>158</v>
      </c>
      <c r="D282" s="153" t="s">
        <v>121</v>
      </c>
      <c r="E282" s="154" t="s">
        <v>247</v>
      </c>
      <c r="F282" s="260" t="s">
        <v>171</v>
      </c>
      <c r="G282" s="261"/>
      <c r="H282" s="261"/>
      <c r="I282" s="262"/>
      <c r="J282" s="155" t="s">
        <v>126</v>
      </c>
      <c r="K282" s="156">
        <v>4</v>
      </c>
      <c r="L282" s="264"/>
      <c r="M282" s="266"/>
      <c r="N282" s="264">
        <f t="shared" si="47"/>
        <v>0</v>
      </c>
      <c r="O282" s="265"/>
      <c r="P282" s="265"/>
      <c r="Q282" s="266"/>
      <c r="R282" s="112"/>
      <c r="T282" s="136"/>
      <c r="U282" s="36"/>
      <c r="V282" s="137"/>
      <c r="W282" s="137"/>
      <c r="X282" s="137"/>
      <c r="Y282" s="137"/>
      <c r="Z282" s="137"/>
      <c r="AA282" s="138"/>
      <c r="AR282" s="18"/>
      <c r="AT282" s="18"/>
      <c r="AU282" s="18"/>
      <c r="AY282" s="18"/>
      <c r="BE282" s="139"/>
      <c r="BF282" s="139"/>
      <c r="BG282" s="139"/>
      <c r="BH282" s="139"/>
      <c r="BI282" s="139"/>
      <c r="BJ282" s="18"/>
      <c r="BK282" s="139"/>
      <c r="BL282" s="18"/>
      <c r="BM282" s="18"/>
    </row>
    <row r="283" spans="2:65" s="1" customFormat="1" ht="25.5" customHeight="1" x14ac:dyDescent="0.3">
      <c r="B283" s="109"/>
      <c r="C283" s="153">
        <v>159</v>
      </c>
      <c r="D283" s="153" t="s">
        <v>121</v>
      </c>
      <c r="E283" s="154" t="s">
        <v>248</v>
      </c>
      <c r="F283" s="260" t="s">
        <v>172</v>
      </c>
      <c r="G283" s="261"/>
      <c r="H283" s="261"/>
      <c r="I283" s="262"/>
      <c r="J283" s="155" t="s">
        <v>126</v>
      </c>
      <c r="K283" s="156">
        <v>2</v>
      </c>
      <c r="L283" s="264"/>
      <c r="M283" s="266"/>
      <c r="N283" s="264">
        <f t="shared" si="47"/>
        <v>0</v>
      </c>
      <c r="O283" s="265"/>
      <c r="P283" s="265"/>
      <c r="Q283" s="266"/>
      <c r="R283" s="112"/>
      <c r="T283" s="136"/>
      <c r="U283" s="36"/>
      <c r="V283" s="137"/>
      <c r="W283" s="137"/>
      <c r="X283" s="137"/>
      <c r="Y283" s="137"/>
      <c r="Z283" s="137"/>
      <c r="AA283" s="138"/>
      <c r="AR283" s="18"/>
      <c r="AT283" s="18"/>
      <c r="AU283" s="18"/>
      <c r="AY283" s="18"/>
      <c r="BE283" s="139"/>
      <c r="BF283" s="139"/>
      <c r="BG283" s="139"/>
      <c r="BH283" s="139"/>
      <c r="BI283" s="139"/>
      <c r="BJ283" s="18"/>
      <c r="BK283" s="139"/>
      <c r="BL283" s="18"/>
      <c r="BM283" s="18"/>
    </row>
    <row r="284" spans="2:65" s="1" customFormat="1" ht="25.5" customHeight="1" x14ac:dyDescent="0.3">
      <c r="B284" s="109"/>
      <c r="C284" s="153">
        <v>160</v>
      </c>
      <c r="D284" s="153" t="s">
        <v>121</v>
      </c>
      <c r="E284" s="154" t="s">
        <v>249</v>
      </c>
      <c r="F284" s="260" t="s">
        <v>173</v>
      </c>
      <c r="G284" s="261"/>
      <c r="H284" s="261"/>
      <c r="I284" s="262"/>
      <c r="J284" s="155" t="s">
        <v>126</v>
      </c>
      <c r="K284" s="156">
        <v>1</v>
      </c>
      <c r="L284" s="264"/>
      <c r="M284" s="266"/>
      <c r="N284" s="264">
        <f t="shared" si="47"/>
        <v>0</v>
      </c>
      <c r="O284" s="265"/>
      <c r="P284" s="265"/>
      <c r="Q284" s="266"/>
      <c r="R284" s="112"/>
      <c r="T284" s="136"/>
      <c r="U284" s="36"/>
      <c r="V284" s="137"/>
      <c r="W284" s="137"/>
      <c r="X284" s="137"/>
      <c r="Y284" s="137"/>
      <c r="Z284" s="137"/>
      <c r="AA284" s="138"/>
      <c r="AR284" s="18"/>
      <c r="AT284" s="18"/>
      <c r="AU284" s="18"/>
      <c r="AY284" s="18"/>
      <c r="BE284" s="139"/>
      <c r="BF284" s="139"/>
      <c r="BG284" s="139"/>
      <c r="BH284" s="139"/>
      <c r="BI284" s="139"/>
      <c r="BJ284" s="18"/>
      <c r="BK284" s="139"/>
      <c r="BL284" s="18"/>
      <c r="BM284" s="18"/>
    </row>
    <row r="285" spans="2:65" s="1" customFormat="1" ht="25.5" customHeight="1" x14ac:dyDescent="0.3">
      <c r="B285" s="109"/>
      <c r="C285" s="153">
        <v>161</v>
      </c>
      <c r="D285" s="153" t="s">
        <v>121</v>
      </c>
      <c r="E285" s="154" t="s">
        <v>225</v>
      </c>
      <c r="F285" s="254" t="s">
        <v>261</v>
      </c>
      <c r="G285" s="254"/>
      <c r="H285" s="254"/>
      <c r="I285" s="254"/>
      <c r="J285" s="155" t="s">
        <v>126</v>
      </c>
      <c r="K285" s="156">
        <v>117</v>
      </c>
      <c r="L285" s="251"/>
      <c r="M285" s="251"/>
      <c r="N285" s="251">
        <f t="shared" si="47"/>
        <v>0</v>
      </c>
      <c r="O285" s="253"/>
      <c r="P285" s="253"/>
      <c r="Q285" s="253"/>
      <c r="R285" s="112"/>
      <c r="T285" s="136"/>
      <c r="U285" s="36"/>
      <c r="V285" s="137"/>
      <c r="W285" s="137"/>
      <c r="X285" s="137"/>
      <c r="Y285" s="137"/>
      <c r="Z285" s="137"/>
      <c r="AA285" s="138"/>
      <c r="AR285" s="18"/>
      <c r="AT285" s="18"/>
      <c r="AU285" s="18"/>
      <c r="AY285" s="18"/>
      <c r="BE285" s="139"/>
      <c r="BF285" s="139"/>
      <c r="BG285" s="139"/>
      <c r="BH285" s="139"/>
      <c r="BI285" s="139"/>
      <c r="BJ285" s="18"/>
      <c r="BK285" s="139"/>
      <c r="BL285" s="18"/>
      <c r="BM285" s="18"/>
    </row>
    <row r="286" spans="2:65" s="1" customFormat="1" ht="25.5" customHeight="1" x14ac:dyDescent="0.3">
      <c r="B286" s="109"/>
      <c r="C286" s="153">
        <v>162</v>
      </c>
      <c r="D286" s="153" t="s">
        <v>121</v>
      </c>
      <c r="E286" s="154" t="s">
        <v>174</v>
      </c>
      <c r="F286" s="254" t="s">
        <v>262</v>
      </c>
      <c r="G286" s="254"/>
      <c r="H286" s="254"/>
      <c r="I286" s="254"/>
      <c r="J286" s="155" t="s">
        <v>126</v>
      </c>
      <c r="K286" s="156">
        <v>2</v>
      </c>
      <c r="L286" s="251"/>
      <c r="M286" s="251"/>
      <c r="N286" s="251">
        <f t="shared" si="47"/>
        <v>0</v>
      </c>
      <c r="O286" s="253"/>
      <c r="P286" s="253"/>
      <c r="Q286" s="253"/>
      <c r="R286" s="112"/>
      <c r="T286" s="136"/>
      <c r="U286" s="36"/>
      <c r="V286" s="137"/>
      <c r="W286" s="137"/>
      <c r="X286" s="137"/>
      <c r="Y286" s="137"/>
      <c r="Z286" s="137"/>
      <c r="AA286" s="138"/>
      <c r="AR286" s="18"/>
      <c r="AT286" s="18"/>
      <c r="AU286" s="18"/>
      <c r="AY286" s="18"/>
      <c r="BE286" s="139"/>
      <c r="BF286" s="139"/>
      <c r="BG286" s="139"/>
      <c r="BH286" s="139"/>
      <c r="BI286" s="139"/>
      <c r="BJ286" s="18"/>
      <c r="BK286" s="139"/>
      <c r="BL286" s="18"/>
      <c r="BM286" s="18"/>
    </row>
    <row r="287" spans="2:65" s="1" customFormat="1" ht="25.5" customHeight="1" x14ac:dyDescent="0.3">
      <c r="B287" s="109"/>
      <c r="C287" s="153">
        <v>163</v>
      </c>
      <c r="D287" s="153" t="s">
        <v>121</v>
      </c>
      <c r="E287" s="154" t="s">
        <v>279</v>
      </c>
      <c r="F287" s="254" t="s">
        <v>280</v>
      </c>
      <c r="G287" s="254"/>
      <c r="H287" s="254"/>
      <c r="I287" s="254"/>
      <c r="J287" s="155" t="s">
        <v>126</v>
      </c>
      <c r="K287" s="156">
        <v>35</v>
      </c>
      <c r="L287" s="251"/>
      <c r="M287" s="251"/>
      <c r="N287" s="251">
        <f t="shared" si="47"/>
        <v>0</v>
      </c>
      <c r="O287" s="253"/>
      <c r="P287" s="253"/>
      <c r="Q287" s="253"/>
      <c r="R287" s="112"/>
      <c r="T287" s="136"/>
      <c r="U287" s="36"/>
      <c r="V287" s="137"/>
      <c r="W287" s="137"/>
      <c r="X287" s="137"/>
      <c r="Y287" s="137"/>
      <c r="Z287" s="137"/>
      <c r="AA287" s="138"/>
      <c r="AR287" s="18"/>
      <c r="AT287" s="18"/>
      <c r="AU287" s="18"/>
      <c r="AY287" s="18"/>
      <c r="BE287" s="139"/>
      <c r="BF287" s="139"/>
      <c r="BG287" s="139"/>
      <c r="BH287" s="139"/>
      <c r="BI287" s="139"/>
      <c r="BJ287" s="18"/>
      <c r="BK287" s="139"/>
      <c r="BL287" s="18"/>
      <c r="BM287" s="18"/>
    </row>
    <row r="288" spans="2:65" s="1" customFormat="1" ht="25.5" customHeight="1" x14ac:dyDescent="0.3">
      <c r="B288" s="109"/>
      <c r="C288" s="153">
        <v>164</v>
      </c>
      <c r="D288" s="153" t="s">
        <v>121</v>
      </c>
      <c r="E288" s="154" t="s">
        <v>175</v>
      </c>
      <c r="F288" s="254" t="s">
        <v>176</v>
      </c>
      <c r="G288" s="254"/>
      <c r="H288" s="254"/>
      <c r="I288" s="254"/>
      <c r="J288" s="155" t="s">
        <v>126</v>
      </c>
      <c r="K288" s="156">
        <v>5</v>
      </c>
      <c r="L288" s="251"/>
      <c r="M288" s="251"/>
      <c r="N288" s="251">
        <f t="shared" si="47"/>
        <v>0</v>
      </c>
      <c r="O288" s="253"/>
      <c r="P288" s="253"/>
      <c r="Q288" s="253"/>
      <c r="R288" s="112"/>
      <c r="T288" s="136"/>
      <c r="U288" s="36"/>
      <c r="V288" s="137"/>
      <c r="W288" s="137"/>
      <c r="X288" s="137"/>
      <c r="Y288" s="137"/>
      <c r="Z288" s="137"/>
      <c r="AA288" s="138"/>
      <c r="AR288" s="18"/>
      <c r="AT288" s="18"/>
      <c r="AU288" s="18"/>
      <c r="AY288" s="18"/>
      <c r="BE288" s="139"/>
      <c r="BF288" s="139"/>
      <c r="BG288" s="139"/>
      <c r="BH288" s="139"/>
      <c r="BI288" s="139"/>
      <c r="BJ288" s="18"/>
      <c r="BK288" s="139"/>
      <c r="BL288" s="18"/>
      <c r="BM288" s="18"/>
    </row>
    <row r="289" spans="2:65" s="1" customFormat="1" ht="25.5" customHeight="1" x14ac:dyDescent="0.3">
      <c r="B289" s="109"/>
      <c r="C289" s="153">
        <v>165</v>
      </c>
      <c r="D289" s="153" t="s">
        <v>121</v>
      </c>
      <c r="E289" s="154" t="s">
        <v>177</v>
      </c>
      <c r="F289" s="254" t="s">
        <v>178</v>
      </c>
      <c r="G289" s="254"/>
      <c r="H289" s="254"/>
      <c r="I289" s="254"/>
      <c r="J289" s="155" t="s">
        <v>126</v>
      </c>
      <c r="K289" s="156">
        <v>4</v>
      </c>
      <c r="L289" s="251"/>
      <c r="M289" s="251"/>
      <c r="N289" s="251">
        <f t="shared" si="47"/>
        <v>0</v>
      </c>
      <c r="O289" s="253"/>
      <c r="P289" s="253"/>
      <c r="Q289" s="253"/>
      <c r="R289" s="112"/>
      <c r="T289" s="136"/>
      <c r="U289" s="36"/>
      <c r="V289" s="137"/>
      <c r="W289" s="137"/>
      <c r="X289" s="137"/>
      <c r="Y289" s="137"/>
      <c r="Z289" s="137"/>
      <c r="AA289" s="138"/>
      <c r="AR289" s="18"/>
      <c r="AT289" s="18"/>
      <c r="AU289" s="18"/>
      <c r="AY289" s="18"/>
      <c r="BE289" s="139"/>
      <c r="BF289" s="139"/>
      <c r="BG289" s="139"/>
      <c r="BH289" s="139"/>
      <c r="BI289" s="139"/>
      <c r="BJ289" s="18"/>
      <c r="BK289" s="139"/>
      <c r="BL289" s="18"/>
      <c r="BM289" s="18"/>
    </row>
    <row r="290" spans="2:65" s="1" customFormat="1" ht="25.5" customHeight="1" x14ac:dyDescent="0.3">
      <c r="B290" s="109"/>
      <c r="C290" s="153">
        <v>166</v>
      </c>
      <c r="D290" s="153" t="s">
        <v>121</v>
      </c>
      <c r="E290" s="154" t="s">
        <v>179</v>
      </c>
      <c r="F290" s="254" t="s">
        <v>180</v>
      </c>
      <c r="G290" s="254"/>
      <c r="H290" s="254"/>
      <c r="I290" s="254"/>
      <c r="J290" s="155" t="s">
        <v>181</v>
      </c>
      <c r="K290" s="156">
        <v>117</v>
      </c>
      <c r="L290" s="251"/>
      <c r="M290" s="251"/>
      <c r="N290" s="251">
        <f t="shared" si="47"/>
        <v>0</v>
      </c>
      <c r="O290" s="253"/>
      <c r="P290" s="253"/>
      <c r="Q290" s="253"/>
      <c r="R290" s="112"/>
      <c r="T290" s="136"/>
      <c r="U290" s="36"/>
      <c r="V290" s="137"/>
      <c r="W290" s="137"/>
      <c r="X290" s="137"/>
      <c r="Y290" s="137"/>
      <c r="Z290" s="137"/>
      <c r="AA290" s="138"/>
      <c r="AR290" s="18"/>
      <c r="AT290" s="18"/>
      <c r="AU290" s="18"/>
      <c r="AY290" s="18"/>
      <c r="BE290" s="139"/>
      <c r="BF290" s="139"/>
      <c r="BG290" s="139"/>
      <c r="BH290" s="139"/>
      <c r="BI290" s="139"/>
      <c r="BJ290" s="18"/>
      <c r="BK290" s="139"/>
      <c r="BL290" s="18"/>
      <c r="BM290" s="18"/>
    </row>
    <row r="291" spans="2:65" s="1" customFormat="1" ht="30.75" customHeight="1" x14ac:dyDescent="0.3">
      <c r="B291" s="109"/>
      <c r="C291" s="153">
        <v>167</v>
      </c>
      <c r="D291" s="153" t="s">
        <v>121</v>
      </c>
      <c r="E291" s="154" t="s">
        <v>224</v>
      </c>
      <c r="F291" s="254" t="s">
        <v>182</v>
      </c>
      <c r="G291" s="254"/>
      <c r="H291" s="254"/>
      <c r="I291" s="254"/>
      <c r="J291" s="155" t="s">
        <v>126</v>
      </c>
      <c r="K291" s="156">
        <v>117</v>
      </c>
      <c r="L291" s="251"/>
      <c r="M291" s="251"/>
      <c r="N291" s="251">
        <f t="shared" si="47"/>
        <v>0</v>
      </c>
      <c r="O291" s="253"/>
      <c r="P291" s="253"/>
      <c r="Q291" s="253"/>
      <c r="R291" s="112"/>
      <c r="T291" s="136"/>
      <c r="U291" s="36"/>
      <c r="V291" s="137"/>
      <c r="W291" s="137"/>
      <c r="X291" s="137"/>
      <c r="Y291" s="137"/>
      <c r="Z291" s="137"/>
      <c r="AA291" s="138"/>
      <c r="AR291" s="18"/>
      <c r="AT291" s="18"/>
      <c r="AU291" s="18"/>
      <c r="AY291" s="18"/>
      <c r="BE291" s="139"/>
      <c r="BF291" s="139"/>
      <c r="BG291" s="139"/>
      <c r="BH291" s="139"/>
      <c r="BI291" s="139"/>
      <c r="BJ291" s="18"/>
      <c r="BK291" s="139"/>
      <c r="BL291" s="18"/>
      <c r="BM291" s="18"/>
    </row>
    <row r="292" spans="2:65" s="1" customFormat="1" ht="30.75" customHeight="1" x14ac:dyDescent="0.3">
      <c r="B292" s="109"/>
      <c r="C292" s="153">
        <v>168</v>
      </c>
      <c r="D292" s="153" t="s">
        <v>121</v>
      </c>
      <c r="E292" s="154" t="s">
        <v>281</v>
      </c>
      <c r="F292" s="254" t="s">
        <v>282</v>
      </c>
      <c r="G292" s="254"/>
      <c r="H292" s="254"/>
      <c r="I292" s="254"/>
      <c r="J292" s="155" t="s">
        <v>126</v>
      </c>
      <c r="K292" s="156">
        <v>46</v>
      </c>
      <c r="L292" s="251"/>
      <c r="M292" s="251"/>
      <c r="N292" s="251">
        <f t="shared" si="47"/>
        <v>0</v>
      </c>
      <c r="O292" s="253"/>
      <c r="P292" s="253"/>
      <c r="Q292" s="253"/>
      <c r="R292" s="112"/>
      <c r="T292" s="136"/>
      <c r="U292" s="36"/>
      <c r="V292" s="137"/>
      <c r="W292" s="137"/>
      <c r="X292" s="137"/>
      <c r="Y292" s="137"/>
      <c r="Z292" s="137"/>
      <c r="AA292" s="138"/>
      <c r="AR292" s="18"/>
      <c r="AT292" s="18"/>
      <c r="AU292" s="18"/>
      <c r="AY292" s="18"/>
      <c r="BE292" s="139"/>
      <c r="BF292" s="139"/>
      <c r="BG292" s="139"/>
      <c r="BH292" s="139"/>
      <c r="BI292" s="139"/>
      <c r="BJ292" s="18"/>
      <c r="BK292" s="139"/>
      <c r="BL292" s="18"/>
      <c r="BM292" s="18"/>
    </row>
    <row r="293" spans="2:65" s="1" customFormat="1" ht="30.75" customHeight="1" x14ac:dyDescent="0.3">
      <c r="B293" s="109"/>
      <c r="C293" s="149">
        <v>169</v>
      </c>
      <c r="D293" s="149" t="s">
        <v>118</v>
      </c>
      <c r="E293" s="150" t="s">
        <v>489</v>
      </c>
      <c r="F293" s="252" t="s">
        <v>490</v>
      </c>
      <c r="G293" s="252"/>
      <c r="H293" s="252"/>
      <c r="I293" s="252"/>
      <c r="J293" s="151" t="s">
        <v>124</v>
      </c>
      <c r="K293" s="157">
        <v>1</v>
      </c>
      <c r="L293" s="253"/>
      <c r="M293" s="253"/>
      <c r="N293" s="253">
        <f>ROUND(L293*K293,2)</f>
        <v>0</v>
      </c>
      <c r="O293" s="253"/>
      <c r="P293" s="253"/>
      <c r="Q293" s="253"/>
      <c r="R293" s="112"/>
      <c r="T293" s="136"/>
      <c r="U293" s="36"/>
      <c r="V293" s="137"/>
      <c r="W293" s="137"/>
      <c r="X293" s="137"/>
      <c r="Y293" s="137"/>
      <c r="Z293" s="137"/>
      <c r="AA293" s="138"/>
      <c r="AR293" s="18"/>
      <c r="AT293" s="18"/>
      <c r="AU293" s="18"/>
      <c r="AY293" s="18"/>
      <c r="BE293" s="139"/>
      <c r="BF293" s="139"/>
      <c r="BG293" s="139"/>
      <c r="BH293" s="139"/>
      <c r="BI293" s="139"/>
      <c r="BJ293" s="18"/>
      <c r="BK293" s="139"/>
      <c r="BL293" s="18"/>
      <c r="BM293" s="18"/>
    </row>
    <row r="294" spans="2:65" s="1" customFormat="1" ht="29.25" customHeight="1" x14ac:dyDescent="0.3">
      <c r="B294" s="109"/>
      <c r="C294" s="149">
        <v>170</v>
      </c>
      <c r="D294" s="149" t="s">
        <v>118</v>
      </c>
      <c r="E294" s="150" t="s">
        <v>491</v>
      </c>
      <c r="F294" s="252" t="s">
        <v>492</v>
      </c>
      <c r="G294" s="252"/>
      <c r="H294" s="252"/>
      <c r="I294" s="252"/>
      <c r="J294" s="151" t="s">
        <v>124</v>
      </c>
      <c r="K294" s="157">
        <v>1</v>
      </c>
      <c r="L294" s="253"/>
      <c r="M294" s="253"/>
      <c r="N294" s="253">
        <f>ROUND(L294*K294,2)</f>
        <v>0</v>
      </c>
      <c r="O294" s="253"/>
      <c r="P294" s="253"/>
      <c r="Q294" s="253"/>
      <c r="R294" s="112"/>
      <c r="T294" s="136"/>
      <c r="U294" s="36"/>
      <c r="V294" s="137"/>
      <c r="W294" s="137"/>
      <c r="X294" s="137"/>
      <c r="Y294" s="137"/>
      <c r="Z294" s="137"/>
      <c r="AA294" s="138"/>
      <c r="AR294" s="18"/>
      <c r="AT294" s="18"/>
      <c r="AU294" s="18"/>
      <c r="AY294" s="18"/>
      <c r="BE294" s="139"/>
      <c r="BF294" s="139"/>
      <c r="BG294" s="139"/>
      <c r="BH294" s="139"/>
      <c r="BI294" s="139"/>
      <c r="BJ294" s="18"/>
      <c r="BK294" s="139"/>
      <c r="BL294" s="18"/>
      <c r="BM294" s="18"/>
    </row>
    <row r="295" spans="2:65" s="1" customFormat="1" ht="30" customHeight="1" x14ac:dyDescent="0.3">
      <c r="B295" s="109"/>
      <c r="C295" s="149">
        <v>171</v>
      </c>
      <c r="D295" s="149" t="s">
        <v>118</v>
      </c>
      <c r="E295" s="150" t="s">
        <v>132</v>
      </c>
      <c r="F295" s="252" t="s">
        <v>133</v>
      </c>
      <c r="G295" s="252"/>
      <c r="H295" s="252"/>
      <c r="I295" s="252"/>
      <c r="J295" s="151" t="s">
        <v>119</v>
      </c>
      <c r="K295" s="157">
        <v>2</v>
      </c>
      <c r="L295" s="253"/>
      <c r="M295" s="253"/>
      <c r="N295" s="253">
        <f>ROUND(L295*K295,2)</f>
        <v>0</v>
      </c>
      <c r="O295" s="253"/>
      <c r="P295" s="253"/>
      <c r="Q295" s="253"/>
      <c r="R295" s="112"/>
      <c r="T295" s="136"/>
      <c r="U295" s="36"/>
      <c r="V295" s="137"/>
      <c r="W295" s="137"/>
      <c r="X295" s="137"/>
      <c r="Y295" s="137"/>
      <c r="Z295" s="137"/>
      <c r="AA295" s="138"/>
      <c r="AR295" s="18"/>
      <c r="AT295" s="18"/>
      <c r="AU295" s="18"/>
      <c r="AY295" s="18"/>
      <c r="BE295" s="139"/>
      <c r="BF295" s="139"/>
      <c r="BG295" s="139"/>
      <c r="BH295" s="139"/>
      <c r="BI295" s="139"/>
      <c r="BJ295" s="18"/>
      <c r="BK295" s="139"/>
      <c r="BL295" s="18"/>
      <c r="BM295" s="18"/>
    </row>
    <row r="296" spans="2:65" s="1" customFormat="1" ht="25.5" customHeight="1" x14ac:dyDescent="0.3">
      <c r="B296" s="109"/>
      <c r="C296" s="149">
        <v>172</v>
      </c>
      <c r="D296" s="149" t="s">
        <v>118</v>
      </c>
      <c r="E296" s="150" t="s">
        <v>218</v>
      </c>
      <c r="F296" s="252" t="s">
        <v>219</v>
      </c>
      <c r="G296" s="252"/>
      <c r="H296" s="252"/>
      <c r="I296" s="252"/>
      <c r="J296" s="151" t="s">
        <v>125</v>
      </c>
      <c r="K296" s="157">
        <f>SUM(N273:Q295)/100</f>
        <v>0</v>
      </c>
      <c r="L296" s="253">
        <v>1.35</v>
      </c>
      <c r="M296" s="253"/>
      <c r="N296" s="253">
        <f t="shared" ref="N296" si="52">ROUND(L296*K296,2)</f>
        <v>0</v>
      </c>
      <c r="O296" s="253"/>
      <c r="P296" s="253"/>
      <c r="Q296" s="253"/>
      <c r="R296" s="112"/>
      <c r="T296" s="136"/>
      <c r="U296" s="36"/>
      <c r="V296" s="137"/>
      <c r="W296" s="137"/>
      <c r="X296" s="137"/>
      <c r="Y296" s="137"/>
      <c r="Z296" s="137"/>
      <c r="AA296" s="138"/>
      <c r="AR296" s="18"/>
      <c r="AT296" s="18"/>
      <c r="AU296" s="18"/>
      <c r="AY296" s="18"/>
      <c r="BE296" s="139"/>
      <c r="BF296" s="139"/>
      <c r="BG296" s="139"/>
      <c r="BH296" s="139"/>
      <c r="BI296" s="139"/>
      <c r="BJ296" s="18"/>
      <c r="BK296" s="139"/>
      <c r="BL296" s="18"/>
      <c r="BM296" s="18"/>
    </row>
    <row r="297" spans="2:65" x14ac:dyDescent="0.3">
      <c r="B297" s="140"/>
      <c r="C297" s="52"/>
      <c r="D297" s="52"/>
      <c r="E297" s="52"/>
      <c r="F297" s="52"/>
      <c r="G297" s="52"/>
      <c r="H297" s="52"/>
      <c r="I297" s="52"/>
      <c r="J297" s="52"/>
      <c r="K297" s="52"/>
      <c r="L297" s="52"/>
      <c r="M297" s="52"/>
      <c r="N297" s="52"/>
      <c r="O297" s="52"/>
      <c r="P297" s="52"/>
      <c r="Q297" s="52"/>
      <c r="R297" s="143"/>
    </row>
  </sheetData>
  <mergeCells count="588">
    <mergeCell ref="F178:I178"/>
    <mergeCell ref="L178:M178"/>
    <mergeCell ref="N178:Q178"/>
    <mergeCell ref="F179:I179"/>
    <mergeCell ref="L179:M179"/>
    <mergeCell ref="N179:Q179"/>
    <mergeCell ref="F217:I217"/>
    <mergeCell ref="L217:M217"/>
    <mergeCell ref="N217:Q217"/>
    <mergeCell ref="F206:I206"/>
    <mergeCell ref="L206:M206"/>
    <mergeCell ref="N206:Q206"/>
    <mergeCell ref="F207:I207"/>
    <mergeCell ref="L207:M207"/>
    <mergeCell ref="N207:Q207"/>
    <mergeCell ref="F213:I213"/>
    <mergeCell ref="L213:M213"/>
    <mergeCell ref="N213:Q213"/>
    <mergeCell ref="F211:I211"/>
    <mergeCell ref="L211:M211"/>
    <mergeCell ref="N211:Q211"/>
    <mergeCell ref="F212:I212"/>
    <mergeCell ref="L212:M212"/>
    <mergeCell ref="N212:Q212"/>
    <mergeCell ref="F174:I174"/>
    <mergeCell ref="F176:I176"/>
    <mergeCell ref="L176:M176"/>
    <mergeCell ref="N176:Q176"/>
    <mergeCell ref="F175:I175"/>
    <mergeCell ref="L175:M175"/>
    <mergeCell ref="N175:Q175"/>
    <mergeCell ref="F162:I162"/>
    <mergeCell ref="L162:M162"/>
    <mergeCell ref="F168:I168"/>
    <mergeCell ref="L168:M168"/>
    <mergeCell ref="N168:Q168"/>
    <mergeCell ref="F151:I151"/>
    <mergeCell ref="L151:M151"/>
    <mergeCell ref="N151:Q151"/>
    <mergeCell ref="F153:I153"/>
    <mergeCell ref="L153:M153"/>
    <mergeCell ref="N153:Q153"/>
    <mergeCell ref="N169:Q169"/>
    <mergeCell ref="F170:I170"/>
    <mergeCell ref="L170:M170"/>
    <mergeCell ref="L155:M155"/>
    <mergeCell ref="N155:Q155"/>
    <mergeCell ref="F157:I157"/>
    <mergeCell ref="F158:I158"/>
    <mergeCell ref="L158:M158"/>
    <mergeCell ref="F224:I224"/>
    <mergeCell ref="L224:M224"/>
    <mergeCell ref="N224:Q224"/>
    <mergeCell ref="L226:M226"/>
    <mergeCell ref="N226:Q226"/>
    <mergeCell ref="F227:I227"/>
    <mergeCell ref="L227:M227"/>
    <mergeCell ref="N227:Q227"/>
    <mergeCell ref="N180:Q180"/>
    <mergeCell ref="F184:I184"/>
    <mergeCell ref="L184:M184"/>
    <mergeCell ref="N184:Q184"/>
    <mergeCell ref="F205:I205"/>
    <mergeCell ref="L205:M205"/>
    <mergeCell ref="N205:Q205"/>
    <mergeCell ref="F181:I181"/>
    <mergeCell ref="L181:M181"/>
    <mergeCell ref="N181:Q181"/>
    <mergeCell ref="F182:I182"/>
    <mergeCell ref="L182:M182"/>
    <mergeCell ref="N182:Q182"/>
    <mergeCell ref="F183:I183"/>
    <mergeCell ref="L183:M183"/>
    <mergeCell ref="N183:Q183"/>
    <mergeCell ref="F193:I193"/>
    <mergeCell ref="F191:I191"/>
    <mergeCell ref="F202:I202"/>
    <mergeCell ref="F201:I201"/>
    <mergeCell ref="N201:Q201"/>
    <mergeCell ref="L201:M201"/>
    <mergeCell ref="F223:I223"/>
    <mergeCell ref="L223:M223"/>
    <mergeCell ref="N223:Q223"/>
    <mergeCell ref="F218:I218"/>
    <mergeCell ref="L218:M218"/>
    <mergeCell ref="N218:Q218"/>
    <mergeCell ref="L215:M215"/>
    <mergeCell ref="N215:Q215"/>
    <mergeCell ref="F216:I216"/>
    <mergeCell ref="F115:I115"/>
    <mergeCell ref="F124:I124"/>
    <mergeCell ref="F268:I268"/>
    <mergeCell ref="L268:M268"/>
    <mergeCell ref="N268:Q268"/>
    <mergeCell ref="F262:I262"/>
    <mergeCell ref="L262:M262"/>
    <mergeCell ref="N262:Q262"/>
    <mergeCell ref="D96:H96"/>
    <mergeCell ref="N96:Q96"/>
    <mergeCell ref="F119:I119"/>
    <mergeCell ref="L119:M119"/>
    <mergeCell ref="N119:Q119"/>
    <mergeCell ref="F120:I120"/>
    <mergeCell ref="L120:M120"/>
    <mergeCell ref="N120:Q120"/>
    <mergeCell ref="N97:Q97"/>
    <mergeCell ref="L99:Q99"/>
    <mergeCell ref="C105:Q105"/>
    <mergeCell ref="L253:M253"/>
    <mergeCell ref="N253:Q253"/>
    <mergeCell ref="L115:M115"/>
    <mergeCell ref="N115:Q115"/>
    <mergeCell ref="F108:P108"/>
    <mergeCell ref="N89:Q89"/>
    <mergeCell ref="N90:Q90"/>
    <mergeCell ref="N91:Q91"/>
    <mergeCell ref="H36:J36"/>
    <mergeCell ref="M36:P36"/>
    <mergeCell ref="M81:P81"/>
    <mergeCell ref="M83:Q83"/>
    <mergeCell ref="M84:Q84"/>
    <mergeCell ref="H34:J34"/>
    <mergeCell ref="L38:P38"/>
    <mergeCell ref="C76:Q76"/>
    <mergeCell ref="F78:P78"/>
    <mergeCell ref="F79:P79"/>
    <mergeCell ref="N93:Q93"/>
    <mergeCell ref="N95:Q95"/>
    <mergeCell ref="H32:J32"/>
    <mergeCell ref="M32:P32"/>
    <mergeCell ref="H33:J33"/>
    <mergeCell ref="M33:P33"/>
    <mergeCell ref="C2:Q2"/>
    <mergeCell ref="C4:Q4"/>
    <mergeCell ref="F6:P6"/>
    <mergeCell ref="F7:P7"/>
    <mergeCell ref="O9:P9"/>
    <mergeCell ref="O11:P11"/>
    <mergeCell ref="O12:P12"/>
    <mergeCell ref="O14:P14"/>
    <mergeCell ref="O15:P15"/>
    <mergeCell ref="O17:P17"/>
    <mergeCell ref="O18:P18"/>
    <mergeCell ref="O20:P20"/>
    <mergeCell ref="M34:P34"/>
    <mergeCell ref="H35:J35"/>
    <mergeCell ref="M35:P35"/>
    <mergeCell ref="C86:G86"/>
    <mergeCell ref="N86:Q86"/>
    <mergeCell ref="N88:Q88"/>
    <mergeCell ref="H1:K1"/>
    <mergeCell ref="F127:I127"/>
    <mergeCell ref="L127:M127"/>
    <mergeCell ref="N127:Q127"/>
    <mergeCell ref="N121:Q121"/>
    <mergeCell ref="L121:M121"/>
    <mergeCell ref="F121:I121"/>
    <mergeCell ref="F122:I122"/>
    <mergeCell ref="L122:M122"/>
    <mergeCell ref="N122:Q122"/>
    <mergeCell ref="F123:I123"/>
    <mergeCell ref="L123:M123"/>
    <mergeCell ref="N123:Q123"/>
    <mergeCell ref="F107:P107"/>
    <mergeCell ref="N118:Q118"/>
    <mergeCell ref="N92:Q92"/>
    <mergeCell ref="O21:P21"/>
    <mergeCell ref="E24:L24"/>
    <mergeCell ref="M27:P27"/>
    <mergeCell ref="M28:P28"/>
    <mergeCell ref="M30:P30"/>
    <mergeCell ref="M110:P110"/>
    <mergeCell ref="M112:Q112"/>
    <mergeCell ref="M113:Q113"/>
    <mergeCell ref="F296:I296"/>
    <mergeCell ref="L296:M296"/>
    <mergeCell ref="N296:Q296"/>
    <mergeCell ref="N116:Q116"/>
    <mergeCell ref="N117:Q117"/>
    <mergeCell ref="N128:Q128"/>
    <mergeCell ref="N177:Q177"/>
    <mergeCell ref="N272:Q272"/>
    <mergeCell ref="F125:I125"/>
    <mergeCell ref="L125:M125"/>
    <mergeCell ref="N203:Q203"/>
    <mergeCell ref="F130:I130"/>
    <mergeCell ref="L130:M130"/>
    <mergeCell ref="N130:Q130"/>
    <mergeCell ref="F139:I139"/>
    <mergeCell ref="F140:I140"/>
    <mergeCell ref="L140:M140"/>
    <mergeCell ref="L144:M144"/>
    <mergeCell ref="N139:Q139"/>
    <mergeCell ref="L129:M129"/>
    <mergeCell ref="F254:I254"/>
    <mergeCell ref="L261:M261"/>
    <mergeCell ref="L124:M124"/>
    <mergeCell ref="N124:Q124"/>
    <mergeCell ref="L246:M246"/>
    <mergeCell ref="N246:Q246"/>
    <mergeCell ref="N140:Q140"/>
    <mergeCell ref="F248:I248"/>
    <mergeCell ref="F126:I126"/>
    <mergeCell ref="L126:M126"/>
    <mergeCell ref="N126:Q126"/>
    <mergeCell ref="N125:Q125"/>
    <mergeCell ref="F131:I131"/>
    <mergeCell ref="L131:M131"/>
    <mergeCell ref="N131:Q131"/>
    <mergeCell ref="N129:Q129"/>
    <mergeCell ref="F129:I129"/>
    <mergeCell ref="L202:M202"/>
    <mergeCell ref="N202:Q202"/>
    <mergeCell ref="F204:I204"/>
    <mergeCell ref="F200:I200"/>
    <mergeCell ref="N196:Q196"/>
    <mergeCell ref="L191:M191"/>
    <mergeCell ref="N191:Q191"/>
    <mergeCell ref="F195:I195"/>
    <mergeCell ref="L195:M195"/>
    <mergeCell ref="N200:Q200"/>
    <mergeCell ref="L193:M193"/>
    <mergeCell ref="F180:I180"/>
    <mergeCell ref="L180:M180"/>
    <mergeCell ref="L192:M192"/>
    <mergeCell ref="N192:Q192"/>
    <mergeCell ref="F215:I215"/>
    <mergeCell ref="F132:I132"/>
    <mergeCell ref="L254:M254"/>
    <mergeCell ref="N254:Q254"/>
    <mergeCell ref="F160:I160"/>
    <mergeCell ref="L160:M160"/>
    <mergeCell ref="F238:I238"/>
    <mergeCell ref="N160:Q160"/>
    <mergeCell ref="N238:Q238"/>
    <mergeCell ref="F243:I243"/>
    <mergeCell ref="L200:M200"/>
    <mergeCell ref="L174:M174"/>
    <mergeCell ref="N174:Q174"/>
    <mergeCell ref="F165:I165"/>
    <mergeCell ref="F164:I164"/>
    <mergeCell ref="L132:M132"/>
    <mergeCell ref="N132:Q132"/>
    <mergeCell ref="L252:M252"/>
    <mergeCell ref="N252:Q252"/>
    <mergeCell ref="F246:I246"/>
    <mergeCell ref="L199:M199"/>
    <mergeCell ref="N199:Q199"/>
    <mergeCell ref="F197:I197"/>
    <mergeCell ref="L197:M197"/>
    <mergeCell ref="N197:Q197"/>
    <mergeCell ref="L188:M188"/>
    <mergeCell ref="N188:Q188"/>
    <mergeCell ref="F189:I189"/>
    <mergeCell ref="F185:I185"/>
    <mergeCell ref="L185:M185"/>
    <mergeCell ref="N185:Q185"/>
    <mergeCell ref="F186:I186"/>
    <mergeCell ref="L186:M186"/>
    <mergeCell ref="N186:Q186"/>
    <mergeCell ref="F187:I187"/>
    <mergeCell ref="L187:M187"/>
    <mergeCell ref="N187:Q187"/>
    <mergeCell ref="N193:Q193"/>
    <mergeCell ref="F198:I198"/>
    <mergeCell ref="L198:M198"/>
    <mergeCell ref="N198:Q198"/>
    <mergeCell ref="F194:I194"/>
    <mergeCell ref="L194:M194"/>
    <mergeCell ref="N194:Q194"/>
    <mergeCell ref="L287:M287"/>
    <mergeCell ref="F289:I289"/>
    <mergeCell ref="L289:M289"/>
    <mergeCell ref="F278:I278"/>
    <mergeCell ref="L278:M278"/>
    <mergeCell ref="F285:I285"/>
    <mergeCell ref="N285:Q285"/>
    <mergeCell ref="F283:I283"/>
    <mergeCell ref="L283:M283"/>
    <mergeCell ref="N283:Q283"/>
    <mergeCell ref="N278:Q278"/>
    <mergeCell ref="F280:I280"/>
    <mergeCell ref="N279:Q279"/>
    <mergeCell ref="N287:Q287"/>
    <mergeCell ref="F288:I288"/>
    <mergeCell ref="L288:M288"/>
    <mergeCell ref="N288:Q288"/>
    <mergeCell ref="F287:I287"/>
    <mergeCell ref="L280:M280"/>
    <mergeCell ref="N280:Q280"/>
    <mergeCell ref="L285:M285"/>
    <mergeCell ref="N289:Q289"/>
    <mergeCell ref="F279:I279"/>
    <mergeCell ref="L279:M279"/>
    <mergeCell ref="F295:I295"/>
    <mergeCell ref="L295:M295"/>
    <mergeCell ref="N295:Q295"/>
    <mergeCell ref="L292:M292"/>
    <mergeCell ref="N292:Q292"/>
    <mergeCell ref="F290:I290"/>
    <mergeCell ref="L290:M290"/>
    <mergeCell ref="N290:Q290"/>
    <mergeCell ref="F291:I291"/>
    <mergeCell ref="L291:M291"/>
    <mergeCell ref="N291:Q291"/>
    <mergeCell ref="F292:I292"/>
    <mergeCell ref="F293:I293"/>
    <mergeCell ref="L293:M293"/>
    <mergeCell ref="N293:Q293"/>
    <mergeCell ref="F294:I294"/>
    <mergeCell ref="L294:M294"/>
    <mergeCell ref="N294:Q294"/>
    <mergeCell ref="F286:I286"/>
    <mergeCell ref="L286:M286"/>
    <mergeCell ref="N286:Q286"/>
    <mergeCell ref="F282:I282"/>
    <mergeCell ref="L282:M282"/>
    <mergeCell ref="N282:Q282"/>
    <mergeCell ref="F284:I284"/>
    <mergeCell ref="L284:M284"/>
    <mergeCell ref="N284:Q284"/>
    <mergeCell ref="F266:I266"/>
    <mergeCell ref="L266:M266"/>
    <mergeCell ref="N266:Q266"/>
    <mergeCell ref="F267:I267"/>
    <mergeCell ref="L267:M267"/>
    <mergeCell ref="N267:Q267"/>
    <mergeCell ref="F247:I247"/>
    <mergeCell ref="L247:M247"/>
    <mergeCell ref="F255:I255"/>
    <mergeCell ref="L255:M255"/>
    <mergeCell ref="N248:Q248"/>
    <mergeCell ref="F249:I249"/>
    <mergeCell ref="L249:M249"/>
    <mergeCell ref="N249:Q249"/>
    <mergeCell ref="F250:I250"/>
    <mergeCell ref="L250:M250"/>
    <mergeCell ref="N250:Q250"/>
    <mergeCell ref="L248:M248"/>
    <mergeCell ref="F253:I253"/>
    <mergeCell ref="N263:Q263"/>
    <mergeCell ref="F261:I261"/>
    <mergeCell ref="L260:M260"/>
    <mergeCell ref="N260:Q260"/>
    <mergeCell ref="N261:Q261"/>
    <mergeCell ref="N264:Q264"/>
    <mergeCell ref="F265:I265"/>
    <mergeCell ref="L265:M265"/>
    <mergeCell ref="N265:Q265"/>
    <mergeCell ref="F148:I148"/>
    <mergeCell ref="L148:M148"/>
    <mergeCell ref="N148:Q148"/>
    <mergeCell ref="F152:I152"/>
    <mergeCell ref="L152:M152"/>
    <mergeCell ref="N152:Q152"/>
    <mergeCell ref="L216:M216"/>
    <mergeCell ref="N216:Q216"/>
    <mergeCell ref="F161:I161"/>
    <mergeCell ref="L161:M161"/>
    <mergeCell ref="N161:Q161"/>
    <mergeCell ref="L164:M164"/>
    <mergeCell ref="N164:Q164"/>
    <mergeCell ref="F208:I208"/>
    <mergeCell ref="F196:I196"/>
    <mergeCell ref="F166:I166"/>
    <mergeCell ref="L166:M166"/>
    <mergeCell ref="N166:Q166"/>
    <mergeCell ref="N190:Q190"/>
    <mergeCell ref="N158:Q158"/>
    <mergeCell ref="L273:M273"/>
    <mergeCell ref="N255:Q255"/>
    <mergeCell ref="F256:I256"/>
    <mergeCell ref="L256:M256"/>
    <mergeCell ref="N256:Q256"/>
    <mergeCell ref="F251:I251"/>
    <mergeCell ref="L251:M251"/>
    <mergeCell ref="N251:Q251"/>
    <mergeCell ref="F252:I252"/>
    <mergeCell ref="F257:I257"/>
    <mergeCell ref="L257:M257"/>
    <mergeCell ref="F269:I269"/>
    <mergeCell ref="L269:M269"/>
    <mergeCell ref="F259:I259"/>
    <mergeCell ref="L259:M259"/>
    <mergeCell ref="F263:I263"/>
    <mergeCell ref="L263:M263"/>
    <mergeCell ref="N257:Q257"/>
    <mergeCell ref="F258:I258"/>
    <mergeCell ref="L258:M258"/>
    <mergeCell ref="N259:Q259"/>
    <mergeCell ref="F260:I260"/>
    <mergeCell ref="F264:I264"/>
    <mergeCell ref="L264:M264"/>
    <mergeCell ref="N208:Q208"/>
    <mergeCell ref="F192:I192"/>
    <mergeCell ref="F219:I219"/>
    <mergeCell ref="L219:M219"/>
    <mergeCell ref="N219:Q219"/>
    <mergeCell ref="F230:I230"/>
    <mergeCell ref="L230:M230"/>
    <mergeCell ref="F225:I225"/>
    <mergeCell ref="L225:M225"/>
    <mergeCell ref="N225:Q225"/>
    <mergeCell ref="F221:I221"/>
    <mergeCell ref="L221:M221"/>
    <mergeCell ref="N221:Q221"/>
    <mergeCell ref="F220:I220"/>
    <mergeCell ref="L220:M220"/>
    <mergeCell ref="N220:Q220"/>
    <mergeCell ref="F222:I222"/>
    <mergeCell ref="L222:M222"/>
    <mergeCell ref="N222:Q222"/>
    <mergeCell ref="F226:I226"/>
    <mergeCell ref="F229:I229"/>
    <mergeCell ref="L229:M229"/>
    <mergeCell ref="L196:M196"/>
    <mergeCell ref="F199:I199"/>
    <mergeCell ref="N229:Q229"/>
    <mergeCell ref="F228:I228"/>
    <mergeCell ref="L228:M228"/>
    <mergeCell ref="N228:Q228"/>
    <mergeCell ref="F188:I188"/>
    <mergeCell ref="F214:I214"/>
    <mergeCell ref="L214:M214"/>
    <mergeCell ref="N214:Q214"/>
    <mergeCell ref="F209:I209"/>
    <mergeCell ref="L209:M209"/>
    <mergeCell ref="N209:Q209"/>
    <mergeCell ref="F210:I210"/>
    <mergeCell ref="L210:M210"/>
    <mergeCell ref="N210:Q210"/>
    <mergeCell ref="N195:Q195"/>
    <mergeCell ref="L204:M204"/>
    <mergeCell ref="N204:Q204"/>
    <mergeCell ref="L189:M189"/>
    <mergeCell ref="N189:Q189"/>
    <mergeCell ref="F190:I190"/>
    <mergeCell ref="L190:M190"/>
    <mergeCell ref="L208:M208"/>
    <mergeCell ref="F203:I203"/>
    <mergeCell ref="L203:M203"/>
    <mergeCell ref="F133:I133"/>
    <mergeCell ref="L133:M133"/>
    <mergeCell ref="N133:Q133"/>
    <mergeCell ref="F134:I134"/>
    <mergeCell ref="L134:M134"/>
    <mergeCell ref="N134:Q134"/>
    <mergeCell ref="F137:I137"/>
    <mergeCell ref="L137:M137"/>
    <mergeCell ref="N137:Q137"/>
    <mergeCell ref="F136:I136"/>
    <mergeCell ref="L136:M136"/>
    <mergeCell ref="N136:Q136"/>
    <mergeCell ref="F135:I135"/>
    <mergeCell ref="L135:M135"/>
    <mergeCell ref="N135:Q135"/>
    <mergeCell ref="F138:I138"/>
    <mergeCell ref="L138:M138"/>
    <mergeCell ref="L139:M139"/>
    <mergeCell ref="F147:I147"/>
    <mergeCell ref="L147:M147"/>
    <mergeCell ref="N147:Q147"/>
    <mergeCell ref="F141:I141"/>
    <mergeCell ref="L141:M141"/>
    <mergeCell ref="N141:Q141"/>
    <mergeCell ref="N138:Q138"/>
    <mergeCell ref="F142:I142"/>
    <mergeCell ref="L142:M142"/>
    <mergeCell ref="N142:Q142"/>
    <mergeCell ref="F143:I143"/>
    <mergeCell ref="L143:M143"/>
    <mergeCell ref="N143:Q143"/>
    <mergeCell ref="F146:I146"/>
    <mergeCell ref="L146:M146"/>
    <mergeCell ref="N146:Q146"/>
    <mergeCell ref="N162:Q162"/>
    <mergeCell ref="N144:Q144"/>
    <mergeCell ref="F145:I145"/>
    <mergeCell ref="L145:M145"/>
    <mergeCell ref="N145:Q145"/>
    <mergeCell ref="F149:I149"/>
    <mergeCell ref="L149:M149"/>
    <mergeCell ref="N149:Q149"/>
    <mergeCell ref="F144:I144"/>
    <mergeCell ref="L157:M157"/>
    <mergeCell ref="N157:Q157"/>
    <mergeCell ref="F150:I150"/>
    <mergeCell ref="L150:M150"/>
    <mergeCell ref="N150:Q150"/>
    <mergeCell ref="F159:I159"/>
    <mergeCell ref="L159:M159"/>
    <mergeCell ref="N159:Q159"/>
    <mergeCell ref="F154:I154"/>
    <mergeCell ref="L154:M154"/>
    <mergeCell ref="N154:Q154"/>
    <mergeCell ref="F156:I156"/>
    <mergeCell ref="L156:M156"/>
    <mergeCell ref="N156:Q156"/>
    <mergeCell ref="F155:I155"/>
    <mergeCell ref="F163:I163"/>
    <mergeCell ref="L163:M163"/>
    <mergeCell ref="N163:Q163"/>
    <mergeCell ref="N170:Q170"/>
    <mergeCell ref="F171:I171"/>
    <mergeCell ref="L171:M171"/>
    <mergeCell ref="N171:Q171"/>
    <mergeCell ref="F173:I173"/>
    <mergeCell ref="L173:M173"/>
    <mergeCell ref="N173:Q173"/>
    <mergeCell ref="F167:I167"/>
    <mergeCell ref="L167:M167"/>
    <mergeCell ref="N167:Q167"/>
    <mergeCell ref="F169:I169"/>
    <mergeCell ref="L169:M169"/>
    <mergeCell ref="F172:I172"/>
    <mergeCell ref="L172:M172"/>
    <mergeCell ref="N172:Q172"/>
    <mergeCell ref="L165:M165"/>
    <mergeCell ref="N165:Q165"/>
    <mergeCell ref="N247:Q247"/>
    <mergeCell ref="N258:Q258"/>
    <mergeCell ref="N230:Q230"/>
    <mergeCell ref="F232:I232"/>
    <mergeCell ref="L232:M232"/>
    <mergeCell ref="N232:Q232"/>
    <mergeCell ref="F233:I233"/>
    <mergeCell ref="L233:M233"/>
    <mergeCell ref="N233:Q233"/>
    <mergeCell ref="F234:I234"/>
    <mergeCell ref="L234:M234"/>
    <mergeCell ref="N234:Q234"/>
    <mergeCell ref="N237:Q237"/>
    <mergeCell ref="F237:I237"/>
    <mergeCell ref="L237:M237"/>
    <mergeCell ref="L238:M238"/>
    <mergeCell ref="F235:I235"/>
    <mergeCell ref="L235:M235"/>
    <mergeCell ref="N235:Q235"/>
    <mergeCell ref="N243:Q243"/>
    <mergeCell ref="L243:M243"/>
    <mergeCell ref="F245:I245"/>
    <mergeCell ref="L245:M245"/>
    <mergeCell ref="N245:Q245"/>
    <mergeCell ref="L277:M277"/>
    <mergeCell ref="F281:I281"/>
    <mergeCell ref="L281:M281"/>
    <mergeCell ref="N281:Q281"/>
    <mergeCell ref="F277:I277"/>
    <mergeCell ref="N269:Q269"/>
    <mergeCell ref="F270:I270"/>
    <mergeCell ref="L270:M270"/>
    <mergeCell ref="N270:Q270"/>
    <mergeCell ref="N277:Q277"/>
    <mergeCell ref="N273:Q273"/>
    <mergeCell ref="F276:I276"/>
    <mergeCell ref="L276:M276"/>
    <mergeCell ref="N276:Q276"/>
    <mergeCell ref="L271:M271"/>
    <mergeCell ref="F274:I274"/>
    <mergeCell ref="L274:M274"/>
    <mergeCell ref="N274:Q274"/>
    <mergeCell ref="F275:I275"/>
    <mergeCell ref="L275:M275"/>
    <mergeCell ref="N275:Q275"/>
    <mergeCell ref="N271:Q271"/>
    <mergeCell ref="F273:I273"/>
    <mergeCell ref="F271:I271"/>
    <mergeCell ref="F231:I231"/>
    <mergeCell ref="L231:M231"/>
    <mergeCell ref="N231:Q231"/>
    <mergeCell ref="F239:I239"/>
    <mergeCell ref="L239:M239"/>
    <mergeCell ref="N239:Q239"/>
    <mergeCell ref="F240:I240"/>
    <mergeCell ref="L240:M240"/>
    <mergeCell ref="N240:Q240"/>
    <mergeCell ref="F236:I236"/>
    <mergeCell ref="L236:M236"/>
    <mergeCell ref="N236:Q236"/>
    <mergeCell ref="F241:I241"/>
    <mergeCell ref="L241:M241"/>
    <mergeCell ref="N241:Q241"/>
    <mergeCell ref="F242:I242"/>
    <mergeCell ref="L242:M242"/>
    <mergeCell ref="N242:Q242"/>
    <mergeCell ref="F244:I244"/>
    <mergeCell ref="L244:M244"/>
    <mergeCell ref="N244:Q244"/>
  </mergeCells>
  <hyperlinks>
    <hyperlink ref="F1:G1" location="C2" display="1) Krycí list rozpočtu" xr:uid="{00000000-0004-0000-0200-000000000000}"/>
    <hyperlink ref="H1:K1" location="C86" display="2) Rekapitulace rozpočtu" xr:uid="{00000000-0004-0000-0200-000001000000}"/>
    <hyperlink ref="L1" location="C116" display="3) Rozpočet" xr:uid="{00000000-0004-0000-0200-000002000000}"/>
    <hyperlink ref="S1:T1" location="'Rekapitulace stavby'!C2" display="Rekapitulace stavby" xr:uid="{00000000-0004-0000-0200-000003000000}"/>
  </hyperlinks>
  <pageMargins left="0.58333330000000005" right="0.58333330000000005" top="0.5" bottom="0.46666669999999999" header="0" footer="0"/>
  <pageSetup paperSize="9" scale="95" fitToHeight="100" orientation="portrait" blackAndWhite="1" r:id="rId1"/>
  <headerFooter>
    <oddFooter>&amp;CStrana &amp;P z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BN303"/>
  <sheetViews>
    <sheetView showGridLines="0" zoomScale="110" zoomScaleNormal="110" workbookViewId="0">
      <pane ySplit="1" topLeftCell="A280" activePane="bottomLeft" state="frozen"/>
      <selection pane="bottomLeft" activeCell="L281" sqref="L281:M301"/>
    </sheetView>
  </sheetViews>
  <sheetFormatPr defaultRowHeight="13.5" x14ac:dyDescent="0.3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7" width="11.1640625" customWidth="1"/>
    <col min="8" max="8" width="12.5" customWidth="1"/>
    <col min="9" max="9" width="7" customWidth="1"/>
    <col min="10" max="10" width="5.1640625" customWidth="1"/>
    <col min="11" max="11" width="11.5" customWidth="1"/>
    <col min="12" max="12" width="12" customWidth="1"/>
    <col min="13" max="14" width="6" customWidth="1"/>
    <col min="15" max="15" width="2" customWidth="1"/>
    <col min="16" max="16" width="12.5" customWidth="1"/>
    <col min="17" max="17" width="4.1640625" customWidth="1"/>
    <col min="18" max="18" width="1.6640625" customWidth="1"/>
    <col min="19" max="19" width="8.1640625" customWidth="1"/>
    <col min="20" max="20" width="29.6640625" hidden="1" customWidth="1"/>
    <col min="21" max="21" width="16.33203125" hidden="1" customWidth="1"/>
    <col min="22" max="22" width="12.33203125" hidden="1" customWidth="1"/>
    <col min="23" max="23" width="16.33203125" hidden="1" customWidth="1"/>
    <col min="24" max="24" width="12.1640625" hidden="1" customWidth="1"/>
    <col min="25" max="25" width="15" hidden="1" customWidth="1"/>
    <col min="26" max="26" width="11" hidden="1" customWidth="1"/>
    <col min="27" max="27" width="15" hidden="1" customWidth="1"/>
    <col min="28" max="28" width="16.33203125" hidden="1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1:66" ht="21.75" customHeight="1" x14ac:dyDescent="0.3">
      <c r="A1" s="15"/>
      <c r="B1" s="12"/>
      <c r="C1" s="12"/>
      <c r="D1" s="13" t="s">
        <v>1</v>
      </c>
      <c r="E1" s="12"/>
      <c r="F1" s="14" t="s">
        <v>81</v>
      </c>
      <c r="G1" s="14"/>
      <c r="H1" s="270" t="s">
        <v>82</v>
      </c>
      <c r="I1" s="270"/>
      <c r="J1" s="270"/>
      <c r="K1" s="270"/>
      <c r="L1" s="14" t="s">
        <v>83</v>
      </c>
      <c r="M1" s="12"/>
      <c r="N1" s="12"/>
      <c r="O1" s="13" t="s">
        <v>84</v>
      </c>
      <c r="P1" s="12"/>
      <c r="Q1" s="12"/>
      <c r="R1" s="12"/>
      <c r="S1" s="14" t="s">
        <v>85</v>
      </c>
      <c r="T1" s="14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</row>
    <row r="2" spans="1:66" ht="36.950000000000003" customHeight="1" x14ac:dyDescent="0.3">
      <c r="C2" s="247"/>
      <c r="D2" s="248"/>
      <c r="E2" s="248"/>
      <c r="F2" s="248"/>
      <c r="G2" s="248"/>
      <c r="H2" s="248"/>
      <c r="I2" s="248"/>
      <c r="J2" s="248"/>
      <c r="K2" s="248"/>
      <c r="L2" s="248"/>
      <c r="M2" s="248"/>
      <c r="N2" s="248"/>
      <c r="O2" s="248"/>
      <c r="P2" s="248"/>
      <c r="Q2" s="248"/>
      <c r="AT2" s="18" t="s">
        <v>76</v>
      </c>
    </row>
    <row r="3" spans="1:66" ht="6.95" customHeight="1" x14ac:dyDescent="0.3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1"/>
      <c r="T3" s="17" t="s">
        <v>11</v>
      </c>
      <c r="AT3" s="18" t="s">
        <v>86</v>
      </c>
    </row>
    <row r="4" spans="1:66" ht="36.950000000000003" customHeight="1" x14ac:dyDescent="0.3">
      <c r="B4" s="22"/>
      <c r="C4" s="238" t="s">
        <v>87</v>
      </c>
      <c r="D4" s="239"/>
      <c r="E4" s="239"/>
      <c r="F4" s="239"/>
      <c r="G4" s="239"/>
      <c r="H4" s="239"/>
      <c r="I4" s="239"/>
      <c r="J4" s="239"/>
      <c r="K4" s="239"/>
      <c r="L4" s="239"/>
      <c r="M4" s="239"/>
      <c r="N4" s="239"/>
      <c r="O4" s="239"/>
      <c r="P4" s="239"/>
      <c r="Q4" s="239"/>
      <c r="R4" s="23"/>
      <c r="AT4" s="18" t="s">
        <v>6</v>
      </c>
    </row>
    <row r="5" spans="1:66" ht="6.95" customHeight="1" x14ac:dyDescent="0.3">
      <c r="B5" s="22"/>
      <c r="R5" s="23"/>
    </row>
    <row r="6" spans="1:66" ht="55.5" customHeight="1" x14ac:dyDescent="0.3">
      <c r="B6" s="22"/>
      <c r="D6" s="192" t="s">
        <v>14</v>
      </c>
      <c r="F6" s="288" t="s">
        <v>525</v>
      </c>
      <c r="G6" s="242"/>
      <c r="H6" s="242"/>
      <c r="I6" s="242"/>
      <c r="J6" s="242"/>
      <c r="K6" s="242"/>
      <c r="L6" s="242"/>
      <c r="M6" s="242"/>
      <c r="N6" s="242"/>
      <c r="O6" s="242"/>
      <c r="P6" s="242"/>
      <c r="R6" s="23"/>
      <c r="S6" s="1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66" s="1" customFormat="1" ht="32.85" customHeight="1" x14ac:dyDescent="0.3">
      <c r="B7" s="29"/>
      <c r="D7" s="191" t="s">
        <v>88</v>
      </c>
      <c r="F7" s="289" t="s">
        <v>317</v>
      </c>
      <c r="G7" s="347"/>
      <c r="H7" s="347"/>
      <c r="I7" s="347"/>
      <c r="J7" s="347"/>
      <c r="K7" s="347"/>
      <c r="L7" s="347"/>
      <c r="M7" s="347"/>
      <c r="N7" s="347"/>
      <c r="O7" s="347"/>
      <c r="P7" s="347"/>
      <c r="R7" s="30"/>
    </row>
    <row r="8" spans="1:66" s="1" customFormat="1" ht="14.45" customHeight="1" x14ac:dyDescent="0.3">
      <c r="B8" s="29"/>
      <c r="D8" s="26" t="s">
        <v>15</v>
      </c>
      <c r="F8" s="24"/>
      <c r="M8" s="26" t="s">
        <v>16</v>
      </c>
      <c r="O8" s="24" t="s">
        <v>5</v>
      </c>
      <c r="R8" s="30"/>
    </row>
    <row r="9" spans="1:66" s="1" customFormat="1" ht="14.45" customHeight="1" x14ac:dyDescent="0.3">
      <c r="B9" s="29"/>
      <c r="D9" s="26" t="s">
        <v>17</v>
      </c>
      <c r="F9" s="24" t="s">
        <v>526</v>
      </c>
      <c r="M9" s="26" t="s">
        <v>18</v>
      </c>
      <c r="O9" s="285">
        <v>46069</v>
      </c>
      <c r="P9" s="285"/>
      <c r="R9" s="30"/>
    </row>
    <row r="10" spans="1:66" s="1" customFormat="1" ht="10.9" customHeight="1" x14ac:dyDescent="0.3">
      <c r="B10" s="29"/>
      <c r="R10" s="30"/>
    </row>
    <row r="11" spans="1:66" s="1" customFormat="1" ht="14.45" customHeight="1" x14ac:dyDescent="0.3">
      <c r="B11" s="29"/>
      <c r="D11" s="26" t="s">
        <v>19</v>
      </c>
      <c r="F11" t="s">
        <v>341</v>
      </c>
      <c r="M11" s="26" t="s">
        <v>20</v>
      </c>
      <c r="O11" s="267" t="s">
        <v>5</v>
      </c>
      <c r="P11" s="267"/>
      <c r="R11" s="30"/>
    </row>
    <row r="12" spans="1:66" s="1" customFormat="1" ht="18" customHeight="1" x14ac:dyDescent="0.3">
      <c r="B12" s="29"/>
      <c r="E12" s="163"/>
      <c r="M12" s="26" t="s">
        <v>21</v>
      </c>
      <c r="O12" s="267" t="s">
        <v>5</v>
      </c>
      <c r="P12" s="267"/>
      <c r="R12" s="30"/>
    </row>
    <row r="13" spans="1:66" s="1" customFormat="1" ht="6.95" customHeight="1" x14ac:dyDescent="0.3">
      <c r="B13" s="29"/>
      <c r="R13" s="30"/>
    </row>
    <row r="14" spans="1:66" s="1" customFormat="1" ht="14.45" customHeight="1" x14ac:dyDescent="0.3">
      <c r="B14" s="29"/>
      <c r="D14" s="26" t="s">
        <v>22</v>
      </c>
      <c r="M14" s="26" t="s">
        <v>20</v>
      </c>
      <c r="O14" s="267" t="s">
        <v>5</v>
      </c>
      <c r="P14" s="267"/>
      <c r="R14" s="30"/>
    </row>
    <row r="15" spans="1:66" s="1" customFormat="1" ht="18" customHeight="1" x14ac:dyDescent="0.3">
      <c r="B15" s="29"/>
      <c r="E15" s="24"/>
      <c r="M15" s="26" t="s">
        <v>21</v>
      </c>
      <c r="O15" s="267" t="s">
        <v>5</v>
      </c>
      <c r="P15" s="267"/>
      <c r="R15" s="30"/>
    </row>
    <row r="16" spans="1:66" s="1" customFormat="1" ht="6.95" customHeight="1" x14ac:dyDescent="0.3">
      <c r="B16" s="29"/>
      <c r="R16" s="30"/>
    </row>
    <row r="17" spans="2:18" s="1" customFormat="1" ht="14.45" customHeight="1" x14ac:dyDescent="0.3">
      <c r="B17" s="29"/>
      <c r="D17" s="26" t="s">
        <v>23</v>
      </c>
      <c r="F17" s="1" t="s">
        <v>270</v>
      </c>
      <c r="M17" s="26" t="s">
        <v>20</v>
      </c>
      <c r="O17" s="267" t="s">
        <v>5</v>
      </c>
      <c r="P17" s="267"/>
      <c r="R17" s="30"/>
    </row>
    <row r="18" spans="2:18" s="1" customFormat="1" ht="18" customHeight="1" x14ac:dyDescent="0.3">
      <c r="B18" s="29"/>
      <c r="E18" s="24"/>
      <c r="M18" s="26" t="s">
        <v>21</v>
      </c>
      <c r="O18" s="267" t="s">
        <v>5</v>
      </c>
      <c r="P18" s="267"/>
      <c r="R18" s="30"/>
    </row>
    <row r="19" spans="2:18" s="1" customFormat="1" ht="6.95" customHeight="1" x14ac:dyDescent="0.3">
      <c r="B19" s="29"/>
      <c r="R19" s="30"/>
    </row>
    <row r="20" spans="2:18" s="1" customFormat="1" ht="14.45" customHeight="1" x14ac:dyDescent="0.3">
      <c r="B20" s="29"/>
      <c r="D20" s="26" t="s">
        <v>25</v>
      </c>
      <c r="M20" s="26" t="s">
        <v>20</v>
      </c>
      <c r="O20" s="267" t="s">
        <v>5</v>
      </c>
      <c r="P20" s="267"/>
      <c r="R20" s="30"/>
    </row>
    <row r="21" spans="2:18" s="1" customFormat="1" ht="18" customHeight="1" x14ac:dyDescent="0.3">
      <c r="B21" s="29"/>
      <c r="E21" s="24"/>
      <c r="M21" s="26" t="s">
        <v>21</v>
      </c>
      <c r="O21" s="267" t="s">
        <v>5</v>
      </c>
      <c r="P21" s="267"/>
      <c r="R21" s="30"/>
    </row>
    <row r="22" spans="2:18" s="1" customFormat="1" ht="6.95" customHeight="1" x14ac:dyDescent="0.3">
      <c r="B22" s="29"/>
      <c r="R22" s="30"/>
    </row>
    <row r="23" spans="2:18" s="1" customFormat="1" ht="14.45" customHeight="1" x14ac:dyDescent="0.3">
      <c r="B23" s="29"/>
      <c r="D23" s="26" t="s">
        <v>26</v>
      </c>
      <c r="R23" s="30"/>
    </row>
    <row r="24" spans="2:18" s="1" customFormat="1" ht="16.5" customHeight="1" x14ac:dyDescent="0.3">
      <c r="B24" s="29"/>
      <c r="E24" s="250" t="s">
        <v>5</v>
      </c>
      <c r="F24" s="250"/>
      <c r="G24" s="250"/>
      <c r="H24" s="250"/>
      <c r="I24" s="250"/>
      <c r="J24" s="250"/>
      <c r="K24" s="250"/>
      <c r="L24" s="250"/>
      <c r="R24" s="30"/>
    </row>
    <row r="25" spans="2:18" s="1" customFormat="1" ht="6.95" customHeight="1" x14ac:dyDescent="0.3">
      <c r="B25" s="29"/>
      <c r="R25" s="30"/>
    </row>
    <row r="26" spans="2:18" s="1" customFormat="1" ht="6.95" customHeight="1" x14ac:dyDescent="0.3">
      <c r="B26" s="29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R26" s="30"/>
    </row>
    <row r="27" spans="2:18" s="1" customFormat="1" ht="14.45" customHeight="1" x14ac:dyDescent="0.3">
      <c r="B27" s="29"/>
      <c r="D27" s="94" t="s">
        <v>89</v>
      </c>
      <c r="M27" s="224">
        <f>N88</f>
        <v>0</v>
      </c>
      <c r="N27" s="224"/>
      <c r="O27" s="224"/>
      <c r="P27" s="224"/>
      <c r="R27" s="30"/>
    </row>
    <row r="28" spans="2:18" s="1" customFormat="1" ht="14.45" customHeight="1" x14ac:dyDescent="0.3">
      <c r="B28" s="29"/>
      <c r="D28" s="28" t="s">
        <v>90</v>
      </c>
      <c r="M28" s="224">
        <f>N103</f>
        <v>0</v>
      </c>
      <c r="N28" s="224"/>
      <c r="O28" s="224"/>
      <c r="P28" s="224"/>
      <c r="R28" s="30"/>
    </row>
    <row r="29" spans="2:18" s="1" customFormat="1" ht="6.95" customHeight="1" x14ac:dyDescent="0.3">
      <c r="B29" s="29"/>
      <c r="R29" s="30"/>
    </row>
    <row r="30" spans="2:18" s="1" customFormat="1" ht="25.35" customHeight="1" x14ac:dyDescent="0.3">
      <c r="B30" s="29"/>
      <c r="D30" s="95" t="s">
        <v>29</v>
      </c>
      <c r="M30" s="290">
        <f>ROUND(M27+M28,2)</f>
        <v>0</v>
      </c>
      <c r="N30" s="278"/>
      <c r="O30" s="278"/>
      <c r="P30" s="278"/>
      <c r="R30" s="30"/>
    </row>
    <row r="31" spans="2:18" s="1" customFormat="1" ht="6.95" customHeight="1" x14ac:dyDescent="0.3">
      <c r="B31" s="29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R31" s="30"/>
    </row>
    <row r="32" spans="2:18" s="1" customFormat="1" ht="14.45" customHeight="1" x14ac:dyDescent="0.3">
      <c r="B32" s="29"/>
      <c r="D32" s="34" t="s">
        <v>30</v>
      </c>
      <c r="E32" s="34" t="s">
        <v>31</v>
      </c>
      <c r="F32" s="35">
        <v>0.21</v>
      </c>
      <c r="G32" s="96" t="s">
        <v>32</v>
      </c>
      <c r="H32" s="291">
        <f>M30</f>
        <v>0</v>
      </c>
      <c r="I32" s="278"/>
      <c r="J32" s="278"/>
      <c r="M32" s="291">
        <f>SUM(H32*0.21)</f>
        <v>0</v>
      </c>
      <c r="N32" s="278"/>
      <c r="O32" s="278"/>
      <c r="P32" s="278"/>
      <c r="R32" s="30"/>
    </row>
    <row r="33" spans="2:18" s="1" customFormat="1" ht="14.45" customHeight="1" x14ac:dyDescent="0.3">
      <c r="B33" s="29"/>
      <c r="E33" s="34" t="s">
        <v>33</v>
      </c>
      <c r="F33" s="35">
        <v>0.15</v>
      </c>
      <c r="G33" s="96" t="s">
        <v>32</v>
      </c>
      <c r="H33" s="291">
        <f>ROUND((SUM(BF102:BF105)+SUM(BF121:BF298)), 2)</f>
        <v>0</v>
      </c>
      <c r="I33" s="278"/>
      <c r="J33" s="278"/>
      <c r="M33" s="291">
        <f>ROUND(ROUND((SUM(BF102:BF105)+SUM(BF121:BF298)), 2)*F33, 2)</f>
        <v>0</v>
      </c>
      <c r="N33" s="278"/>
      <c r="O33" s="278"/>
      <c r="P33" s="278"/>
      <c r="R33" s="30"/>
    </row>
    <row r="34" spans="2:18" s="1" customFormat="1" ht="14.45" hidden="1" customHeight="1" x14ac:dyDescent="0.3">
      <c r="B34" s="29"/>
      <c r="E34" s="34" t="s">
        <v>34</v>
      </c>
      <c r="F34" s="35">
        <v>0.21</v>
      </c>
      <c r="G34" s="96" t="s">
        <v>32</v>
      </c>
      <c r="H34" s="291">
        <f>ROUND((SUM(BG102:BG105)+SUM(BG121:BG298)), 2)</f>
        <v>0</v>
      </c>
      <c r="I34" s="278"/>
      <c r="J34" s="278"/>
      <c r="M34" s="291">
        <v>0</v>
      </c>
      <c r="N34" s="278"/>
      <c r="O34" s="278"/>
      <c r="P34" s="278"/>
      <c r="R34" s="30"/>
    </row>
    <row r="35" spans="2:18" s="1" customFormat="1" ht="14.45" hidden="1" customHeight="1" x14ac:dyDescent="0.3">
      <c r="B35" s="29"/>
      <c r="E35" s="34" t="s">
        <v>35</v>
      </c>
      <c r="F35" s="35">
        <v>0.15</v>
      </c>
      <c r="G35" s="96" t="s">
        <v>32</v>
      </c>
      <c r="H35" s="291">
        <f>ROUND((SUM(BH102:BH105)+SUM(BH121:BH298)), 2)</f>
        <v>0</v>
      </c>
      <c r="I35" s="278"/>
      <c r="J35" s="278"/>
      <c r="M35" s="291">
        <v>0</v>
      </c>
      <c r="N35" s="278"/>
      <c r="O35" s="278"/>
      <c r="P35" s="278"/>
      <c r="R35" s="30"/>
    </row>
    <row r="36" spans="2:18" s="1" customFormat="1" ht="14.45" hidden="1" customHeight="1" x14ac:dyDescent="0.3">
      <c r="B36" s="29"/>
      <c r="E36" s="34" t="s">
        <v>36</v>
      </c>
      <c r="F36" s="35">
        <v>0</v>
      </c>
      <c r="G36" s="96" t="s">
        <v>32</v>
      </c>
      <c r="H36" s="291">
        <f>ROUND((SUM(BI102:BI105)+SUM(BI121:BI298)), 2)</f>
        <v>0</v>
      </c>
      <c r="I36" s="278"/>
      <c r="J36" s="278"/>
      <c r="M36" s="291">
        <v>0</v>
      </c>
      <c r="N36" s="278"/>
      <c r="O36" s="278"/>
      <c r="P36" s="278"/>
      <c r="R36" s="30"/>
    </row>
    <row r="37" spans="2:18" s="1" customFormat="1" ht="6.95" customHeight="1" x14ac:dyDescent="0.3">
      <c r="B37" s="29"/>
      <c r="R37" s="30"/>
    </row>
    <row r="38" spans="2:18" s="1" customFormat="1" ht="25.35" customHeight="1" x14ac:dyDescent="0.3">
      <c r="B38" s="29"/>
      <c r="C38" s="93"/>
      <c r="D38" s="97" t="s">
        <v>37</v>
      </c>
      <c r="E38" s="65"/>
      <c r="F38" s="65"/>
      <c r="G38" s="98" t="s">
        <v>38</v>
      </c>
      <c r="H38" s="99" t="s">
        <v>39</v>
      </c>
      <c r="I38" s="65"/>
      <c r="J38" s="65"/>
      <c r="K38" s="65"/>
      <c r="L38" s="294">
        <f>SUM(M30:M36)</f>
        <v>0</v>
      </c>
      <c r="M38" s="294"/>
      <c r="N38" s="294"/>
      <c r="O38" s="294"/>
      <c r="P38" s="295"/>
      <c r="Q38" s="93"/>
      <c r="R38" s="30"/>
    </row>
    <row r="39" spans="2:18" s="1" customFormat="1" ht="14.45" customHeight="1" x14ac:dyDescent="0.3">
      <c r="B39" s="29"/>
      <c r="R39" s="30"/>
    </row>
    <row r="40" spans="2:18" s="1" customFormat="1" ht="14.45" customHeight="1" x14ac:dyDescent="0.3">
      <c r="B40" s="29"/>
      <c r="R40" s="30"/>
    </row>
    <row r="41" spans="2:18" x14ac:dyDescent="0.3">
      <c r="B41" s="22"/>
      <c r="R41" s="23"/>
    </row>
    <row r="42" spans="2:18" x14ac:dyDescent="0.3">
      <c r="B42" s="22"/>
      <c r="R42" s="23"/>
    </row>
    <row r="43" spans="2:18" x14ac:dyDescent="0.3">
      <c r="B43" s="22"/>
      <c r="R43" s="23"/>
    </row>
    <row r="44" spans="2:18" x14ac:dyDescent="0.3">
      <c r="B44" s="22"/>
      <c r="R44" s="23"/>
    </row>
    <row r="45" spans="2:18" x14ac:dyDescent="0.3">
      <c r="B45" s="22"/>
      <c r="R45" s="23"/>
    </row>
    <row r="46" spans="2:18" x14ac:dyDescent="0.3">
      <c r="B46" s="22"/>
      <c r="R46" s="23"/>
    </row>
    <row r="47" spans="2:18" x14ac:dyDescent="0.3">
      <c r="B47" s="22"/>
      <c r="R47" s="23"/>
    </row>
    <row r="48" spans="2:18" x14ac:dyDescent="0.3">
      <c r="B48" s="22"/>
      <c r="R48" s="23"/>
    </row>
    <row r="49" spans="2:18" x14ac:dyDescent="0.3">
      <c r="B49" s="22"/>
      <c r="R49" s="23"/>
    </row>
    <row r="50" spans="2:18" s="1" customFormat="1" ht="15" x14ac:dyDescent="0.3">
      <c r="B50" s="29"/>
      <c r="D50" s="42" t="s">
        <v>40</v>
      </c>
      <c r="E50" s="43"/>
      <c r="F50" s="43"/>
      <c r="G50" s="43"/>
      <c r="H50" s="44"/>
      <c r="J50" s="42" t="s">
        <v>41</v>
      </c>
      <c r="K50" s="43"/>
      <c r="L50" s="43"/>
      <c r="M50" s="43"/>
      <c r="N50" s="43"/>
      <c r="O50" s="43"/>
      <c r="P50" s="44"/>
      <c r="R50" s="30"/>
    </row>
    <row r="51" spans="2:18" x14ac:dyDescent="0.3">
      <c r="B51" s="22"/>
      <c r="D51" s="45"/>
      <c r="H51" s="46"/>
      <c r="J51" s="45"/>
      <c r="P51" s="46"/>
      <c r="R51" s="23"/>
    </row>
    <row r="52" spans="2:18" x14ac:dyDescent="0.3">
      <c r="B52" s="22"/>
      <c r="D52" s="45"/>
      <c r="H52" s="46"/>
      <c r="J52" s="45"/>
      <c r="P52" s="46"/>
      <c r="R52" s="23"/>
    </row>
    <row r="53" spans="2:18" x14ac:dyDescent="0.3">
      <c r="B53" s="22"/>
      <c r="D53" s="45"/>
      <c r="H53" s="46"/>
      <c r="J53" s="45"/>
      <c r="P53" s="46"/>
      <c r="R53" s="23"/>
    </row>
    <row r="54" spans="2:18" x14ac:dyDescent="0.3">
      <c r="B54" s="22"/>
      <c r="D54" s="45"/>
      <c r="H54" s="46"/>
      <c r="J54" s="45"/>
      <c r="P54" s="46"/>
      <c r="R54" s="23"/>
    </row>
    <row r="55" spans="2:18" x14ac:dyDescent="0.3">
      <c r="B55" s="22"/>
      <c r="D55" s="45"/>
      <c r="H55" s="46"/>
      <c r="J55" s="45"/>
      <c r="P55" s="46"/>
      <c r="R55" s="23"/>
    </row>
    <row r="56" spans="2:18" x14ac:dyDescent="0.3">
      <c r="B56" s="22"/>
      <c r="D56" s="45"/>
      <c r="H56" s="46"/>
      <c r="J56" s="45"/>
      <c r="P56" s="46"/>
      <c r="R56" s="23"/>
    </row>
    <row r="57" spans="2:18" x14ac:dyDescent="0.3">
      <c r="B57" s="22"/>
      <c r="D57" s="45"/>
      <c r="H57" s="46"/>
      <c r="J57" s="45"/>
      <c r="P57" s="46"/>
      <c r="R57" s="23"/>
    </row>
    <row r="58" spans="2:18" x14ac:dyDescent="0.3">
      <c r="B58" s="22"/>
      <c r="D58" s="45"/>
      <c r="H58" s="46"/>
      <c r="J58" s="45"/>
      <c r="P58" s="46"/>
      <c r="R58" s="23"/>
    </row>
    <row r="59" spans="2:18" s="1" customFormat="1" ht="15" x14ac:dyDescent="0.3">
      <c r="B59" s="29"/>
      <c r="D59" s="47" t="s">
        <v>42</v>
      </c>
      <c r="E59" s="48"/>
      <c r="F59" s="48"/>
      <c r="G59" s="49" t="s">
        <v>43</v>
      </c>
      <c r="H59" s="50"/>
      <c r="J59" s="47" t="s">
        <v>42</v>
      </c>
      <c r="K59" s="48"/>
      <c r="L59" s="48"/>
      <c r="M59" s="48"/>
      <c r="N59" s="49" t="s">
        <v>43</v>
      </c>
      <c r="O59" s="48"/>
      <c r="P59" s="50"/>
      <c r="R59" s="30"/>
    </row>
    <row r="60" spans="2:18" x14ac:dyDescent="0.3">
      <c r="B60" s="22"/>
      <c r="R60" s="23"/>
    </row>
    <row r="61" spans="2:18" s="1" customFormat="1" ht="15" x14ac:dyDescent="0.3">
      <c r="B61" s="29"/>
      <c r="D61" s="42" t="s">
        <v>44</v>
      </c>
      <c r="E61" s="43"/>
      <c r="F61" s="43"/>
      <c r="G61" s="43"/>
      <c r="H61" s="44"/>
      <c r="J61" s="42" t="s">
        <v>45</v>
      </c>
      <c r="K61" s="43"/>
      <c r="L61" s="43"/>
      <c r="M61" s="43"/>
      <c r="N61" s="43"/>
      <c r="O61" s="43"/>
      <c r="P61" s="44"/>
      <c r="R61" s="30"/>
    </row>
    <row r="62" spans="2:18" x14ac:dyDescent="0.3">
      <c r="B62" s="22"/>
      <c r="D62" s="45"/>
      <c r="H62" s="46"/>
      <c r="J62" s="45"/>
      <c r="P62" s="46"/>
      <c r="R62" s="23"/>
    </row>
    <row r="63" spans="2:18" x14ac:dyDescent="0.3">
      <c r="B63" s="22"/>
      <c r="D63" s="45"/>
      <c r="H63" s="46"/>
      <c r="J63" s="45"/>
      <c r="P63" s="46"/>
      <c r="R63" s="23"/>
    </row>
    <row r="64" spans="2:18" x14ac:dyDescent="0.3">
      <c r="B64" s="22"/>
      <c r="D64" s="45"/>
      <c r="H64" s="46"/>
      <c r="J64" s="45"/>
      <c r="P64" s="46"/>
      <c r="R64" s="23"/>
    </row>
    <row r="65" spans="2:18" x14ac:dyDescent="0.3">
      <c r="B65" s="22"/>
      <c r="D65" s="45"/>
      <c r="H65" s="46"/>
      <c r="J65" s="45"/>
      <c r="P65" s="46"/>
      <c r="R65" s="23"/>
    </row>
    <row r="66" spans="2:18" x14ac:dyDescent="0.3">
      <c r="B66" s="22"/>
      <c r="D66" s="45"/>
      <c r="H66" s="46"/>
      <c r="J66" s="45"/>
      <c r="P66" s="46"/>
      <c r="R66" s="23"/>
    </row>
    <row r="67" spans="2:18" x14ac:dyDescent="0.3">
      <c r="B67" s="22"/>
      <c r="D67" s="45"/>
      <c r="H67" s="46"/>
      <c r="J67" s="45"/>
      <c r="P67" s="46"/>
      <c r="R67" s="23"/>
    </row>
    <row r="68" spans="2:18" x14ac:dyDescent="0.3">
      <c r="B68" s="22"/>
      <c r="D68" s="45"/>
      <c r="H68" s="46"/>
      <c r="J68" s="45"/>
      <c r="P68" s="46"/>
      <c r="R68" s="23"/>
    </row>
    <row r="69" spans="2:18" x14ac:dyDescent="0.3">
      <c r="B69" s="22"/>
      <c r="D69" s="45"/>
      <c r="H69" s="46"/>
      <c r="J69" s="45"/>
      <c r="P69" s="46"/>
      <c r="R69" s="23"/>
    </row>
    <row r="70" spans="2:18" s="1" customFormat="1" ht="15" x14ac:dyDescent="0.3">
      <c r="B70" s="29"/>
      <c r="D70" s="47" t="s">
        <v>42</v>
      </c>
      <c r="E70" s="48"/>
      <c r="F70" s="48"/>
      <c r="G70" s="49" t="s">
        <v>43</v>
      </c>
      <c r="H70" s="50"/>
      <c r="J70" s="47" t="s">
        <v>42</v>
      </c>
      <c r="K70" s="48"/>
      <c r="L70" s="48"/>
      <c r="M70" s="48"/>
      <c r="N70" s="49" t="s">
        <v>43</v>
      </c>
      <c r="O70" s="48"/>
      <c r="P70" s="50"/>
      <c r="R70" s="30"/>
    </row>
    <row r="71" spans="2:18" s="1" customFormat="1" ht="14.45" customHeight="1" x14ac:dyDescent="0.3">
      <c r="B71" s="51"/>
      <c r="C71" s="52"/>
      <c r="D71" s="52"/>
      <c r="E71" s="52"/>
      <c r="F71" s="52"/>
      <c r="G71" s="52"/>
      <c r="H71" s="52"/>
      <c r="I71" s="52"/>
      <c r="J71" s="52"/>
      <c r="K71" s="52"/>
      <c r="L71" s="52"/>
      <c r="M71" s="52"/>
      <c r="N71" s="52"/>
      <c r="O71" s="52"/>
      <c r="P71" s="52"/>
      <c r="Q71" s="52"/>
      <c r="R71" s="53"/>
    </row>
    <row r="75" spans="2:18" s="1" customFormat="1" ht="6.95" customHeight="1" x14ac:dyDescent="0.3">
      <c r="B75" s="54"/>
      <c r="C75" s="55"/>
      <c r="D75" s="55"/>
      <c r="E75" s="55"/>
      <c r="F75" s="55"/>
      <c r="G75" s="55"/>
      <c r="H75" s="55"/>
      <c r="I75" s="55"/>
      <c r="J75" s="55"/>
      <c r="K75" s="55"/>
      <c r="L75" s="55"/>
      <c r="M75" s="55"/>
      <c r="N75" s="55"/>
      <c r="O75" s="55"/>
      <c r="P75" s="55"/>
      <c r="Q75" s="55"/>
      <c r="R75" s="56"/>
    </row>
    <row r="76" spans="2:18" s="1" customFormat="1" ht="36.950000000000003" customHeight="1" x14ac:dyDescent="0.3">
      <c r="B76" s="29"/>
      <c r="C76" s="238" t="s">
        <v>91</v>
      </c>
      <c r="D76" s="239"/>
      <c r="E76" s="239"/>
      <c r="F76" s="239"/>
      <c r="G76" s="239"/>
      <c r="H76" s="239"/>
      <c r="I76" s="239"/>
      <c r="J76" s="239"/>
      <c r="K76" s="239"/>
      <c r="L76" s="239"/>
      <c r="M76" s="239"/>
      <c r="N76" s="239"/>
      <c r="O76" s="239"/>
      <c r="P76" s="239"/>
      <c r="Q76" s="239"/>
      <c r="R76" s="30"/>
    </row>
    <row r="77" spans="2:18" s="1" customFormat="1" ht="6.95" customHeight="1" x14ac:dyDescent="0.3">
      <c r="B77" s="29"/>
      <c r="R77" s="30"/>
    </row>
    <row r="78" spans="2:18" s="1" customFormat="1" ht="30" customHeight="1" x14ac:dyDescent="0.3">
      <c r="B78" s="29"/>
      <c r="C78" s="26" t="s">
        <v>14</v>
      </c>
      <c r="F78" s="288" t="str">
        <f>F6</f>
        <v>Výměna rozvodů vody, kanalizace, rozšíření ohřevu TV a stavební úpravy sociálního zázemí ZŠ Butovická Studénka-IV.etapa                                                1.ZDRAVOTECHNIKA ZTI, OHŘEV TV</v>
      </c>
      <c r="G78" s="242"/>
      <c r="H78" s="242"/>
      <c r="I78" s="242"/>
      <c r="J78" s="242"/>
      <c r="K78" s="242"/>
      <c r="L78" s="242"/>
      <c r="M78" s="242"/>
      <c r="N78" s="242"/>
      <c r="O78" s="242"/>
      <c r="P78" s="242"/>
      <c r="R78" s="30"/>
    </row>
    <row r="79" spans="2:18" s="1" customFormat="1" ht="36.950000000000003" customHeight="1" x14ac:dyDescent="0.3">
      <c r="B79" s="29"/>
      <c r="C79" s="60" t="s">
        <v>88</v>
      </c>
      <c r="F79" s="240" t="str">
        <f>F7</f>
        <v>STAVEBNÍ ÚPRAVY</v>
      </c>
      <c r="G79" s="278"/>
      <c r="H79" s="278"/>
      <c r="I79" s="278"/>
      <c r="J79" s="278"/>
      <c r="K79" s="278"/>
      <c r="L79" s="278"/>
      <c r="M79" s="278"/>
      <c r="N79" s="278"/>
      <c r="O79" s="278"/>
      <c r="P79" s="278"/>
      <c r="R79" s="30"/>
    </row>
    <row r="80" spans="2:18" s="1" customFormat="1" ht="6.95" customHeight="1" x14ac:dyDescent="0.3">
      <c r="B80" s="29"/>
      <c r="R80" s="30"/>
    </row>
    <row r="81" spans="2:47" s="1" customFormat="1" ht="18" customHeight="1" x14ac:dyDescent="0.3">
      <c r="B81" s="29"/>
      <c r="C81" s="26" t="s">
        <v>17</v>
      </c>
      <c r="F81" s="24" t="s">
        <v>874</v>
      </c>
      <c r="K81" s="26" t="s">
        <v>18</v>
      </c>
      <c r="M81" s="285">
        <v>46111</v>
      </c>
      <c r="N81" s="285"/>
      <c r="O81" s="285"/>
      <c r="P81" s="285"/>
      <c r="R81" s="30"/>
    </row>
    <row r="82" spans="2:47" s="1" customFormat="1" ht="6.95" customHeight="1" x14ac:dyDescent="0.3">
      <c r="B82" s="29"/>
      <c r="R82" s="30"/>
    </row>
    <row r="83" spans="2:47" s="1" customFormat="1" ht="15" x14ac:dyDescent="0.3">
      <c r="B83" s="29"/>
      <c r="C83" s="26" t="s">
        <v>19</v>
      </c>
      <c r="F83" s="24"/>
      <c r="K83" s="26" t="s">
        <v>23</v>
      </c>
      <c r="M83" s="267"/>
      <c r="N83" s="267"/>
      <c r="O83" s="267"/>
      <c r="P83" s="267"/>
      <c r="Q83" s="267"/>
      <c r="R83" s="30"/>
    </row>
    <row r="84" spans="2:47" s="1" customFormat="1" ht="14.45" customHeight="1" x14ac:dyDescent="0.3">
      <c r="B84" s="29"/>
      <c r="C84" s="26" t="s">
        <v>22</v>
      </c>
      <c r="F84" s="24" t="str">
        <f>IF(E15="","",E15)</f>
        <v/>
      </c>
      <c r="K84" s="26" t="s">
        <v>25</v>
      </c>
      <c r="M84" s="267"/>
      <c r="N84" s="267"/>
      <c r="O84" s="267"/>
      <c r="P84" s="267"/>
      <c r="Q84" s="267"/>
      <c r="R84" s="30"/>
    </row>
    <row r="85" spans="2:47" s="1" customFormat="1" ht="10.35" customHeight="1" x14ac:dyDescent="0.3">
      <c r="B85" s="29"/>
      <c r="R85" s="30"/>
    </row>
    <row r="86" spans="2:47" s="1" customFormat="1" ht="29.25" customHeight="1" x14ac:dyDescent="0.3">
      <c r="B86" s="29"/>
      <c r="C86" s="286" t="s">
        <v>92</v>
      </c>
      <c r="D86" s="287"/>
      <c r="E86" s="287"/>
      <c r="F86" s="287"/>
      <c r="G86" s="287"/>
      <c r="H86" s="93"/>
      <c r="I86" s="93"/>
      <c r="J86" s="93"/>
      <c r="K86" s="93"/>
      <c r="L86" s="93"/>
      <c r="M86" s="93"/>
      <c r="N86" s="286" t="s">
        <v>93</v>
      </c>
      <c r="O86" s="287"/>
      <c r="P86" s="287"/>
      <c r="Q86" s="287"/>
      <c r="R86" s="30"/>
    </row>
    <row r="87" spans="2:47" s="1" customFormat="1" ht="10.35" customHeight="1" x14ac:dyDescent="0.3">
      <c r="B87" s="29"/>
      <c r="R87" s="30"/>
    </row>
    <row r="88" spans="2:47" s="1" customFormat="1" ht="29.25" customHeight="1" x14ac:dyDescent="0.3">
      <c r="B88" s="29"/>
      <c r="C88" s="100" t="s">
        <v>94</v>
      </c>
      <c r="N88" s="216">
        <f>N122</f>
        <v>0</v>
      </c>
      <c r="O88" s="282"/>
      <c r="P88" s="282"/>
      <c r="Q88" s="282"/>
      <c r="R88" s="30"/>
      <c r="AU88" s="18" t="s">
        <v>95</v>
      </c>
    </row>
    <row r="89" spans="2:47" s="6" customFormat="1" ht="24.95" customHeight="1" x14ac:dyDescent="0.3">
      <c r="B89" s="101"/>
      <c r="D89" s="102" t="s">
        <v>127</v>
      </c>
      <c r="N89" s="274">
        <f>N123</f>
        <v>0</v>
      </c>
      <c r="O89" s="281"/>
      <c r="P89" s="281"/>
      <c r="Q89" s="281"/>
      <c r="R89" s="103"/>
    </row>
    <row r="90" spans="2:47" s="6" customFormat="1" ht="24.95" customHeight="1" x14ac:dyDescent="0.3">
      <c r="B90" s="101"/>
      <c r="C90" s="7"/>
      <c r="D90" s="105" t="s">
        <v>704</v>
      </c>
      <c r="E90" s="7"/>
      <c r="F90" s="7"/>
      <c r="G90" s="7"/>
      <c r="H90" s="7"/>
      <c r="I90" s="7"/>
      <c r="J90" s="7"/>
      <c r="K90" s="7"/>
      <c r="L90" s="7"/>
      <c r="M90" s="7"/>
      <c r="N90" s="279">
        <f>N124</f>
        <v>0</v>
      </c>
      <c r="O90" s="280"/>
      <c r="P90" s="280"/>
      <c r="Q90" s="280"/>
      <c r="R90" s="103"/>
    </row>
    <row r="91" spans="2:47" s="7" customFormat="1" ht="19.899999999999999" customHeight="1" x14ac:dyDescent="0.3">
      <c r="B91" s="104"/>
      <c r="D91" s="105" t="s">
        <v>498</v>
      </c>
      <c r="N91" s="279">
        <f>N155</f>
        <v>0</v>
      </c>
      <c r="O91" s="280"/>
      <c r="P91" s="280"/>
      <c r="Q91" s="280"/>
      <c r="R91" s="106"/>
    </row>
    <row r="92" spans="2:47" s="7" customFormat="1" ht="19.899999999999999" customHeight="1" x14ac:dyDescent="0.3">
      <c r="B92" s="104"/>
      <c r="D92" s="105" t="s">
        <v>412</v>
      </c>
      <c r="N92" s="279">
        <f>N191</f>
        <v>0</v>
      </c>
      <c r="O92" s="279"/>
      <c r="P92" s="279"/>
      <c r="Q92" s="279"/>
      <c r="R92" s="106"/>
    </row>
    <row r="93" spans="2:47" s="7" customFormat="1" ht="19.899999999999999" customHeight="1" x14ac:dyDescent="0.3">
      <c r="B93" s="101"/>
      <c r="C93" s="6"/>
      <c r="D93" s="102" t="s">
        <v>96</v>
      </c>
      <c r="E93" s="6"/>
      <c r="F93" s="6"/>
      <c r="G93" s="6"/>
      <c r="H93" s="6"/>
      <c r="I93" s="6"/>
      <c r="J93" s="6"/>
      <c r="K93" s="6"/>
      <c r="L93" s="6"/>
      <c r="M93" s="6"/>
      <c r="N93" s="274">
        <f>N219</f>
        <v>0</v>
      </c>
      <c r="O93" s="281"/>
      <c r="P93" s="281"/>
      <c r="Q93" s="281"/>
      <c r="R93" s="106"/>
    </row>
    <row r="94" spans="2:47" s="7" customFormat="1" ht="19.899999999999999" customHeight="1" x14ac:dyDescent="0.3">
      <c r="B94" s="104"/>
      <c r="C94" s="9"/>
      <c r="D94" s="135" t="s">
        <v>411</v>
      </c>
      <c r="E94" s="135"/>
      <c r="F94" s="135"/>
      <c r="G94" s="135"/>
      <c r="H94" s="135"/>
      <c r="I94" s="135"/>
      <c r="J94" s="135"/>
      <c r="K94" s="135"/>
      <c r="L94" s="135"/>
      <c r="M94" s="135"/>
      <c r="N94" s="279">
        <f>N220</f>
        <v>0</v>
      </c>
      <c r="O94" s="279"/>
      <c r="P94" s="279"/>
      <c r="Q94" s="279"/>
      <c r="R94" s="106"/>
    </row>
    <row r="95" spans="2:47" s="7" customFormat="1" ht="19.899999999999999" customHeight="1" x14ac:dyDescent="0.3">
      <c r="B95" s="104"/>
      <c r="C95" s="9"/>
      <c r="D95" s="135" t="s">
        <v>387</v>
      </c>
      <c r="E95" s="135"/>
      <c r="F95" s="135"/>
      <c r="G95" s="135"/>
      <c r="H95" s="135"/>
      <c r="I95" s="135"/>
      <c r="J95" s="135"/>
      <c r="K95" s="135"/>
      <c r="L95" s="135"/>
      <c r="M95" s="135"/>
      <c r="N95" s="279">
        <f>N237</f>
        <v>0</v>
      </c>
      <c r="O95" s="279"/>
      <c r="P95" s="279"/>
      <c r="Q95" s="279"/>
      <c r="R95" s="106"/>
    </row>
    <row r="96" spans="2:47" s="7" customFormat="1" ht="19.899999999999999" customHeight="1" x14ac:dyDescent="0.3">
      <c r="B96" s="104"/>
      <c r="C96" s="9"/>
      <c r="D96" s="135" t="s">
        <v>808</v>
      </c>
      <c r="E96" s="135"/>
      <c r="F96" s="135"/>
      <c r="G96" s="135"/>
      <c r="H96" s="135"/>
      <c r="I96" s="135"/>
      <c r="J96" s="135"/>
      <c r="K96" s="135"/>
      <c r="L96" s="135"/>
      <c r="M96" s="135"/>
      <c r="N96" s="279">
        <f>N244</f>
        <v>0</v>
      </c>
      <c r="O96" s="279"/>
      <c r="P96" s="279"/>
      <c r="Q96" s="279"/>
      <c r="R96" s="106"/>
    </row>
    <row r="97" spans="2:65" s="7" customFormat="1" ht="19.899999999999999" customHeight="1" x14ac:dyDescent="0.3">
      <c r="B97" s="104"/>
      <c r="C97" s="9"/>
      <c r="D97" s="135" t="s">
        <v>823</v>
      </c>
      <c r="E97" s="135"/>
      <c r="F97" s="135"/>
      <c r="G97" s="135"/>
      <c r="H97" s="135"/>
      <c r="I97" s="135"/>
      <c r="J97" s="135"/>
      <c r="K97" s="135"/>
      <c r="L97" s="135"/>
      <c r="M97" s="135"/>
      <c r="N97" s="279">
        <f>N249</f>
        <v>0</v>
      </c>
      <c r="O97" s="279"/>
      <c r="P97" s="279"/>
      <c r="Q97" s="279"/>
      <c r="R97" s="106"/>
    </row>
    <row r="98" spans="2:65" s="7" customFormat="1" ht="19.899999999999999" customHeight="1" x14ac:dyDescent="0.3">
      <c r="B98" s="104"/>
      <c r="C98" s="9"/>
      <c r="D98" s="135" t="s">
        <v>824</v>
      </c>
      <c r="E98" s="135"/>
      <c r="F98" s="135"/>
      <c r="G98" s="135"/>
      <c r="H98" s="135"/>
      <c r="I98" s="135"/>
      <c r="J98" s="135"/>
      <c r="K98" s="135"/>
      <c r="L98" s="135"/>
      <c r="M98" s="135"/>
      <c r="N98" s="279">
        <f>N253</f>
        <v>0</v>
      </c>
      <c r="O98" s="279"/>
      <c r="P98" s="279"/>
      <c r="Q98" s="279"/>
      <c r="R98" s="106"/>
    </row>
    <row r="99" spans="2:65" s="7" customFormat="1" ht="19.899999999999999" customHeight="1" x14ac:dyDescent="0.3">
      <c r="B99" s="104"/>
      <c r="C99" s="9"/>
      <c r="D99" s="135" t="s">
        <v>397</v>
      </c>
      <c r="E99" s="135"/>
      <c r="F99" s="135"/>
      <c r="G99" s="135"/>
      <c r="H99" s="135"/>
      <c r="I99" s="135"/>
      <c r="J99" s="135"/>
      <c r="K99" s="135"/>
      <c r="L99" s="135"/>
      <c r="M99" s="135"/>
      <c r="N99" s="279">
        <f>N255</f>
        <v>0</v>
      </c>
      <c r="O99" s="279"/>
      <c r="P99" s="279"/>
      <c r="Q99" s="279"/>
      <c r="R99" s="106"/>
    </row>
    <row r="100" spans="2:65" s="7" customFormat="1" ht="19.899999999999999" customHeight="1" x14ac:dyDescent="0.3">
      <c r="B100" s="104"/>
      <c r="C100" s="9"/>
      <c r="D100" s="135" t="s">
        <v>402</v>
      </c>
      <c r="E100" s="135"/>
      <c r="F100" s="135"/>
      <c r="G100" s="135"/>
      <c r="H100" s="135"/>
      <c r="I100" s="135"/>
      <c r="J100" s="135"/>
      <c r="K100" s="135"/>
      <c r="L100" s="135"/>
      <c r="M100" s="135"/>
      <c r="N100" s="279">
        <f>N280</f>
        <v>0</v>
      </c>
      <c r="O100" s="279"/>
      <c r="P100" s="279"/>
      <c r="Q100" s="279"/>
      <c r="R100" s="106"/>
    </row>
    <row r="101" spans="2:65" s="1" customFormat="1" ht="21.75" customHeight="1" x14ac:dyDescent="0.3">
      <c r="B101" s="29"/>
      <c r="C101" s="177"/>
      <c r="D101" s="135" t="s">
        <v>409</v>
      </c>
      <c r="E101" s="135"/>
      <c r="F101" s="135"/>
      <c r="G101" s="135"/>
      <c r="H101" s="135"/>
      <c r="I101" s="135"/>
      <c r="J101" s="135"/>
      <c r="K101" s="135"/>
      <c r="L101" s="135"/>
      <c r="M101" s="135"/>
      <c r="N101" s="279">
        <f>N284</f>
        <v>0</v>
      </c>
      <c r="O101" s="279"/>
      <c r="P101" s="279"/>
      <c r="Q101" s="279"/>
      <c r="R101" s="30"/>
    </row>
    <row r="102" spans="2:65" s="1" customFormat="1" ht="29.25" customHeight="1" x14ac:dyDescent="0.3">
      <c r="B102" s="29"/>
      <c r="R102" s="30"/>
      <c r="T102" s="107"/>
      <c r="U102" s="108" t="s">
        <v>30</v>
      </c>
    </row>
    <row r="103" spans="2:65" s="1" customFormat="1" ht="18" customHeight="1" x14ac:dyDescent="0.3">
      <c r="B103" s="109"/>
      <c r="C103" s="100" t="s">
        <v>98</v>
      </c>
      <c r="N103" s="282">
        <v>0</v>
      </c>
      <c r="O103" s="283"/>
      <c r="P103" s="283"/>
      <c r="Q103" s="283"/>
      <c r="R103" s="112"/>
      <c r="S103" s="110"/>
      <c r="T103" s="113"/>
      <c r="U103" s="114" t="s">
        <v>31</v>
      </c>
      <c r="V103" s="110"/>
      <c r="W103" s="110"/>
      <c r="X103" s="110"/>
      <c r="Y103" s="110"/>
      <c r="Z103" s="110"/>
      <c r="AA103" s="110"/>
      <c r="AB103" s="110"/>
      <c r="AC103" s="110"/>
      <c r="AD103" s="110"/>
      <c r="AE103" s="110"/>
      <c r="AF103" s="110"/>
      <c r="AG103" s="110"/>
      <c r="AH103" s="110"/>
      <c r="AI103" s="110"/>
      <c r="AJ103" s="110"/>
      <c r="AK103" s="110"/>
      <c r="AL103" s="110"/>
      <c r="AM103" s="110"/>
      <c r="AN103" s="110"/>
      <c r="AO103" s="110"/>
      <c r="AP103" s="110"/>
      <c r="AQ103" s="110"/>
      <c r="AR103" s="110"/>
      <c r="AS103" s="110"/>
      <c r="AT103" s="110"/>
      <c r="AU103" s="110"/>
      <c r="AV103" s="110"/>
      <c r="AW103" s="110"/>
      <c r="AX103" s="110"/>
      <c r="AY103" s="115" t="s">
        <v>100</v>
      </c>
      <c r="AZ103" s="110"/>
      <c r="BA103" s="110"/>
      <c r="BB103" s="110"/>
      <c r="BC103" s="110"/>
      <c r="BD103" s="110"/>
      <c r="BE103" s="116">
        <f>IF(U103="základní",N104,0)</f>
        <v>0</v>
      </c>
      <c r="BF103" s="116">
        <f>IF(U103="snížená",N104,0)</f>
        <v>0</v>
      </c>
      <c r="BG103" s="116">
        <f>IF(U103="zákl. přenesená",N104,0)</f>
        <v>0</v>
      </c>
      <c r="BH103" s="116">
        <f>IF(U103="sníž. přenesená",N104,0)</f>
        <v>0</v>
      </c>
      <c r="BI103" s="116">
        <f>IF(U103="nulová",N104,0)</f>
        <v>0</v>
      </c>
      <c r="BJ103" s="115" t="s">
        <v>72</v>
      </c>
      <c r="BK103" s="110"/>
      <c r="BL103" s="110"/>
      <c r="BM103" s="110"/>
    </row>
    <row r="104" spans="2:65" s="1" customFormat="1" ht="18" customHeight="1" x14ac:dyDescent="0.3">
      <c r="B104" s="109"/>
      <c r="C104" s="110"/>
      <c r="D104" s="284" t="s">
        <v>99</v>
      </c>
      <c r="E104" s="284"/>
      <c r="F104" s="284"/>
      <c r="G104" s="284"/>
      <c r="H104" s="284"/>
      <c r="I104" s="110"/>
      <c r="J104" s="110"/>
      <c r="K104" s="110"/>
      <c r="L104" s="110"/>
      <c r="M104" s="110"/>
      <c r="N104" s="277">
        <v>0</v>
      </c>
      <c r="O104" s="277"/>
      <c r="P104" s="277"/>
      <c r="Q104" s="277"/>
      <c r="R104" s="112"/>
      <c r="S104" s="110"/>
      <c r="T104" s="117"/>
      <c r="U104" s="118" t="s">
        <v>31</v>
      </c>
      <c r="V104" s="110"/>
      <c r="W104" s="110"/>
      <c r="X104" s="110"/>
      <c r="Y104" s="110"/>
      <c r="Z104" s="110"/>
      <c r="AA104" s="110"/>
      <c r="AB104" s="110"/>
      <c r="AC104" s="110"/>
      <c r="AD104" s="110"/>
      <c r="AE104" s="110"/>
      <c r="AF104" s="110"/>
      <c r="AG104" s="110"/>
      <c r="AH104" s="110"/>
      <c r="AI104" s="110"/>
      <c r="AJ104" s="110"/>
      <c r="AK104" s="110"/>
      <c r="AL104" s="110"/>
      <c r="AM104" s="110"/>
      <c r="AN104" s="110"/>
      <c r="AO104" s="110"/>
      <c r="AP104" s="110"/>
      <c r="AQ104" s="110"/>
      <c r="AR104" s="110"/>
      <c r="AS104" s="110"/>
      <c r="AT104" s="110"/>
      <c r="AU104" s="110"/>
      <c r="AV104" s="110"/>
      <c r="AW104" s="110"/>
      <c r="AX104" s="110"/>
      <c r="AY104" s="115" t="s">
        <v>102</v>
      </c>
      <c r="AZ104" s="110"/>
      <c r="BA104" s="110"/>
      <c r="BB104" s="110"/>
      <c r="BC104" s="110"/>
      <c r="BD104" s="110"/>
      <c r="BE104" s="116">
        <f>IF(U104="základní",N105,0)</f>
        <v>0</v>
      </c>
      <c r="BF104" s="116">
        <f>IF(U104="snížená",N105,0)</f>
        <v>0</v>
      </c>
      <c r="BG104" s="116">
        <f>IF(U104="zákl. přenesená",N105,0)</f>
        <v>0</v>
      </c>
      <c r="BH104" s="116">
        <f>IF(U104="sníž. přenesená",N105,0)</f>
        <v>0</v>
      </c>
      <c r="BI104" s="116">
        <f>IF(U104="nulová",N105,0)</f>
        <v>0</v>
      </c>
      <c r="BJ104" s="115" t="s">
        <v>72</v>
      </c>
      <c r="BK104" s="110"/>
      <c r="BL104" s="110"/>
      <c r="BM104" s="110"/>
    </row>
    <row r="105" spans="2:65" s="1" customFormat="1" ht="15" x14ac:dyDescent="0.3">
      <c r="B105" s="29"/>
      <c r="C105" s="110"/>
      <c r="D105" s="111" t="s">
        <v>101</v>
      </c>
      <c r="E105" s="110"/>
      <c r="F105" s="110"/>
      <c r="G105" s="110"/>
      <c r="H105" s="110"/>
      <c r="I105" s="110"/>
      <c r="J105" s="110"/>
      <c r="K105" s="110"/>
      <c r="L105" s="110"/>
      <c r="M105" s="110"/>
      <c r="N105" s="277">
        <v>0</v>
      </c>
      <c r="O105" s="277"/>
      <c r="P105" s="277"/>
      <c r="Q105" s="277"/>
      <c r="R105" s="30"/>
    </row>
    <row r="106" spans="2:65" s="1" customFormat="1" ht="29.25" customHeight="1" x14ac:dyDescent="0.3">
      <c r="B106" s="29"/>
      <c r="R106" s="30"/>
    </row>
    <row r="107" spans="2:65" s="1" customFormat="1" ht="28.5" customHeight="1" x14ac:dyDescent="0.3">
      <c r="B107" s="51"/>
      <c r="C107" s="92" t="s">
        <v>80</v>
      </c>
      <c r="D107" s="93"/>
      <c r="E107" s="93"/>
      <c r="F107" s="93"/>
      <c r="G107" s="93"/>
      <c r="H107" s="93"/>
      <c r="I107" s="93"/>
      <c r="J107" s="93"/>
      <c r="K107" s="93"/>
      <c r="L107" s="228">
        <f>ROUND(SUM(N88+N103),2)</f>
        <v>0</v>
      </c>
      <c r="M107" s="228"/>
      <c r="N107" s="228"/>
      <c r="O107" s="228"/>
      <c r="P107" s="228"/>
      <c r="Q107" s="228"/>
      <c r="R107" s="53"/>
    </row>
    <row r="108" spans="2:65" ht="16.5" customHeight="1" x14ac:dyDescent="0.3"/>
    <row r="110" spans="2:65" s="1" customFormat="1" ht="36.950000000000003" customHeight="1" x14ac:dyDescent="0.3">
      <c r="B110" s="29"/>
      <c r="C110" s="55"/>
      <c r="D110" s="55"/>
      <c r="E110" s="55"/>
      <c r="F110" s="55"/>
      <c r="G110" s="55"/>
      <c r="H110" s="55"/>
      <c r="I110" s="55"/>
      <c r="J110" s="55"/>
      <c r="K110" s="55"/>
      <c r="L110" s="55"/>
      <c r="M110" s="55"/>
      <c r="N110" s="55"/>
      <c r="O110" s="55"/>
      <c r="P110" s="55"/>
      <c r="Q110" s="55"/>
      <c r="R110" s="30"/>
    </row>
    <row r="111" spans="2:65" s="1" customFormat="1" ht="20.25" customHeight="1" x14ac:dyDescent="0.3">
      <c r="B111" s="29"/>
      <c r="C111" s="238" t="s">
        <v>103</v>
      </c>
      <c r="D111" s="278"/>
      <c r="E111" s="278"/>
      <c r="F111" s="278"/>
      <c r="G111" s="278"/>
      <c r="H111" s="278"/>
      <c r="I111" s="278"/>
      <c r="J111" s="278"/>
      <c r="K111" s="278"/>
      <c r="L111" s="278"/>
      <c r="M111" s="278"/>
      <c r="N111" s="278"/>
      <c r="O111" s="278"/>
      <c r="P111" s="278"/>
      <c r="Q111" s="278"/>
      <c r="R111" s="30"/>
    </row>
    <row r="112" spans="2:65" s="1" customFormat="1" ht="30" customHeight="1" x14ac:dyDescent="0.3">
      <c r="B112" s="29"/>
      <c r="R112" s="30"/>
    </row>
    <row r="113" spans="2:63" s="1" customFormat="1" ht="36.950000000000003" customHeight="1" x14ac:dyDescent="0.3">
      <c r="B113" s="29"/>
      <c r="C113" s="26" t="s">
        <v>14</v>
      </c>
      <c r="F113" s="288" t="str">
        <f>F6</f>
        <v>Výměna rozvodů vody, kanalizace, rozšíření ohřevu TV a stavební úpravy sociálního zázemí ZŠ Butovická Studénka-IV.etapa                                                1.ZDRAVOTECHNIKA ZTI, OHŘEV TV</v>
      </c>
      <c r="G113" s="242"/>
      <c r="H113" s="242"/>
      <c r="I113" s="242"/>
      <c r="J113" s="242"/>
      <c r="K113" s="242"/>
      <c r="L113" s="242"/>
      <c r="M113" s="242"/>
      <c r="N113" s="242"/>
      <c r="O113" s="242"/>
      <c r="P113" s="242"/>
      <c r="R113" s="30"/>
    </row>
    <row r="114" spans="2:63" s="1" customFormat="1" ht="19.5" customHeight="1" x14ac:dyDescent="0.3">
      <c r="B114" s="29"/>
      <c r="C114" s="60" t="s">
        <v>88</v>
      </c>
      <c r="F114" s="240" t="str">
        <f>F7</f>
        <v>STAVEBNÍ ÚPRAVY</v>
      </c>
      <c r="G114" s="278"/>
      <c r="H114" s="278"/>
      <c r="I114" s="278"/>
      <c r="J114" s="278"/>
      <c r="K114" s="278"/>
      <c r="L114" s="278"/>
      <c r="M114" s="278"/>
      <c r="N114" s="278"/>
      <c r="O114" s="278"/>
      <c r="P114" s="278"/>
      <c r="R114" s="30"/>
    </row>
    <row r="115" spans="2:63" s="1" customFormat="1" ht="18" customHeight="1" x14ac:dyDescent="0.3">
      <c r="B115" s="29"/>
      <c r="R115" s="30"/>
    </row>
    <row r="116" spans="2:63" s="1" customFormat="1" ht="15.75" customHeight="1" x14ac:dyDescent="0.3">
      <c r="B116" s="29"/>
      <c r="C116" s="26" t="s">
        <v>17</v>
      </c>
      <c r="F116" s="24" t="str">
        <f>F9</f>
        <v xml:space="preserve">ZŠ Butovická Studénka </v>
      </c>
      <c r="K116" s="26" t="s">
        <v>18</v>
      </c>
      <c r="M116" s="285">
        <v>46111</v>
      </c>
      <c r="N116" s="285"/>
      <c r="O116" s="285"/>
      <c r="P116" s="285"/>
      <c r="R116" s="30"/>
    </row>
    <row r="117" spans="2:63" s="1" customFormat="1" x14ac:dyDescent="0.3">
      <c r="B117" s="29"/>
      <c r="R117" s="30"/>
    </row>
    <row r="118" spans="2:63" s="1" customFormat="1" ht="14.45" customHeight="1" x14ac:dyDescent="0.3">
      <c r="B118" s="29"/>
      <c r="C118" s="26" t="s">
        <v>19</v>
      </c>
      <c r="F118" s="24"/>
      <c r="K118" s="26" t="s">
        <v>23</v>
      </c>
      <c r="M118" s="267">
        <f>E18</f>
        <v>0</v>
      </c>
      <c r="N118" s="267"/>
      <c r="O118" s="267"/>
      <c r="P118" s="267"/>
      <c r="Q118" s="267"/>
      <c r="R118" s="30"/>
    </row>
    <row r="119" spans="2:63" s="1" customFormat="1" ht="10.35" customHeight="1" x14ac:dyDescent="0.3">
      <c r="B119" s="29"/>
      <c r="C119" s="26" t="s">
        <v>22</v>
      </c>
      <c r="F119" s="24"/>
      <c r="K119" s="26" t="s">
        <v>25</v>
      </c>
      <c r="M119" s="267">
        <f>E21</f>
        <v>0</v>
      </c>
      <c r="N119" s="267"/>
      <c r="O119" s="267"/>
      <c r="P119" s="267"/>
      <c r="Q119" s="267"/>
      <c r="R119" s="30"/>
    </row>
    <row r="120" spans="2:63" s="8" customFormat="1" ht="29.25" customHeight="1" x14ac:dyDescent="0.3">
      <c r="B120" s="119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22"/>
      <c r="T120" s="66" t="s">
        <v>110</v>
      </c>
      <c r="U120" s="67" t="s">
        <v>30</v>
      </c>
      <c r="V120" s="67" t="s">
        <v>111</v>
      </c>
      <c r="W120" s="67" t="s">
        <v>112</v>
      </c>
      <c r="X120" s="67" t="s">
        <v>113</v>
      </c>
      <c r="Y120" s="67" t="s">
        <v>114</v>
      </c>
      <c r="Z120" s="67" t="s">
        <v>115</v>
      </c>
      <c r="AA120" s="68" t="s">
        <v>116</v>
      </c>
    </row>
    <row r="121" spans="2:63" s="1" customFormat="1" ht="29.25" customHeight="1" x14ac:dyDescent="0.3">
      <c r="B121" s="29"/>
      <c r="C121" s="120" t="s">
        <v>104</v>
      </c>
      <c r="D121" s="121" t="s">
        <v>105</v>
      </c>
      <c r="E121" s="121" t="s">
        <v>48</v>
      </c>
      <c r="F121" s="268" t="s">
        <v>106</v>
      </c>
      <c r="G121" s="268"/>
      <c r="H121" s="268"/>
      <c r="I121" s="268"/>
      <c r="J121" s="121" t="s">
        <v>107</v>
      </c>
      <c r="K121" s="121" t="s">
        <v>108</v>
      </c>
      <c r="L121" s="268" t="s">
        <v>109</v>
      </c>
      <c r="M121" s="268"/>
      <c r="N121" s="268" t="s">
        <v>93</v>
      </c>
      <c r="O121" s="268"/>
      <c r="P121" s="268"/>
      <c r="Q121" s="269"/>
      <c r="R121" s="30"/>
      <c r="T121" s="69"/>
      <c r="U121" s="43"/>
      <c r="V121" s="43"/>
      <c r="W121" s="123" t="e">
        <f>W122+#REF!</f>
        <v>#REF!</v>
      </c>
      <c r="X121" s="43"/>
      <c r="Y121" s="123" t="e">
        <f>Y122+#REF!</f>
        <v>#REF!</v>
      </c>
      <c r="Z121" s="43"/>
      <c r="AA121" s="124" t="e">
        <f>AA122+#REF!</f>
        <v>#REF!</v>
      </c>
      <c r="AT121" s="18" t="s">
        <v>65</v>
      </c>
      <c r="AU121" s="18" t="s">
        <v>95</v>
      </c>
      <c r="BK121" s="125" t="e">
        <f>BK122+#REF!</f>
        <v>#REF!</v>
      </c>
    </row>
    <row r="122" spans="2:63" s="9" customFormat="1" ht="37.35" customHeight="1" x14ac:dyDescent="0.35">
      <c r="B122" s="126"/>
      <c r="C122" s="70" t="s">
        <v>89</v>
      </c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271">
        <f>SUM(N123+N219)</f>
        <v>0</v>
      </c>
      <c r="O122" s="272"/>
      <c r="P122" s="272"/>
      <c r="Q122" s="272"/>
      <c r="R122" s="128"/>
      <c r="T122" s="129"/>
      <c r="W122" s="130" t="e">
        <f>W123+#REF!+#REF!+#REF!+#REF!+#REF!+#REF!+#REF!</f>
        <v>#REF!</v>
      </c>
      <c r="Y122" s="130" t="e">
        <f>Y123+#REF!+#REF!+#REF!+#REF!+#REF!+#REF!+#REF!</f>
        <v>#REF!</v>
      </c>
      <c r="AA122" s="131" t="e">
        <f>AA123+#REF!+#REF!+#REF!+#REF!+#REF!+#REF!+#REF!</f>
        <v>#REF!</v>
      </c>
      <c r="AR122" s="132" t="s">
        <v>72</v>
      </c>
      <c r="AT122" s="133" t="s">
        <v>65</v>
      </c>
      <c r="AU122" s="133" t="s">
        <v>66</v>
      </c>
      <c r="AY122" s="132" t="s">
        <v>117</v>
      </c>
      <c r="BK122" s="134" t="e">
        <f>BK123+#REF!+#REF!+#REF!+#REF!+#REF!+#REF!+#REF!</f>
        <v>#REF!</v>
      </c>
    </row>
    <row r="123" spans="2:63" s="9" customFormat="1" ht="20.25" customHeight="1" x14ac:dyDescent="0.35">
      <c r="B123" s="126"/>
      <c r="D123" s="127" t="s">
        <v>127</v>
      </c>
      <c r="E123" s="127"/>
      <c r="F123" s="127"/>
      <c r="G123" s="127"/>
      <c r="H123" s="127"/>
      <c r="I123" s="127"/>
      <c r="J123" s="127"/>
      <c r="K123" s="127"/>
      <c r="L123" s="127"/>
      <c r="M123" s="127"/>
      <c r="N123" s="273">
        <f>SUM(N124+N155+N191)</f>
        <v>0</v>
      </c>
      <c r="O123" s="274"/>
      <c r="P123" s="274"/>
      <c r="Q123" s="274"/>
      <c r="R123" s="128"/>
      <c r="T123" s="129"/>
      <c r="W123" s="130" t="e">
        <f>SUM(#REF!)</f>
        <v>#REF!</v>
      </c>
      <c r="Y123" s="130" t="e">
        <f>SUM(#REF!)</f>
        <v>#REF!</v>
      </c>
      <c r="AA123" s="131" t="e">
        <f>SUM(#REF!)</f>
        <v>#REF!</v>
      </c>
      <c r="AR123" s="132" t="s">
        <v>72</v>
      </c>
      <c r="AT123" s="133" t="s">
        <v>65</v>
      </c>
      <c r="AU123" s="133" t="s">
        <v>72</v>
      </c>
      <c r="AY123" s="132" t="s">
        <v>117</v>
      </c>
      <c r="BK123" s="134" t="e">
        <f>SUM(#REF!)</f>
        <v>#REF!</v>
      </c>
    </row>
    <row r="124" spans="2:63" s="9" customFormat="1" ht="20.25" customHeight="1" x14ac:dyDescent="0.3">
      <c r="B124" s="126"/>
      <c r="D124" s="135" t="s">
        <v>704</v>
      </c>
      <c r="E124" s="135"/>
      <c r="F124" s="135"/>
      <c r="G124" s="135"/>
      <c r="H124" s="135"/>
      <c r="I124" s="135"/>
      <c r="J124" s="135"/>
      <c r="K124" s="135"/>
      <c r="L124" s="135"/>
      <c r="M124" s="135"/>
      <c r="N124" s="327">
        <f>SUM(N125:Q154)</f>
        <v>0</v>
      </c>
      <c r="O124" s="328"/>
      <c r="P124" s="328"/>
      <c r="Q124" s="328"/>
      <c r="R124" s="128"/>
      <c r="T124" s="129"/>
      <c r="W124" s="130"/>
      <c r="Y124" s="130"/>
      <c r="AA124" s="131"/>
      <c r="AR124" s="132"/>
      <c r="AT124" s="133"/>
      <c r="AU124" s="133"/>
      <c r="AY124" s="132"/>
      <c r="BK124" s="134"/>
    </row>
    <row r="125" spans="2:63" s="9" customFormat="1" ht="33" customHeight="1" x14ac:dyDescent="0.3">
      <c r="B125" s="126"/>
      <c r="C125" s="149">
        <v>1</v>
      </c>
      <c r="D125" s="149" t="s">
        <v>118</v>
      </c>
      <c r="E125" s="150" t="s">
        <v>706</v>
      </c>
      <c r="F125" s="252" t="s">
        <v>707</v>
      </c>
      <c r="G125" s="337"/>
      <c r="H125" s="337"/>
      <c r="I125" s="337"/>
      <c r="J125" s="151" t="s">
        <v>119</v>
      </c>
      <c r="K125" s="157">
        <v>18</v>
      </c>
      <c r="L125" s="253"/>
      <c r="M125" s="337"/>
      <c r="N125" s="253">
        <f>ROUND(L125*K125,2)</f>
        <v>0</v>
      </c>
      <c r="O125" s="337"/>
      <c r="P125" s="337"/>
      <c r="Q125" s="337"/>
      <c r="R125" s="128"/>
      <c r="T125" s="129"/>
      <c r="W125" s="130"/>
      <c r="Y125" s="130"/>
      <c r="AA125" s="131"/>
      <c r="AR125" s="132"/>
      <c r="AT125" s="133"/>
      <c r="AU125" s="133"/>
      <c r="AY125" s="132"/>
      <c r="BK125" s="134"/>
    </row>
    <row r="126" spans="2:63" s="9" customFormat="1" ht="22.5" customHeight="1" x14ac:dyDescent="0.3">
      <c r="B126" s="126"/>
      <c r="C126" s="10"/>
      <c r="D126" s="10"/>
      <c r="E126" s="141" t="s">
        <v>5</v>
      </c>
      <c r="F126" s="325" t="s">
        <v>710</v>
      </c>
      <c r="G126" s="326"/>
      <c r="H126" s="326"/>
      <c r="I126" s="326"/>
      <c r="J126" s="10"/>
      <c r="K126" s="142">
        <v>18</v>
      </c>
      <c r="L126" s="10"/>
      <c r="M126" s="10"/>
      <c r="N126" s="10"/>
      <c r="O126" s="10"/>
      <c r="P126" s="10"/>
      <c r="Q126" s="10"/>
      <c r="R126" s="128"/>
      <c r="T126" s="129"/>
      <c r="W126" s="130"/>
      <c r="Y126" s="130"/>
      <c r="AA126" s="131"/>
      <c r="AR126" s="132"/>
      <c r="AT126" s="133"/>
      <c r="AU126" s="133"/>
      <c r="AY126" s="132"/>
      <c r="BK126" s="134"/>
    </row>
    <row r="127" spans="2:63" s="9" customFormat="1" ht="35.25" customHeight="1" x14ac:dyDescent="0.3">
      <c r="B127" s="126"/>
      <c r="C127" s="149">
        <v>2</v>
      </c>
      <c r="D127" s="149" t="s">
        <v>118</v>
      </c>
      <c r="E127" s="150" t="s">
        <v>708</v>
      </c>
      <c r="F127" s="252" t="s">
        <v>709</v>
      </c>
      <c r="G127" s="337"/>
      <c r="H127" s="337"/>
      <c r="I127" s="337"/>
      <c r="J127" s="151" t="s">
        <v>119</v>
      </c>
      <c r="K127" s="157">
        <v>18</v>
      </c>
      <c r="L127" s="253"/>
      <c r="M127" s="337"/>
      <c r="N127" s="253">
        <f t="shared" ref="N127" si="0">ROUND(L127*K127,2)</f>
        <v>0</v>
      </c>
      <c r="O127" s="337"/>
      <c r="P127" s="337"/>
      <c r="Q127" s="337"/>
      <c r="R127" s="128"/>
      <c r="T127" s="129"/>
      <c r="W127" s="130"/>
      <c r="Y127" s="130"/>
      <c r="AA127" s="131"/>
      <c r="AR127" s="132"/>
      <c r="AT127" s="133"/>
      <c r="AU127" s="133"/>
      <c r="AY127" s="132"/>
      <c r="BK127" s="134"/>
    </row>
    <row r="128" spans="2:63" s="9" customFormat="1" ht="48.75" customHeight="1" x14ac:dyDescent="0.3">
      <c r="B128" s="126"/>
      <c r="C128" s="149">
        <v>3</v>
      </c>
      <c r="D128" s="149" t="s">
        <v>118</v>
      </c>
      <c r="E128" s="150" t="s">
        <v>712</v>
      </c>
      <c r="F128" s="252" t="s">
        <v>713</v>
      </c>
      <c r="G128" s="252"/>
      <c r="H128" s="252"/>
      <c r="I128" s="252"/>
      <c r="J128" s="151" t="s">
        <v>128</v>
      </c>
      <c r="K128" s="157">
        <v>18.399999999999999</v>
      </c>
      <c r="L128" s="253"/>
      <c r="M128" s="253"/>
      <c r="N128" s="253">
        <f>ROUND(L128*K128,2)</f>
        <v>0</v>
      </c>
      <c r="O128" s="253"/>
      <c r="P128" s="253"/>
      <c r="Q128" s="253"/>
      <c r="R128" s="128"/>
      <c r="T128" s="129"/>
      <c r="W128" s="130"/>
      <c r="Y128" s="130"/>
      <c r="AA128" s="131"/>
      <c r="AR128" s="132"/>
      <c r="AT128" s="133"/>
      <c r="AU128" s="133"/>
      <c r="AY128" s="132"/>
      <c r="BK128" s="134"/>
    </row>
    <row r="129" spans="2:63" s="9" customFormat="1" ht="22.5" customHeight="1" x14ac:dyDescent="0.3">
      <c r="B129" s="126"/>
      <c r="C129" s="10"/>
      <c r="D129" s="10"/>
      <c r="E129" s="141" t="s">
        <v>5</v>
      </c>
      <c r="F129" s="325" t="s">
        <v>711</v>
      </c>
      <c r="G129" s="334"/>
      <c r="H129" s="334"/>
      <c r="I129" s="334"/>
      <c r="J129" s="10"/>
      <c r="K129" s="142">
        <v>18.399999999999999</v>
      </c>
      <c r="L129" s="10"/>
      <c r="M129" s="10"/>
      <c r="N129" s="10"/>
      <c r="O129" s="10"/>
      <c r="P129" s="10"/>
      <c r="Q129" s="10"/>
      <c r="R129" s="128"/>
      <c r="T129" s="129"/>
      <c r="W129" s="130"/>
      <c r="Y129" s="130"/>
      <c r="AA129" s="131"/>
      <c r="AR129" s="132"/>
      <c r="AT129" s="133"/>
      <c r="AU129" s="133"/>
      <c r="AY129" s="132"/>
      <c r="BK129" s="134"/>
    </row>
    <row r="130" spans="2:63" s="9" customFormat="1" ht="30" customHeight="1" x14ac:dyDescent="0.3">
      <c r="B130" s="126"/>
      <c r="C130" s="149">
        <v>4</v>
      </c>
      <c r="D130" s="149" t="s">
        <v>118</v>
      </c>
      <c r="E130" s="165" t="s">
        <v>714</v>
      </c>
      <c r="F130" s="252" t="s">
        <v>715</v>
      </c>
      <c r="G130" s="337"/>
      <c r="H130" s="337"/>
      <c r="I130" s="337"/>
      <c r="J130" s="151" t="s">
        <v>128</v>
      </c>
      <c r="K130" s="157">
        <v>18.399999999999999</v>
      </c>
      <c r="L130" s="253"/>
      <c r="M130" s="337"/>
      <c r="N130" s="253">
        <f>ROUND(L130*K130,2)</f>
        <v>0</v>
      </c>
      <c r="O130" s="337"/>
      <c r="P130" s="337"/>
      <c r="Q130" s="337"/>
      <c r="R130" s="128"/>
      <c r="T130" s="129"/>
      <c r="W130" s="130"/>
      <c r="Y130" s="130"/>
      <c r="AA130" s="131"/>
      <c r="AR130" s="132"/>
      <c r="AT130" s="133"/>
      <c r="AU130" s="133"/>
      <c r="AY130" s="132"/>
      <c r="BK130" s="134"/>
    </row>
    <row r="131" spans="2:63" s="9" customFormat="1" ht="28.5" customHeight="1" x14ac:dyDescent="0.3">
      <c r="B131" s="126"/>
      <c r="C131" s="149">
        <v>5</v>
      </c>
      <c r="D131" s="149" t="s">
        <v>118</v>
      </c>
      <c r="E131" s="165" t="s">
        <v>716</v>
      </c>
      <c r="F131" s="252" t="s">
        <v>717</v>
      </c>
      <c r="G131" s="337"/>
      <c r="H131" s="337"/>
      <c r="I131" s="337"/>
      <c r="J131" s="151" t="s">
        <v>128</v>
      </c>
      <c r="K131" s="157">
        <v>9.1999999999999993</v>
      </c>
      <c r="L131" s="253"/>
      <c r="M131" s="337"/>
      <c r="N131" s="253">
        <f>ROUND(L131*K131,2)</f>
        <v>0</v>
      </c>
      <c r="O131" s="337"/>
      <c r="P131" s="337"/>
      <c r="Q131" s="337"/>
      <c r="R131" s="128"/>
      <c r="T131" s="129"/>
      <c r="W131" s="130"/>
      <c r="Y131" s="130"/>
      <c r="AA131" s="131"/>
      <c r="AR131" s="132"/>
      <c r="AT131" s="133"/>
      <c r="AU131" s="133"/>
      <c r="AY131" s="132"/>
      <c r="BK131" s="134"/>
    </row>
    <row r="132" spans="2:63" s="9" customFormat="1" ht="27.75" customHeight="1" x14ac:dyDescent="0.3">
      <c r="B132" s="126"/>
      <c r="C132" s="10"/>
      <c r="D132" s="10"/>
      <c r="E132" s="141" t="s">
        <v>5</v>
      </c>
      <c r="F132" s="325" t="s">
        <v>718</v>
      </c>
      <c r="G132" s="334"/>
      <c r="H132" s="334"/>
      <c r="I132" s="334"/>
      <c r="J132" s="10"/>
      <c r="K132" s="142">
        <v>9.1999999999999993</v>
      </c>
      <c r="L132" s="10"/>
      <c r="M132" s="10"/>
      <c r="N132" s="10"/>
      <c r="O132" s="10"/>
      <c r="P132" s="10"/>
      <c r="Q132" s="10"/>
      <c r="R132" s="128"/>
      <c r="T132" s="129"/>
      <c r="W132" s="130"/>
      <c r="Y132" s="130"/>
      <c r="AA132" s="131"/>
      <c r="AR132" s="132"/>
      <c r="AT132" s="133"/>
      <c r="AU132" s="133"/>
      <c r="AY132" s="132"/>
      <c r="BK132" s="134"/>
    </row>
    <row r="133" spans="2:63" s="9" customFormat="1" ht="46.5" customHeight="1" x14ac:dyDescent="0.3">
      <c r="B133" s="126"/>
      <c r="C133" s="149">
        <v>6</v>
      </c>
      <c r="D133" s="149" t="s">
        <v>118</v>
      </c>
      <c r="E133" s="165" t="s">
        <v>719</v>
      </c>
      <c r="F133" s="252" t="s">
        <v>720</v>
      </c>
      <c r="G133" s="337"/>
      <c r="H133" s="337"/>
      <c r="I133" s="337"/>
      <c r="J133" s="151" t="s">
        <v>128</v>
      </c>
      <c r="K133" s="157">
        <v>8.2799999999999994</v>
      </c>
      <c r="L133" s="253"/>
      <c r="M133" s="337"/>
      <c r="N133" s="253">
        <f>ROUND(L133*K133,2)</f>
        <v>0</v>
      </c>
      <c r="O133" s="337"/>
      <c r="P133" s="337"/>
      <c r="Q133" s="337"/>
      <c r="R133" s="128"/>
      <c r="T133" s="129"/>
      <c r="W133" s="130"/>
      <c r="Y133" s="130"/>
      <c r="AA133" s="131"/>
      <c r="AR133" s="132"/>
      <c r="AT133" s="133"/>
      <c r="AU133" s="133"/>
      <c r="AY133" s="132"/>
      <c r="BK133" s="134"/>
    </row>
    <row r="134" spans="2:63" s="9" customFormat="1" ht="24" customHeight="1" x14ac:dyDescent="0.3">
      <c r="B134" s="126"/>
      <c r="C134" s="10"/>
      <c r="D134" s="10"/>
      <c r="E134" s="141" t="s">
        <v>5</v>
      </c>
      <c r="F134" s="325" t="s">
        <v>721</v>
      </c>
      <c r="G134" s="334"/>
      <c r="H134" s="334"/>
      <c r="I134" s="334"/>
      <c r="J134" s="10"/>
      <c r="K134" s="142">
        <v>8.2799999999999994</v>
      </c>
      <c r="L134" s="10"/>
      <c r="M134" s="10"/>
      <c r="N134" s="10"/>
      <c r="O134" s="10"/>
      <c r="P134" s="10"/>
      <c r="Q134" s="10"/>
      <c r="R134" s="128"/>
      <c r="T134" s="129"/>
      <c r="W134" s="130"/>
      <c r="Y134" s="130"/>
      <c r="AA134" s="131"/>
      <c r="AR134" s="132"/>
      <c r="AT134" s="133"/>
      <c r="AU134" s="133"/>
      <c r="AY134" s="132"/>
      <c r="BK134" s="134"/>
    </row>
    <row r="135" spans="2:63" s="9" customFormat="1" ht="28.5" customHeight="1" x14ac:dyDescent="0.3">
      <c r="B135" s="126"/>
      <c r="C135" s="149">
        <v>7</v>
      </c>
      <c r="D135" s="149" t="s">
        <v>118</v>
      </c>
      <c r="E135" s="150" t="s">
        <v>722</v>
      </c>
      <c r="F135" s="252" t="s">
        <v>723</v>
      </c>
      <c r="G135" s="337"/>
      <c r="H135" s="337"/>
      <c r="I135" s="337"/>
      <c r="J135" s="151" t="s">
        <v>128</v>
      </c>
      <c r="K135" s="157">
        <v>10.119999999999999</v>
      </c>
      <c r="L135" s="253"/>
      <c r="M135" s="337"/>
      <c r="N135" s="253">
        <f>ROUND(L135*K135,2)</f>
        <v>0</v>
      </c>
      <c r="O135" s="337"/>
      <c r="P135" s="337"/>
      <c r="Q135" s="337"/>
      <c r="R135" s="128"/>
      <c r="T135" s="129"/>
      <c r="W135" s="130"/>
      <c r="Y135" s="130"/>
      <c r="AA135" s="131"/>
      <c r="AR135" s="132"/>
      <c r="AT135" s="133"/>
      <c r="AU135" s="133"/>
      <c r="AY135" s="132"/>
      <c r="BK135" s="134"/>
    </row>
    <row r="136" spans="2:63" s="9" customFormat="1" ht="24.75" customHeight="1" x14ac:dyDescent="0.3">
      <c r="B136" s="126"/>
      <c r="C136" s="177"/>
      <c r="D136" s="177"/>
      <c r="E136" s="185"/>
      <c r="F136" s="325" t="s">
        <v>724</v>
      </c>
      <c r="G136" s="334"/>
      <c r="H136" s="334"/>
      <c r="I136" s="334"/>
      <c r="J136" s="187"/>
      <c r="K136" s="142">
        <v>18.399999999999999</v>
      </c>
      <c r="L136" s="116"/>
      <c r="M136" s="110"/>
      <c r="N136" s="116"/>
      <c r="O136" s="110"/>
      <c r="P136" s="110"/>
      <c r="Q136" s="110"/>
      <c r="R136" s="128"/>
      <c r="T136" s="129"/>
      <c r="W136" s="130"/>
      <c r="Y136" s="130"/>
      <c r="AA136" s="131"/>
      <c r="AR136" s="132"/>
      <c r="AT136" s="133"/>
      <c r="AU136" s="133"/>
      <c r="AY136" s="132"/>
      <c r="BK136" s="134"/>
    </row>
    <row r="137" spans="2:63" s="9" customFormat="1" ht="24.75" customHeight="1" x14ac:dyDescent="0.3">
      <c r="B137" s="126"/>
      <c r="C137" s="10"/>
      <c r="D137" s="10"/>
      <c r="E137" s="141" t="s">
        <v>5</v>
      </c>
      <c r="F137" s="325" t="s">
        <v>725</v>
      </c>
      <c r="G137" s="334"/>
      <c r="H137" s="334"/>
      <c r="I137" s="334"/>
      <c r="J137" s="10"/>
      <c r="K137" s="142">
        <v>-8.2799999999999994</v>
      </c>
      <c r="L137" s="10"/>
      <c r="M137" s="10"/>
      <c r="N137" s="10"/>
      <c r="O137" s="10"/>
      <c r="P137" s="10"/>
      <c r="Q137" s="10"/>
      <c r="R137" s="128"/>
      <c r="T137" s="129"/>
      <c r="W137" s="130"/>
      <c r="Y137" s="130"/>
      <c r="AA137" s="131"/>
      <c r="AR137" s="132"/>
      <c r="AT137" s="133"/>
      <c r="AU137" s="133"/>
      <c r="AY137" s="132"/>
      <c r="BK137" s="134"/>
    </row>
    <row r="138" spans="2:63" s="9" customFormat="1" ht="28.5" customHeight="1" x14ac:dyDescent="0.3">
      <c r="B138" s="126"/>
      <c r="C138" s="149">
        <v>8</v>
      </c>
      <c r="D138" s="149" t="s">
        <v>118</v>
      </c>
      <c r="E138" s="165" t="s">
        <v>726</v>
      </c>
      <c r="F138" s="252" t="s">
        <v>759</v>
      </c>
      <c r="G138" s="337"/>
      <c r="H138" s="337"/>
      <c r="I138" s="337"/>
      <c r="J138" s="151" t="s">
        <v>128</v>
      </c>
      <c r="K138" s="157">
        <v>8.2799999999999994</v>
      </c>
      <c r="L138" s="253"/>
      <c r="M138" s="337"/>
      <c r="N138" s="253">
        <f>ROUND(L138*K138,2)</f>
        <v>0</v>
      </c>
      <c r="O138" s="337"/>
      <c r="P138" s="337"/>
      <c r="Q138" s="337"/>
      <c r="R138" s="128"/>
      <c r="T138" s="129"/>
      <c r="W138" s="130"/>
      <c r="Y138" s="130"/>
      <c r="AA138" s="131"/>
      <c r="AR138" s="132"/>
      <c r="AT138" s="133"/>
      <c r="AU138" s="133"/>
      <c r="AY138" s="132"/>
      <c r="BK138" s="134"/>
    </row>
    <row r="139" spans="2:63" s="9" customFormat="1" ht="24.75" customHeight="1" x14ac:dyDescent="0.3">
      <c r="B139" s="126"/>
      <c r="C139" s="10"/>
      <c r="D139" s="10"/>
      <c r="E139" s="141" t="s">
        <v>5</v>
      </c>
      <c r="F139" s="325" t="s">
        <v>721</v>
      </c>
      <c r="G139" s="334"/>
      <c r="H139" s="334"/>
      <c r="I139" s="334"/>
      <c r="J139" s="10"/>
      <c r="K139" s="142">
        <v>8.2799999999999994</v>
      </c>
      <c r="L139" s="10"/>
      <c r="M139" s="10"/>
      <c r="N139" s="10"/>
      <c r="O139" s="10"/>
      <c r="P139" s="10"/>
      <c r="Q139" s="10"/>
      <c r="R139" s="128"/>
      <c r="T139" s="129"/>
      <c r="W139" s="130"/>
      <c r="Y139" s="130"/>
      <c r="AA139" s="131"/>
      <c r="AR139" s="132"/>
      <c r="AT139" s="133"/>
      <c r="AU139" s="133"/>
      <c r="AY139" s="132"/>
      <c r="BK139" s="134"/>
    </row>
    <row r="140" spans="2:63" s="9" customFormat="1" ht="24.75" customHeight="1" x14ac:dyDescent="0.3">
      <c r="B140" s="126"/>
      <c r="C140" s="153">
        <v>9</v>
      </c>
      <c r="D140" s="153" t="s">
        <v>121</v>
      </c>
      <c r="E140" s="154" t="s">
        <v>727</v>
      </c>
      <c r="F140" s="260" t="s">
        <v>728</v>
      </c>
      <c r="G140" s="261"/>
      <c r="H140" s="261"/>
      <c r="I140" s="262"/>
      <c r="J140" s="155" t="s">
        <v>129</v>
      </c>
      <c r="K140" s="156">
        <v>14.076000000000001</v>
      </c>
      <c r="L140" s="264"/>
      <c r="M140" s="266"/>
      <c r="N140" s="264">
        <f>ROUND(L140*K140,2)</f>
        <v>0</v>
      </c>
      <c r="O140" s="265"/>
      <c r="P140" s="265"/>
      <c r="Q140" s="266"/>
      <c r="R140" s="128"/>
      <c r="T140" s="129"/>
      <c r="W140" s="130"/>
      <c r="Y140" s="130"/>
      <c r="AA140" s="131"/>
      <c r="AR140" s="132"/>
      <c r="AT140" s="133"/>
      <c r="AU140" s="133"/>
      <c r="AY140" s="132"/>
      <c r="BK140" s="134"/>
    </row>
    <row r="141" spans="2:63" s="9" customFormat="1" ht="24.75" customHeight="1" x14ac:dyDescent="0.3">
      <c r="B141" s="126"/>
      <c r="C141" s="10"/>
      <c r="D141" s="10"/>
      <c r="E141" s="141" t="s">
        <v>5</v>
      </c>
      <c r="F141" s="325" t="s">
        <v>729</v>
      </c>
      <c r="G141" s="334"/>
      <c r="H141" s="334"/>
      <c r="I141" s="334"/>
      <c r="J141" s="10"/>
      <c r="K141" s="142">
        <v>14.076000000000001</v>
      </c>
      <c r="L141" s="10"/>
      <c r="M141" s="10"/>
      <c r="N141" s="10"/>
      <c r="O141" s="10"/>
      <c r="P141" s="10"/>
      <c r="Q141" s="10"/>
      <c r="R141" s="128"/>
      <c r="T141" s="129"/>
      <c r="W141" s="130"/>
      <c r="Y141" s="130"/>
      <c r="AA141" s="131"/>
      <c r="AR141" s="132"/>
      <c r="AT141" s="133"/>
      <c r="AU141" s="133"/>
      <c r="AY141" s="132"/>
      <c r="BK141" s="134"/>
    </row>
    <row r="142" spans="2:63" s="9" customFormat="1" ht="24.75" customHeight="1" x14ac:dyDescent="0.3">
      <c r="B142" s="126"/>
      <c r="C142" s="153">
        <v>10</v>
      </c>
      <c r="D142" s="153" t="s">
        <v>121</v>
      </c>
      <c r="E142" s="154" t="s">
        <v>730</v>
      </c>
      <c r="F142" s="260" t="s">
        <v>731</v>
      </c>
      <c r="G142" s="261"/>
      <c r="H142" s="261"/>
      <c r="I142" s="262"/>
      <c r="J142" s="155" t="s">
        <v>129</v>
      </c>
      <c r="K142" s="156">
        <v>2.448</v>
      </c>
      <c r="L142" s="264"/>
      <c r="M142" s="266"/>
      <c r="N142" s="264">
        <f>ROUND(L142*K142,2)</f>
        <v>0</v>
      </c>
      <c r="O142" s="265"/>
      <c r="P142" s="265"/>
      <c r="Q142" s="266"/>
      <c r="R142" s="128"/>
      <c r="T142" s="129"/>
      <c r="W142" s="130"/>
      <c r="Y142" s="130"/>
      <c r="AA142" s="131"/>
      <c r="AR142" s="132"/>
      <c r="AT142" s="133"/>
      <c r="AU142" s="133"/>
      <c r="AY142" s="132"/>
      <c r="BK142" s="134"/>
    </row>
    <row r="143" spans="2:63" s="9" customFormat="1" ht="22.5" customHeight="1" x14ac:dyDescent="0.3">
      <c r="B143" s="126"/>
      <c r="C143" s="10"/>
      <c r="D143" s="10"/>
      <c r="E143" s="141" t="s">
        <v>5</v>
      </c>
      <c r="F143" s="325" t="s">
        <v>733</v>
      </c>
      <c r="G143" s="334"/>
      <c r="H143" s="334"/>
      <c r="I143" s="334"/>
      <c r="J143" s="10"/>
      <c r="K143" s="142">
        <v>1.44</v>
      </c>
      <c r="L143" s="10"/>
      <c r="M143" s="10"/>
      <c r="N143" s="10"/>
      <c r="O143" s="10"/>
      <c r="P143" s="10"/>
      <c r="Q143" s="10"/>
      <c r="R143" s="128"/>
      <c r="T143" s="129"/>
      <c r="W143" s="130"/>
      <c r="Y143" s="130"/>
      <c r="AA143" s="131"/>
      <c r="AR143" s="132"/>
      <c r="AT143" s="133"/>
      <c r="AU143" s="133"/>
      <c r="AY143" s="132"/>
      <c r="BK143" s="134"/>
    </row>
    <row r="144" spans="2:63" s="9" customFormat="1" ht="20.25" customHeight="1" x14ac:dyDescent="0.3">
      <c r="B144" s="126"/>
      <c r="C144" s="202"/>
      <c r="D144" s="202"/>
      <c r="E144" s="203"/>
      <c r="F144" s="204" t="s">
        <v>732</v>
      </c>
      <c r="G144" s="205"/>
      <c r="H144" s="205"/>
      <c r="I144" s="205"/>
      <c r="J144" s="206"/>
      <c r="K144" s="208" t="s">
        <v>735</v>
      </c>
      <c r="L144" s="207"/>
      <c r="M144" s="207"/>
      <c r="N144" s="207"/>
      <c r="O144" s="207"/>
      <c r="P144" s="207"/>
      <c r="Q144" s="207"/>
      <c r="R144" s="128"/>
      <c r="T144" s="129"/>
      <c r="W144" s="130"/>
      <c r="Y144" s="130"/>
      <c r="AA144" s="131"/>
      <c r="AR144" s="132"/>
      <c r="AT144" s="133"/>
      <c r="AU144" s="133"/>
      <c r="AY144" s="132"/>
      <c r="BK144" s="134"/>
    </row>
    <row r="145" spans="2:63" s="9" customFormat="1" ht="24" customHeight="1" x14ac:dyDescent="0.3">
      <c r="B145" s="126"/>
      <c r="C145" s="10"/>
      <c r="D145" s="10"/>
      <c r="E145" s="141" t="s">
        <v>5</v>
      </c>
      <c r="F145" s="325" t="s">
        <v>734</v>
      </c>
      <c r="G145" s="334"/>
      <c r="H145" s="334"/>
      <c r="I145" s="334"/>
      <c r="J145" s="10"/>
      <c r="K145" s="142">
        <v>2.448</v>
      </c>
      <c r="L145" s="10"/>
      <c r="M145" s="10"/>
      <c r="N145" s="10"/>
      <c r="O145" s="10"/>
      <c r="P145" s="10"/>
      <c r="Q145" s="10"/>
      <c r="R145" s="128"/>
      <c r="T145" s="129"/>
      <c r="W145" s="130"/>
      <c r="Y145" s="130"/>
      <c r="AA145" s="131"/>
      <c r="AR145" s="132"/>
      <c r="AT145" s="133"/>
      <c r="AU145" s="133"/>
      <c r="AY145" s="132"/>
      <c r="BK145" s="134"/>
    </row>
    <row r="146" spans="2:63" s="9" customFormat="1" ht="21" customHeight="1" x14ac:dyDescent="0.3">
      <c r="B146" s="126"/>
      <c r="C146" s="149">
        <v>11</v>
      </c>
      <c r="D146" s="149" t="s">
        <v>118</v>
      </c>
      <c r="E146" s="150" t="s">
        <v>736</v>
      </c>
      <c r="F146" s="252" t="s">
        <v>737</v>
      </c>
      <c r="G146" s="337"/>
      <c r="H146" s="337"/>
      <c r="I146" s="337"/>
      <c r="J146" s="151" t="s">
        <v>119</v>
      </c>
      <c r="K146" s="157">
        <v>18</v>
      </c>
      <c r="L146" s="253"/>
      <c r="M146" s="337"/>
      <c r="N146" s="253">
        <f t="shared" ref="N146" si="1">ROUND(L146*K146,2)</f>
        <v>0</v>
      </c>
      <c r="O146" s="337"/>
      <c r="P146" s="337"/>
      <c r="Q146" s="337"/>
      <c r="R146" s="128"/>
      <c r="T146" s="129"/>
      <c r="W146" s="130"/>
      <c r="Y146" s="130"/>
      <c r="AA146" s="131"/>
      <c r="AR146" s="132"/>
      <c r="AT146" s="133"/>
      <c r="AU146" s="133"/>
      <c r="AY146" s="132"/>
      <c r="BK146" s="134"/>
    </row>
    <row r="147" spans="2:63" s="9" customFormat="1" ht="23.25" customHeight="1" x14ac:dyDescent="0.3">
      <c r="B147" s="126"/>
      <c r="C147" s="10"/>
      <c r="D147" s="10"/>
      <c r="E147" s="141" t="s">
        <v>5</v>
      </c>
      <c r="F147" s="325" t="s">
        <v>744</v>
      </c>
      <c r="G147" s="326"/>
      <c r="H147" s="326"/>
      <c r="I147" s="326"/>
      <c r="J147" s="10"/>
      <c r="K147" s="142">
        <v>18</v>
      </c>
      <c r="L147" s="10"/>
      <c r="M147" s="10"/>
      <c r="N147" s="10"/>
      <c r="O147" s="10"/>
      <c r="P147" s="10"/>
      <c r="Q147" s="10"/>
      <c r="R147" s="128"/>
      <c r="T147" s="129"/>
      <c r="W147" s="130"/>
      <c r="Y147" s="130"/>
      <c r="AA147" s="131"/>
      <c r="AR147" s="132"/>
      <c r="AT147" s="133"/>
      <c r="AU147" s="133"/>
      <c r="AY147" s="132"/>
      <c r="BK147" s="134"/>
    </row>
    <row r="148" spans="2:63" s="9" customFormat="1" ht="34.5" customHeight="1" x14ac:dyDescent="0.3">
      <c r="B148" s="126"/>
      <c r="C148" s="149">
        <v>12</v>
      </c>
      <c r="D148" s="149" t="s">
        <v>118</v>
      </c>
      <c r="E148" s="150" t="s">
        <v>738</v>
      </c>
      <c r="F148" s="252" t="s">
        <v>739</v>
      </c>
      <c r="G148" s="337"/>
      <c r="H148" s="337"/>
      <c r="I148" s="337"/>
      <c r="J148" s="151" t="s">
        <v>119</v>
      </c>
      <c r="K148" s="157">
        <v>18</v>
      </c>
      <c r="L148" s="253"/>
      <c r="M148" s="337"/>
      <c r="N148" s="253">
        <f t="shared" ref="N148:N149" si="2">ROUND(L148*K148,2)</f>
        <v>0</v>
      </c>
      <c r="O148" s="337"/>
      <c r="P148" s="337"/>
      <c r="Q148" s="337"/>
      <c r="R148" s="128"/>
      <c r="T148" s="129"/>
      <c r="W148" s="130"/>
      <c r="Y148" s="130"/>
      <c r="AA148" s="131"/>
      <c r="AR148" s="132"/>
      <c r="AT148" s="133"/>
      <c r="AU148" s="133"/>
      <c r="AY148" s="132"/>
      <c r="BK148" s="134"/>
    </row>
    <row r="149" spans="2:63" s="9" customFormat="1" ht="27.75" customHeight="1" x14ac:dyDescent="0.3">
      <c r="B149" s="126"/>
      <c r="C149" s="149">
        <v>13</v>
      </c>
      <c r="D149" s="149" t="s">
        <v>118</v>
      </c>
      <c r="E149" s="150" t="s">
        <v>740</v>
      </c>
      <c r="F149" s="252" t="s">
        <v>741</v>
      </c>
      <c r="G149" s="337"/>
      <c r="H149" s="337"/>
      <c r="I149" s="337"/>
      <c r="J149" s="151" t="s">
        <v>119</v>
      </c>
      <c r="K149" s="157">
        <v>18</v>
      </c>
      <c r="L149" s="253"/>
      <c r="M149" s="337"/>
      <c r="N149" s="253">
        <f t="shared" si="2"/>
        <v>0</v>
      </c>
      <c r="O149" s="337"/>
      <c r="P149" s="337"/>
      <c r="Q149" s="337"/>
      <c r="R149" s="128"/>
      <c r="T149" s="129"/>
      <c r="W149" s="130"/>
      <c r="Y149" s="130"/>
      <c r="AA149" s="131"/>
      <c r="AR149" s="132"/>
      <c r="AT149" s="133"/>
      <c r="AU149" s="133"/>
      <c r="AY149" s="132"/>
      <c r="BK149" s="134"/>
    </row>
    <row r="150" spans="2:63" s="9" customFormat="1" ht="27.75" customHeight="1" x14ac:dyDescent="0.3">
      <c r="B150" s="126"/>
      <c r="C150" s="149">
        <v>14</v>
      </c>
      <c r="D150" s="149" t="s">
        <v>118</v>
      </c>
      <c r="E150" s="150" t="s">
        <v>742</v>
      </c>
      <c r="F150" s="252" t="s">
        <v>743</v>
      </c>
      <c r="G150" s="337"/>
      <c r="H150" s="337"/>
      <c r="I150" s="337"/>
      <c r="J150" s="151" t="s">
        <v>124</v>
      </c>
      <c r="K150" s="157">
        <v>48</v>
      </c>
      <c r="L150" s="253"/>
      <c r="M150" s="337"/>
      <c r="N150" s="253">
        <f>ROUND(L150*K150,2)</f>
        <v>0</v>
      </c>
      <c r="O150" s="337"/>
      <c r="P150" s="337"/>
      <c r="Q150" s="337"/>
      <c r="R150" s="128"/>
      <c r="T150" s="129"/>
      <c r="W150" s="130"/>
      <c r="Y150" s="130"/>
      <c r="AA150" s="131"/>
      <c r="AR150" s="132"/>
      <c r="AT150" s="133"/>
      <c r="AU150" s="133"/>
      <c r="AY150" s="132"/>
      <c r="BK150" s="134"/>
    </row>
    <row r="151" spans="2:63" s="9" customFormat="1" ht="27.75" customHeight="1" x14ac:dyDescent="0.3">
      <c r="B151" s="126"/>
      <c r="C151" s="10"/>
      <c r="D151" s="10"/>
      <c r="E151" s="141" t="s">
        <v>5</v>
      </c>
      <c r="F151" s="325" t="s">
        <v>754</v>
      </c>
      <c r="G151" s="334"/>
      <c r="H151" s="334"/>
      <c r="I151" s="334"/>
      <c r="J151" s="10"/>
      <c r="K151" s="142">
        <v>48</v>
      </c>
      <c r="L151" s="10"/>
      <c r="M151" s="10"/>
      <c r="N151" s="10"/>
      <c r="O151" s="10"/>
      <c r="P151" s="10"/>
      <c r="Q151" s="10"/>
      <c r="R151" s="128"/>
      <c r="T151" s="129"/>
      <c r="W151" s="130"/>
      <c r="Y151" s="130"/>
      <c r="AA151" s="131"/>
      <c r="AR151" s="132"/>
      <c r="AT151" s="133"/>
      <c r="AU151" s="133"/>
      <c r="AY151" s="132"/>
      <c r="BK151" s="134"/>
    </row>
    <row r="152" spans="2:63" s="9" customFormat="1" ht="23.25" customHeight="1" x14ac:dyDescent="0.3">
      <c r="B152" s="126"/>
      <c r="C152" s="149">
        <v>15</v>
      </c>
      <c r="D152" s="149" t="s">
        <v>118</v>
      </c>
      <c r="E152" s="150" t="s">
        <v>747</v>
      </c>
      <c r="F152" s="252" t="s">
        <v>748</v>
      </c>
      <c r="G152" s="337"/>
      <c r="H152" s="337"/>
      <c r="I152" s="337"/>
      <c r="J152" s="151" t="s">
        <v>124</v>
      </c>
      <c r="K152" s="157">
        <v>23</v>
      </c>
      <c r="L152" s="253"/>
      <c r="M152" s="337"/>
      <c r="N152" s="253">
        <f>ROUND(L152*K152,2)</f>
        <v>0</v>
      </c>
      <c r="O152" s="337"/>
      <c r="P152" s="337"/>
      <c r="Q152" s="337"/>
      <c r="R152" s="128"/>
      <c r="T152" s="129"/>
      <c r="W152" s="130"/>
      <c r="Y152" s="130"/>
      <c r="AA152" s="131"/>
      <c r="AR152" s="132"/>
      <c r="AT152" s="133"/>
      <c r="AU152" s="133"/>
      <c r="AY152" s="132"/>
      <c r="BK152" s="134"/>
    </row>
    <row r="153" spans="2:63" s="9" customFormat="1" ht="22.5" customHeight="1" x14ac:dyDescent="0.3">
      <c r="B153" s="126"/>
      <c r="C153" s="149">
        <v>16</v>
      </c>
      <c r="D153" s="149" t="s">
        <v>118</v>
      </c>
      <c r="E153" s="150" t="s">
        <v>749</v>
      </c>
      <c r="F153" s="252" t="s">
        <v>750</v>
      </c>
      <c r="G153" s="337"/>
      <c r="H153" s="337"/>
      <c r="I153" s="337"/>
      <c r="J153" s="151" t="s">
        <v>324</v>
      </c>
      <c r="K153" s="157">
        <v>1</v>
      </c>
      <c r="L153" s="253"/>
      <c r="M153" s="337"/>
      <c r="N153" s="253">
        <f>ROUND(L153*K153,2)</f>
        <v>0</v>
      </c>
      <c r="O153" s="337"/>
      <c r="P153" s="337"/>
      <c r="Q153" s="337"/>
      <c r="R153" s="128"/>
      <c r="T153" s="129"/>
      <c r="W153" s="130"/>
      <c r="Y153" s="130"/>
      <c r="AA153" s="131"/>
      <c r="AR153" s="132"/>
      <c r="AT153" s="133"/>
      <c r="AU153" s="133"/>
      <c r="AY153" s="132"/>
      <c r="BK153" s="134"/>
    </row>
    <row r="154" spans="2:63" s="9" customFormat="1" ht="27.75" customHeight="1" x14ac:dyDescent="0.3">
      <c r="B154" s="126"/>
      <c r="C154" s="149">
        <v>17</v>
      </c>
      <c r="D154" s="149" t="s">
        <v>118</v>
      </c>
      <c r="E154" s="150" t="s">
        <v>751</v>
      </c>
      <c r="F154" s="252" t="s">
        <v>752</v>
      </c>
      <c r="G154" s="337"/>
      <c r="H154" s="337"/>
      <c r="I154" s="337"/>
      <c r="J154" s="151" t="s">
        <v>324</v>
      </c>
      <c r="K154" s="157">
        <v>0</v>
      </c>
      <c r="L154" s="253"/>
      <c r="M154" s="337"/>
      <c r="N154" s="253">
        <f>ROUND(L154*K154,2)</f>
        <v>0</v>
      </c>
      <c r="O154" s="337"/>
      <c r="P154" s="337"/>
      <c r="Q154" s="337"/>
      <c r="R154" s="128"/>
      <c r="T154" s="129"/>
      <c r="W154" s="130"/>
      <c r="Y154" s="130"/>
      <c r="AA154" s="131"/>
      <c r="AR154" s="132"/>
      <c r="AT154" s="133"/>
      <c r="AU154" s="133"/>
      <c r="AY154" s="132"/>
      <c r="BK154" s="134"/>
    </row>
    <row r="155" spans="2:63" s="9" customFormat="1" ht="25.5" customHeight="1" x14ac:dyDescent="0.3">
      <c r="B155" s="126"/>
      <c r="D155" s="135" t="s">
        <v>705</v>
      </c>
      <c r="E155" s="135"/>
      <c r="F155" s="135"/>
      <c r="G155" s="135"/>
      <c r="H155" s="135"/>
      <c r="I155" s="135"/>
      <c r="J155" s="135"/>
      <c r="K155" s="135"/>
      <c r="L155" s="135"/>
      <c r="M155" s="135"/>
      <c r="N155" s="327">
        <f>SUM(N156:Q190)</f>
        <v>0</v>
      </c>
      <c r="O155" s="328"/>
      <c r="P155" s="328"/>
      <c r="Q155" s="328"/>
      <c r="R155" s="128"/>
      <c r="T155" s="129"/>
      <c r="W155" s="130"/>
      <c r="Y155" s="130"/>
      <c r="AA155" s="131"/>
      <c r="AR155" s="132"/>
      <c r="AT155" s="133"/>
      <c r="AU155" s="133"/>
      <c r="AY155" s="132"/>
      <c r="BK155" s="134"/>
    </row>
    <row r="156" spans="2:63" s="9" customFormat="1" ht="33.75" customHeight="1" x14ac:dyDescent="0.3">
      <c r="B156" s="126"/>
      <c r="C156" s="181">
        <v>18</v>
      </c>
      <c r="D156" s="181" t="s">
        <v>118</v>
      </c>
      <c r="E156" s="176" t="s">
        <v>369</v>
      </c>
      <c r="F156" s="344" t="s">
        <v>370</v>
      </c>
      <c r="G156" s="330"/>
      <c r="H156" s="330"/>
      <c r="I156" s="331"/>
      <c r="J156" s="182" t="s">
        <v>119</v>
      </c>
      <c r="K156" s="171">
        <v>63</v>
      </c>
      <c r="L156" s="332"/>
      <c r="M156" s="333"/>
      <c r="N156" s="332">
        <f t="shared" ref="N156:N182" si="3">ROUND(L156*K156,2)</f>
        <v>0</v>
      </c>
      <c r="O156" s="333"/>
      <c r="P156" s="333"/>
      <c r="Q156" s="333"/>
      <c r="R156" s="128"/>
      <c r="T156" s="129"/>
      <c r="W156" s="130"/>
      <c r="Y156" s="130"/>
      <c r="AA156" s="131"/>
      <c r="AR156" s="132"/>
      <c r="AT156" s="133"/>
      <c r="AU156" s="133"/>
      <c r="AY156" s="132"/>
      <c r="BK156" s="134"/>
    </row>
    <row r="157" spans="2:63" s="9" customFormat="1" ht="45" customHeight="1" x14ac:dyDescent="0.3">
      <c r="B157" s="126"/>
      <c r="C157" s="149">
        <v>19</v>
      </c>
      <c r="D157" s="149" t="s">
        <v>118</v>
      </c>
      <c r="E157" s="150" t="s">
        <v>753</v>
      </c>
      <c r="F157" s="252" t="s">
        <v>755</v>
      </c>
      <c r="G157" s="252"/>
      <c r="H157" s="252"/>
      <c r="I157" s="252"/>
      <c r="J157" s="151" t="s">
        <v>128</v>
      </c>
      <c r="K157" s="157">
        <v>1</v>
      </c>
      <c r="L157" s="253"/>
      <c r="M157" s="253"/>
      <c r="N157" s="253">
        <f t="shared" si="3"/>
        <v>0</v>
      </c>
      <c r="O157" s="253"/>
      <c r="P157" s="253"/>
      <c r="Q157" s="253"/>
      <c r="R157" s="128"/>
      <c r="T157" s="129"/>
      <c r="W157" s="130"/>
      <c r="Y157" s="130"/>
      <c r="AA157" s="131"/>
      <c r="AR157" s="132"/>
      <c r="AT157" s="133"/>
      <c r="AU157" s="133"/>
      <c r="AY157" s="132"/>
      <c r="BK157" s="134"/>
    </row>
    <row r="158" spans="2:63" s="9" customFormat="1" ht="20.25" customHeight="1" x14ac:dyDescent="0.3">
      <c r="B158" s="126"/>
      <c r="C158" s="10"/>
      <c r="D158" s="10"/>
      <c r="E158" s="141" t="s">
        <v>5</v>
      </c>
      <c r="F158" s="325" t="s">
        <v>768</v>
      </c>
      <c r="G158" s="334"/>
      <c r="H158" s="334"/>
      <c r="I158" s="334"/>
      <c r="J158" s="10"/>
      <c r="K158" s="142">
        <v>1</v>
      </c>
      <c r="L158" s="10"/>
      <c r="M158" s="10"/>
      <c r="N158" s="10"/>
      <c r="O158" s="10"/>
      <c r="P158" s="10"/>
      <c r="Q158" s="10"/>
      <c r="R158" s="128"/>
      <c r="T158" s="129"/>
      <c r="W158" s="130"/>
      <c r="Y158" s="130"/>
      <c r="AA158" s="131"/>
      <c r="AR158" s="132"/>
      <c r="AT158" s="133"/>
      <c r="AU158" s="133"/>
      <c r="AY158" s="132"/>
      <c r="BK158" s="134"/>
    </row>
    <row r="159" spans="2:63" s="9" customFormat="1" ht="48.75" customHeight="1" x14ac:dyDescent="0.3">
      <c r="B159" s="126"/>
      <c r="C159" s="149">
        <v>20</v>
      </c>
      <c r="D159" s="149" t="s">
        <v>118</v>
      </c>
      <c r="E159" s="150" t="s">
        <v>712</v>
      </c>
      <c r="F159" s="252" t="s">
        <v>713</v>
      </c>
      <c r="G159" s="252"/>
      <c r="H159" s="252"/>
      <c r="I159" s="252"/>
      <c r="J159" s="151" t="s">
        <v>128</v>
      </c>
      <c r="K159" s="157">
        <v>8</v>
      </c>
      <c r="L159" s="253"/>
      <c r="M159" s="253"/>
      <c r="N159" s="253">
        <f>ROUND(L159*K159,2)</f>
        <v>0</v>
      </c>
      <c r="O159" s="253"/>
      <c r="P159" s="253"/>
      <c r="Q159" s="253"/>
      <c r="R159" s="128"/>
      <c r="T159" s="129"/>
      <c r="W159" s="130"/>
      <c r="Y159" s="130"/>
      <c r="AA159" s="131"/>
      <c r="AR159" s="132"/>
      <c r="AT159" s="133"/>
      <c r="AU159" s="133"/>
      <c r="AY159" s="132"/>
      <c r="BK159" s="134"/>
    </row>
    <row r="160" spans="2:63" s="9" customFormat="1" ht="24" customHeight="1" x14ac:dyDescent="0.3">
      <c r="B160" s="126"/>
      <c r="C160" s="10"/>
      <c r="D160" s="10"/>
      <c r="E160" s="141" t="s">
        <v>5</v>
      </c>
      <c r="F160" s="325" t="s">
        <v>769</v>
      </c>
      <c r="G160" s="334"/>
      <c r="H160" s="334"/>
      <c r="I160" s="334"/>
      <c r="J160" s="10"/>
      <c r="K160" s="142">
        <v>8</v>
      </c>
      <c r="L160" s="10"/>
      <c r="M160" s="10"/>
      <c r="N160" s="10"/>
      <c r="O160" s="10"/>
      <c r="P160" s="10"/>
      <c r="Q160" s="10"/>
      <c r="R160" s="128"/>
      <c r="T160" s="129"/>
      <c r="W160" s="130"/>
      <c r="Y160" s="130"/>
      <c r="AA160" s="131"/>
      <c r="AR160" s="132"/>
      <c r="AT160" s="133"/>
      <c r="AU160" s="133"/>
      <c r="AY160" s="132"/>
      <c r="BK160" s="134"/>
    </row>
    <row r="161" spans="2:63" s="9" customFormat="1" ht="27.75" customHeight="1" x14ac:dyDescent="0.3">
      <c r="B161" s="126"/>
      <c r="C161" s="149">
        <v>21</v>
      </c>
      <c r="D161" s="149" t="s">
        <v>118</v>
      </c>
      <c r="E161" s="165" t="s">
        <v>714</v>
      </c>
      <c r="F161" s="252" t="s">
        <v>715</v>
      </c>
      <c r="G161" s="337"/>
      <c r="H161" s="337"/>
      <c r="I161" s="337"/>
      <c r="J161" s="151" t="s">
        <v>128</v>
      </c>
      <c r="K161" s="157">
        <v>8</v>
      </c>
      <c r="L161" s="253"/>
      <c r="M161" s="337"/>
      <c r="N161" s="253">
        <f>ROUND(L161*K161,2)</f>
        <v>0</v>
      </c>
      <c r="O161" s="337"/>
      <c r="P161" s="337"/>
      <c r="Q161" s="337"/>
      <c r="R161" s="128"/>
      <c r="T161" s="129"/>
      <c r="W161" s="130"/>
      <c r="Y161" s="130"/>
      <c r="AA161" s="131"/>
      <c r="AR161" s="132"/>
      <c r="AT161" s="133"/>
      <c r="AU161" s="133"/>
      <c r="AY161" s="132"/>
      <c r="BK161" s="134"/>
    </row>
    <row r="162" spans="2:63" s="9" customFormat="1" ht="27.75" customHeight="1" x14ac:dyDescent="0.3">
      <c r="B162" s="126"/>
      <c r="C162" s="149">
        <v>22</v>
      </c>
      <c r="D162" s="149" t="s">
        <v>118</v>
      </c>
      <c r="E162" s="165" t="s">
        <v>716</v>
      </c>
      <c r="F162" s="252" t="s">
        <v>717</v>
      </c>
      <c r="G162" s="337"/>
      <c r="H162" s="337"/>
      <c r="I162" s="337"/>
      <c r="J162" s="151" t="s">
        <v>128</v>
      </c>
      <c r="K162" s="157">
        <v>4</v>
      </c>
      <c r="L162" s="253"/>
      <c r="M162" s="337"/>
      <c r="N162" s="253">
        <f>ROUND(L162*K162,2)</f>
        <v>0</v>
      </c>
      <c r="O162" s="337"/>
      <c r="P162" s="337"/>
      <c r="Q162" s="337"/>
      <c r="R162" s="128"/>
      <c r="T162" s="129"/>
      <c r="W162" s="130"/>
      <c r="Y162" s="130"/>
      <c r="AA162" s="131"/>
      <c r="AR162" s="132"/>
      <c r="AT162" s="133"/>
      <c r="AU162" s="133"/>
      <c r="AY162" s="132"/>
      <c r="BK162" s="134"/>
    </row>
    <row r="163" spans="2:63" s="9" customFormat="1" ht="27.75" customHeight="1" x14ac:dyDescent="0.3">
      <c r="B163" s="126"/>
      <c r="C163" s="10"/>
      <c r="D163" s="10"/>
      <c r="E163" s="141" t="s">
        <v>5</v>
      </c>
      <c r="F163" s="325" t="s">
        <v>756</v>
      </c>
      <c r="G163" s="334"/>
      <c r="H163" s="334"/>
      <c r="I163" s="334"/>
      <c r="J163" s="10"/>
      <c r="K163" s="142">
        <v>4</v>
      </c>
      <c r="L163" s="10"/>
      <c r="M163" s="10"/>
      <c r="N163" s="10"/>
      <c r="O163" s="10"/>
      <c r="P163" s="10"/>
      <c r="Q163" s="10"/>
      <c r="R163" s="128"/>
      <c r="T163" s="129"/>
      <c r="W163" s="130"/>
      <c r="Y163" s="130"/>
      <c r="AA163" s="131"/>
      <c r="AR163" s="132"/>
      <c r="AT163" s="133"/>
      <c r="AU163" s="133"/>
      <c r="AY163" s="132"/>
      <c r="BK163" s="134"/>
    </row>
    <row r="164" spans="2:63" s="9" customFormat="1" ht="43.5" customHeight="1" x14ac:dyDescent="0.3">
      <c r="B164" s="126"/>
      <c r="C164" s="149">
        <v>23</v>
      </c>
      <c r="D164" s="149" t="s">
        <v>118</v>
      </c>
      <c r="E164" s="165" t="s">
        <v>719</v>
      </c>
      <c r="F164" s="252" t="s">
        <v>720</v>
      </c>
      <c r="G164" s="337"/>
      <c r="H164" s="337"/>
      <c r="I164" s="337"/>
      <c r="J164" s="151" t="s">
        <v>128</v>
      </c>
      <c r="K164" s="157">
        <v>3.6</v>
      </c>
      <c r="L164" s="253"/>
      <c r="M164" s="337"/>
      <c r="N164" s="253">
        <f>ROUND(L164*K164,2)</f>
        <v>0</v>
      </c>
      <c r="O164" s="337"/>
      <c r="P164" s="337"/>
      <c r="Q164" s="337"/>
      <c r="R164" s="128"/>
      <c r="T164" s="129"/>
      <c r="W164" s="130"/>
      <c r="Y164" s="130"/>
      <c r="AA164" s="131"/>
      <c r="AR164" s="132"/>
      <c r="AT164" s="133"/>
      <c r="AU164" s="133"/>
      <c r="AY164" s="132"/>
      <c r="BK164" s="134"/>
    </row>
    <row r="165" spans="2:63" s="9" customFormat="1" ht="26.25" customHeight="1" x14ac:dyDescent="0.3">
      <c r="B165" s="126"/>
      <c r="C165" s="10"/>
      <c r="D165" s="10"/>
      <c r="E165" s="141" t="s">
        <v>5</v>
      </c>
      <c r="F165" s="325" t="s">
        <v>770</v>
      </c>
      <c r="G165" s="334"/>
      <c r="H165" s="334"/>
      <c r="I165" s="334"/>
      <c r="J165" s="10"/>
      <c r="K165" s="142">
        <v>3.6</v>
      </c>
      <c r="L165" s="10"/>
      <c r="M165" s="10"/>
      <c r="N165" s="10"/>
      <c r="O165" s="10"/>
      <c r="P165" s="10"/>
      <c r="Q165" s="10"/>
      <c r="R165" s="128"/>
      <c r="T165" s="129"/>
      <c r="W165" s="130"/>
      <c r="Y165" s="130"/>
      <c r="AA165" s="131"/>
      <c r="AR165" s="132"/>
      <c r="AT165" s="133"/>
      <c r="AU165" s="133"/>
      <c r="AY165" s="132"/>
      <c r="BK165" s="134"/>
    </row>
    <row r="166" spans="2:63" s="9" customFormat="1" ht="30" customHeight="1" x14ac:dyDescent="0.3">
      <c r="B166" s="126"/>
      <c r="C166" s="149">
        <v>24</v>
      </c>
      <c r="D166" s="149" t="s">
        <v>118</v>
      </c>
      <c r="E166" s="150" t="s">
        <v>722</v>
      </c>
      <c r="F166" s="252" t="s">
        <v>723</v>
      </c>
      <c r="G166" s="337"/>
      <c r="H166" s="337"/>
      <c r="I166" s="337"/>
      <c r="J166" s="151" t="s">
        <v>128</v>
      </c>
      <c r="K166" s="157">
        <v>4.4000000000000004</v>
      </c>
      <c r="L166" s="253"/>
      <c r="M166" s="337"/>
      <c r="N166" s="253">
        <f>ROUND(L166*K166,2)</f>
        <v>0</v>
      </c>
      <c r="O166" s="337"/>
      <c r="P166" s="337"/>
      <c r="Q166" s="337"/>
      <c r="R166" s="128"/>
      <c r="T166" s="129"/>
      <c r="W166" s="130"/>
      <c r="Y166" s="130"/>
      <c r="AA166" s="131"/>
      <c r="AR166" s="132"/>
      <c r="AT166" s="133"/>
      <c r="AU166" s="133"/>
      <c r="AY166" s="132"/>
      <c r="BK166" s="134"/>
    </row>
    <row r="167" spans="2:63" s="9" customFormat="1" ht="23.25" customHeight="1" x14ac:dyDescent="0.3">
      <c r="B167" s="126"/>
      <c r="C167" s="177"/>
      <c r="D167" s="177"/>
      <c r="E167" s="185"/>
      <c r="F167" s="325" t="s">
        <v>757</v>
      </c>
      <c r="G167" s="334"/>
      <c r="H167" s="334"/>
      <c r="I167" s="334"/>
      <c r="J167" s="187"/>
      <c r="K167" s="142">
        <v>8</v>
      </c>
      <c r="L167" s="116"/>
      <c r="M167" s="110"/>
      <c r="N167" s="116"/>
      <c r="O167" s="110"/>
      <c r="P167" s="110"/>
      <c r="Q167" s="110"/>
      <c r="R167" s="128"/>
      <c r="T167" s="129"/>
      <c r="W167" s="130"/>
      <c r="Y167" s="130"/>
      <c r="AA167" s="131"/>
      <c r="AR167" s="132"/>
      <c r="AT167" s="133"/>
      <c r="AU167" s="133"/>
      <c r="AY167" s="132"/>
      <c r="BK167" s="134"/>
    </row>
    <row r="168" spans="2:63" s="9" customFormat="1" ht="24" customHeight="1" x14ac:dyDescent="0.3">
      <c r="B168" s="126"/>
      <c r="C168" s="10"/>
      <c r="D168" s="10"/>
      <c r="E168" s="141" t="s">
        <v>5</v>
      </c>
      <c r="F168" s="325" t="s">
        <v>758</v>
      </c>
      <c r="G168" s="334"/>
      <c r="H168" s="334"/>
      <c r="I168" s="334"/>
      <c r="J168" s="10"/>
      <c r="K168" s="142">
        <v>-3.6</v>
      </c>
      <c r="L168" s="10"/>
      <c r="M168" s="10"/>
      <c r="N168" s="10"/>
      <c r="O168" s="10"/>
      <c r="P168" s="10"/>
      <c r="Q168" s="10"/>
      <c r="R168" s="128"/>
      <c r="T168" s="129"/>
      <c r="W168" s="130"/>
      <c r="Y168" s="130"/>
      <c r="AA168" s="131"/>
      <c r="AR168" s="132"/>
      <c r="AT168" s="133"/>
      <c r="AU168" s="133"/>
      <c r="AY168" s="132"/>
      <c r="BK168" s="134"/>
    </row>
    <row r="169" spans="2:63" s="9" customFormat="1" ht="24" customHeight="1" x14ac:dyDescent="0.3">
      <c r="B169" s="126"/>
      <c r="C169" s="149">
        <v>25</v>
      </c>
      <c r="D169" s="149" t="s">
        <v>118</v>
      </c>
      <c r="E169" s="165" t="s">
        <v>726</v>
      </c>
      <c r="F169" s="252" t="s">
        <v>759</v>
      </c>
      <c r="G169" s="337"/>
      <c r="H169" s="337"/>
      <c r="I169" s="337"/>
      <c r="J169" s="151" t="s">
        <v>128</v>
      </c>
      <c r="K169" s="157">
        <v>3.6</v>
      </c>
      <c r="L169" s="253"/>
      <c r="M169" s="337"/>
      <c r="N169" s="253">
        <f>ROUND(L169*K169,2)</f>
        <v>0</v>
      </c>
      <c r="O169" s="337"/>
      <c r="P169" s="337"/>
      <c r="Q169" s="337"/>
      <c r="R169" s="128"/>
      <c r="T169" s="129"/>
      <c r="W169" s="130"/>
      <c r="Y169" s="130"/>
      <c r="AA169" s="131"/>
      <c r="AR169" s="132"/>
      <c r="AT169" s="133"/>
      <c r="AU169" s="133"/>
      <c r="AY169" s="132"/>
      <c r="BK169" s="134"/>
    </row>
    <row r="170" spans="2:63" s="9" customFormat="1" ht="24" customHeight="1" x14ac:dyDescent="0.3">
      <c r="B170" s="126"/>
      <c r="C170" s="10"/>
      <c r="D170" s="10"/>
      <c r="E170" s="141" t="s">
        <v>5</v>
      </c>
      <c r="F170" s="325" t="s">
        <v>765</v>
      </c>
      <c r="G170" s="334"/>
      <c r="H170" s="334"/>
      <c r="I170" s="334"/>
      <c r="J170" s="10"/>
      <c r="K170" s="142">
        <v>3.6</v>
      </c>
      <c r="L170" s="10"/>
      <c r="M170" s="10"/>
      <c r="N170" s="10"/>
      <c r="O170" s="10"/>
      <c r="P170" s="10"/>
      <c r="Q170" s="10"/>
      <c r="R170" s="128"/>
      <c r="T170" s="129"/>
      <c r="W170" s="130"/>
      <c r="Y170" s="130"/>
      <c r="AA170" s="131"/>
      <c r="AR170" s="132"/>
      <c r="AT170" s="133"/>
      <c r="AU170" s="133"/>
      <c r="AY170" s="132"/>
      <c r="BK170" s="134"/>
    </row>
    <row r="171" spans="2:63" s="9" customFormat="1" ht="24" customHeight="1" x14ac:dyDescent="0.3">
      <c r="B171" s="126"/>
      <c r="C171" s="153">
        <v>26</v>
      </c>
      <c r="D171" s="153" t="s">
        <v>121</v>
      </c>
      <c r="E171" s="154" t="s">
        <v>727</v>
      </c>
      <c r="F171" s="260" t="s">
        <v>728</v>
      </c>
      <c r="G171" s="261"/>
      <c r="H171" s="261"/>
      <c r="I171" s="262"/>
      <c r="J171" s="155" t="s">
        <v>129</v>
      </c>
      <c r="K171" s="156">
        <v>6.12</v>
      </c>
      <c r="L171" s="264"/>
      <c r="M171" s="266"/>
      <c r="N171" s="264">
        <f>ROUND(L171*K171,2)</f>
        <v>0</v>
      </c>
      <c r="O171" s="265"/>
      <c r="P171" s="265"/>
      <c r="Q171" s="266"/>
      <c r="R171" s="128"/>
      <c r="T171" s="129"/>
      <c r="W171" s="130"/>
      <c r="Y171" s="130"/>
      <c r="AA171" s="131"/>
      <c r="AR171" s="132"/>
      <c r="AT171" s="133"/>
      <c r="AU171" s="133"/>
      <c r="AY171" s="132"/>
      <c r="BK171" s="134"/>
    </row>
    <row r="172" spans="2:63" s="9" customFormat="1" ht="24" customHeight="1" x14ac:dyDescent="0.3">
      <c r="B172" s="126"/>
      <c r="C172" s="10"/>
      <c r="D172" s="10"/>
      <c r="E172" s="141" t="s">
        <v>5</v>
      </c>
      <c r="F172" s="325" t="s">
        <v>760</v>
      </c>
      <c r="G172" s="334"/>
      <c r="H172" s="334"/>
      <c r="I172" s="334"/>
      <c r="J172" s="10"/>
      <c r="K172" s="142">
        <v>6.12</v>
      </c>
      <c r="L172" s="10"/>
      <c r="M172" s="10"/>
      <c r="N172" s="10"/>
      <c r="O172" s="10"/>
      <c r="P172" s="10"/>
      <c r="Q172" s="10"/>
      <c r="R172" s="128"/>
      <c r="T172" s="129"/>
      <c r="W172" s="130"/>
      <c r="Y172" s="130"/>
      <c r="AA172" s="131"/>
      <c r="AR172" s="132"/>
      <c r="AT172" s="133"/>
      <c r="AU172" s="133"/>
      <c r="AY172" s="132"/>
      <c r="BK172" s="134"/>
    </row>
    <row r="173" spans="2:63" s="9" customFormat="1" ht="30" customHeight="1" x14ac:dyDescent="0.3">
      <c r="B173" s="126"/>
      <c r="C173" s="153">
        <v>27</v>
      </c>
      <c r="D173" s="153" t="s">
        <v>121</v>
      </c>
      <c r="E173" s="154" t="s">
        <v>730</v>
      </c>
      <c r="F173" s="260" t="s">
        <v>731</v>
      </c>
      <c r="G173" s="261"/>
      <c r="H173" s="261"/>
      <c r="I173" s="262"/>
      <c r="J173" s="155" t="s">
        <v>129</v>
      </c>
      <c r="K173" s="156">
        <v>2.448</v>
      </c>
      <c r="L173" s="264"/>
      <c r="M173" s="266"/>
      <c r="N173" s="264">
        <f>ROUND(L173*K173,2)</f>
        <v>0</v>
      </c>
      <c r="O173" s="265"/>
      <c r="P173" s="265"/>
      <c r="Q173" s="266"/>
      <c r="R173" s="128"/>
      <c r="T173" s="129"/>
      <c r="W173" s="130"/>
      <c r="Y173" s="130"/>
      <c r="AA173" s="131"/>
      <c r="AR173" s="132"/>
      <c r="AT173" s="133"/>
      <c r="AU173" s="133"/>
      <c r="AY173" s="132"/>
      <c r="BK173" s="134"/>
    </row>
    <row r="174" spans="2:63" s="9" customFormat="1" ht="28.5" customHeight="1" x14ac:dyDescent="0.3">
      <c r="B174" s="126"/>
      <c r="C174" s="10"/>
      <c r="D174" s="10"/>
      <c r="E174" s="141" t="s">
        <v>5</v>
      </c>
      <c r="F174" s="325" t="s">
        <v>771</v>
      </c>
      <c r="G174" s="334"/>
      <c r="H174" s="334"/>
      <c r="I174" s="334"/>
      <c r="J174" s="10"/>
      <c r="K174" s="142">
        <v>0.8</v>
      </c>
      <c r="L174" s="10"/>
      <c r="M174" s="10"/>
      <c r="N174" s="10"/>
      <c r="O174" s="10"/>
      <c r="P174" s="10"/>
      <c r="Q174" s="10"/>
      <c r="R174" s="128"/>
      <c r="T174" s="129"/>
      <c r="W174" s="130"/>
      <c r="Y174" s="130"/>
      <c r="AA174" s="131"/>
      <c r="AR174" s="132"/>
      <c r="AT174" s="133"/>
      <c r="AU174" s="133"/>
      <c r="AY174" s="132"/>
      <c r="BK174" s="134"/>
    </row>
    <row r="175" spans="2:63" s="9" customFormat="1" ht="19.5" customHeight="1" x14ac:dyDescent="0.3">
      <c r="B175" s="126"/>
      <c r="C175" s="202"/>
      <c r="D175" s="202"/>
      <c r="E175" s="203"/>
      <c r="F175" s="204" t="s">
        <v>732</v>
      </c>
      <c r="G175" s="205"/>
      <c r="H175" s="205"/>
      <c r="I175" s="205"/>
      <c r="J175" s="206"/>
      <c r="K175" s="208" t="s">
        <v>762</v>
      </c>
      <c r="L175" s="207"/>
      <c r="M175" s="207"/>
      <c r="N175" s="207"/>
      <c r="O175" s="207"/>
      <c r="P175" s="207"/>
      <c r="Q175" s="207"/>
      <c r="R175" s="128"/>
      <c r="T175" s="129"/>
      <c r="W175" s="130"/>
      <c r="Y175" s="130"/>
      <c r="AA175" s="131"/>
      <c r="AR175" s="132"/>
      <c r="AT175" s="133"/>
      <c r="AU175" s="133"/>
      <c r="AY175" s="132"/>
      <c r="BK175" s="134"/>
    </row>
    <row r="176" spans="2:63" s="9" customFormat="1" ht="19.5" customHeight="1" x14ac:dyDescent="0.3">
      <c r="B176" s="126"/>
      <c r="C176" s="10"/>
      <c r="D176" s="10"/>
      <c r="E176" s="141" t="s">
        <v>5</v>
      </c>
      <c r="F176" s="325" t="s">
        <v>761</v>
      </c>
      <c r="G176" s="334"/>
      <c r="H176" s="334"/>
      <c r="I176" s="334"/>
      <c r="J176" s="10"/>
      <c r="K176" s="142">
        <v>1.36</v>
      </c>
      <c r="L176" s="10"/>
      <c r="M176" s="10"/>
      <c r="N176" s="10"/>
      <c r="O176" s="10"/>
      <c r="P176" s="10"/>
      <c r="Q176" s="10"/>
      <c r="R176" s="128"/>
      <c r="T176" s="129"/>
      <c r="W176" s="130"/>
      <c r="Y176" s="130"/>
      <c r="AA176" s="131"/>
      <c r="AR176" s="132"/>
      <c r="AT176" s="133"/>
      <c r="AU176" s="133"/>
      <c r="AY176" s="132"/>
      <c r="BK176" s="134"/>
    </row>
    <row r="177" spans="2:63" s="9" customFormat="1" ht="31.5" customHeight="1" x14ac:dyDescent="0.3">
      <c r="B177" s="126"/>
      <c r="C177" s="198">
        <v>28</v>
      </c>
      <c r="D177" s="149" t="s">
        <v>118</v>
      </c>
      <c r="E177" s="150" t="s">
        <v>763</v>
      </c>
      <c r="F177" s="252" t="s">
        <v>764</v>
      </c>
      <c r="G177" s="252"/>
      <c r="H177" s="252"/>
      <c r="I177" s="252"/>
      <c r="J177" s="151" t="s">
        <v>119</v>
      </c>
      <c r="K177" s="157">
        <v>10</v>
      </c>
      <c r="L177" s="253"/>
      <c r="M177" s="253"/>
      <c r="N177" s="253">
        <f t="shared" ref="N177" si="4">ROUND(L177*K177,2)</f>
        <v>0</v>
      </c>
      <c r="O177" s="253"/>
      <c r="P177" s="253"/>
      <c r="Q177" s="253"/>
      <c r="R177" s="128"/>
      <c r="T177" s="129"/>
      <c r="W177" s="130"/>
      <c r="Y177" s="130"/>
      <c r="AA177" s="131"/>
      <c r="AR177" s="132"/>
      <c r="AT177" s="133"/>
      <c r="AU177" s="133"/>
      <c r="AY177" s="132"/>
      <c r="BK177" s="134"/>
    </row>
    <row r="178" spans="2:63" s="9" customFormat="1" ht="31.5" customHeight="1" x14ac:dyDescent="0.3">
      <c r="B178" s="126"/>
      <c r="C178" s="149">
        <v>29</v>
      </c>
      <c r="D178" s="149" t="s">
        <v>118</v>
      </c>
      <c r="E178" s="150" t="s">
        <v>774</v>
      </c>
      <c r="F178" s="252" t="s">
        <v>775</v>
      </c>
      <c r="G178" s="252"/>
      <c r="H178" s="252"/>
      <c r="I178" s="252"/>
      <c r="J178" s="151" t="s">
        <v>119</v>
      </c>
      <c r="K178" s="157">
        <v>10</v>
      </c>
      <c r="L178" s="253"/>
      <c r="M178" s="253"/>
      <c r="N178" s="253">
        <f>ROUND(L178*K178,2)</f>
        <v>0</v>
      </c>
      <c r="O178" s="253"/>
      <c r="P178" s="253"/>
      <c r="Q178" s="253"/>
      <c r="R178" s="128"/>
      <c r="T178" s="129"/>
      <c r="W178" s="130"/>
      <c r="Y178" s="130"/>
      <c r="AA178" s="131"/>
      <c r="AR178" s="132"/>
      <c r="AT178" s="133"/>
      <c r="AU178" s="133"/>
      <c r="AY178" s="132"/>
      <c r="BK178" s="134"/>
    </row>
    <row r="179" spans="2:63" s="9" customFormat="1" ht="35.25" customHeight="1" x14ac:dyDescent="0.3">
      <c r="B179" s="126"/>
      <c r="C179" s="181"/>
      <c r="D179" s="181"/>
      <c r="E179" s="209" t="s">
        <v>785</v>
      </c>
      <c r="F179" s="193"/>
      <c r="G179" s="194"/>
      <c r="H179" s="194"/>
      <c r="I179" s="195"/>
      <c r="J179" s="182"/>
      <c r="K179" s="171"/>
      <c r="L179" s="196"/>
      <c r="M179" s="197"/>
      <c r="N179" s="196"/>
      <c r="O179" s="197"/>
      <c r="P179" s="197"/>
      <c r="Q179" s="197"/>
      <c r="R179" s="128"/>
      <c r="T179" s="129"/>
      <c r="W179" s="130"/>
      <c r="Y179" s="130"/>
      <c r="AA179" s="131"/>
      <c r="AR179" s="132"/>
      <c r="AT179" s="133"/>
      <c r="AU179" s="133"/>
      <c r="AY179" s="132"/>
      <c r="BK179" s="134"/>
    </row>
    <row r="180" spans="2:63" s="9" customFormat="1" ht="62.25" customHeight="1" x14ac:dyDescent="0.3">
      <c r="B180" s="126"/>
      <c r="C180" s="164">
        <v>30</v>
      </c>
      <c r="D180" s="164" t="s">
        <v>118</v>
      </c>
      <c r="E180" s="176" t="s">
        <v>495</v>
      </c>
      <c r="F180" s="340" t="s">
        <v>497</v>
      </c>
      <c r="G180" s="341"/>
      <c r="H180" s="341"/>
      <c r="I180" s="342"/>
      <c r="J180" s="166" t="s">
        <v>124</v>
      </c>
      <c r="K180" s="167">
        <v>66</v>
      </c>
      <c r="L180" s="323"/>
      <c r="M180" s="343"/>
      <c r="N180" s="323">
        <f t="shared" si="3"/>
        <v>0</v>
      </c>
      <c r="O180" s="343"/>
      <c r="P180" s="343"/>
      <c r="Q180" s="343"/>
      <c r="R180" s="128"/>
      <c r="T180" s="129"/>
      <c r="W180" s="130"/>
      <c r="Y180" s="130"/>
      <c r="AA180" s="131"/>
      <c r="AR180" s="132"/>
      <c r="AT180" s="133"/>
      <c r="AU180" s="133"/>
      <c r="AY180" s="132"/>
      <c r="BK180" s="134"/>
    </row>
    <row r="181" spans="2:63" s="9" customFormat="1" ht="30" customHeight="1" x14ac:dyDescent="0.3">
      <c r="B181" s="126"/>
      <c r="C181" s="164">
        <v>31</v>
      </c>
      <c r="D181" s="164" t="s">
        <v>118</v>
      </c>
      <c r="E181" s="176" t="s">
        <v>311</v>
      </c>
      <c r="F181" s="340" t="s">
        <v>312</v>
      </c>
      <c r="G181" s="341"/>
      <c r="H181" s="341"/>
      <c r="I181" s="342"/>
      <c r="J181" s="166" t="s">
        <v>124</v>
      </c>
      <c r="K181" s="167">
        <v>111</v>
      </c>
      <c r="L181" s="323"/>
      <c r="M181" s="343"/>
      <c r="N181" s="323">
        <f t="shared" si="3"/>
        <v>0</v>
      </c>
      <c r="O181" s="343"/>
      <c r="P181" s="343"/>
      <c r="Q181" s="343"/>
      <c r="R181" s="128"/>
      <c r="T181" s="129"/>
      <c r="W181" s="130"/>
      <c r="Y181" s="130"/>
      <c r="AA181" s="131"/>
      <c r="AR181" s="132"/>
      <c r="AT181" s="133"/>
      <c r="AU181" s="133"/>
      <c r="AY181" s="132"/>
      <c r="BK181" s="134"/>
    </row>
    <row r="182" spans="2:63" s="9" customFormat="1" ht="48" customHeight="1" x14ac:dyDescent="0.3">
      <c r="B182" s="126"/>
      <c r="C182" s="164">
        <v>32</v>
      </c>
      <c r="D182" s="164" t="s">
        <v>118</v>
      </c>
      <c r="E182" s="176" t="s">
        <v>374</v>
      </c>
      <c r="F182" s="340" t="s">
        <v>776</v>
      </c>
      <c r="G182" s="341"/>
      <c r="H182" s="341"/>
      <c r="I182" s="342"/>
      <c r="J182" s="166" t="s">
        <v>126</v>
      </c>
      <c r="K182" s="167">
        <v>10</v>
      </c>
      <c r="L182" s="323"/>
      <c r="M182" s="343"/>
      <c r="N182" s="323">
        <f t="shared" si="3"/>
        <v>0</v>
      </c>
      <c r="O182" s="343"/>
      <c r="P182" s="343"/>
      <c r="Q182" s="343"/>
      <c r="R182" s="128"/>
      <c r="T182" s="129"/>
      <c r="W182" s="130"/>
      <c r="Y182" s="130"/>
      <c r="AA182" s="131"/>
      <c r="AR182" s="132"/>
      <c r="AT182" s="133"/>
      <c r="AU182" s="133"/>
      <c r="AY182" s="132"/>
      <c r="BK182" s="134"/>
    </row>
    <row r="183" spans="2:63" s="9" customFormat="1" ht="54" customHeight="1" x14ac:dyDescent="0.3">
      <c r="B183" s="126"/>
      <c r="C183" s="164">
        <v>33</v>
      </c>
      <c r="D183" s="164" t="s">
        <v>118</v>
      </c>
      <c r="E183" s="176" t="s">
        <v>496</v>
      </c>
      <c r="F183" s="340" t="s">
        <v>499</v>
      </c>
      <c r="G183" s="341"/>
      <c r="H183" s="341"/>
      <c r="I183" s="342"/>
      <c r="J183" s="166" t="s">
        <v>126</v>
      </c>
      <c r="K183" s="167">
        <v>36</v>
      </c>
      <c r="L183" s="323"/>
      <c r="M183" s="343"/>
      <c r="N183" s="323">
        <f t="shared" ref="N183" si="5">ROUND(L183*K183,2)</f>
        <v>0</v>
      </c>
      <c r="O183" s="343"/>
      <c r="P183" s="343"/>
      <c r="Q183" s="343"/>
      <c r="R183" s="128"/>
      <c r="T183" s="129"/>
      <c r="W183" s="130"/>
      <c r="Y183" s="130"/>
      <c r="AA183" s="131"/>
      <c r="AR183" s="132"/>
      <c r="AT183" s="133"/>
      <c r="AU183" s="133"/>
      <c r="AY183" s="132"/>
      <c r="BK183" s="134"/>
    </row>
    <row r="184" spans="2:63" s="9" customFormat="1" ht="62.25" customHeight="1" x14ac:dyDescent="0.3">
      <c r="B184" s="126"/>
      <c r="C184" s="164">
        <v>34</v>
      </c>
      <c r="D184" s="164" t="s">
        <v>118</v>
      </c>
      <c r="E184" s="176" t="s">
        <v>500</v>
      </c>
      <c r="F184" s="340" t="s">
        <v>777</v>
      </c>
      <c r="G184" s="341"/>
      <c r="H184" s="341"/>
      <c r="I184" s="342"/>
      <c r="J184" s="166" t="s">
        <v>126</v>
      </c>
      <c r="K184" s="167">
        <v>4</v>
      </c>
      <c r="L184" s="323"/>
      <c r="M184" s="343"/>
      <c r="N184" s="323">
        <f t="shared" ref="N184" si="6">ROUND(L184*K184,2)</f>
        <v>0</v>
      </c>
      <c r="O184" s="343"/>
      <c r="P184" s="343"/>
      <c r="Q184" s="343"/>
      <c r="R184" s="128"/>
      <c r="T184" s="129"/>
      <c r="W184" s="130"/>
      <c r="Y184" s="130"/>
      <c r="AA184" s="131"/>
      <c r="AR184" s="132"/>
      <c r="AT184" s="133"/>
      <c r="AU184" s="133"/>
      <c r="AY184" s="132"/>
      <c r="BK184" s="134"/>
    </row>
    <row r="185" spans="2:63" s="9" customFormat="1" ht="52.5" customHeight="1" x14ac:dyDescent="0.3">
      <c r="B185" s="126"/>
      <c r="C185" s="149">
        <v>35</v>
      </c>
      <c r="D185" s="149" t="s">
        <v>118</v>
      </c>
      <c r="E185" s="165" t="s">
        <v>372</v>
      </c>
      <c r="F185" s="338" t="s">
        <v>373</v>
      </c>
      <c r="G185" s="256"/>
      <c r="H185" s="256"/>
      <c r="I185" s="257"/>
      <c r="J185" s="151" t="s">
        <v>119</v>
      </c>
      <c r="K185" s="157">
        <v>34.35</v>
      </c>
      <c r="L185" s="339"/>
      <c r="M185" s="259"/>
      <c r="N185" s="258">
        <f>ROUND(L185*K185,2)</f>
        <v>0</v>
      </c>
      <c r="O185" s="263"/>
      <c r="P185" s="263"/>
      <c r="Q185" s="259"/>
      <c r="R185" s="128"/>
      <c r="T185" s="129"/>
      <c r="W185" s="130"/>
      <c r="Y185" s="130"/>
      <c r="AA185" s="131"/>
      <c r="AR185" s="132"/>
      <c r="AT185" s="133"/>
      <c r="AU185" s="133"/>
      <c r="AY185" s="132"/>
      <c r="BK185" s="134"/>
    </row>
    <row r="186" spans="2:63" s="9" customFormat="1" ht="28.5" customHeight="1" x14ac:dyDescent="0.3">
      <c r="B186" s="126"/>
      <c r="C186" s="10"/>
      <c r="D186" s="10"/>
      <c r="E186" s="141" t="s">
        <v>5</v>
      </c>
      <c r="F186" s="325" t="s">
        <v>778</v>
      </c>
      <c r="G186" s="334"/>
      <c r="H186" s="334"/>
      <c r="I186" s="334"/>
      <c r="J186" s="10"/>
      <c r="K186" s="142">
        <v>34.35</v>
      </c>
      <c r="L186" s="10"/>
      <c r="M186" s="10"/>
      <c r="N186" s="10"/>
      <c r="O186" s="10"/>
      <c r="P186" s="10"/>
      <c r="Q186" s="10"/>
      <c r="R186" s="128"/>
      <c r="T186" s="129"/>
      <c r="W186" s="130"/>
      <c r="Y186" s="130"/>
      <c r="AA186" s="131"/>
      <c r="AR186" s="132"/>
      <c r="AT186" s="133"/>
      <c r="AU186" s="133"/>
      <c r="AY186" s="132"/>
      <c r="BK186" s="134"/>
    </row>
    <row r="187" spans="2:63" s="9" customFormat="1" ht="28.5" customHeight="1" x14ac:dyDescent="0.3">
      <c r="B187" s="126"/>
      <c r="C187" s="164">
        <v>36</v>
      </c>
      <c r="D187" s="164" t="s">
        <v>118</v>
      </c>
      <c r="E187" s="176" t="s">
        <v>393</v>
      </c>
      <c r="F187" s="340" t="s">
        <v>394</v>
      </c>
      <c r="G187" s="341"/>
      <c r="H187" s="341"/>
      <c r="I187" s="342"/>
      <c r="J187" s="166" t="s">
        <v>124</v>
      </c>
      <c r="K187" s="167">
        <v>5</v>
      </c>
      <c r="L187" s="323"/>
      <c r="M187" s="343"/>
      <c r="N187" s="323">
        <f t="shared" ref="N187" si="7">ROUND(L187*K187,2)</f>
        <v>0</v>
      </c>
      <c r="O187" s="343"/>
      <c r="P187" s="343"/>
      <c r="Q187" s="343"/>
      <c r="R187" s="128"/>
      <c r="T187" s="129"/>
      <c r="W187" s="130"/>
      <c r="Y187" s="130"/>
      <c r="AA187" s="131"/>
      <c r="AR187" s="132"/>
      <c r="AT187" s="133"/>
      <c r="AU187" s="133"/>
      <c r="AY187" s="132"/>
      <c r="BK187" s="134"/>
    </row>
    <row r="188" spans="2:63" s="9" customFormat="1" ht="34.5" customHeight="1" x14ac:dyDescent="0.3">
      <c r="B188" s="126"/>
      <c r="C188" s="181"/>
      <c r="D188" s="181"/>
      <c r="E188" s="209" t="s">
        <v>786</v>
      </c>
      <c r="F188" s="193"/>
      <c r="G188" s="194"/>
      <c r="H188" s="194"/>
      <c r="I188" s="195"/>
      <c r="J188" s="182"/>
      <c r="K188" s="171"/>
      <c r="L188" s="196"/>
      <c r="M188" s="197"/>
      <c r="N188" s="196"/>
      <c r="O188" s="197"/>
      <c r="P188" s="197"/>
      <c r="Q188" s="197"/>
      <c r="R188" s="128"/>
      <c r="T188" s="129"/>
      <c r="W188" s="130"/>
      <c r="Y188" s="130"/>
      <c r="AA188" s="131"/>
      <c r="AR188" s="132"/>
      <c r="AT188" s="133"/>
      <c r="AU188" s="133"/>
      <c r="AY188" s="132"/>
      <c r="BK188" s="134"/>
    </row>
    <row r="189" spans="2:63" s="9" customFormat="1" ht="48" customHeight="1" x14ac:dyDescent="0.3">
      <c r="B189" s="126"/>
      <c r="C189" s="164">
        <v>37</v>
      </c>
      <c r="D189" s="164" t="s">
        <v>118</v>
      </c>
      <c r="E189" s="176" t="s">
        <v>787</v>
      </c>
      <c r="F189" s="340" t="s">
        <v>788</v>
      </c>
      <c r="G189" s="341"/>
      <c r="H189" s="341"/>
      <c r="I189" s="342"/>
      <c r="J189" s="151" t="s">
        <v>119</v>
      </c>
      <c r="K189" s="157">
        <v>10</v>
      </c>
      <c r="L189" s="253"/>
      <c r="M189" s="253"/>
      <c r="N189" s="253">
        <f>ROUND(L189*K189,2)</f>
        <v>0</v>
      </c>
      <c r="O189" s="253"/>
      <c r="P189" s="253"/>
      <c r="Q189" s="253"/>
      <c r="R189" s="128"/>
      <c r="T189" s="129"/>
      <c r="W189" s="130"/>
      <c r="Y189" s="130"/>
      <c r="AA189" s="131"/>
      <c r="AR189" s="132"/>
      <c r="AT189" s="133"/>
      <c r="AU189" s="133"/>
      <c r="AY189" s="132"/>
      <c r="BK189" s="134"/>
    </row>
    <row r="190" spans="2:63" s="9" customFormat="1" ht="42.75" customHeight="1" x14ac:dyDescent="0.3">
      <c r="B190" s="126"/>
      <c r="C190" s="149">
        <v>38</v>
      </c>
      <c r="D190" s="149" t="s">
        <v>118</v>
      </c>
      <c r="E190" s="150" t="s">
        <v>396</v>
      </c>
      <c r="F190" s="252" t="s">
        <v>789</v>
      </c>
      <c r="G190" s="252"/>
      <c r="H190" s="252"/>
      <c r="I190" s="252"/>
      <c r="J190" s="151" t="s">
        <v>119</v>
      </c>
      <c r="K190" s="157">
        <v>20.5</v>
      </c>
      <c r="L190" s="253"/>
      <c r="M190" s="253"/>
      <c r="N190" s="253">
        <f>ROUND(L190*K190,2)</f>
        <v>0</v>
      </c>
      <c r="O190" s="253"/>
      <c r="P190" s="253"/>
      <c r="Q190" s="253"/>
      <c r="R190" s="128"/>
      <c r="T190" s="129"/>
      <c r="W190" s="130"/>
      <c r="Y190" s="130"/>
      <c r="AA190" s="131"/>
      <c r="AR190" s="132"/>
      <c r="AT190" s="133"/>
      <c r="AU190" s="133"/>
      <c r="AY190" s="132"/>
      <c r="BK190" s="134"/>
    </row>
    <row r="191" spans="2:63" s="9" customFormat="1" ht="33.75" customHeight="1" x14ac:dyDescent="0.3">
      <c r="B191" s="126"/>
      <c r="C191" s="177"/>
      <c r="D191" s="135" t="s">
        <v>376</v>
      </c>
      <c r="E191" s="135"/>
      <c r="F191" s="135"/>
      <c r="G191" s="135"/>
      <c r="H191" s="135"/>
      <c r="I191" s="135"/>
      <c r="J191" s="135"/>
      <c r="K191" s="135"/>
      <c r="L191" s="135"/>
      <c r="M191" s="135"/>
      <c r="N191" s="327">
        <f>SUM(N192:Q218)</f>
        <v>0</v>
      </c>
      <c r="O191" s="328"/>
      <c r="P191" s="328"/>
      <c r="Q191" s="328"/>
      <c r="R191" s="128"/>
      <c r="T191" s="129"/>
      <c r="W191" s="130"/>
      <c r="Y191" s="130"/>
      <c r="AA191" s="131"/>
      <c r="AR191" s="132"/>
      <c r="AT191" s="133"/>
      <c r="AU191" s="133"/>
      <c r="AY191" s="132"/>
      <c r="BK191" s="134"/>
    </row>
    <row r="192" spans="2:63" s="9" customFormat="1" ht="42.75" customHeight="1" x14ac:dyDescent="0.3">
      <c r="B192" s="126"/>
      <c r="C192" s="164"/>
      <c r="D192" s="164"/>
      <c r="E192" s="210" t="s">
        <v>779</v>
      </c>
      <c r="F192" s="324"/>
      <c r="G192" s="343"/>
      <c r="H192" s="343"/>
      <c r="I192" s="343"/>
      <c r="J192" s="166"/>
      <c r="K192" s="167"/>
      <c r="L192" s="323"/>
      <c r="M192" s="343"/>
      <c r="N192" s="323"/>
      <c r="O192" s="343"/>
      <c r="P192" s="343"/>
      <c r="Q192" s="343"/>
      <c r="R192" s="128"/>
      <c r="T192" s="129"/>
      <c r="W192" s="130"/>
      <c r="Y192" s="130"/>
      <c r="AA192" s="131"/>
      <c r="AR192" s="132"/>
      <c r="AT192" s="133"/>
      <c r="AU192" s="133"/>
      <c r="AY192" s="132"/>
      <c r="BK192" s="134"/>
    </row>
    <row r="193" spans="2:63" s="9" customFormat="1" ht="43.5" customHeight="1" x14ac:dyDescent="0.3">
      <c r="B193" s="126"/>
      <c r="C193" s="164">
        <v>39</v>
      </c>
      <c r="D193" s="164" t="s">
        <v>118</v>
      </c>
      <c r="E193" s="165" t="s">
        <v>339</v>
      </c>
      <c r="F193" s="324" t="s">
        <v>766</v>
      </c>
      <c r="G193" s="343"/>
      <c r="H193" s="343"/>
      <c r="I193" s="343"/>
      <c r="J193" s="166" t="s">
        <v>129</v>
      </c>
      <c r="K193" s="167">
        <v>14.904</v>
      </c>
      <c r="L193" s="323"/>
      <c r="M193" s="343"/>
      <c r="N193" s="323">
        <f>ROUND(L193*K193,2)</f>
        <v>0</v>
      </c>
      <c r="O193" s="343"/>
      <c r="P193" s="343"/>
      <c r="Q193" s="343"/>
      <c r="R193" s="128"/>
      <c r="T193" s="129"/>
      <c r="W193" s="130"/>
      <c r="Y193" s="130"/>
      <c r="AA193" s="131"/>
      <c r="AR193" s="132"/>
      <c r="AT193" s="133"/>
      <c r="AU193" s="133"/>
      <c r="AY193" s="132"/>
      <c r="BK193" s="134"/>
    </row>
    <row r="194" spans="2:63" s="9" customFormat="1" ht="27" customHeight="1" x14ac:dyDescent="0.3">
      <c r="B194" s="126"/>
      <c r="C194" s="183"/>
      <c r="D194" s="183"/>
      <c r="E194" s="178" t="s">
        <v>5</v>
      </c>
      <c r="F194" s="335" t="s">
        <v>745</v>
      </c>
      <c r="G194" s="336"/>
      <c r="H194" s="336"/>
      <c r="I194" s="336"/>
      <c r="J194" s="183"/>
      <c r="K194" s="179">
        <v>14.904</v>
      </c>
      <c r="L194" s="183"/>
      <c r="M194" s="183"/>
      <c r="N194" s="183"/>
      <c r="O194" s="183"/>
      <c r="P194" s="183"/>
      <c r="Q194" s="183"/>
      <c r="R194" s="128"/>
      <c r="T194" s="129"/>
      <c r="W194" s="130"/>
      <c r="Y194" s="130"/>
      <c r="AA194" s="131"/>
      <c r="AR194" s="132"/>
      <c r="AT194" s="133"/>
      <c r="AU194" s="133"/>
      <c r="AY194" s="132"/>
      <c r="BK194" s="134"/>
    </row>
    <row r="195" spans="2:63" s="9" customFormat="1" ht="26.25" customHeight="1" x14ac:dyDescent="0.3">
      <c r="B195" s="126"/>
      <c r="C195" s="164">
        <v>40</v>
      </c>
      <c r="D195" s="164" t="s">
        <v>118</v>
      </c>
      <c r="E195" s="165" t="s">
        <v>135</v>
      </c>
      <c r="F195" s="324" t="s">
        <v>226</v>
      </c>
      <c r="G195" s="324"/>
      <c r="H195" s="324"/>
      <c r="I195" s="324"/>
      <c r="J195" s="166" t="s">
        <v>129</v>
      </c>
      <c r="K195" s="167">
        <v>14.904</v>
      </c>
      <c r="L195" s="323"/>
      <c r="M195" s="323"/>
      <c r="N195" s="323">
        <f t="shared" ref="N195:N196" si="8">ROUND(L195*K195,2)</f>
        <v>0</v>
      </c>
      <c r="O195" s="323"/>
      <c r="P195" s="323"/>
      <c r="Q195" s="323"/>
      <c r="R195" s="128"/>
      <c r="T195" s="129"/>
      <c r="W195" s="130"/>
      <c r="Y195" s="130"/>
      <c r="AA195" s="131"/>
      <c r="AR195" s="132"/>
      <c r="AT195" s="133"/>
      <c r="AU195" s="133"/>
      <c r="AY195" s="132"/>
      <c r="BK195" s="134"/>
    </row>
    <row r="196" spans="2:63" s="9" customFormat="1" ht="24.75" customHeight="1" x14ac:dyDescent="0.3">
      <c r="B196" s="126"/>
      <c r="C196" s="164">
        <v>41</v>
      </c>
      <c r="D196" s="164" t="s">
        <v>118</v>
      </c>
      <c r="E196" s="165" t="s">
        <v>227</v>
      </c>
      <c r="F196" s="324" t="s">
        <v>228</v>
      </c>
      <c r="G196" s="324"/>
      <c r="H196" s="324"/>
      <c r="I196" s="324"/>
      <c r="J196" s="166" t="s">
        <v>129</v>
      </c>
      <c r="K196" s="167">
        <v>298.08</v>
      </c>
      <c r="L196" s="323"/>
      <c r="M196" s="323"/>
      <c r="N196" s="323">
        <f t="shared" si="8"/>
        <v>0</v>
      </c>
      <c r="O196" s="323"/>
      <c r="P196" s="323"/>
      <c r="Q196" s="323"/>
      <c r="R196" s="128"/>
      <c r="T196" s="129"/>
      <c r="W196" s="130"/>
      <c r="Y196" s="130"/>
      <c r="AA196" s="131"/>
      <c r="AR196" s="132"/>
      <c r="AT196" s="133"/>
      <c r="AU196" s="133"/>
      <c r="AY196" s="132"/>
      <c r="BK196" s="134"/>
    </row>
    <row r="197" spans="2:63" s="9" customFormat="1" ht="22.5" customHeight="1" x14ac:dyDescent="0.3">
      <c r="B197" s="126"/>
      <c r="C197" s="149"/>
      <c r="D197" s="149"/>
      <c r="E197" s="170"/>
      <c r="F197" s="252" t="s">
        <v>746</v>
      </c>
      <c r="G197" s="252"/>
      <c r="H197" s="252"/>
      <c r="I197" s="252"/>
      <c r="J197" s="151"/>
      <c r="K197" s="157">
        <v>298.08</v>
      </c>
      <c r="L197" s="253"/>
      <c r="M197" s="253"/>
      <c r="N197" s="253"/>
      <c r="O197" s="253"/>
      <c r="P197" s="253"/>
      <c r="Q197" s="253"/>
      <c r="R197" s="128"/>
      <c r="T197" s="129"/>
      <c r="W197" s="130"/>
      <c r="Y197" s="130"/>
      <c r="AA197" s="131"/>
      <c r="AR197" s="132"/>
      <c r="AT197" s="133"/>
      <c r="AU197" s="133"/>
      <c r="AY197" s="132"/>
      <c r="BK197" s="134"/>
    </row>
    <row r="198" spans="2:63" s="9" customFormat="1" ht="30" customHeight="1" x14ac:dyDescent="0.3">
      <c r="B198" s="126"/>
      <c r="C198" s="164"/>
      <c r="D198" s="164"/>
      <c r="E198" s="210" t="s">
        <v>780</v>
      </c>
      <c r="F198" s="324"/>
      <c r="G198" s="343"/>
      <c r="H198" s="343"/>
      <c r="I198" s="343"/>
      <c r="J198" s="166"/>
      <c r="K198" s="167"/>
      <c r="L198" s="323"/>
      <c r="M198" s="343"/>
      <c r="N198" s="323"/>
      <c r="O198" s="343"/>
      <c r="P198" s="343"/>
      <c r="Q198" s="343"/>
      <c r="R198" s="128"/>
      <c r="T198" s="129"/>
      <c r="W198" s="130"/>
      <c r="Y198" s="130"/>
      <c r="AA198" s="131"/>
      <c r="AR198" s="132"/>
      <c r="AT198" s="133"/>
      <c r="AU198" s="133"/>
      <c r="AY198" s="132"/>
      <c r="BK198" s="134"/>
    </row>
    <row r="199" spans="2:63" s="9" customFormat="1" ht="45" customHeight="1" x14ac:dyDescent="0.3">
      <c r="B199" s="126"/>
      <c r="C199" s="164">
        <v>42</v>
      </c>
      <c r="D199" s="164" t="s">
        <v>118</v>
      </c>
      <c r="E199" s="165" t="s">
        <v>339</v>
      </c>
      <c r="F199" s="324" t="s">
        <v>767</v>
      </c>
      <c r="G199" s="343"/>
      <c r="H199" s="343"/>
      <c r="I199" s="343"/>
      <c r="J199" s="166" t="s">
        <v>129</v>
      </c>
      <c r="K199" s="167">
        <v>6.48</v>
      </c>
      <c r="L199" s="323"/>
      <c r="M199" s="343"/>
      <c r="N199" s="323">
        <f>ROUND(L199*K199,2)</f>
        <v>0</v>
      </c>
      <c r="O199" s="343"/>
      <c r="P199" s="343"/>
      <c r="Q199" s="343"/>
      <c r="R199" s="128"/>
      <c r="T199" s="129"/>
      <c r="W199" s="130"/>
      <c r="Y199" s="130"/>
      <c r="AA199" s="131"/>
      <c r="AR199" s="132"/>
      <c r="AT199" s="133"/>
      <c r="AU199" s="133"/>
      <c r="AY199" s="132"/>
      <c r="BK199" s="134"/>
    </row>
    <row r="200" spans="2:63" s="9" customFormat="1" ht="23.25" customHeight="1" x14ac:dyDescent="0.3">
      <c r="B200" s="126"/>
      <c r="C200" s="183"/>
      <c r="D200" s="183"/>
      <c r="E200" s="178" t="s">
        <v>5</v>
      </c>
      <c r="F200" s="335" t="s">
        <v>772</v>
      </c>
      <c r="G200" s="336"/>
      <c r="H200" s="336"/>
      <c r="I200" s="336"/>
      <c r="J200" s="183"/>
      <c r="K200" s="179">
        <v>6.48</v>
      </c>
      <c r="L200" s="183"/>
      <c r="M200" s="183"/>
      <c r="N200" s="183"/>
      <c r="O200" s="183"/>
      <c r="P200" s="183"/>
      <c r="Q200" s="183"/>
      <c r="R200" s="128"/>
      <c r="T200" s="129"/>
      <c r="W200" s="130"/>
      <c r="Y200" s="130"/>
      <c r="AA200" s="131"/>
      <c r="AR200" s="132"/>
      <c r="AT200" s="133"/>
      <c r="AU200" s="133"/>
      <c r="AY200" s="132"/>
      <c r="BK200" s="134"/>
    </row>
    <row r="201" spans="2:63" s="9" customFormat="1" ht="30" customHeight="1" x14ac:dyDescent="0.3">
      <c r="B201" s="126"/>
      <c r="C201" s="164">
        <v>43</v>
      </c>
      <c r="D201" s="164" t="s">
        <v>118</v>
      </c>
      <c r="E201" s="165" t="s">
        <v>135</v>
      </c>
      <c r="F201" s="324" t="s">
        <v>226</v>
      </c>
      <c r="G201" s="324"/>
      <c r="H201" s="324"/>
      <c r="I201" s="324"/>
      <c r="J201" s="166" t="s">
        <v>129</v>
      </c>
      <c r="K201" s="167">
        <v>6.48</v>
      </c>
      <c r="L201" s="323"/>
      <c r="M201" s="323"/>
      <c r="N201" s="323">
        <f t="shared" ref="N201:N202" si="9">ROUND(L201*K201,2)</f>
        <v>0</v>
      </c>
      <c r="O201" s="323"/>
      <c r="P201" s="323"/>
      <c r="Q201" s="323"/>
      <c r="R201" s="128"/>
      <c r="T201" s="129"/>
      <c r="W201" s="130"/>
      <c r="Y201" s="130"/>
      <c r="AA201" s="131"/>
      <c r="AR201" s="132"/>
      <c r="AT201" s="133"/>
      <c r="AU201" s="133"/>
      <c r="AY201" s="132"/>
      <c r="BK201" s="134"/>
    </row>
    <row r="202" spans="2:63" s="9" customFormat="1" ht="30" customHeight="1" x14ac:dyDescent="0.3">
      <c r="B202" s="126"/>
      <c r="C202" s="164">
        <v>44</v>
      </c>
      <c r="D202" s="164" t="s">
        <v>118</v>
      </c>
      <c r="E202" s="165" t="s">
        <v>227</v>
      </c>
      <c r="F202" s="324" t="s">
        <v>228</v>
      </c>
      <c r="G202" s="324"/>
      <c r="H202" s="324"/>
      <c r="I202" s="324"/>
      <c r="J202" s="166" t="s">
        <v>129</v>
      </c>
      <c r="K202" s="167">
        <v>129.6</v>
      </c>
      <c r="L202" s="323"/>
      <c r="M202" s="323"/>
      <c r="N202" s="323">
        <f t="shared" si="9"/>
        <v>0</v>
      </c>
      <c r="O202" s="323"/>
      <c r="P202" s="323"/>
      <c r="Q202" s="323"/>
      <c r="R202" s="128"/>
      <c r="T202" s="129"/>
      <c r="W202" s="130"/>
      <c r="Y202" s="130"/>
      <c r="AA202" s="131"/>
      <c r="AR202" s="132"/>
      <c r="AT202" s="133"/>
      <c r="AU202" s="133"/>
      <c r="AY202" s="132"/>
      <c r="BK202" s="134"/>
    </row>
    <row r="203" spans="2:63" s="9" customFormat="1" ht="21.75" customHeight="1" x14ac:dyDescent="0.3">
      <c r="B203" s="126"/>
      <c r="C203" s="149"/>
      <c r="D203" s="149"/>
      <c r="E203" s="170"/>
      <c r="F203" s="252" t="s">
        <v>773</v>
      </c>
      <c r="G203" s="252"/>
      <c r="H203" s="252"/>
      <c r="I203" s="252"/>
      <c r="J203" s="151"/>
      <c r="K203" s="157">
        <v>129.6</v>
      </c>
      <c r="L203" s="253"/>
      <c r="M203" s="253"/>
      <c r="N203" s="253"/>
      <c r="O203" s="253"/>
      <c r="P203" s="253"/>
      <c r="Q203" s="253"/>
      <c r="R203" s="128"/>
      <c r="T203" s="129"/>
      <c r="W203" s="130"/>
      <c r="Y203" s="130"/>
      <c r="AA203" s="131"/>
      <c r="AR203" s="132"/>
      <c r="AT203" s="133"/>
      <c r="AU203" s="133"/>
      <c r="AY203" s="132"/>
      <c r="BK203" s="134"/>
    </row>
    <row r="204" spans="2:63" s="9" customFormat="1" ht="30" customHeight="1" x14ac:dyDescent="0.3">
      <c r="B204" s="126"/>
      <c r="C204" s="164"/>
      <c r="D204" s="164"/>
      <c r="E204" s="210" t="s">
        <v>781</v>
      </c>
      <c r="F204" s="324"/>
      <c r="G204" s="343"/>
      <c r="H204" s="343"/>
      <c r="I204" s="343"/>
      <c r="J204" s="166"/>
      <c r="K204" s="167"/>
      <c r="L204" s="323"/>
      <c r="M204" s="343"/>
      <c r="N204" s="323"/>
      <c r="O204" s="343"/>
      <c r="P204" s="343"/>
      <c r="Q204" s="343"/>
      <c r="R204" s="128"/>
      <c r="T204" s="129"/>
      <c r="W204" s="130"/>
      <c r="Y204" s="130"/>
      <c r="AA204" s="131"/>
      <c r="AR204" s="132"/>
      <c r="AT204" s="133"/>
      <c r="AU204" s="133"/>
      <c r="AY204" s="132"/>
      <c r="BK204" s="134"/>
    </row>
    <row r="205" spans="2:63" s="9" customFormat="1" ht="33.75" customHeight="1" x14ac:dyDescent="0.3">
      <c r="B205" s="126"/>
      <c r="C205" s="164">
        <v>45</v>
      </c>
      <c r="D205" s="164" t="s">
        <v>118</v>
      </c>
      <c r="E205" s="165" t="s">
        <v>339</v>
      </c>
      <c r="F205" s="324" t="s">
        <v>371</v>
      </c>
      <c r="G205" s="343"/>
      <c r="H205" s="343"/>
      <c r="I205" s="343"/>
      <c r="J205" s="166" t="s">
        <v>129</v>
      </c>
      <c r="K205" s="167">
        <v>10.35</v>
      </c>
      <c r="L205" s="323"/>
      <c r="M205" s="343"/>
      <c r="N205" s="323">
        <f>ROUND(L205*K205,2)</f>
        <v>0</v>
      </c>
      <c r="O205" s="343"/>
      <c r="P205" s="343"/>
      <c r="Q205" s="343"/>
      <c r="R205" s="128"/>
      <c r="T205" s="129"/>
      <c r="W205" s="130"/>
      <c r="Y205" s="130"/>
      <c r="AA205" s="131"/>
      <c r="AR205" s="132"/>
      <c r="AT205" s="133"/>
      <c r="AU205" s="133"/>
      <c r="AY205" s="132"/>
      <c r="BK205" s="134"/>
    </row>
    <row r="206" spans="2:63" s="9" customFormat="1" ht="21.75" customHeight="1" x14ac:dyDescent="0.3">
      <c r="B206" s="126"/>
      <c r="C206" s="183"/>
      <c r="D206" s="183"/>
      <c r="E206" s="178" t="s">
        <v>5</v>
      </c>
      <c r="F206" s="335" t="s">
        <v>782</v>
      </c>
      <c r="G206" s="336"/>
      <c r="H206" s="336"/>
      <c r="I206" s="336"/>
      <c r="J206" s="183"/>
      <c r="K206" s="179">
        <v>10.35</v>
      </c>
      <c r="L206" s="183"/>
      <c r="M206" s="183"/>
      <c r="N206" s="183"/>
      <c r="O206" s="183"/>
      <c r="P206" s="183"/>
      <c r="Q206" s="183"/>
      <c r="R206" s="128"/>
      <c r="T206" s="129"/>
      <c r="W206" s="130"/>
      <c r="Y206" s="130"/>
      <c r="AA206" s="131"/>
      <c r="AR206" s="132"/>
      <c r="AT206" s="133"/>
      <c r="AU206" s="133"/>
      <c r="AY206" s="132"/>
      <c r="BK206" s="134"/>
    </row>
    <row r="207" spans="2:63" s="9" customFormat="1" ht="30" customHeight="1" x14ac:dyDescent="0.3">
      <c r="B207" s="126"/>
      <c r="C207" s="164">
        <v>46</v>
      </c>
      <c r="D207" s="164" t="s">
        <v>118</v>
      </c>
      <c r="E207" s="165" t="s">
        <v>135</v>
      </c>
      <c r="F207" s="324" t="s">
        <v>226</v>
      </c>
      <c r="G207" s="324"/>
      <c r="H207" s="324"/>
      <c r="I207" s="324"/>
      <c r="J207" s="166" t="s">
        <v>129</v>
      </c>
      <c r="K207" s="167">
        <v>10.35</v>
      </c>
      <c r="L207" s="323"/>
      <c r="M207" s="323"/>
      <c r="N207" s="323">
        <f t="shared" ref="N207:N208" si="10">ROUND(L207*K207,2)</f>
        <v>0</v>
      </c>
      <c r="O207" s="323"/>
      <c r="P207" s="323"/>
      <c r="Q207" s="323"/>
      <c r="R207" s="128"/>
      <c r="T207" s="129"/>
      <c r="W207" s="130"/>
      <c r="Y207" s="130"/>
      <c r="AA207" s="131"/>
      <c r="AR207" s="132"/>
      <c r="AT207" s="133"/>
      <c r="AU207" s="133"/>
      <c r="AY207" s="132"/>
      <c r="BK207" s="134"/>
    </row>
    <row r="208" spans="2:63" s="9" customFormat="1" ht="27.75" customHeight="1" x14ac:dyDescent="0.3">
      <c r="B208" s="126"/>
      <c r="C208" s="164">
        <v>47</v>
      </c>
      <c r="D208" s="164" t="s">
        <v>118</v>
      </c>
      <c r="E208" s="165" t="s">
        <v>227</v>
      </c>
      <c r="F208" s="324" t="s">
        <v>228</v>
      </c>
      <c r="G208" s="324"/>
      <c r="H208" s="324"/>
      <c r="I208" s="324"/>
      <c r="J208" s="166" t="s">
        <v>129</v>
      </c>
      <c r="K208" s="167">
        <v>207</v>
      </c>
      <c r="L208" s="323"/>
      <c r="M208" s="323"/>
      <c r="N208" s="323">
        <f t="shared" si="10"/>
        <v>0</v>
      </c>
      <c r="O208" s="323"/>
      <c r="P208" s="323"/>
      <c r="Q208" s="323"/>
      <c r="R208" s="128"/>
      <c r="T208" s="129"/>
      <c r="W208" s="130"/>
      <c r="Y208" s="130"/>
      <c r="AA208" s="131"/>
      <c r="AR208" s="132"/>
      <c r="AT208" s="133"/>
      <c r="AU208" s="133"/>
      <c r="AY208" s="132"/>
      <c r="BK208" s="134"/>
    </row>
    <row r="209" spans="2:63" s="9" customFormat="1" ht="18" customHeight="1" x14ac:dyDescent="0.3">
      <c r="B209" s="126"/>
      <c r="C209" s="149"/>
      <c r="D209" s="149"/>
      <c r="E209" s="170"/>
      <c r="F209" s="252" t="s">
        <v>783</v>
      </c>
      <c r="G209" s="252"/>
      <c r="H209" s="252"/>
      <c r="I209" s="252"/>
      <c r="J209" s="151"/>
      <c r="K209" s="157">
        <v>207</v>
      </c>
      <c r="L209" s="253"/>
      <c r="M209" s="253"/>
      <c r="N209" s="253"/>
      <c r="O209" s="253"/>
      <c r="P209" s="253"/>
      <c r="Q209" s="253"/>
      <c r="R209" s="128"/>
      <c r="T209" s="129"/>
      <c r="W209" s="130"/>
      <c r="Y209" s="130"/>
      <c r="AA209" s="131"/>
      <c r="AR209" s="132"/>
      <c r="AT209" s="133"/>
      <c r="AU209" s="133"/>
      <c r="AY209" s="132"/>
      <c r="BK209" s="134"/>
    </row>
    <row r="210" spans="2:63" s="9" customFormat="1" ht="26.25" customHeight="1" x14ac:dyDescent="0.3">
      <c r="B210" s="126"/>
      <c r="C210" s="164"/>
      <c r="D210" s="164"/>
      <c r="E210" s="210" t="s">
        <v>790</v>
      </c>
      <c r="F210" s="324"/>
      <c r="G210" s="343"/>
      <c r="H210" s="343"/>
      <c r="I210" s="343"/>
      <c r="J210" s="166"/>
      <c r="K210" s="167"/>
      <c r="L210" s="323"/>
      <c r="M210" s="343"/>
      <c r="N210" s="323"/>
      <c r="O210" s="343"/>
      <c r="P210" s="343"/>
      <c r="Q210" s="343"/>
      <c r="R210" s="128"/>
      <c r="T210" s="129"/>
      <c r="W210" s="130"/>
      <c r="Y210" s="130"/>
      <c r="AA210" s="131"/>
      <c r="AR210" s="132"/>
      <c r="AT210" s="133"/>
      <c r="AU210" s="133"/>
      <c r="AY210" s="132"/>
      <c r="BK210" s="134"/>
    </row>
    <row r="211" spans="2:63" s="9" customFormat="1" ht="27.75" customHeight="1" x14ac:dyDescent="0.3">
      <c r="B211" s="126"/>
      <c r="C211" s="164">
        <v>48</v>
      </c>
      <c r="D211" s="164" t="s">
        <v>118</v>
      </c>
      <c r="E211" s="165" t="s">
        <v>339</v>
      </c>
      <c r="F211" s="324" t="s">
        <v>371</v>
      </c>
      <c r="G211" s="343"/>
      <c r="H211" s="343"/>
      <c r="I211" s="343"/>
      <c r="J211" s="166" t="s">
        <v>129</v>
      </c>
      <c r="K211" s="167">
        <v>2.42</v>
      </c>
      <c r="L211" s="323"/>
      <c r="M211" s="343"/>
      <c r="N211" s="323">
        <f>ROUND(L211*K211,2)</f>
        <v>0</v>
      </c>
      <c r="O211" s="343"/>
      <c r="P211" s="343"/>
      <c r="Q211" s="343"/>
      <c r="R211" s="128"/>
      <c r="T211" s="129"/>
      <c r="W211" s="130"/>
      <c r="Y211" s="130"/>
      <c r="AA211" s="131"/>
      <c r="AR211" s="132"/>
      <c r="AT211" s="133"/>
      <c r="AU211" s="133"/>
      <c r="AY211" s="132"/>
      <c r="BK211" s="134"/>
    </row>
    <row r="212" spans="2:63" s="9" customFormat="1" ht="23.25" customHeight="1" x14ac:dyDescent="0.3">
      <c r="B212" s="126"/>
      <c r="C212" s="183"/>
      <c r="D212" s="183"/>
      <c r="E212" s="178" t="s">
        <v>5</v>
      </c>
      <c r="F212" s="335" t="s">
        <v>792</v>
      </c>
      <c r="G212" s="336"/>
      <c r="H212" s="336"/>
      <c r="I212" s="336"/>
      <c r="J212" s="183"/>
      <c r="K212" s="179">
        <v>1.6</v>
      </c>
      <c r="L212" s="183"/>
      <c r="M212" s="183"/>
      <c r="N212" s="183"/>
      <c r="O212" s="183"/>
      <c r="P212" s="183"/>
      <c r="Q212" s="183"/>
      <c r="R212" s="128"/>
      <c r="T212" s="129"/>
      <c r="W212" s="130"/>
      <c r="Y212" s="130"/>
      <c r="AA212" s="131"/>
      <c r="AR212" s="132"/>
      <c r="AT212" s="133"/>
      <c r="AU212" s="133"/>
      <c r="AY212" s="132"/>
      <c r="BK212" s="134"/>
    </row>
    <row r="213" spans="2:63" s="9" customFormat="1" ht="27.75" customHeight="1" x14ac:dyDescent="0.3">
      <c r="B213" s="126"/>
      <c r="C213" s="183"/>
      <c r="D213" s="183"/>
      <c r="E213" s="178" t="s">
        <v>5</v>
      </c>
      <c r="F213" s="335" t="s">
        <v>793</v>
      </c>
      <c r="G213" s="336"/>
      <c r="H213" s="336"/>
      <c r="I213" s="336"/>
      <c r="J213" s="183"/>
      <c r="K213" s="179">
        <v>0.82</v>
      </c>
      <c r="L213" s="183"/>
      <c r="M213" s="183"/>
      <c r="N213" s="183"/>
      <c r="O213" s="183"/>
      <c r="P213" s="183"/>
      <c r="Q213" s="183"/>
      <c r="R213" s="128"/>
      <c r="T213" s="129"/>
      <c r="W213" s="130"/>
      <c r="Y213" s="130"/>
      <c r="AA213" s="131"/>
      <c r="AR213" s="132"/>
      <c r="AT213" s="133"/>
      <c r="AU213" s="133"/>
      <c r="AY213" s="132"/>
      <c r="BK213" s="134"/>
    </row>
    <row r="214" spans="2:63" s="9" customFormat="1" ht="27.75" customHeight="1" x14ac:dyDescent="0.3">
      <c r="B214" s="126"/>
      <c r="C214" s="164">
        <v>49</v>
      </c>
      <c r="D214" s="164" t="s">
        <v>118</v>
      </c>
      <c r="E214" s="165" t="s">
        <v>135</v>
      </c>
      <c r="F214" s="324" t="s">
        <v>226</v>
      </c>
      <c r="G214" s="324"/>
      <c r="H214" s="324"/>
      <c r="I214" s="324"/>
      <c r="J214" s="166" t="s">
        <v>129</v>
      </c>
      <c r="K214" s="167">
        <v>2.42</v>
      </c>
      <c r="L214" s="323"/>
      <c r="M214" s="323"/>
      <c r="N214" s="323">
        <f t="shared" ref="N214:N215" si="11">ROUND(L214*K214,2)</f>
        <v>0</v>
      </c>
      <c r="O214" s="323"/>
      <c r="P214" s="323"/>
      <c r="Q214" s="323"/>
      <c r="R214" s="128"/>
      <c r="T214" s="129"/>
      <c r="W214" s="130"/>
      <c r="Y214" s="130"/>
      <c r="AA214" s="131"/>
      <c r="AR214" s="132"/>
      <c r="AT214" s="133"/>
      <c r="AU214" s="133"/>
      <c r="AY214" s="132"/>
      <c r="BK214" s="134"/>
    </row>
    <row r="215" spans="2:63" s="9" customFormat="1" ht="27.75" customHeight="1" x14ac:dyDescent="0.3">
      <c r="B215" s="126"/>
      <c r="C215" s="164">
        <v>50</v>
      </c>
      <c r="D215" s="164" t="s">
        <v>118</v>
      </c>
      <c r="E215" s="165" t="s">
        <v>227</v>
      </c>
      <c r="F215" s="324" t="s">
        <v>228</v>
      </c>
      <c r="G215" s="324"/>
      <c r="H215" s="324"/>
      <c r="I215" s="324"/>
      <c r="J215" s="166" t="s">
        <v>129</v>
      </c>
      <c r="K215" s="167">
        <v>48.4</v>
      </c>
      <c r="L215" s="323"/>
      <c r="M215" s="323"/>
      <c r="N215" s="323">
        <f t="shared" si="11"/>
        <v>0</v>
      </c>
      <c r="O215" s="323"/>
      <c r="P215" s="323"/>
      <c r="Q215" s="323"/>
      <c r="R215" s="128"/>
      <c r="T215" s="129"/>
      <c r="W215" s="130"/>
      <c r="Y215" s="130"/>
      <c r="AA215" s="131"/>
      <c r="AR215" s="132"/>
      <c r="AT215" s="133"/>
      <c r="AU215" s="133"/>
      <c r="AY215" s="132"/>
      <c r="BK215" s="134"/>
    </row>
    <row r="216" spans="2:63" s="9" customFormat="1" ht="21" customHeight="1" x14ac:dyDescent="0.3">
      <c r="B216" s="126"/>
      <c r="C216" s="149"/>
      <c r="D216" s="149"/>
      <c r="E216" s="170"/>
      <c r="F216" s="252" t="s">
        <v>794</v>
      </c>
      <c r="G216" s="252"/>
      <c r="H216" s="252"/>
      <c r="I216" s="252"/>
      <c r="J216" s="151"/>
      <c r="K216" s="157">
        <v>48.4</v>
      </c>
      <c r="L216" s="253"/>
      <c r="M216" s="253"/>
      <c r="N216" s="253"/>
      <c r="O216" s="253"/>
      <c r="P216" s="253"/>
      <c r="Q216" s="253"/>
      <c r="R216" s="128"/>
      <c r="T216" s="129"/>
      <c r="W216" s="130"/>
      <c r="Y216" s="130"/>
      <c r="AA216" s="131"/>
      <c r="AR216" s="132"/>
      <c r="AT216" s="133"/>
      <c r="AU216" s="133"/>
      <c r="AY216" s="132"/>
      <c r="BK216" s="134"/>
    </row>
    <row r="217" spans="2:63" s="9" customFormat="1" ht="36.75" customHeight="1" x14ac:dyDescent="0.3">
      <c r="B217" s="126"/>
      <c r="C217" s="149">
        <v>51</v>
      </c>
      <c r="D217" s="149" t="s">
        <v>118</v>
      </c>
      <c r="E217" s="150" t="s">
        <v>784</v>
      </c>
      <c r="F217" s="252" t="s">
        <v>791</v>
      </c>
      <c r="G217" s="252"/>
      <c r="H217" s="252"/>
      <c r="I217" s="252"/>
      <c r="J217" s="151" t="s">
        <v>129</v>
      </c>
      <c r="K217" s="157">
        <v>34.19</v>
      </c>
      <c r="L217" s="253"/>
      <c r="M217" s="253"/>
      <c r="N217" s="253">
        <f>ROUND(L217*K217,2)</f>
        <v>0</v>
      </c>
      <c r="O217" s="253"/>
      <c r="P217" s="253"/>
      <c r="Q217" s="253"/>
      <c r="R217" s="128"/>
      <c r="T217" s="129"/>
      <c r="W217" s="130"/>
      <c r="Y217" s="130"/>
      <c r="AA217" s="131"/>
      <c r="AR217" s="132"/>
      <c r="AT217" s="133"/>
      <c r="AU217" s="133"/>
      <c r="AY217" s="132"/>
      <c r="BK217" s="134"/>
    </row>
    <row r="218" spans="2:63" s="9" customFormat="1" ht="21" customHeight="1" x14ac:dyDescent="0.3">
      <c r="B218" s="126"/>
      <c r="C218" s="149"/>
      <c r="D218" s="149"/>
      <c r="E218" s="150"/>
      <c r="F218" s="252" t="s">
        <v>795</v>
      </c>
      <c r="G218" s="252"/>
      <c r="H218" s="252"/>
      <c r="I218" s="252"/>
      <c r="J218" s="151"/>
      <c r="K218" s="157"/>
      <c r="L218" s="253"/>
      <c r="M218" s="253"/>
      <c r="N218" s="253"/>
      <c r="O218" s="253"/>
      <c r="P218" s="253"/>
      <c r="Q218" s="253"/>
      <c r="R218" s="128"/>
      <c r="T218" s="129"/>
      <c r="W218" s="130"/>
      <c r="Y218" s="130"/>
      <c r="AA218" s="131"/>
      <c r="AR218" s="132"/>
      <c r="AT218" s="133"/>
      <c r="AU218" s="133"/>
      <c r="AY218" s="132"/>
      <c r="BK218" s="134"/>
    </row>
    <row r="219" spans="2:63" s="9" customFormat="1" ht="29.25" customHeight="1" x14ac:dyDescent="0.35">
      <c r="B219" s="126"/>
      <c r="D219" s="127" t="s">
        <v>96</v>
      </c>
      <c r="E219" s="127"/>
      <c r="F219" s="127"/>
      <c r="G219" s="127"/>
      <c r="H219" s="127"/>
      <c r="I219" s="127"/>
      <c r="J219" s="127"/>
      <c r="K219" s="127"/>
      <c r="L219" s="127"/>
      <c r="M219" s="127"/>
      <c r="N219" s="349">
        <f>SUM(N220+N237+N244+N249+N253+N255+N280+N284)</f>
        <v>0</v>
      </c>
      <c r="O219" s="350"/>
      <c r="P219" s="350"/>
      <c r="Q219" s="350"/>
      <c r="R219" s="128"/>
      <c r="T219" s="129"/>
      <c r="W219" s="130"/>
      <c r="Y219" s="130"/>
      <c r="AA219" s="131"/>
      <c r="AR219" s="132"/>
      <c r="AT219" s="133"/>
      <c r="AU219" s="133"/>
      <c r="AY219" s="132"/>
      <c r="BK219" s="134"/>
    </row>
    <row r="220" spans="2:63" s="9" customFormat="1" ht="30" customHeight="1" x14ac:dyDescent="0.3">
      <c r="B220" s="126"/>
      <c r="D220" s="135" t="s">
        <v>411</v>
      </c>
      <c r="E220" s="135"/>
      <c r="F220" s="135"/>
      <c r="G220" s="135"/>
      <c r="H220" s="135"/>
      <c r="I220" s="135"/>
      <c r="J220" s="135"/>
      <c r="K220" s="135"/>
      <c r="L220" s="135"/>
      <c r="M220" s="135"/>
      <c r="N220" s="327">
        <f>SUM(N221:Q236)</f>
        <v>0</v>
      </c>
      <c r="O220" s="328"/>
      <c r="P220" s="328"/>
      <c r="Q220" s="328"/>
      <c r="R220" s="128"/>
      <c r="T220" s="129"/>
      <c r="W220" s="130"/>
      <c r="Y220" s="130"/>
      <c r="AA220" s="131"/>
      <c r="AR220" s="132"/>
      <c r="AT220" s="133"/>
      <c r="AU220" s="133"/>
      <c r="AY220" s="132"/>
      <c r="BK220" s="134"/>
    </row>
    <row r="221" spans="2:63" s="9" customFormat="1" ht="40.5" customHeight="1" x14ac:dyDescent="0.3">
      <c r="B221" s="126"/>
      <c r="C221" s="149">
        <v>52</v>
      </c>
      <c r="D221" s="149" t="s">
        <v>118</v>
      </c>
      <c r="E221" s="165" t="s">
        <v>375</v>
      </c>
      <c r="F221" s="252" t="s">
        <v>796</v>
      </c>
      <c r="G221" s="252"/>
      <c r="H221" s="252"/>
      <c r="I221" s="252"/>
      <c r="J221" s="151" t="s">
        <v>124</v>
      </c>
      <c r="K221" s="157">
        <v>12</v>
      </c>
      <c r="L221" s="253"/>
      <c r="M221" s="253"/>
      <c r="N221" s="253">
        <f t="shared" ref="N221" si="12">ROUND(L221*K221,2)</f>
        <v>0</v>
      </c>
      <c r="O221" s="253"/>
      <c r="P221" s="253"/>
      <c r="Q221" s="253"/>
      <c r="R221" s="128"/>
      <c r="T221" s="129"/>
      <c r="W221" s="130"/>
      <c r="Y221" s="130"/>
      <c r="AA221" s="131"/>
      <c r="AR221" s="132"/>
      <c r="AT221" s="133"/>
      <c r="AU221" s="133"/>
      <c r="AY221" s="132"/>
      <c r="BK221" s="134"/>
    </row>
    <row r="222" spans="2:63" s="9" customFormat="1" ht="34.5" customHeight="1" x14ac:dyDescent="0.3">
      <c r="B222" s="126"/>
      <c r="C222" s="149">
        <v>53</v>
      </c>
      <c r="D222" s="149" t="s">
        <v>118</v>
      </c>
      <c r="E222" s="150" t="s">
        <v>377</v>
      </c>
      <c r="F222" s="252" t="s">
        <v>502</v>
      </c>
      <c r="G222" s="252"/>
      <c r="H222" s="252"/>
      <c r="I222" s="252"/>
      <c r="J222" s="151" t="s">
        <v>124</v>
      </c>
      <c r="K222" s="157">
        <v>190</v>
      </c>
      <c r="L222" s="253"/>
      <c r="M222" s="253"/>
      <c r="N222" s="253">
        <f>ROUND(L222*K222,2)</f>
        <v>0</v>
      </c>
      <c r="O222" s="253"/>
      <c r="P222" s="253"/>
      <c r="Q222" s="253"/>
      <c r="R222" s="128"/>
      <c r="T222" s="129"/>
      <c r="W222" s="130"/>
      <c r="Y222" s="130"/>
      <c r="AA222" s="131"/>
      <c r="AR222" s="132"/>
      <c r="AT222" s="133"/>
      <c r="AU222" s="133"/>
      <c r="AY222" s="132"/>
      <c r="BK222" s="134"/>
    </row>
    <row r="223" spans="2:63" s="9" customFormat="1" ht="30.75" customHeight="1" x14ac:dyDescent="0.3">
      <c r="B223" s="126"/>
      <c r="C223" s="149">
        <v>54</v>
      </c>
      <c r="D223" s="149" t="s">
        <v>118</v>
      </c>
      <c r="E223" s="150" t="s">
        <v>378</v>
      </c>
      <c r="F223" s="252" t="s">
        <v>797</v>
      </c>
      <c r="G223" s="252"/>
      <c r="H223" s="252"/>
      <c r="I223" s="252"/>
      <c r="J223" s="151" t="s">
        <v>124</v>
      </c>
      <c r="K223" s="157">
        <v>60</v>
      </c>
      <c r="L223" s="253"/>
      <c r="M223" s="253"/>
      <c r="N223" s="253">
        <f>ROUND(L223*K223,2)</f>
        <v>0</v>
      </c>
      <c r="O223" s="253"/>
      <c r="P223" s="253"/>
      <c r="Q223" s="253"/>
      <c r="R223" s="128"/>
      <c r="T223" s="129"/>
      <c r="W223" s="130"/>
      <c r="Y223" s="130"/>
      <c r="AA223" s="131"/>
      <c r="AR223" s="132"/>
      <c r="AT223" s="133"/>
      <c r="AU223" s="133"/>
      <c r="AY223" s="132"/>
      <c r="BK223" s="134"/>
    </row>
    <row r="224" spans="2:63" s="9" customFormat="1" ht="24.75" customHeight="1" x14ac:dyDescent="0.3">
      <c r="B224" s="126"/>
      <c r="C224" s="149">
        <v>55</v>
      </c>
      <c r="D224" s="149" t="s">
        <v>118</v>
      </c>
      <c r="E224" s="150" t="s">
        <v>501</v>
      </c>
      <c r="F224" s="252" t="s">
        <v>503</v>
      </c>
      <c r="G224" s="252"/>
      <c r="H224" s="252"/>
      <c r="I224" s="252"/>
      <c r="J224" s="151" t="s">
        <v>124</v>
      </c>
      <c r="K224" s="157">
        <v>30</v>
      </c>
      <c r="L224" s="253"/>
      <c r="M224" s="253"/>
      <c r="N224" s="253">
        <f>ROUND(L224*K224,2)</f>
        <v>0</v>
      </c>
      <c r="O224" s="253"/>
      <c r="P224" s="253"/>
      <c r="Q224" s="253"/>
      <c r="R224" s="128"/>
      <c r="T224" s="129"/>
      <c r="W224" s="130"/>
      <c r="Y224" s="130"/>
      <c r="AA224" s="131"/>
      <c r="AR224" s="132"/>
      <c r="AT224" s="133"/>
      <c r="AU224" s="133"/>
      <c r="AY224" s="132"/>
      <c r="BK224" s="134"/>
    </row>
    <row r="225" spans="2:63" s="9" customFormat="1" ht="26.25" customHeight="1" x14ac:dyDescent="0.3">
      <c r="B225" s="126"/>
      <c r="C225" s="149">
        <v>56</v>
      </c>
      <c r="D225" s="149" t="s">
        <v>118</v>
      </c>
      <c r="E225" s="150" t="s">
        <v>379</v>
      </c>
      <c r="F225" s="252" t="s">
        <v>380</v>
      </c>
      <c r="G225" s="252"/>
      <c r="H225" s="252"/>
      <c r="I225" s="252"/>
      <c r="J225" s="151" t="s">
        <v>163</v>
      </c>
      <c r="K225" s="157">
        <v>4</v>
      </c>
      <c r="L225" s="253"/>
      <c r="M225" s="253"/>
      <c r="N225" s="253">
        <f>ROUND(L225*K225,2)</f>
        <v>0</v>
      </c>
      <c r="O225" s="253"/>
      <c r="P225" s="253"/>
      <c r="Q225" s="253"/>
      <c r="R225" s="128"/>
      <c r="T225" s="129"/>
      <c r="W225" s="130"/>
      <c r="Y225" s="130"/>
      <c r="AA225" s="131"/>
      <c r="AR225" s="132"/>
      <c r="AT225" s="133"/>
      <c r="AU225" s="133"/>
      <c r="AY225" s="132"/>
      <c r="BK225" s="134"/>
    </row>
    <row r="226" spans="2:63" s="9" customFormat="1" ht="24" customHeight="1" x14ac:dyDescent="0.3">
      <c r="B226" s="126"/>
      <c r="C226" s="149">
        <v>57</v>
      </c>
      <c r="D226" s="149" t="s">
        <v>118</v>
      </c>
      <c r="E226" s="150" t="s">
        <v>381</v>
      </c>
      <c r="F226" s="252" t="s">
        <v>382</v>
      </c>
      <c r="G226" s="252"/>
      <c r="H226" s="252"/>
      <c r="I226" s="252"/>
      <c r="J226" s="151" t="s">
        <v>124</v>
      </c>
      <c r="K226" s="157">
        <v>124</v>
      </c>
      <c r="L226" s="253"/>
      <c r="M226" s="253"/>
      <c r="N226" s="253">
        <f t="shared" ref="N226" si="13">ROUND(L226*K226,2)</f>
        <v>0</v>
      </c>
      <c r="O226" s="253"/>
      <c r="P226" s="253"/>
      <c r="Q226" s="253"/>
      <c r="R226" s="128"/>
      <c r="T226" s="129"/>
      <c r="W226" s="130"/>
      <c r="Y226" s="130"/>
      <c r="AA226" s="131"/>
      <c r="AR226" s="132"/>
      <c r="AT226" s="133"/>
      <c r="AU226" s="133"/>
      <c r="AY226" s="132"/>
      <c r="BK226" s="134"/>
    </row>
    <row r="227" spans="2:63" s="9" customFormat="1" ht="22.5" customHeight="1" x14ac:dyDescent="0.3">
      <c r="B227" s="126"/>
      <c r="C227" s="149">
        <v>58</v>
      </c>
      <c r="D227" s="149" t="s">
        <v>118</v>
      </c>
      <c r="E227" s="150" t="s">
        <v>383</v>
      </c>
      <c r="F227" s="252" t="s">
        <v>384</v>
      </c>
      <c r="G227" s="252"/>
      <c r="H227" s="252"/>
      <c r="I227" s="252"/>
      <c r="J227" s="151" t="s">
        <v>163</v>
      </c>
      <c r="K227" s="157">
        <v>16</v>
      </c>
      <c r="L227" s="253"/>
      <c r="M227" s="253"/>
      <c r="N227" s="253">
        <f t="shared" ref="N227:N233" si="14">ROUND(L227*K227,2)</f>
        <v>0</v>
      </c>
      <c r="O227" s="253"/>
      <c r="P227" s="253"/>
      <c r="Q227" s="253"/>
      <c r="R227" s="128"/>
      <c r="T227" s="129"/>
      <c r="W227" s="130"/>
      <c r="Y227" s="130"/>
      <c r="AA227" s="131"/>
      <c r="AR227" s="132"/>
      <c r="AT227" s="133"/>
      <c r="AU227" s="133"/>
      <c r="AY227" s="132"/>
      <c r="BK227" s="134"/>
    </row>
    <row r="228" spans="2:63" s="9" customFormat="1" ht="24" customHeight="1" x14ac:dyDescent="0.3">
      <c r="B228" s="126"/>
      <c r="C228" s="149">
        <v>59</v>
      </c>
      <c r="D228" s="149" t="s">
        <v>118</v>
      </c>
      <c r="E228" s="150" t="s">
        <v>798</v>
      </c>
      <c r="F228" s="252" t="s">
        <v>799</v>
      </c>
      <c r="G228" s="252"/>
      <c r="H228" s="252"/>
      <c r="I228" s="252"/>
      <c r="J228" s="151" t="s">
        <v>163</v>
      </c>
      <c r="K228" s="157">
        <v>1</v>
      </c>
      <c r="L228" s="253"/>
      <c r="M228" s="253"/>
      <c r="N228" s="253">
        <f t="shared" ref="N228:N230" si="15">ROUND(L228*K228,2)</f>
        <v>0</v>
      </c>
      <c r="O228" s="253"/>
      <c r="P228" s="253"/>
      <c r="Q228" s="253"/>
      <c r="R228" s="128"/>
      <c r="T228" s="129"/>
      <c r="W228" s="130"/>
      <c r="Y228" s="130"/>
      <c r="AA228" s="131"/>
      <c r="AR228" s="132"/>
      <c r="AT228" s="133"/>
      <c r="AU228" s="133"/>
      <c r="AY228" s="132"/>
      <c r="BK228" s="134"/>
    </row>
    <row r="229" spans="2:63" s="9" customFormat="1" ht="22.5" customHeight="1" x14ac:dyDescent="0.3">
      <c r="B229" s="126"/>
      <c r="C229" s="149">
        <v>60</v>
      </c>
      <c r="D229" s="149" t="s">
        <v>118</v>
      </c>
      <c r="E229" s="150" t="s">
        <v>800</v>
      </c>
      <c r="F229" s="252" t="s">
        <v>801</v>
      </c>
      <c r="G229" s="252"/>
      <c r="H229" s="252"/>
      <c r="I229" s="252"/>
      <c r="J229" s="151" t="s">
        <v>163</v>
      </c>
      <c r="K229" s="157">
        <v>6</v>
      </c>
      <c r="L229" s="253"/>
      <c r="M229" s="253"/>
      <c r="N229" s="253">
        <f t="shared" si="15"/>
        <v>0</v>
      </c>
      <c r="O229" s="253"/>
      <c r="P229" s="253"/>
      <c r="Q229" s="253"/>
      <c r="R229" s="128"/>
      <c r="T229" s="129"/>
      <c r="W229" s="130"/>
      <c r="Y229" s="130"/>
      <c r="AA229" s="131"/>
      <c r="AR229" s="132"/>
      <c r="AT229" s="133"/>
      <c r="AU229" s="133"/>
      <c r="AY229" s="132"/>
      <c r="BK229" s="134"/>
    </row>
    <row r="230" spans="2:63" s="9" customFormat="1" ht="22.5" customHeight="1" x14ac:dyDescent="0.3">
      <c r="B230" s="126"/>
      <c r="C230" s="149">
        <v>61</v>
      </c>
      <c r="D230" s="149" t="s">
        <v>118</v>
      </c>
      <c r="E230" s="150" t="s">
        <v>802</v>
      </c>
      <c r="F230" s="252" t="s">
        <v>803</v>
      </c>
      <c r="G230" s="252"/>
      <c r="H230" s="252"/>
      <c r="I230" s="252"/>
      <c r="J230" s="151" t="s">
        <v>163</v>
      </c>
      <c r="K230" s="157">
        <v>1</v>
      </c>
      <c r="L230" s="253"/>
      <c r="M230" s="253"/>
      <c r="N230" s="253">
        <f t="shared" si="15"/>
        <v>0</v>
      </c>
      <c r="O230" s="253"/>
      <c r="P230" s="253"/>
      <c r="Q230" s="253"/>
      <c r="R230" s="128"/>
      <c r="T230" s="129"/>
      <c r="W230" s="130"/>
      <c r="Y230" s="130"/>
      <c r="AA230" s="131"/>
      <c r="AR230" s="132"/>
      <c r="AT230" s="133"/>
      <c r="AU230" s="133"/>
      <c r="AY230" s="132"/>
      <c r="BK230" s="134"/>
    </row>
    <row r="231" spans="2:63" s="9" customFormat="1" ht="24.75" customHeight="1" x14ac:dyDescent="0.3">
      <c r="B231" s="126"/>
      <c r="C231" s="149">
        <v>62</v>
      </c>
      <c r="D231" s="149" t="s">
        <v>118</v>
      </c>
      <c r="E231" s="150" t="s">
        <v>385</v>
      </c>
      <c r="F231" s="252" t="s">
        <v>386</v>
      </c>
      <c r="G231" s="252"/>
      <c r="H231" s="252"/>
      <c r="I231" s="252"/>
      <c r="J231" s="151" t="s">
        <v>126</v>
      </c>
      <c r="K231" s="157">
        <v>20</v>
      </c>
      <c r="L231" s="253"/>
      <c r="M231" s="253"/>
      <c r="N231" s="253">
        <f t="shared" si="14"/>
        <v>0</v>
      </c>
      <c r="O231" s="253"/>
      <c r="P231" s="253"/>
      <c r="Q231" s="253"/>
      <c r="R231" s="128"/>
      <c r="T231" s="129"/>
      <c r="W231" s="130"/>
      <c r="Y231" s="130"/>
      <c r="AA231" s="131"/>
      <c r="AR231" s="132"/>
      <c r="AT231" s="133"/>
      <c r="AU231" s="133"/>
      <c r="AY231" s="132"/>
      <c r="BK231" s="134"/>
    </row>
    <row r="232" spans="2:63" s="9" customFormat="1" ht="24.75" customHeight="1" x14ac:dyDescent="0.3">
      <c r="B232" s="126"/>
      <c r="C232" s="149">
        <v>63</v>
      </c>
      <c r="D232" s="149"/>
      <c r="E232" s="150" t="s">
        <v>804</v>
      </c>
      <c r="F232" s="252" t="s">
        <v>805</v>
      </c>
      <c r="G232" s="252"/>
      <c r="H232" s="252"/>
      <c r="I232" s="252"/>
      <c r="J232" s="151" t="s">
        <v>126</v>
      </c>
      <c r="K232" s="157">
        <v>1</v>
      </c>
      <c r="L232" s="253"/>
      <c r="M232" s="253"/>
      <c r="N232" s="253">
        <f t="shared" si="14"/>
        <v>0</v>
      </c>
      <c r="O232" s="253"/>
      <c r="P232" s="253"/>
      <c r="Q232" s="253"/>
      <c r="R232" s="128"/>
      <c r="T232" s="129"/>
      <c r="W232" s="130"/>
      <c r="Y232" s="130"/>
      <c r="AA232" s="131"/>
      <c r="AR232" s="132"/>
      <c r="AT232" s="133"/>
      <c r="AU232" s="133"/>
      <c r="AY232" s="132"/>
      <c r="BK232" s="134"/>
    </row>
    <row r="233" spans="2:63" s="9" customFormat="1" ht="24" customHeight="1" x14ac:dyDescent="0.3">
      <c r="B233" s="126"/>
      <c r="C233" s="149">
        <v>64</v>
      </c>
      <c r="D233" s="149" t="s">
        <v>118</v>
      </c>
      <c r="E233" s="150" t="s">
        <v>504</v>
      </c>
      <c r="F233" s="252" t="s">
        <v>505</v>
      </c>
      <c r="G233" s="252"/>
      <c r="H233" s="252"/>
      <c r="I233" s="252"/>
      <c r="J233" s="151" t="s">
        <v>126</v>
      </c>
      <c r="K233" s="157">
        <v>1</v>
      </c>
      <c r="L233" s="253"/>
      <c r="M233" s="253"/>
      <c r="N233" s="253">
        <f t="shared" si="14"/>
        <v>0</v>
      </c>
      <c r="O233" s="253"/>
      <c r="P233" s="253"/>
      <c r="Q233" s="253"/>
      <c r="R233" s="128"/>
      <c r="T233" s="129"/>
      <c r="W233" s="130"/>
      <c r="Y233" s="130"/>
      <c r="AA233" s="131"/>
      <c r="AR233" s="132"/>
      <c r="AT233" s="133"/>
      <c r="AU233" s="133"/>
      <c r="AY233" s="132"/>
      <c r="BK233" s="134"/>
    </row>
    <row r="234" spans="2:63" s="9" customFormat="1" ht="27" customHeight="1" x14ac:dyDescent="0.3">
      <c r="B234" s="126"/>
      <c r="C234" s="149">
        <v>65</v>
      </c>
      <c r="D234" s="149" t="s">
        <v>118</v>
      </c>
      <c r="E234" s="150" t="s">
        <v>506</v>
      </c>
      <c r="F234" s="252" t="s">
        <v>507</v>
      </c>
      <c r="G234" s="252"/>
      <c r="H234" s="252"/>
      <c r="I234" s="252"/>
      <c r="J234" s="151" t="s">
        <v>126</v>
      </c>
      <c r="K234" s="157">
        <v>1</v>
      </c>
      <c r="L234" s="253"/>
      <c r="M234" s="253"/>
      <c r="N234" s="253">
        <f t="shared" ref="N234:N235" si="16">ROUND(L234*K234,2)</f>
        <v>0</v>
      </c>
      <c r="O234" s="253"/>
      <c r="P234" s="253"/>
      <c r="Q234" s="253"/>
      <c r="R234" s="128"/>
      <c r="T234" s="129"/>
      <c r="W234" s="130"/>
      <c r="Y234" s="130"/>
      <c r="AA234" s="131"/>
      <c r="AR234" s="132"/>
      <c r="AT234" s="133"/>
      <c r="AU234" s="133"/>
      <c r="AY234" s="132"/>
      <c r="BK234" s="134"/>
    </row>
    <row r="235" spans="2:63" s="9" customFormat="1" ht="32.25" customHeight="1" x14ac:dyDescent="0.3">
      <c r="B235" s="126"/>
      <c r="C235" s="149">
        <v>66</v>
      </c>
      <c r="D235" s="149" t="s">
        <v>118</v>
      </c>
      <c r="E235" s="150" t="s">
        <v>453</v>
      </c>
      <c r="F235" s="252" t="s">
        <v>508</v>
      </c>
      <c r="G235" s="252"/>
      <c r="H235" s="252"/>
      <c r="I235" s="252"/>
      <c r="J235" s="151" t="s">
        <v>324</v>
      </c>
      <c r="K235" s="157">
        <v>1</v>
      </c>
      <c r="L235" s="253"/>
      <c r="M235" s="253"/>
      <c r="N235" s="253">
        <f t="shared" si="16"/>
        <v>0</v>
      </c>
      <c r="O235" s="253"/>
      <c r="P235" s="253"/>
      <c r="Q235" s="253"/>
      <c r="R235" s="128"/>
      <c r="T235" s="129"/>
      <c r="W235" s="130"/>
      <c r="Y235" s="130"/>
      <c r="AA235" s="131"/>
      <c r="AR235" s="132"/>
      <c r="AT235" s="133"/>
      <c r="AU235" s="133"/>
      <c r="AY235" s="132"/>
      <c r="BK235" s="134"/>
    </row>
    <row r="236" spans="2:63" s="9" customFormat="1" ht="35.25" customHeight="1" x14ac:dyDescent="0.3">
      <c r="B236" s="126"/>
      <c r="C236" s="149">
        <v>67</v>
      </c>
      <c r="D236" s="149" t="s">
        <v>118</v>
      </c>
      <c r="E236" s="150" t="s">
        <v>806</v>
      </c>
      <c r="F236" s="252" t="s">
        <v>807</v>
      </c>
      <c r="G236" s="252"/>
      <c r="H236" s="252"/>
      <c r="I236" s="252"/>
      <c r="J236" s="151" t="s">
        <v>125</v>
      </c>
      <c r="K236" s="157">
        <f>SUM(N221:Q235)/100</f>
        <v>0</v>
      </c>
      <c r="L236" s="258">
        <v>0.59</v>
      </c>
      <c r="M236" s="259"/>
      <c r="N236" s="253">
        <f t="shared" ref="N236" si="17">ROUND(L236*K236,2)</f>
        <v>0</v>
      </c>
      <c r="O236" s="253"/>
      <c r="P236" s="253"/>
      <c r="Q236" s="253"/>
      <c r="R236" s="128"/>
      <c r="T236" s="129"/>
      <c r="W236" s="130"/>
      <c r="Y236" s="130"/>
      <c r="AA236" s="131"/>
      <c r="AR236" s="132"/>
      <c r="AT236" s="133"/>
      <c r="AU236" s="133"/>
      <c r="AY236" s="132"/>
      <c r="BK236" s="134"/>
    </row>
    <row r="237" spans="2:63" s="9" customFormat="1" ht="32.25" customHeight="1" x14ac:dyDescent="0.3">
      <c r="B237" s="126"/>
      <c r="D237" s="135" t="s">
        <v>387</v>
      </c>
      <c r="E237" s="135"/>
      <c r="F237" s="135"/>
      <c r="G237" s="135"/>
      <c r="H237" s="135"/>
      <c r="I237" s="135"/>
      <c r="J237" s="135"/>
      <c r="K237" s="135"/>
      <c r="L237" s="135"/>
      <c r="M237" s="135"/>
      <c r="N237" s="327">
        <f>SUM(N238:Q254)</f>
        <v>0</v>
      </c>
      <c r="O237" s="328"/>
      <c r="P237" s="328"/>
      <c r="Q237" s="328"/>
      <c r="R237" s="128"/>
      <c r="T237" s="129"/>
      <c r="W237" s="130"/>
      <c r="Y237" s="130"/>
      <c r="AA237" s="131"/>
      <c r="AR237" s="132"/>
      <c r="AT237" s="133"/>
      <c r="AU237" s="133"/>
      <c r="AY237" s="132"/>
      <c r="BK237" s="134"/>
    </row>
    <row r="238" spans="2:63" s="9" customFormat="1" ht="27.75" customHeight="1" x14ac:dyDescent="0.3">
      <c r="B238" s="126"/>
      <c r="C238" s="164">
        <v>68</v>
      </c>
      <c r="D238" s="164" t="s">
        <v>118</v>
      </c>
      <c r="E238" s="165" t="s">
        <v>509</v>
      </c>
      <c r="F238" s="348" t="s">
        <v>510</v>
      </c>
      <c r="G238" s="341"/>
      <c r="H238" s="341"/>
      <c r="I238" s="342"/>
      <c r="J238" s="166" t="s">
        <v>119</v>
      </c>
      <c r="K238" s="167">
        <v>34.35</v>
      </c>
      <c r="L238" s="351"/>
      <c r="M238" s="352"/>
      <c r="N238" s="351">
        <f t="shared" ref="N238:N242" si="18">ROUND(L238*K238,2)</f>
        <v>0</v>
      </c>
      <c r="O238" s="353"/>
      <c r="P238" s="353"/>
      <c r="Q238" s="352"/>
      <c r="R238" s="128"/>
      <c r="T238" s="129"/>
      <c r="W238" s="130"/>
      <c r="Y238" s="130"/>
      <c r="AA238" s="131"/>
      <c r="AR238" s="132"/>
      <c r="AT238" s="133"/>
      <c r="AU238" s="133"/>
      <c r="AY238" s="132"/>
      <c r="BK238" s="134"/>
    </row>
    <row r="239" spans="2:63" s="9" customFormat="1" ht="27.75" customHeight="1" x14ac:dyDescent="0.3">
      <c r="B239" s="126"/>
      <c r="C239" s="10"/>
      <c r="D239" s="10"/>
      <c r="E239" s="141" t="s">
        <v>5</v>
      </c>
      <c r="F239" s="325" t="s">
        <v>778</v>
      </c>
      <c r="G239" s="334"/>
      <c r="H239" s="334"/>
      <c r="I239" s="334"/>
      <c r="J239" s="10"/>
      <c r="K239" s="142">
        <v>34.35</v>
      </c>
      <c r="L239" s="10"/>
      <c r="M239" s="10"/>
      <c r="N239" s="10"/>
      <c r="O239" s="10"/>
      <c r="P239" s="10"/>
      <c r="Q239" s="10"/>
      <c r="R239" s="128"/>
      <c r="T239" s="129"/>
      <c r="W239" s="130"/>
      <c r="Y239" s="130"/>
      <c r="AA239" s="131"/>
      <c r="AR239" s="132"/>
      <c r="AT239" s="133"/>
      <c r="AU239" s="133"/>
      <c r="AY239" s="132"/>
      <c r="BK239" s="134"/>
    </row>
    <row r="240" spans="2:63" s="9" customFormat="1" ht="27.75" customHeight="1" x14ac:dyDescent="0.3">
      <c r="B240" s="126"/>
      <c r="C240" s="164">
        <v>69</v>
      </c>
      <c r="D240" s="164" t="s">
        <v>118</v>
      </c>
      <c r="E240" s="165" t="s">
        <v>388</v>
      </c>
      <c r="F240" s="348" t="s">
        <v>389</v>
      </c>
      <c r="G240" s="341"/>
      <c r="H240" s="341"/>
      <c r="I240" s="342"/>
      <c r="J240" s="166" t="s">
        <v>126</v>
      </c>
      <c r="K240" s="167">
        <v>14</v>
      </c>
      <c r="L240" s="351"/>
      <c r="M240" s="352"/>
      <c r="N240" s="351">
        <f t="shared" si="18"/>
        <v>0</v>
      </c>
      <c r="O240" s="353"/>
      <c r="P240" s="353"/>
      <c r="Q240" s="352"/>
      <c r="R240" s="128"/>
      <c r="T240" s="129"/>
      <c r="W240" s="130"/>
      <c r="Y240" s="130"/>
      <c r="AA240" s="131"/>
      <c r="AR240" s="132"/>
      <c r="AT240" s="133"/>
      <c r="AU240" s="133"/>
      <c r="AY240" s="132"/>
      <c r="BK240" s="134"/>
    </row>
    <row r="241" spans="2:63" s="9" customFormat="1" ht="27.75" customHeight="1" x14ac:dyDescent="0.3">
      <c r="B241" s="126"/>
      <c r="C241" s="164">
        <v>70</v>
      </c>
      <c r="D241" s="164" t="s">
        <v>118</v>
      </c>
      <c r="E241" s="165" t="s">
        <v>511</v>
      </c>
      <c r="F241" s="348" t="s">
        <v>512</v>
      </c>
      <c r="G241" s="341"/>
      <c r="H241" s="341"/>
      <c r="I241" s="342"/>
      <c r="J241" s="166" t="s">
        <v>119</v>
      </c>
      <c r="K241" s="167">
        <v>60</v>
      </c>
      <c r="L241" s="351"/>
      <c r="M241" s="352"/>
      <c r="N241" s="351">
        <f t="shared" ref="N241" si="19">ROUND(L241*K241,2)</f>
        <v>0</v>
      </c>
      <c r="O241" s="353"/>
      <c r="P241" s="353"/>
      <c r="Q241" s="352"/>
      <c r="R241" s="128"/>
      <c r="T241" s="129"/>
      <c r="W241" s="130"/>
      <c r="Y241" s="130"/>
      <c r="AA241" s="131"/>
      <c r="AR241" s="132"/>
      <c r="AT241" s="133"/>
      <c r="AU241" s="133"/>
      <c r="AY241" s="132"/>
      <c r="BK241" s="134"/>
    </row>
    <row r="242" spans="2:63" s="9" customFormat="1" ht="32.25" customHeight="1" x14ac:dyDescent="0.3">
      <c r="B242" s="126"/>
      <c r="C242" s="164">
        <v>71</v>
      </c>
      <c r="D242" s="164" t="s">
        <v>118</v>
      </c>
      <c r="E242" s="165" t="s">
        <v>390</v>
      </c>
      <c r="F242" s="348" t="s">
        <v>513</v>
      </c>
      <c r="G242" s="341"/>
      <c r="H242" s="341"/>
      <c r="I242" s="342"/>
      <c r="J242" s="166" t="s">
        <v>124</v>
      </c>
      <c r="K242" s="167">
        <v>80</v>
      </c>
      <c r="L242" s="351"/>
      <c r="M242" s="352"/>
      <c r="N242" s="351">
        <f t="shared" si="18"/>
        <v>0</v>
      </c>
      <c r="O242" s="353"/>
      <c r="P242" s="353"/>
      <c r="Q242" s="352"/>
      <c r="R242" s="128"/>
      <c r="T242" s="129"/>
      <c r="W242" s="130"/>
      <c r="Y242" s="130"/>
      <c r="AA242" s="131"/>
      <c r="AR242" s="132"/>
      <c r="AT242" s="133"/>
      <c r="AU242" s="133"/>
      <c r="AY242" s="132"/>
      <c r="BK242" s="134"/>
    </row>
    <row r="243" spans="2:63" s="9" customFormat="1" ht="32.25" customHeight="1" x14ac:dyDescent="0.3">
      <c r="B243" s="126"/>
      <c r="C243" s="149">
        <v>72</v>
      </c>
      <c r="D243" s="149" t="s">
        <v>118</v>
      </c>
      <c r="E243" s="150" t="s">
        <v>391</v>
      </c>
      <c r="F243" s="252" t="s">
        <v>392</v>
      </c>
      <c r="G243" s="252"/>
      <c r="H243" s="252"/>
      <c r="I243" s="252"/>
      <c r="J243" s="151" t="s">
        <v>128</v>
      </c>
      <c r="K243" s="157">
        <v>0.7</v>
      </c>
      <c r="L243" s="253"/>
      <c r="M243" s="253"/>
      <c r="N243" s="253">
        <f>ROUND(L243*K243,2)</f>
        <v>0</v>
      </c>
      <c r="O243" s="253"/>
      <c r="P243" s="253"/>
      <c r="Q243" s="253"/>
      <c r="R243" s="128"/>
      <c r="T243" s="129"/>
      <c r="W243" s="130"/>
      <c r="Y243" s="130"/>
      <c r="AA243" s="131"/>
      <c r="AR243" s="132"/>
      <c r="AT243" s="133"/>
      <c r="AU243" s="133"/>
      <c r="AY243" s="132"/>
      <c r="BK243" s="134"/>
    </row>
    <row r="244" spans="2:63" s="9" customFormat="1" ht="23.25" customHeight="1" x14ac:dyDescent="0.3">
      <c r="B244" s="126"/>
      <c r="D244" s="135" t="s">
        <v>808</v>
      </c>
      <c r="E244" s="135"/>
      <c r="F244" s="135"/>
      <c r="G244" s="135"/>
      <c r="H244" s="135"/>
      <c r="I244" s="135"/>
      <c r="J244" s="135"/>
      <c r="K244" s="135"/>
      <c r="L244" s="135"/>
      <c r="M244" s="135"/>
      <c r="N244" s="327">
        <f>SUM(N245:Q248)</f>
        <v>0</v>
      </c>
      <c r="O244" s="328"/>
      <c r="P244" s="328"/>
      <c r="Q244" s="328"/>
      <c r="R244" s="128"/>
      <c r="T244" s="129"/>
      <c r="W244" s="130"/>
      <c r="Y244" s="130"/>
      <c r="AA244" s="131"/>
      <c r="AR244" s="132"/>
      <c r="AT244" s="133"/>
      <c r="AU244" s="133"/>
      <c r="AY244" s="132"/>
      <c r="BK244" s="134"/>
    </row>
    <row r="245" spans="2:63" s="9" customFormat="1" ht="23.25" customHeight="1" x14ac:dyDescent="0.3">
      <c r="B245" s="126"/>
      <c r="C245" s="149">
        <v>73</v>
      </c>
      <c r="D245" s="149" t="s">
        <v>118</v>
      </c>
      <c r="E245" s="150" t="s">
        <v>809</v>
      </c>
      <c r="F245" s="252" t="s">
        <v>810</v>
      </c>
      <c r="G245" s="252"/>
      <c r="H245" s="252"/>
      <c r="I245" s="252"/>
      <c r="J245" s="182" t="s">
        <v>163</v>
      </c>
      <c r="K245" s="157">
        <v>17</v>
      </c>
      <c r="L245" s="253"/>
      <c r="M245" s="253"/>
      <c r="N245" s="253">
        <f>ROUND(L245*K245,2)</f>
        <v>0</v>
      </c>
      <c r="O245" s="253"/>
      <c r="P245" s="253"/>
      <c r="Q245" s="253"/>
      <c r="R245" s="128"/>
      <c r="T245" s="129"/>
      <c r="W245" s="130"/>
      <c r="Y245" s="130"/>
      <c r="AA245" s="131"/>
      <c r="AR245" s="132"/>
      <c r="AT245" s="133"/>
      <c r="AU245" s="133"/>
      <c r="AY245" s="132"/>
      <c r="BK245" s="134"/>
    </row>
    <row r="246" spans="2:63" s="9" customFormat="1" ht="29.25" customHeight="1" x14ac:dyDescent="0.3">
      <c r="B246" s="126"/>
      <c r="C246" s="149">
        <v>74</v>
      </c>
      <c r="D246" s="149" t="s">
        <v>118</v>
      </c>
      <c r="E246" s="150" t="s">
        <v>811</v>
      </c>
      <c r="F246" s="252" t="s">
        <v>812</v>
      </c>
      <c r="G246" s="252"/>
      <c r="H246" s="252"/>
      <c r="I246" s="252"/>
      <c r="J246" s="151" t="s">
        <v>163</v>
      </c>
      <c r="K246" s="157">
        <v>17</v>
      </c>
      <c r="L246" s="253"/>
      <c r="M246" s="253"/>
      <c r="N246" s="253">
        <f>ROUND(L246*K246,2)</f>
        <v>0</v>
      </c>
      <c r="O246" s="253"/>
      <c r="P246" s="253"/>
      <c r="Q246" s="253"/>
      <c r="R246" s="128"/>
      <c r="T246" s="129"/>
      <c r="W246" s="130"/>
      <c r="Y246" s="130"/>
      <c r="AA246" s="131"/>
      <c r="AR246" s="132"/>
      <c r="AT246" s="133"/>
      <c r="AU246" s="133"/>
      <c r="AY246" s="132"/>
      <c r="BK246" s="134"/>
    </row>
    <row r="247" spans="2:63" s="9" customFormat="1" ht="24.75" customHeight="1" x14ac:dyDescent="0.3">
      <c r="B247" s="126"/>
      <c r="C247" s="149">
        <v>75</v>
      </c>
      <c r="D247" s="149" t="s">
        <v>118</v>
      </c>
      <c r="E247" s="150" t="s">
        <v>813</v>
      </c>
      <c r="F247" s="252" t="s">
        <v>814</v>
      </c>
      <c r="G247" s="252"/>
      <c r="H247" s="252"/>
      <c r="I247" s="252"/>
      <c r="J247" s="151" t="s">
        <v>163</v>
      </c>
      <c r="K247" s="157">
        <v>17</v>
      </c>
      <c r="L247" s="253"/>
      <c r="M247" s="253"/>
      <c r="N247" s="253">
        <f>ROUND(L247*K247,2)</f>
        <v>0</v>
      </c>
      <c r="O247" s="253"/>
      <c r="P247" s="253"/>
      <c r="Q247" s="253"/>
      <c r="R247" s="128"/>
      <c r="T247" s="129"/>
      <c r="W247" s="130"/>
      <c r="Y247" s="130"/>
      <c r="AA247" s="131"/>
      <c r="AR247" s="132"/>
      <c r="AT247" s="133"/>
      <c r="AU247" s="133"/>
      <c r="AY247" s="132"/>
      <c r="BK247" s="134"/>
    </row>
    <row r="248" spans="2:63" s="9" customFormat="1" ht="27.75" customHeight="1" x14ac:dyDescent="0.3">
      <c r="B248" s="126"/>
      <c r="C248" s="149">
        <v>76</v>
      </c>
      <c r="D248" s="149" t="s">
        <v>118</v>
      </c>
      <c r="E248" s="150" t="s">
        <v>815</v>
      </c>
      <c r="F248" s="252" t="s">
        <v>816</v>
      </c>
      <c r="G248" s="252"/>
      <c r="H248" s="252"/>
      <c r="I248" s="252"/>
      <c r="J248" s="151" t="s">
        <v>125</v>
      </c>
      <c r="K248" s="157">
        <f>SUM(N245:Q247)/100</f>
        <v>0</v>
      </c>
      <c r="L248" s="253">
        <v>0.87</v>
      </c>
      <c r="M248" s="253"/>
      <c r="N248" s="253">
        <f t="shared" ref="N248" si="20">ROUND(L248*K248,2)</f>
        <v>0</v>
      </c>
      <c r="O248" s="253"/>
      <c r="P248" s="253"/>
      <c r="Q248" s="253"/>
      <c r="R248" s="128"/>
      <c r="T248" s="129"/>
      <c r="W248" s="130"/>
      <c r="Y248" s="130"/>
      <c r="AA248" s="131"/>
      <c r="AR248" s="132"/>
      <c r="AT248" s="133"/>
      <c r="AU248" s="133"/>
      <c r="AY248" s="132"/>
      <c r="BK248" s="134"/>
    </row>
    <row r="249" spans="2:63" s="9" customFormat="1" ht="27.75" customHeight="1" x14ac:dyDescent="0.3">
      <c r="B249" s="126"/>
      <c r="D249" s="135" t="s">
        <v>817</v>
      </c>
      <c r="E249" s="135"/>
      <c r="F249" s="135"/>
      <c r="G249" s="135"/>
      <c r="H249" s="135"/>
      <c r="I249" s="135"/>
      <c r="J249" s="135"/>
      <c r="K249" s="135"/>
      <c r="L249" s="135"/>
      <c r="M249" s="135"/>
      <c r="N249" s="327">
        <f>SUM(N250:Q252)</f>
        <v>0</v>
      </c>
      <c r="O249" s="328"/>
      <c r="P249" s="328"/>
      <c r="Q249" s="328"/>
      <c r="R249" s="128"/>
      <c r="T249" s="129"/>
      <c r="W249" s="130"/>
      <c r="Y249" s="130"/>
      <c r="AA249" s="131"/>
      <c r="AR249" s="132"/>
      <c r="AT249" s="133"/>
      <c r="AU249" s="133"/>
      <c r="AY249" s="132"/>
      <c r="BK249" s="134"/>
    </row>
    <row r="250" spans="2:63" s="9" customFormat="1" ht="53.25" customHeight="1" x14ac:dyDescent="0.3">
      <c r="B250" s="126"/>
      <c r="C250" s="149">
        <v>77</v>
      </c>
      <c r="D250" s="149" t="s">
        <v>118</v>
      </c>
      <c r="E250" s="150" t="s">
        <v>818</v>
      </c>
      <c r="F250" s="252" t="s">
        <v>828</v>
      </c>
      <c r="G250" s="252"/>
      <c r="H250" s="252"/>
      <c r="I250" s="252"/>
      <c r="J250" s="151" t="s">
        <v>119</v>
      </c>
      <c r="K250" s="157">
        <v>10</v>
      </c>
      <c r="L250" s="253"/>
      <c r="M250" s="253"/>
      <c r="N250" s="253">
        <f>ROUND(L250*K250,2)</f>
        <v>0</v>
      </c>
      <c r="O250" s="253"/>
      <c r="P250" s="253"/>
      <c r="Q250" s="253"/>
      <c r="R250" s="128"/>
      <c r="T250" s="129"/>
      <c r="W250" s="130"/>
      <c r="Y250" s="130"/>
      <c r="AA250" s="131"/>
      <c r="AR250" s="132"/>
      <c r="AT250" s="133"/>
      <c r="AU250" s="133"/>
      <c r="AY250" s="132"/>
      <c r="BK250" s="134"/>
    </row>
    <row r="251" spans="2:63" s="9" customFormat="1" ht="27.75" customHeight="1" x14ac:dyDescent="0.3">
      <c r="B251" s="126"/>
      <c r="C251" s="153">
        <v>78</v>
      </c>
      <c r="D251" s="153" t="s">
        <v>121</v>
      </c>
      <c r="E251" s="154" t="s">
        <v>819</v>
      </c>
      <c r="F251" s="254" t="s">
        <v>820</v>
      </c>
      <c r="G251" s="254"/>
      <c r="H251" s="254"/>
      <c r="I251" s="254"/>
      <c r="J251" s="155" t="s">
        <v>119</v>
      </c>
      <c r="K251" s="156">
        <v>10</v>
      </c>
      <c r="L251" s="251"/>
      <c r="M251" s="251"/>
      <c r="N251" s="251">
        <f>ROUND(L251*K251,2)</f>
        <v>0</v>
      </c>
      <c r="O251" s="253"/>
      <c r="P251" s="253"/>
      <c r="Q251" s="253"/>
      <c r="R251" s="128"/>
      <c r="T251" s="129"/>
      <c r="W251" s="130"/>
      <c r="Y251" s="130"/>
      <c r="AA251" s="131"/>
      <c r="AR251" s="132"/>
      <c r="AT251" s="133"/>
      <c r="AU251" s="133"/>
      <c r="AY251" s="132"/>
      <c r="BK251" s="134"/>
    </row>
    <row r="252" spans="2:63" s="9" customFormat="1" ht="32.25" customHeight="1" x14ac:dyDescent="0.3">
      <c r="B252" s="126"/>
      <c r="C252" s="149">
        <v>79</v>
      </c>
      <c r="D252" s="149" t="s">
        <v>118</v>
      </c>
      <c r="E252" s="150" t="s">
        <v>821</v>
      </c>
      <c r="F252" s="252" t="s">
        <v>822</v>
      </c>
      <c r="G252" s="252"/>
      <c r="H252" s="252"/>
      <c r="I252" s="252"/>
      <c r="J252" s="151" t="s">
        <v>125</v>
      </c>
      <c r="K252" s="157">
        <f>SUM(N250:Q251)/100</f>
        <v>0</v>
      </c>
      <c r="L252" s="253"/>
      <c r="M252" s="253"/>
      <c r="N252" s="253">
        <f>ROUND(L252*K252,2)</f>
        <v>0</v>
      </c>
      <c r="O252" s="253"/>
      <c r="P252" s="253"/>
      <c r="Q252" s="253"/>
      <c r="R252" s="128"/>
      <c r="T252" s="129"/>
      <c r="W252" s="130"/>
      <c r="Y252" s="130"/>
      <c r="AA252" s="131"/>
      <c r="AR252" s="132"/>
      <c r="AT252" s="133"/>
      <c r="AU252" s="133"/>
      <c r="AY252" s="132"/>
      <c r="BK252" s="134"/>
    </row>
    <row r="253" spans="2:63" s="9" customFormat="1" ht="27" customHeight="1" x14ac:dyDescent="0.3">
      <c r="B253" s="126"/>
      <c r="D253" s="135" t="s">
        <v>824</v>
      </c>
      <c r="E253" s="135"/>
      <c r="F253" s="135"/>
      <c r="G253" s="135"/>
      <c r="H253" s="135"/>
      <c r="I253" s="135"/>
      <c r="J253" s="135"/>
      <c r="K253" s="135"/>
      <c r="L253" s="135"/>
      <c r="M253" s="135"/>
      <c r="N253" s="327">
        <f>SUM(N254:Q254)</f>
        <v>0</v>
      </c>
      <c r="O253" s="328"/>
      <c r="P253" s="328"/>
      <c r="Q253" s="328"/>
      <c r="R253" s="128"/>
      <c r="T253" s="129"/>
      <c r="W253" s="130"/>
      <c r="Y253" s="130"/>
      <c r="AA253" s="131"/>
      <c r="AR253" s="132"/>
      <c r="AT253" s="133"/>
      <c r="AU253" s="133"/>
      <c r="AY253" s="132"/>
      <c r="BK253" s="134"/>
    </row>
    <row r="254" spans="2:63" s="9" customFormat="1" ht="27.75" customHeight="1" x14ac:dyDescent="0.3">
      <c r="B254" s="126"/>
      <c r="C254" s="181">
        <v>80</v>
      </c>
      <c r="D254" s="181" t="s">
        <v>118</v>
      </c>
      <c r="E254" s="176" t="s">
        <v>825</v>
      </c>
      <c r="F254" s="329" t="s">
        <v>827</v>
      </c>
      <c r="G254" s="330"/>
      <c r="H254" s="330"/>
      <c r="I254" s="331"/>
      <c r="J254" s="182" t="s">
        <v>826</v>
      </c>
      <c r="K254" s="171">
        <v>22</v>
      </c>
      <c r="L254" s="301"/>
      <c r="M254" s="302"/>
      <c r="N254" s="301">
        <f>ROUND(L254*K254,2)</f>
        <v>0</v>
      </c>
      <c r="O254" s="303"/>
      <c r="P254" s="303"/>
      <c r="Q254" s="302"/>
      <c r="R254" s="128"/>
      <c r="T254" s="129"/>
      <c r="W254" s="130"/>
      <c r="Y254" s="130"/>
      <c r="AA254" s="131"/>
      <c r="AR254" s="132"/>
      <c r="AT254" s="133"/>
      <c r="AU254" s="133"/>
      <c r="AY254" s="132"/>
      <c r="BK254" s="134"/>
    </row>
    <row r="255" spans="2:63" s="9" customFormat="1" ht="27" customHeight="1" x14ac:dyDescent="0.3">
      <c r="B255" s="126"/>
      <c r="D255" s="135" t="s">
        <v>397</v>
      </c>
      <c r="E255" s="135"/>
      <c r="F255" s="135"/>
      <c r="G255" s="135"/>
      <c r="H255" s="135"/>
      <c r="I255" s="135"/>
      <c r="J255" s="135"/>
      <c r="K255" s="135"/>
      <c r="L255" s="135"/>
      <c r="M255" s="135"/>
      <c r="N255" s="345">
        <f>SUM(N256:Q279)</f>
        <v>0</v>
      </c>
      <c r="O255" s="346"/>
      <c r="P255" s="346"/>
      <c r="Q255" s="346"/>
      <c r="R255" s="128"/>
      <c r="T255" s="129"/>
      <c r="W255" s="130"/>
      <c r="Y255" s="130"/>
      <c r="AA255" s="131"/>
      <c r="AR255" s="132"/>
      <c r="AT255" s="133"/>
      <c r="AU255" s="133"/>
      <c r="AY255" s="132"/>
      <c r="BK255" s="134"/>
    </row>
    <row r="256" spans="2:63" s="9" customFormat="1" ht="27" customHeight="1" x14ac:dyDescent="0.3">
      <c r="B256" s="126"/>
      <c r="C256" s="153">
        <v>81</v>
      </c>
      <c r="D256" s="153" t="s">
        <v>121</v>
      </c>
      <c r="E256" s="154" t="s">
        <v>830</v>
      </c>
      <c r="F256" s="254" t="s">
        <v>831</v>
      </c>
      <c r="G256" s="254"/>
      <c r="H256" s="254"/>
      <c r="I256" s="254"/>
      <c r="J256" s="155" t="s">
        <v>119</v>
      </c>
      <c r="K256" s="156">
        <v>49</v>
      </c>
      <c r="L256" s="251"/>
      <c r="M256" s="251"/>
      <c r="N256" s="251">
        <f>ROUND(L256*K256,2)</f>
        <v>0</v>
      </c>
      <c r="O256" s="253"/>
      <c r="P256" s="253"/>
      <c r="Q256" s="253"/>
      <c r="R256" s="128"/>
      <c r="T256" s="129"/>
      <c r="W256" s="130"/>
      <c r="Y256" s="130"/>
      <c r="AA256" s="131"/>
      <c r="AR256" s="132"/>
      <c r="AT256" s="133"/>
      <c r="AU256" s="133"/>
      <c r="AY256" s="132"/>
      <c r="BK256" s="134"/>
    </row>
    <row r="257" spans="2:63" s="9" customFormat="1" ht="27" customHeight="1" x14ac:dyDescent="0.3">
      <c r="B257" s="126"/>
      <c r="C257" s="149">
        <v>82</v>
      </c>
      <c r="D257" s="149" t="s">
        <v>118</v>
      </c>
      <c r="E257" s="150" t="s">
        <v>846</v>
      </c>
      <c r="F257" s="252" t="s">
        <v>829</v>
      </c>
      <c r="G257" s="252"/>
      <c r="H257" s="252"/>
      <c r="I257" s="252"/>
      <c r="J257" s="151" t="s">
        <v>119</v>
      </c>
      <c r="K257" s="157">
        <v>49</v>
      </c>
      <c r="L257" s="253"/>
      <c r="M257" s="253"/>
      <c r="N257" s="253">
        <f>ROUND(L257*K257,2)</f>
        <v>0</v>
      </c>
      <c r="O257" s="253"/>
      <c r="P257" s="253"/>
      <c r="Q257" s="253"/>
      <c r="R257" s="128"/>
      <c r="T257" s="129"/>
      <c r="W257" s="130"/>
      <c r="Y257" s="130"/>
      <c r="AA257" s="131"/>
      <c r="AR257" s="132"/>
      <c r="AT257" s="133"/>
      <c r="AU257" s="133"/>
      <c r="AY257" s="132"/>
      <c r="BK257" s="134"/>
    </row>
    <row r="258" spans="2:63" s="9" customFormat="1" ht="24" customHeight="1" x14ac:dyDescent="0.3">
      <c r="B258" s="126"/>
      <c r="C258" s="10"/>
      <c r="D258" s="10"/>
      <c r="E258" s="141" t="s">
        <v>5</v>
      </c>
      <c r="F258" s="325" t="s">
        <v>833</v>
      </c>
      <c r="G258" s="326"/>
      <c r="H258" s="326"/>
      <c r="I258" s="326"/>
      <c r="J258" s="10"/>
      <c r="K258" s="142">
        <v>49</v>
      </c>
      <c r="L258" s="10"/>
      <c r="M258" s="10"/>
      <c r="N258" s="10"/>
      <c r="O258" s="10"/>
      <c r="P258" s="10"/>
      <c r="Q258" s="10"/>
      <c r="R258" s="128"/>
      <c r="T258" s="129"/>
      <c r="W258" s="130"/>
      <c r="Y258" s="130"/>
      <c r="AA258" s="131"/>
      <c r="AR258" s="132"/>
      <c r="AT258" s="133"/>
      <c r="AU258" s="133"/>
      <c r="AY258" s="132"/>
      <c r="BK258" s="134"/>
    </row>
    <row r="259" spans="2:63" s="9" customFormat="1" ht="28.5" customHeight="1" x14ac:dyDescent="0.3">
      <c r="B259" s="126"/>
      <c r="C259" s="149">
        <v>83</v>
      </c>
      <c r="D259" s="149" t="s">
        <v>118</v>
      </c>
      <c r="E259" s="150" t="s">
        <v>847</v>
      </c>
      <c r="F259" s="252" t="s">
        <v>848</v>
      </c>
      <c r="G259" s="252"/>
      <c r="H259" s="252"/>
      <c r="I259" s="252"/>
      <c r="J259" s="151" t="s">
        <v>119</v>
      </c>
      <c r="K259" s="157">
        <v>49</v>
      </c>
      <c r="L259" s="253"/>
      <c r="M259" s="253"/>
      <c r="N259" s="253">
        <f>ROUND(L259*K259,2)</f>
        <v>0</v>
      </c>
      <c r="O259" s="253"/>
      <c r="P259" s="253"/>
      <c r="Q259" s="253"/>
      <c r="R259" s="128"/>
      <c r="T259" s="129"/>
      <c r="W259" s="130"/>
      <c r="Y259" s="130"/>
      <c r="AA259" s="131"/>
      <c r="AR259" s="132"/>
      <c r="AT259" s="133"/>
      <c r="AU259" s="133"/>
      <c r="AY259" s="132"/>
      <c r="BK259" s="134"/>
    </row>
    <row r="260" spans="2:63" s="9" customFormat="1" ht="24.75" customHeight="1" x14ac:dyDescent="0.3">
      <c r="B260" s="126"/>
      <c r="C260" s="149">
        <v>84</v>
      </c>
      <c r="D260" s="149" t="s">
        <v>118</v>
      </c>
      <c r="E260" s="150" t="s">
        <v>774</v>
      </c>
      <c r="F260" s="252" t="s">
        <v>851</v>
      </c>
      <c r="G260" s="252"/>
      <c r="H260" s="252"/>
      <c r="I260" s="252"/>
      <c r="J260" s="151" t="s">
        <v>119</v>
      </c>
      <c r="K260" s="157">
        <v>49</v>
      </c>
      <c r="L260" s="253"/>
      <c r="M260" s="253"/>
      <c r="N260" s="253">
        <f>ROUND(L260*K260,2)</f>
        <v>0</v>
      </c>
      <c r="O260" s="253"/>
      <c r="P260" s="253"/>
      <c r="Q260" s="253"/>
      <c r="R260" s="128"/>
      <c r="T260" s="129"/>
      <c r="W260" s="130"/>
      <c r="Y260" s="130"/>
      <c r="AA260" s="131"/>
      <c r="AR260" s="132"/>
      <c r="AT260" s="133"/>
      <c r="AU260" s="133"/>
      <c r="AY260" s="132"/>
      <c r="BK260" s="134"/>
    </row>
    <row r="261" spans="2:63" s="9" customFormat="1" ht="24.75" customHeight="1" x14ac:dyDescent="0.3">
      <c r="B261" s="126"/>
      <c r="C261" s="149">
        <v>85</v>
      </c>
      <c r="D261" s="149" t="s">
        <v>118</v>
      </c>
      <c r="E261" s="150" t="s">
        <v>849</v>
      </c>
      <c r="F261" s="252" t="s">
        <v>850</v>
      </c>
      <c r="G261" s="252"/>
      <c r="H261" s="252"/>
      <c r="I261" s="252"/>
      <c r="J261" s="166" t="s">
        <v>119</v>
      </c>
      <c r="K261" s="157">
        <v>49</v>
      </c>
      <c r="L261" s="253"/>
      <c r="M261" s="253"/>
      <c r="N261" s="253">
        <f t="shared" ref="N261" si="21">ROUND(L261*K261,2)</f>
        <v>0</v>
      </c>
      <c r="O261" s="253"/>
      <c r="P261" s="253"/>
      <c r="Q261" s="253"/>
      <c r="R261" s="128"/>
      <c r="T261" s="129"/>
      <c r="W261" s="130"/>
      <c r="Y261" s="130"/>
      <c r="AA261" s="131"/>
      <c r="AR261" s="132"/>
      <c r="AT261" s="133"/>
      <c r="AU261" s="133"/>
      <c r="AY261" s="132"/>
      <c r="BK261" s="134"/>
    </row>
    <row r="262" spans="2:63" s="9" customFormat="1" ht="42.75" customHeight="1" x14ac:dyDescent="0.3">
      <c r="B262" s="126"/>
      <c r="C262" s="164">
        <v>86</v>
      </c>
      <c r="D262" s="164" t="s">
        <v>118</v>
      </c>
      <c r="E262" s="165" t="s">
        <v>852</v>
      </c>
      <c r="F262" s="324" t="s">
        <v>853</v>
      </c>
      <c r="G262" s="324"/>
      <c r="H262" s="324"/>
      <c r="I262" s="324"/>
      <c r="J262" s="166" t="s">
        <v>119</v>
      </c>
      <c r="K262" s="167">
        <v>49</v>
      </c>
      <c r="L262" s="323"/>
      <c r="M262" s="323"/>
      <c r="N262" s="323">
        <f>ROUND(L262*K262,2)</f>
        <v>0</v>
      </c>
      <c r="O262" s="323"/>
      <c r="P262" s="323"/>
      <c r="Q262" s="323"/>
      <c r="R262" s="128"/>
      <c r="T262" s="129"/>
      <c r="W262" s="130"/>
      <c r="Y262" s="130"/>
      <c r="AA262" s="131"/>
      <c r="AR262" s="132"/>
      <c r="AT262" s="133"/>
      <c r="AU262" s="133"/>
      <c r="AY262" s="132"/>
      <c r="BK262" s="134"/>
    </row>
    <row r="263" spans="2:63" s="9" customFormat="1" ht="42.75" customHeight="1" x14ac:dyDescent="0.3">
      <c r="B263" s="126"/>
      <c r="C263" s="149">
        <v>87</v>
      </c>
      <c r="D263" s="149" t="s">
        <v>118</v>
      </c>
      <c r="E263" s="150" t="s">
        <v>396</v>
      </c>
      <c r="F263" s="252" t="s">
        <v>854</v>
      </c>
      <c r="G263" s="252"/>
      <c r="H263" s="252"/>
      <c r="I263" s="252"/>
      <c r="J263" s="151" t="s">
        <v>119</v>
      </c>
      <c r="K263" s="157">
        <v>49</v>
      </c>
      <c r="L263" s="253"/>
      <c r="M263" s="253"/>
      <c r="N263" s="253">
        <f>ROUND(L263*K263,2)</f>
        <v>0</v>
      </c>
      <c r="O263" s="253"/>
      <c r="P263" s="253"/>
      <c r="Q263" s="253"/>
      <c r="R263" s="128"/>
      <c r="T263" s="129"/>
      <c r="W263" s="130"/>
      <c r="Y263" s="130"/>
      <c r="AA263" s="131"/>
      <c r="AR263" s="132"/>
      <c r="AT263" s="133"/>
      <c r="AU263" s="133"/>
      <c r="AY263" s="132"/>
      <c r="BK263" s="134"/>
    </row>
    <row r="264" spans="2:63" s="9" customFormat="1" ht="24.75" customHeight="1" x14ac:dyDescent="0.3">
      <c r="B264" s="126"/>
      <c r="C264" s="153">
        <v>88</v>
      </c>
      <c r="D264" s="153" t="s">
        <v>121</v>
      </c>
      <c r="E264" s="154" t="s">
        <v>395</v>
      </c>
      <c r="F264" s="254" t="s">
        <v>515</v>
      </c>
      <c r="G264" s="254"/>
      <c r="H264" s="254"/>
      <c r="I264" s="254"/>
      <c r="J264" s="155" t="s">
        <v>119</v>
      </c>
      <c r="K264" s="156">
        <v>132</v>
      </c>
      <c r="L264" s="251"/>
      <c r="M264" s="251"/>
      <c r="N264" s="251">
        <f>ROUND(L264*K264,2)</f>
        <v>0</v>
      </c>
      <c r="O264" s="253"/>
      <c r="P264" s="253"/>
      <c r="Q264" s="253"/>
      <c r="R264" s="128"/>
      <c r="T264" s="129"/>
      <c r="W264" s="130"/>
      <c r="Y264" s="130"/>
      <c r="AA264" s="131"/>
      <c r="AR264" s="132"/>
      <c r="AT264" s="133"/>
      <c r="AU264" s="133"/>
      <c r="AY264" s="132"/>
      <c r="BK264" s="134"/>
    </row>
    <row r="265" spans="2:63" s="9" customFormat="1" ht="27" customHeight="1" x14ac:dyDescent="0.3">
      <c r="B265" s="126"/>
      <c r="C265" s="149">
        <v>89</v>
      </c>
      <c r="D265" s="149" t="s">
        <v>118</v>
      </c>
      <c r="E265" s="150" t="s">
        <v>855</v>
      </c>
      <c r="F265" s="252" t="s">
        <v>856</v>
      </c>
      <c r="G265" s="252"/>
      <c r="H265" s="252"/>
      <c r="I265" s="252"/>
      <c r="J265" s="151" t="s">
        <v>119</v>
      </c>
      <c r="K265" s="157">
        <v>132</v>
      </c>
      <c r="L265" s="253"/>
      <c r="M265" s="253"/>
      <c r="N265" s="253">
        <f>ROUND(L265*K265,2)</f>
        <v>0</v>
      </c>
      <c r="O265" s="253"/>
      <c r="P265" s="253"/>
      <c r="Q265" s="253"/>
      <c r="R265" s="128"/>
      <c r="T265" s="129"/>
      <c r="W265" s="130"/>
      <c r="Y265" s="130"/>
      <c r="AA265" s="131"/>
      <c r="AR265" s="132"/>
      <c r="AT265" s="133"/>
      <c r="AU265" s="133"/>
      <c r="AY265" s="132"/>
      <c r="BK265" s="134"/>
    </row>
    <row r="266" spans="2:63" s="9" customFormat="1" ht="23.25" customHeight="1" x14ac:dyDescent="0.3">
      <c r="B266" s="126"/>
      <c r="C266" s="10"/>
      <c r="D266" s="10"/>
      <c r="E266" s="141" t="s">
        <v>5</v>
      </c>
      <c r="F266" s="325" t="s">
        <v>832</v>
      </c>
      <c r="G266" s="326"/>
      <c r="H266" s="326"/>
      <c r="I266" s="326"/>
      <c r="J266" s="10"/>
      <c r="K266" s="142">
        <v>132</v>
      </c>
      <c r="L266" s="10"/>
      <c r="M266" s="10"/>
      <c r="N266" s="10"/>
      <c r="O266" s="10"/>
      <c r="P266" s="10"/>
      <c r="Q266" s="10"/>
      <c r="R266" s="128"/>
      <c r="T266" s="129"/>
      <c r="W266" s="130"/>
      <c r="Y266" s="130"/>
      <c r="AA266" s="131"/>
      <c r="AR266" s="132"/>
      <c r="AT266" s="133"/>
      <c r="AU266" s="133"/>
      <c r="AY266" s="132"/>
      <c r="BK266" s="134"/>
    </row>
    <row r="267" spans="2:63" s="9" customFormat="1" ht="45" customHeight="1" x14ac:dyDescent="0.3">
      <c r="B267" s="126"/>
      <c r="C267" s="149">
        <v>90</v>
      </c>
      <c r="D267" s="149" t="s">
        <v>118</v>
      </c>
      <c r="E267" s="150" t="s">
        <v>857</v>
      </c>
      <c r="F267" s="252" t="s">
        <v>399</v>
      </c>
      <c r="G267" s="252"/>
      <c r="H267" s="252"/>
      <c r="I267" s="252"/>
      <c r="J267" s="166" t="s">
        <v>119</v>
      </c>
      <c r="K267" s="157">
        <v>132</v>
      </c>
      <c r="L267" s="253"/>
      <c r="M267" s="253"/>
      <c r="N267" s="253">
        <f t="shared" ref="N267:N269" si="22">ROUND(L267*K267,2)</f>
        <v>0</v>
      </c>
      <c r="O267" s="253"/>
      <c r="P267" s="253"/>
      <c r="Q267" s="253"/>
      <c r="R267" s="128"/>
      <c r="T267" s="129"/>
      <c r="W267" s="130"/>
      <c r="Y267" s="130"/>
      <c r="AA267" s="131"/>
      <c r="AR267" s="132"/>
      <c r="AT267" s="133"/>
      <c r="AU267" s="133"/>
      <c r="AY267" s="132"/>
      <c r="BK267" s="134"/>
    </row>
    <row r="268" spans="2:63" s="9" customFormat="1" ht="24.75" customHeight="1" x14ac:dyDescent="0.3">
      <c r="B268" s="126"/>
      <c r="C268" s="149">
        <v>91</v>
      </c>
      <c r="D268" s="149" t="s">
        <v>118</v>
      </c>
      <c r="E268" s="150" t="s">
        <v>516</v>
      </c>
      <c r="F268" s="252" t="s">
        <v>398</v>
      </c>
      <c r="G268" s="252"/>
      <c r="H268" s="252"/>
      <c r="I268" s="252"/>
      <c r="J268" s="166" t="s">
        <v>119</v>
      </c>
      <c r="K268" s="157">
        <v>132</v>
      </c>
      <c r="L268" s="253"/>
      <c r="M268" s="253"/>
      <c r="N268" s="253">
        <f t="shared" si="22"/>
        <v>0</v>
      </c>
      <c r="O268" s="253"/>
      <c r="P268" s="253"/>
      <c r="Q268" s="253"/>
      <c r="R268" s="128"/>
      <c r="T268" s="129"/>
      <c r="W268" s="130"/>
      <c r="Y268" s="130"/>
      <c r="AA268" s="131"/>
      <c r="AR268" s="132"/>
      <c r="AT268" s="133"/>
      <c r="AU268" s="133"/>
      <c r="AY268" s="132"/>
      <c r="BK268" s="134"/>
    </row>
    <row r="269" spans="2:63" s="9" customFormat="1" ht="43.5" customHeight="1" x14ac:dyDescent="0.3">
      <c r="B269" s="126"/>
      <c r="C269" s="149">
        <v>92</v>
      </c>
      <c r="D269" s="149" t="s">
        <v>118</v>
      </c>
      <c r="E269" s="150" t="s">
        <v>400</v>
      </c>
      <c r="F269" s="252" t="s">
        <v>401</v>
      </c>
      <c r="G269" s="252"/>
      <c r="H269" s="252"/>
      <c r="I269" s="252"/>
      <c r="J269" s="166" t="s">
        <v>119</v>
      </c>
      <c r="K269" s="157">
        <v>132</v>
      </c>
      <c r="L269" s="253"/>
      <c r="M269" s="253"/>
      <c r="N269" s="253">
        <f t="shared" si="22"/>
        <v>0</v>
      </c>
      <c r="O269" s="253"/>
      <c r="P269" s="253"/>
      <c r="Q269" s="253"/>
      <c r="R269" s="128"/>
      <c r="T269" s="129"/>
      <c r="W269" s="130"/>
      <c r="Y269" s="130"/>
      <c r="AA269" s="131"/>
      <c r="AR269" s="132"/>
      <c r="AT269" s="133"/>
      <c r="AU269" s="133"/>
      <c r="AY269" s="132"/>
      <c r="BK269" s="134"/>
    </row>
    <row r="270" spans="2:63" s="9" customFormat="1" ht="42" customHeight="1" x14ac:dyDescent="0.3">
      <c r="B270" s="126"/>
      <c r="C270" s="149">
        <v>93</v>
      </c>
      <c r="D270" s="149" t="s">
        <v>118</v>
      </c>
      <c r="E270" s="150" t="s">
        <v>517</v>
      </c>
      <c r="F270" s="252" t="s">
        <v>514</v>
      </c>
      <c r="G270" s="252"/>
      <c r="H270" s="252"/>
      <c r="I270" s="252"/>
      <c r="J270" s="151" t="s">
        <v>119</v>
      </c>
      <c r="K270" s="157">
        <v>132</v>
      </c>
      <c r="L270" s="253"/>
      <c r="M270" s="253"/>
      <c r="N270" s="253">
        <f>ROUND(L270*K270,2)</f>
        <v>0</v>
      </c>
      <c r="O270" s="253"/>
      <c r="P270" s="253"/>
      <c r="Q270" s="253"/>
      <c r="R270" s="128"/>
      <c r="T270" s="129"/>
      <c r="W270" s="130"/>
      <c r="Y270" s="130"/>
      <c r="AA270" s="131"/>
      <c r="AR270" s="132"/>
      <c r="AT270" s="133"/>
      <c r="AU270" s="133"/>
      <c r="AY270" s="132"/>
      <c r="BK270" s="134"/>
    </row>
    <row r="271" spans="2:63" s="9" customFormat="1" ht="27" customHeight="1" x14ac:dyDescent="0.3">
      <c r="B271" s="126"/>
      <c r="C271" s="149">
        <v>94</v>
      </c>
      <c r="D271" s="149" t="s">
        <v>118</v>
      </c>
      <c r="E271" s="150" t="s">
        <v>860</v>
      </c>
      <c r="F271" s="252" t="s">
        <v>861</v>
      </c>
      <c r="G271" s="252"/>
      <c r="H271" s="252"/>
      <c r="I271" s="252"/>
      <c r="J271" s="166" t="s">
        <v>169</v>
      </c>
      <c r="K271" s="167">
        <v>180</v>
      </c>
      <c r="L271" s="253"/>
      <c r="M271" s="253"/>
      <c r="N271" s="253">
        <f t="shared" ref="N271" si="23">ROUND(L271*K271,2)</f>
        <v>0</v>
      </c>
      <c r="O271" s="253"/>
      <c r="P271" s="253"/>
      <c r="Q271" s="253"/>
      <c r="R271" s="128"/>
      <c r="T271" s="129"/>
      <c r="W271" s="130"/>
      <c r="Y271" s="130"/>
      <c r="AA271" s="131"/>
      <c r="AR271" s="132"/>
      <c r="AT271" s="133"/>
      <c r="AU271" s="133"/>
      <c r="AY271" s="132"/>
      <c r="BK271" s="134"/>
    </row>
    <row r="272" spans="2:63" s="9" customFormat="1" ht="60" customHeight="1" x14ac:dyDescent="0.3">
      <c r="B272" s="126"/>
      <c r="C272" s="149">
        <v>95</v>
      </c>
      <c r="D272" s="149" t="s">
        <v>118</v>
      </c>
      <c r="E272" s="150" t="s">
        <v>835</v>
      </c>
      <c r="F272" s="252" t="s">
        <v>836</v>
      </c>
      <c r="G272" s="252"/>
      <c r="H272" s="252"/>
      <c r="I272" s="252"/>
      <c r="J272" s="151" t="s">
        <v>119</v>
      </c>
      <c r="K272" s="157">
        <v>23.2</v>
      </c>
      <c r="L272" s="253"/>
      <c r="M272" s="253"/>
      <c r="N272" s="253">
        <f>ROUND(L272*K272,2)</f>
        <v>0</v>
      </c>
      <c r="O272" s="253"/>
      <c r="P272" s="253"/>
      <c r="Q272" s="253"/>
      <c r="R272" s="128"/>
      <c r="T272" s="129"/>
      <c r="W272" s="130"/>
      <c r="Y272" s="130"/>
      <c r="AA272" s="131"/>
      <c r="AR272" s="132"/>
      <c r="AT272" s="133"/>
      <c r="AU272" s="133"/>
      <c r="AY272" s="132"/>
      <c r="BK272" s="134"/>
    </row>
    <row r="273" spans="2:63" s="9" customFormat="1" ht="26.25" customHeight="1" x14ac:dyDescent="0.3">
      <c r="B273" s="126"/>
      <c r="C273" s="10"/>
      <c r="D273" s="10"/>
      <c r="E273" s="141" t="s">
        <v>5</v>
      </c>
      <c r="F273" s="325" t="s">
        <v>834</v>
      </c>
      <c r="G273" s="326"/>
      <c r="H273" s="326"/>
      <c r="I273" s="326"/>
      <c r="J273" s="10"/>
      <c r="K273" s="142">
        <v>18</v>
      </c>
      <c r="L273" s="10"/>
      <c r="M273" s="10"/>
      <c r="N273" s="10"/>
      <c r="O273" s="10"/>
      <c r="P273" s="10"/>
      <c r="Q273" s="10"/>
      <c r="R273" s="128"/>
      <c r="T273" s="129"/>
      <c r="W273" s="130"/>
      <c r="Y273" s="130"/>
      <c r="AA273" s="131"/>
      <c r="AR273" s="132"/>
      <c r="AT273" s="133"/>
      <c r="AU273" s="133"/>
      <c r="AY273" s="132"/>
      <c r="BK273" s="134"/>
    </row>
    <row r="274" spans="2:63" s="9" customFormat="1" ht="26.25" customHeight="1" x14ac:dyDescent="0.3">
      <c r="B274" s="126"/>
      <c r="C274" s="10"/>
      <c r="D274" s="10"/>
      <c r="E274" s="141" t="s">
        <v>5</v>
      </c>
      <c r="F274" s="325" t="s">
        <v>845</v>
      </c>
      <c r="G274" s="326"/>
      <c r="H274" s="326"/>
      <c r="I274" s="326"/>
      <c r="J274" s="10"/>
      <c r="K274" s="142">
        <v>5.2</v>
      </c>
      <c r="L274" s="10"/>
      <c r="M274" s="10"/>
      <c r="N274" s="10"/>
      <c r="O274" s="10"/>
      <c r="P274" s="10"/>
      <c r="Q274" s="10"/>
      <c r="R274" s="128"/>
      <c r="T274" s="129"/>
      <c r="W274" s="130"/>
      <c r="Y274" s="130"/>
      <c r="AA274" s="131"/>
      <c r="AR274" s="132"/>
      <c r="AT274" s="133"/>
      <c r="AU274" s="133"/>
      <c r="AY274" s="132"/>
      <c r="BK274" s="134"/>
    </row>
    <row r="275" spans="2:63" s="9" customFormat="1" ht="30" customHeight="1" x14ac:dyDescent="0.3">
      <c r="B275" s="126"/>
      <c r="C275" s="149">
        <v>96</v>
      </c>
      <c r="D275" s="149" t="s">
        <v>118</v>
      </c>
      <c r="E275" s="199" t="s">
        <v>837</v>
      </c>
      <c r="F275" s="310" t="s">
        <v>838</v>
      </c>
      <c r="G275" s="310"/>
      <c r="H275" s="310"/>
      <c r="I275" s="310"/>
      <c r="J275" s="200" t="s">
        <v>119</v>
      </c>
      <c r="K275" s="201">
        <v>23.2</v>
      </c>
      <c r="L275" s="318"/>
      <c r="M275" s="318"/>
      <c r="N275" s="318">
        <f>ROUND(L275*K275,2)</f>
        <v>0</v>
      </c>
      <c r="O275" s="318"/>
      <c r="P275" s="318"/>
      <c r="Q275" s="318"/>
      <c r="R275" s="128"/>
      <c r="T275" s="129"/>
      <c r="W275" s="130"/>
      <c r="Y275" s="130"/>
      <c r="AA275" s="131"/>
      <c r="AR275" s="132"/>
      <c r="AT275" s="133"/>
      <c r="AU275" s="133"/>
      <c r="AY275" s="132"/>
      <c r="BK275" s="134"/>
    </row>
    <row r="276" spans="2:63" s="9" customFormat="1" ht="24" customHeight="1" x14ac:dyDescent="0.3">
      <c r="B276" s="126"/>
      <c r="C276" s="149">
        <v>97</v>
      </c>
      <c r="D276" s="149" t="s">
        <v>118</v>
      </c>
      <c r="E276" s="199" t="s">
        <v>839</v>
      </c>
      <c r="F276" s="310" t="s">
        <v>840</v>
      </c>
      <c r="G276" s="310"/>
      <c r="H276" s="310"/>
      <c r="I276" s="310"/>
      <c r="J276" s="200" t="s">
        <v>124</v>
      </c>
      <c r="K276" s="201">
        <v>24.2</v>
      </c>
      <c r="L276" s="318"/>
      <c r="M276" s="318"/>
      <c r="N276" s="318">
        <f>ROUND(L276*K276,2)</f>
        <v>0</v>
      </c>
      <c r="O276" s="318"/>
      <c r="P276" s="318"/>
      <c r="Q276" s="318"/>
      <c r="R276" s="128"/>
      <c r="T276" s="129"/>
      <c r="W276" s="130"/>
      <c r="Y276" s="130"/>
      <c r="AA276" s="131"/>
      <c r="AR276" s="132"/>
      <c r="AT276" s="133"/>
      <c r="AU276" s="133"/>
      <c r="AY276" s="132"/>
      <c r="BK276" s="134"/>
    </row>
    <row r="277" spans="2:63" s="9" customFormat="1" ht="24.75" customHeight="1" x14ac:dyDescent="0.3">
      <c r="B277" s="126"/>
      <c r="C277" s="149">
        <v>98</v>
      </c>
      <c r="D277" s="149" t="s">
        <v>118</v>
      </c>
      <c r="E277" s="199" t="s">
        <v>841</v>
      </c>
      <c r="F277" s="310" t="s">
        <v>842</v>
      </c>
      <c r="G277" s="310"/>
      <c r="H277" s="310"/>
      <c r="I277" s="310"/>
      <c r="J277" s="200" t="s">
        <v>124</v>
      </c>
      <c r="K277" s="201">
        <v>24.2</v>
      </c>
      <c r="L277" s="318"/>
      <c r="M277" s="318"/>
      <c r="N277" s="318">
        <f>ROUND(L277*K277,2)</f>
        <v>0</v>
      </c>
      <c r="O277" s="318"/>
      <c r="P277" s="318"/>
      <c r="Q277" s="318"/>
      <c r="R277" s="128"/>
      <c r="T277" s="129"/>
      <c r="W277" s="130"/>
      <c r="Y277" s="130"/>
      <c r="AA277" s="131"/>
      <c r="AR277" s="132"/>
      <c r="AT277" s="133"/>
      <c r="AU277" s="133"/>
      <c r="AY277" s="132"/>
      <c r="BK277" s="134"/>
    </row>
    <row r="278" spans="2:63" s="9" customFormat="1" ht="30" customHeight="1" x14ac:dyDescent="0.3">
      <c r="B278" s="126"/>
      <c r="C278" s="149">
        <v>99</v>
      </c>
      <c r="D278" s="149" t="s">
        <v>118</v>
      </c>
      <c r="E278" s="199" t="s">
        <v>843</v>
      </c>
      <c r="F278" s="310" t="s">
        <v>844</v>
      </c>
      <c r="G278" s="310"/>
      <c r="H278" s="310"/>
      <c r="I278" s="310"/>
      <c r="J278" s="200" t="s">
        <v>119</v>
      </c>
      <c r="K278" s="201">
        <v>23.2</v>
      </c>
      <c r="L278" s="318"/>
      <c r="M278" s="318"/>
      <c r="N278" s="318">
        <f>ROUND(L278*K278,2)</f>
        <v>0</v>
      </c>
      <c r="O278" s="318"/>
      <c r="P278" s="318"/>
      <c r="Q278" s="318"/>
      <c r="R278" s="128"/>
      <c r="T278" s="129"/>
      <c r="W278" s="130"/>
      <c r="Y278" s="130"/>
      <c r="AA278" s="131"/>
      <c r="AR278" s="132"/>
      <c r="AT278" s="133"/>
      <c r="AU278" s="133"/>
      <c r="AY278" s="132"/>
      <c r="BK278" s="134"/>
    </row>
    <row r="279" spans="2:63" s="9" customFormat="1" ht="30" customHeight="1" x14ac:dyDescent="0.3">
      <c r="B279" s="126"/>
      <c r="C279" s="149">
        <v>100</v>
      </c>
      <c r="D279" s="149" t="s">
        <v>118</v>
      </c>
      <c r="E279" s="150" t="s">
        <v>406</v>
      </c>
      <c r="F279" s="252" t="s">
        <v>407</v>
      </c>
      <c r="G279" s="252"/>
      <c r="H279" s="252"/>
      <c r="I279" s="252"/>
      <c r="J279" s="151" t="s">
        <v>125</v>
      </c>
      <c r="K279" s="157">
        <f>SUM(N256:Q278)/100</f>
        <v>0</v>
      </c>
      <c r="L279" s="253">
        <v>1.23</v>
      </c>
      <c r="M279" s="253"/>
      <c r="N279" s="253">
        <f>ROUND(L279*K279,2)</f>
        <v>0</v>
      </c>
      <c r="O279" s="253"/>
      <c r="P279" s="253"/>
      <c r="Q279" s="253"/>
      <c r="R279" s="128"/>
      <c r="T279" s="129"/>
      <c r="W279" s="130"/>
      <c r="Y279" s="130"/>
      <c r="AA279" s="131"/>
      <c r="AR279" s="132"/>
      <c r="AT279" s="133"/>
      <c r="AU279" s="133"/>
      <c r="AY279" s="132"/>
      <c r="BK279" s="134"/>
    </row>
    <row r="280" spans="2:63" s="9" customFormat="1" ht="27.75" customHeight="1" x14ac:dyDescent="0.3">
      <c r="B280" s="126"/>
      <c r="D280" s="135" t="s">
        <v>402</v>
      </c>
      <c r="E280" s="135"/>
      <c r="F280" s="135"/>
      <c r="G280" s="135"/>
      <c r="H280" s="135"/>
      <c r="I280" s="135"/>
      <c r="J280" s="135"/>
      <c r="K280" s="135"/>
      <c r="L280" s="135"/>
      <c r="M280" s="135"/>
      <c r="N280" s="345">
        <f>SUM(N281:Q282)</f>
        <v>0</v>
      </c>
      <c r="O280" s="346"/>
      <c r="P280" s="346"/>
      <c r="Q280" s="346"/>
      <c r="R280" s="128"/>
      <c r="T280" s="129"/>
      <c r="W280" s="130"/>
      <c r="Y280" s="130"/>
      <c r="AA280" s="131"/>
      <c r="AR280" s="132"/>
      <c r="AT280" s="133"/>
      <c r="AU280" s="133"/>
      <c r="AY280" s="132"/>
      <c r="BK280" s="134"/>
    </row>
    <row r="281" spans="2:63" s="9" customFormat="1" ht="28.5" customHeight="1" x14ac:dyDescent="0.3">
      <c r="B281" s="126"/>
      <c r="C281" s="149">
        <v>101</v>
      </c>
      <c r="D281" s="149" t="s">
        <v>118</v>
      </c>
      <c r="E281" s="150" t="s">
        <v>858</v>
      </c>
      <c r="F281" s="252" t="s">
        <v>403</v>
      </c>
      <c r="G281" s="252"/>
      <c r="H281" s="252"/>
      <c r="I281" s="252"/>
      <c r="J281" s="151" t="s">
        <v>119</v>
      </c>
      <c r="K281" s="157">
        <v>316</v>
      </c>
      <c r="L281" s="253"/>
      <c r="M281" s="253"/>
      <c r="N281" s="253">
        <f>ROUND(L281*K281,2)</f>
        <v>0</v>
      </c>
      <c r="O281" s="253"/>
      <c r="P281" s="253"/>
      <c r="Q281" s="253"/>
      <c r="R281" s="128"/>
      <c r="T281" s="129"/>
      <c r="W281" s="130"/>
      <c r="Y281" s="130"/>
      <c r="AA281" s="131"/>
      <c r="AR281" s="132"/>
      <c r="AT281" s="133"/>
      <c r="AU281" s="133"/>
      <c r="AY281" s="132"/>
      <c r="BK281" s="134"/>
    </row>
    <row r="282" spans="2:63" s="9" customFormat="1" ht="25.5" customHeight="1" x14ac:dyDescent="0.3">
      <c r="B282" s="126"/>
      <c r="C282" s="149">
        <v>102</v>
      </c>
      <c r="D282" s="149" t="s">
        <v>118</v>
      </c>
      <c r="E282" s="150" t="s">
        <v>404</v>
      </c>
      <c r="F282" s="252" t="s">
        <v>405</v>
      </c>
      <c r="G282" s="252"/>
      <c r="H282" s="252"/>
      <c r="I282" s="252"/>
      <c r="J282" s="151" t="s">
        <v>119</v>
      </c>
      <c r="K282" s="157">
        <v>316</v>
      </c>
      <c r="L282" s="253"/>
      <c r="M282" s="253"/>
      <c r="N282" s="253">
        <f>ROUND(L282*K282,2)</f>
        <v>0</v>
      </c>
      <c r="O282" s="253"/>
      <c r="P282" s="253"/>
      <c r="Q282" s="253"/>
      <c r="R282" s="128"/>
      <c r="T282" s="129"/>
      <c r="W282" s="130"/>
      <c r="Y282" s="130"/>
      <c r="AA282" s="131"/>
      <c r="AR282" s="132"/>
      <c r="AT282" s="133"/>
      <c r="AU282" s="133"/>
      <c r="AY282" s="132"/>
      <c r="BK282" s="134"/>
    </row>
    <row r="283" spans="2:63" s="9" customFormat="1" ht="25.5" customHeight="1" x14ac:dyDescent="0.3">
      <c r="B283" s="126"/>
      <c r="C283" s="10"/>
      <c r="D283" s="10"/>
      <c r="E283" s="141" t="s">
        <v>5</v>
      </c>
      <c r="F283" s="325" t="s">
        <v>859</v>
      </c>
      <c r="G283" s="326"/>
      <c r="H283" s="326"/>
      <c r="I283" s="326"/>
      <c r="J283" s="10"/>
      <c r="K283" s="142">
        <v>316</v>
      </c>
      <c r="L283" s="10"/>
      <c r="M283" s="10"/>
      <c r="N283" s="10"/>
      <c r="O283" s="10"/>
      <c r="P283" s="10"/>
      <c r="Q283" s="10"/>
      <c r="R283" s="128"/>
      <c r="T283" s="129"/>
      <c r="W283" s="130"/>
      <c r="Y283" s="130"/>
      <c r="AA283" s="131"/>
      <c r="AR283" s="132"/>
      <c r="AT283" s="133"/>
      <c r="AU283" s="133"/>
      <c r="AY283" s="132"/>
      <c r="BK283" s="134"/>
    </row>
    <row r="284" spans="2:63" s="9" customFormat="1" ht="24" customHeight="1" x14ac:dyDescent="0.3">
      <c r="B284" s="126"/>
      <c r="C284" s="177"/>
      <c r="D284" s="135" t="s">
        <v>409</v>
      </c>
      <c r="E284" s="135"/>
      <c r="F284" s="135"/>
      <c r="G284" s="135"/>
      <c r="H284" s="135"/>
      <c r="I284" s="135"/>
      <c r="J284" s="135"/>
      <c r="K284" s="135"/>
      <c r="L284" s="135"/>
      <c r="M284" s="135"/>
      <c r="N284" s="327">
        <f>SUM(N285:Q301)</f>
        <v>0</v>
      </c>
      <c r="O284" s="328"/>
      <c r="P284" s="328"/>
      <c r="Q284" s="328"/>
      <c r="R284" s="128"/>
      <c r="T284" s="129"/>
      <c r="W284" s="130"/>
      <c r="Y284" s="130"/>
      <c r="AA284" s="131"/>
      <c r="AR284" s="132"/>
      <c r="AT284" s="133"/>
      <c r="AU284" s="133"/>
      <c r="AY284" s="132"/>
      <c r="BK284" s="134"/>
    </row>
    <row r="285" spans="2:63" s="9" customFormat="1" ht="30" customHeight="1" x14ac:dyDescent="0.3">
      <c r="B285" s="126"/>
      <c r="C285" s="149">
        <v>103</v>
      </c>
      <c r="D285" s="149" t="s">
        <v>118</v>
      </c>
      <c r="E285" s="165" t="s">
        <v>518</v>
      </c>
      <c r="F285" s="252" t="s">
        <v>408</v>
      </c>
      <c r="G285" s="337"/>
      <c r="H285" s="337"/>
      <c r="I285" s="337"/>
      <c r="J285" s="151" t="s">
        <v>129</v>
      </c>
      <c r="K285" s="157">
        <v>11.573</v>
      </c>
      <c r="L285" s="253"/>
      <c r="M285" s="337"/>
      <c r="N285" s="253">
        <f>ROUND(L285*K285,2)</f>
        <v>0</v>
      </c>
      <c r="O285" s="337"/>
      <c r="P285" s="337"/>
      <c r="Q285" s="337"/>
      <c r="R285" s="128"/>
      <c r="T285" s="129"/>
      <c r="W285" s="130"/>
      <c r="Y285" s="130"/>
      <c r="AA285" s="131"/>
      <c r="AR285" s="132"/>
      <c r="AT285" s="133"/>
      <c r="AU285" s="133"/>
      <c r="AY285" s="132"/>
      <c r="BK285" s="134"/>
    </row>
    <row r="286" spans="2:63" s="9" customFormat="1" ht="25.5" customHeight="1" x14ac:dyDescent="0.3">
      <c r="B286" s="126"/>
      <c r="C286" s="10"/>
      <c r="D286" s="10"/>
      <c r="E286" s="141" t="s">
        <v>5</v>
      </c>
      <c r="F286" s="325" t="s">
        <v>863</v>
      </c>
      <c r="G286" s="334"/>
      <c r="H286" s="334"/>
      <c r="I286" s="334"/>
      <c r="J286" s="10"/>
      <c r="K286" s="142">
        <v>0.56999999999999995</v>
      </c>
      <c r="L286" s="10"/>
      <c r="M286" s="10"/>
      <c r="N286" s="10"/>
      <c r="O286" s="10"/>
      <c r="P286" s="10"/>
      <c r="Q286" s="10"/>
      <c r="R286" s="128"/>
      <c r="T286" s="129"/>
      <c r="W286" s="130"/>
      <c r="Y286" s="130"/>
      <c r="AA286" s="131"/>
      <c r="AR286" s="132"/>
      <c r="AT286" s="133"/>
      <c r="AU286" s="133"/>
      <c r="AY286" s="132"/>
      <c r="BK286" s="134"/>
    </row>
    <row r="287" spans="2:63" s="9" customFormat="1" ht="27.75" customHeight="1" x14ac:dyDescent="0.3">
      <c r="B287" s="126"/>
      <c r="C287" s="10"/>
      <c r="D287" s="10"/>
      <c r="E287" s="141" t="s">
        <v>5</v>
      </c>
      <c r="F287" s="325" t="s">
        <v>864</v>
      </c>
      <c r="G287" s="334"/>
      <c r="H287" s="334"/>
      <c r="I287" s="334"/>
      <c r="J287" s="10"/>
      <c r="K287" s="142">
        <v>0.3</v>
      </c>
      <c r="L287" s="10"/>
      <c r="M287" s="10"/>
      <c r="N287" s="10"/>
      <c r="O287" s="10"/>
      <c r="P287" s="10"/>
      <c r="Q287" s="10"/>
      <c r="R287" s="128"/>
      <c r="T287" s="129"/>
      <c r="W287" s="130"/>
      <c r="Y287" s="130"/>
      <c r="AA287" s="131"/>
      <c r="AR287" s="132"/>
      <c r="AT287" s="133"/>
      <c r="AU287" s="133"/>
      <c r="AY287" s="132"/>
      <c r="BK287" s="134"/>
    </row>
    <row r="288" spans="2:63" s="9" customFormat="1" ht="23.25" customHeight="1" x14ac:dyDescent="0.3">
      <c r="B288" s="126"/>
      <c r="C288" s="10"/>
      <c r="D288" s="10"/>
      <c r="E288" s="141" t="s">
        <v>5</v>
      </c>
      <c r="F288" s="325" t="s">
        <v>865</v>
      </c>
      <c r="G288" s="334"/>
      <c r="H288" s="334"/>
      <c r="I288" s="334"/>
      <c r="J288" s="10"/>
      <c r="K288" s="142">
        <v>7.4999999999999997E-3</v>
      </c>
      <c r="L288" s="10"/>
      <c r="M288" s="10"/>
      <c r="N288" s="10"/>
      <c r="O288" s="10"/>
      <c r="P288" s="10"/>
      <c r="Q288" s="10"/>
      <c r="R288" s="128"/>
      <c r="T288" s="129"/>
      <c r="W288" s="130"/>
      <c r="Y288" s="130"/>
      <c r="AA288" s="131"/>
      <c r="AR288" s="132"/>
      <c r="AT288" s="133"/>
      <c r="AU288" s="133"/>
      <c r="AY288" s="132"/>
      <c r="BK288" s="134"/>
    </row>
    <row r="289" spans="2:65" s="9" customFormat="1" ht="23.25" customHeight="1" x14ac:dyDescent="0.3">
      <c r="B289" s="126"/>
      <c r="C289" s="10"/>
      <c r="D289" s="10"/>
      <c r="E289" s="141" t="s">
        <v>5</v>
      </c>
      <c r="F289" s="325" t="s">
        <v>866</v>
      </c>
      <c r="G289" s="334"/>
      <c r="H289" s="334"/>
      <c r="I289" s="334"/>
      <c r="J289" s="10"/>
      <c r="K289" s="142">
        <v>2.7280000000000002</v>
      </c>
      <c r="L289" s="10"/>
      <c r="M289" s="10"/>
      <c r="N289" s="10"/>
      <c r="O289" s="10"/>
      <c r="P289" s="10"/>
      <c r="Q289" s="10"/>
      <c r="R289" s="128"/>
      <c r="T289" s="129"/>
      <c r="W289" s="130"/>
      <c r="Y289" s="130"/>
      <c r="AA289" s="131"/>
      <c r="AR289" s="132"/>
      <c r="AT289" s="133"/>
      <c r="AU289" s="133"/>
      <c r="AY289" s="132"/>
      <c r="BK289" s="134"/>
    </row>
    <row r="290" spans="2:65" s="9" customFormat="1" ht="24.75" customHeight="1" x14ac:dyDescent="0.3">
      <c r="B290" s="126"/>
      <c r="C290" s="10"/>
      <c r="D290" s="10"/>
      <c r="E290" s="141" t="s">
        <v>5</v>
      </c>
      <c r="F290" s="325" t="s">
        <v>410</v>
      </c>
      <c r="G290" s="334"/>
      <c r="H290" s="334"/>
      <c r="I290" s="334"/>
      <c r="J290" s="10"/>
      <c r="K290" s="142">
        <v>5.0000000000000001E-3</v>
      </c>
      <c r="L290" s="10"/>
      <c r="M290" s="10"/>
      <c r="N290" s="10"/>
      <c r="O290" s="10"/>
      <c r="P290" s="10"/>
      <c r="Q290" s="10"/>
      <c r="R290" s="128"/>
      <c r="T290" s="129"/>
      <c r="W290" s="130"/>
      <c r="Y290" s="130"/>
      <c r="AA290" s="131"/>
      <c r="AR290" s="132"/>
      <c r="AT290" s="133"/>
      <c r="AU290" s="133"/>
      <c r="AY290" s="132"/>
      <c r="BK290" s="134"/>
    </row>
    <row r="291" spans="2:65" s="9" customFormat="1" ht="32.25" customHeight="1" x14ac:dyDescent="0.3">
      <c r="B291" s="126"/>
      <c r="C291" s="10"/>
      <c r="D291" s="10"/>
      <c r="E291" s="141" t="s">
        <v>5</v>
      </c>
      <c r="F291" s="325" t="s">
        <v>867</v>
      </c>
      <c r="G291" s="334"/>
      <c r="H291" s="334"/>
      <c r="I291" s="334"/>
      <c r="J291" s="10"/>
      <c r="K291" s="142">
        <v>0.12</v>
      </c>
      <c r="L291" s="10"/>
      <c r="M291" s="10"/>
      <c r="N291" s="10"/>
      <c r="O291" s="10"/>
      <c r="P291" s="10"/>
      <c r="Q291" s="10"/>
      <c r="R291" s="128"/>
      <c r="T291" s="129"/>
      <c r="W291" s="130"/>
      <c r="Y291" s="130"/>
      <c r="AA291" s="131"/>
      <c r="AR291" s="132"/>
      <c r="AT291" s="133"/>
      <c r="AU291" s="133"/>
      <c r="AY291" s="132"/>
      <c r="BK291" s="134"/>
    </row>
    <row r="292" spans="2:65" s="9" customFormat="1" ht="27.75" customHeight="1" x14ac:dyDescent="0.3">
      <c r="B292" s="126"/>
      <c r="C292" s="10"/>
      <c r="D292" s="10"/>
      <c r="E292" s="141" t="s">
        <v>5</v>
      </c>
      <c r="F292" s="325" t="s">
        <v>868</v>
      </c>
      <c r="G292" s="334"/>
      <c r="H292" s="334"/>
      <c r="I292" s="334"/>
      <c r="J292" s="10"/>
      <c r="K292" s="142">
        <v>0.192</v>
      </c>
      <c r="L292" s="10"/>
      <c r="M292" s="10"/>
      <c r="N292" s="10"/>
      <c r="O292" s="10"/>
      <c r="P292" s="10"/>
      <c r="Q292" s="10"/>
      <c r="R292" s="128"/>
      <c r="T292" s="129"/>
      <c r="W292" s="130"/>
      <c r="Y292" s="130"/>
      <c r="AA292" s="131"/>
      <c r="AR292" s="132"/>
      <c r="AT292" s="133"/>
      <c r="AU292" s="133"/>
      <c r="AY292" s="132"/>
      <c r="BK292" s="134"/>
    </row>
    <row r="293" spans="2:65" s="9" customFormat="1" ht="27.75" customHeight="1" x14ac:dyDescent="0.3">
      <c r="B293" s="126"/>
      <c r="C293" s="10"/>
      <c r="D293" s="10"/>
      <c r="E293" s="141" t="s">
        <v>5</v>
      </c>
      <c r="F293" s="325" t="s">
        <v>869</v>
      </c>
      <c r="G293" s="334"/>
      <c r="H293" s="334"/>
      <c r="I293" s="334"/>
      <c r="J293" s="10"/>
      <c r="K293" s="142">
        <v>0.18</v>
      </c>
      <c r="L293" s="10"/>
      <c r="M293" s="10"/>
      <c r="N293" s="10"/>
      <c r="O293" s="10"/>
      <c r="P293" s="10"/>
      <c r="Q293" s="10"/>
      <c r="R293" s="128"/>
      <c r="T293" s="129"/>
      <c r="W293" s="130"/>
      <c r="Y293" s="130"/>
      <c r="AA293" s="131"/>
      <c r="AR293" s="132"/>
      <c r="AT293" s="133"/>
      <c r="AU293" s="133"/>
      <c r="AY293" s="132"/>
      <c r="BK293" s="134"/>
    </row>
    <row r="294" spans="2:65" s="9" customFormat="1" ht="27.75" customHeight="1" x14ac:dyDescent="0.3">
      <c r="B294" s="126"/>
      <c r="C294" s="10"/>
      <c r="D294" s="10"/>
      <c r="E294" s="141" t="s">
        <v>5</v>
      </c>
      <c r="F294" s="325" t="s">
        <v>870</v>
      </c>
      <c r="G294" s="334"/>
      <c r="H294" s="334"/>
      <c r="I294" s="334"/>
      <c r="J294" s="10"/>
      <c r="K294" s="142">
        <v>0.15</v>
      </c>
      <c r="L294" s="10"/>
      <c r="M294" s="10"/>
      <c r="N294" s="10"/>
      <c r="O294" s="10"/>
      <c r="P294" s="10"/>
      <c r="Q294" s="10"/>
      <c r="R294" s="128"/>
      <c r="T294" s="129"/>
      <c r="W294" s="130"/>
      <c r="Y294" s="130"/>
      <c r="AA294" s="131"/>
      <c r="AR294" s="132"/>
      <c r="AT294" s="133"/>
      <c r="AU294" s="133"/>
      <c r="AY294" s="132"/>
      <c r="BK294" s="134"/>
    </row>
    <row r="295" spans="2:65" s="9" customFormat="1" ht="27.75" customHeight="1" x14ac:dyDescent="0.3">
      <c r="B295" s="126"/>
      <c r="C295" s="10"/>
      <c r="D295" s="10"/>
      <c r="E295" s="141" t="s">
        <v>5</v>
      </c>
      <c r="F295" s="325" t="s">
        <v>862</v>
      </c>
      <c r="G295" s="334"/>
      <c r="H295" s="334"/>
      <c r="I295" s="334"/>
      <c r="J295" s="10"/>
      <c r="K295" s="142">
        <v>0.05</v>
      </c>
      <c r="L295" s="10"/>
      <c r="M295" s="10"/>
      <c r="N295" s="10"/>
      <c r="O295" s="10"/>
      <c r="P295" s="10"/>
      <c r="Q295" s="10"/>
      <c r="R295" s="128"/>
      <c r="T295" s="129"/>
      <c r="W295" s="130"/>
      <c r="Y295" s="130"/>
      <c r="AA295" s="131"/>
      <c r="AR295" s="132"/>
      <c r="AT295" s="133"/>
      <c r="AU295" s="133"/>
      <c r="AY295" s="132"/>
      <c r="BK295" s="134"/>
    </row>
    <row r="296" spans="2:65" s="9" customFormat="1" ht="27.75" customHeight="1" x14ac:dyDescent="0.3">
      <c r="B296" s="126"/>
      <c r="C296" s="10"/>
      <c r="D296" s="10"/>
      <c r="E296" s="141" t="s">
        <v>5</v>
      </c>
      <c r="F296" s="325" t="s">
        <v>871</v>
      </c>
      <c r="G296" s="334"/>
      <c r="H296" s="334"/>
      <c r="I296" s="334"/>
      <c r="J296" s="10"/>
      <c r="K296" s="142">
        <v>0.03</v>
      </c>
      <c r="L296" s="10"/>
      <c r="M296" s="10"/>
      <c r="N296" s="10"/>
      <c r="O296" s="10"/>
      <c r="P296" s="10"/>
      <c r="Q296" s="10"/>
      <c r="R296" s="128"/>
      <c r="T296" s="129"/>
      <c r="W296" s="130"/>
      <c r="Y296" s="130"/>
      <c r="AA296" s="131"/>
      <c r="AR296" s="132"/>
      <c r="AT296" s="133"/>
      <c r="AU296" s="133"/>
      <c r="AY296" s="132"/>
      <c r="BK296" s="134"/>
    </row>
    <row r="297" spans="2:65" s="9" customFormat="1" ht="39" customHeight="1" x14ac:dyDescent="0.3">
      <c r="B297" s="126"/>
      <c r="C297" s="183"/>
      <c r="D297" s="183"/>
      <c r="E297" s="178" t="s">
        <v>5</v>
      </c>
      <c r="F297" s="335" t="s">
        <v>872</v>
      </c>
      <c r="G297" s="336"/>
      <c r="H297" s="336"/>
      <c r="I297" s="336"/>
      <c r="J297" s="183"/>
      <c r="K297" s="179">
        <v>7.24</v>
      </c>
      <c r="L297" s="183"/>
      <c r="M297" s="183"/>
      <c r="N297" s="183"/>
      <c r="O297" s="183"/>
      <c r="P297" s="183"/>
      <c r="Q297" s="183"/>
      <c r="R297" s="128"/>
      <c r="T297" s="129"/>
      <c r="W297" s="130"/>
      <c r="Y297" s="130"/>
      <c r="AA297" s="131"/>
      <c r="AR297" s="132"/>
      <c r="AT297" s="133"/>
      <c r="AU297" s="133"/>
      <c r="AY297" s="132"/>
      <c r="BK297" s="134"/>
    </row>
    <row r="298" spans="2:65" s="1" customFormat="1" ht="38.25" customHeight="1" x14ac:dyDescent="0.3">
      <c r="B298" s="109"/>
      <c r="C298" s="164">
        <v>104</v>
      </c>
      <c r="D298" s="164" t="s">
        <v>118</v>
      </c>
      <c r="E298" s="165" t="s">
        <v>135</v>
      </c>
      <c r="F298" s="324" t="s">
        <v>226</v>
      </c>
      <c r="G298" s="324"/>
      <c r="H298" s="324"/>
      <c r="I298" s="324"/>
      <c r="J298" s="166" t="s">
        <v>129</v>
      </c>
      <c r="K298" s="167">
        <v>11.573</v>
      </c>
      <c r="L298" s="323"/>
      <c r="M298" s="323"/>
      <c r="N298" s="323">
        <f t="shared" ref="N298:N299" si="24">ROUND(L298*K298,2)</f>
        <v>0</v>
      </c>
      <c r="O298" s="323"/>
      <c r="P298" s="323"/>
      <c r="Q298" s="323"/>
      <c r="R298" s="112"/>
      <c r="T298" s="136" t="s">
        <v>5</v>
      </c>
      <c r="U298" s="36" t="s">
        <v>31</v>
      </c>
      <c r="V298" s="137">
        <v>0</v>
      </c>
      <c r="W298" s="137" t="e">
        <f>V298*#REF!</f>
        <v>#REF!</v>
      </c>
      <c r="X298" s="137">
        <v>0</v>
      </c>
      <c r="Y298" s="137" t="e">
        <f>X298*#REF!</f>
        <v>#REF!</v>
      </c>
      <c r="Z298" s="137">
        <v>0</v>
      </c>
      <c r="AA298" s="138" t="e">
        <f>Z298*#REF!</f>
        <v>#REF!</v>
      </c>
      <c r="AR298" s="18" t="s">
        <v>123</v>
      </c>
      <c r="AT298" s="18" t="s">
        <v>118</v>
      </c>
      <c r="AU298" s="18" t="s">
        <v>86</v>
      </c>
      <c r="AY298" s="18" t="s">
        <v>117</v>
      </c>
      <c r="BE298" s="139" t="e">
        <f>IF(U298="základní",#REF!,0)</f>
        <v>#REF!</v>
      </c>
      <c r="BF298" s="139">
        <f>IF(U298="snížená",#REF!,0)</f>
        <v>0</v>
      </c>
      <c r="BG298" s="139">
        <f>IF(U298="zákl. přenesená",#REF!,0)</f>
        <v>0</v>
      </c>
      <c r="BH298" s="139">
        <f>IF(U298="sníž. přenesená",#REF!,0)</f>
        <v>0</v>
      </c>
      <c r="BI298" s="139">
        <f>IF(U298="nulová",#REF!,0)</f>
        <v>0</v>
      </c>
      <c r="BJ298" s="18" t="s">
        <v>72</v>
      </c>
      <c r="BK298" s="139" t="e">
        <f>ROUND(#REF!*#REF!,2)</f>
        <v>#REF!</v>
      </c>
      <c r="BL298" s="18" t="s">
        <v>123</v>
      </c>
      <c r="BM298" s="18" t="s">
        <v>136</v>
      </c>
    </row>
    <row r="299" spans="2:65" ht="36" customHeight="1" x14ac:dyDescent="0.3">
      <c r="B299" s="109"/>
      <c r="C299" s="164">
        <v>105</v>
      </c>
      <c r="D299" s="164" t="s">
        <v>118</v>
      </c>
      <c r="E299" s="165" t="s">
        <v>227</v>
      </c>
      <c r="F299" s="324" t="s">
        <v>228</v>
      </c>
      <c r="G299" s="324"/>
      <c r="H299" s="324"/>
      <c r="I299" s="324"/>
      <c r="J299" s="166" t="s">
        <v>129</v>
      </c>
      <c r="K299" s="167">
        <v>231.46</v>
      </c>
      <c r="L299" s="323"/>
      <c r="M299" s="323"/>
      <c r="N299" s="323">
        <f t="shared" si="24"/>
        <v>0</v>
      </c>
      <c r="O299" s="323"/>
      <c r="P299" s="323"/>
      <c r="Q299" s="323"/>
      <c r="R299" s="112"/>
    </row>
    <row r="300" spans="2:65" ht="30.75" customHeight="1" x14ac:dyDescent="0.3">
      <c r="B300" s="109"/>
      <c r="C300" s="149">
        <v>106</v>
      </c>
      <c r="D300" s="149"/>
      <c r="E300" s="170"/>
      <c r="F300" s="252" t="s">
        <v>873</v>
      </c>
      <c r="G300" s="252"/>
      <c r="H300" s="252"/>
      <c r="I300" s="252"/>
      <c r="J300" s="151"/>
      <c r="K300" s="157">
        <v>231.46</v>
      </c>
      <c r="L300" s="253"/>
      <c r="M300" s="253"/>
      <c r="N300" s="253"/>
      <c r="O300" s="253"/>
      <c r="P300" s="253"/>
      <c r="Q300" s="253"/>
      <c r="R300" s="112"/>
    </row>
    <row r="301" spans="2:65" ht="30.75" customHeight="1" x14ac:dyDescent="0.3">
      <c r="B301" s="109"/>
      <c r="C301" s="149">
        <v>57</v>
      </c>
      <c r="D301" s="149" t="s">
        <v>118</v>
      </c>
      <c r="E301" s="150" t="s">
        <v>784</v>
      </c>
      <c r="F301" s="252" t="s">
        <v>791</v>
      </c>
      <c r="G301" s="252"/>
      <c r="H301" s="252"/>
      <c r="I301" s="252"/>
      <c r="J301" s="151" t="s">
        <v>129</v>
      </c>
      <c r="K301" s="157">
        <v>11.573</v>
      </c>
      <c r="L301" s="253"/>
      <c r="M301" s="253"/>
      <c r="N301" s="253">
        <f>ROUND(L301*K301,2)</f>
        <v>0</v>
      </c>
      <c r="O301" s="253"/>
      <c r="P301" s="253"/>
      <c r="Q301" s="253"/>
      <c r="R301" s="112"/>
    </row>
    <row r="302" spans="2:65" x14ac:dyDescent="0.3">
      <c r="B302" s="109"/>
      <c r="C302" s="177"/>
      <c r="D302" s="177"/>
      <c r="E302" s="185"/>
      <c r="F302" s="186">
        <v>11.573</v>
      </c>
      <c r="G302" s="186"/>
      <c r="H302" s="186"/>
      <c r="I302" s="186"/>
      <c r="J302" s="187"/>
      <c r="K302" s="188"/>
      <c r="L302" s="116"/>
      <c r="M302" s="116"/>
      <c r="N302" s="116"/>
      <c r="O302" s="116"/>
      <c r="P302" s="116"/>
      <c r="Q302" s="116"/>
      <c r="R302" s="112"/>
    </row>
    <row r="303" spans="2:65" x14ac:dyDescent="0.3">
      <c r="B303" s="109"/>
      <c r="C303" s="52"/>
      <c r="D303" s="52"/>
      <c r="E303" s="52"/>
      <c r="F303" s="52"/>
      <c r="G303" s="52"/>
      <c r="H303" s="52"/>
      <c r="I303" s="52"/>
      <c r="J303" s="52"/>
      <c r="K303" s="52"/>
      <c r="L303" s="52"/>
      <c r="M303" s="52"/>
      <c r="N303" s="52"/>
      <c r="O303" s="52"/>
      <c r="P303" s="52"/>
      <c r="Q303" s="52"/>
      <c r="R303" s="112"/>
    </row>
  </sheetData>
  <mergeCells count="473">
    <mergeCell ref="F204:I204"/>
    <mergeCell ref="L204:M204"/>
    <mergeCell ref="N204:Q204"/>
    <mergeCell ref="F209:I209"/>
    <mergeCell ref="L209:M209"/>
    <mergeCell ref="N209:Q209"/>
    <mergeCell ref="F200:I200"/>
    <mergeCell ref="F201:I201"/>
    <mergeCell ref="L201:M201"/>
    <mergeCell ref="N201:Q201"/>
    <mergeCell ref="F202:I202"/>
    <mergeCell ref="L202:M202"/>
    <mergeCell ref="N202:Q202"/>
    <mergeCell ref="F187:I187"/>
    <mergeCell ref="L187:M187"/>
    <mergeCell ref="N187:Q187"/>
    <mergeCell ref="F189:I189"/>
    <mergeCell ref="L189:M189"/>
    <mergeCell ref="N189:Q189"/>
    <mergeCell ref="F190:I190"/>
    <mergeCell ref="L190:M190"/>
    <mergeCell ref="N190:Q190"/>
    <mergeCell ref="F217:I217"/>
    <mergeCell ref="L217:M217"/>
    <mergeCell ref="N217:Q217"/>
    <mergeCell ref="N215:Q215"/>
    <mergeCell ref="F216:I216"/>
    <mergeCell ref="L216:M216"/>
    <mergeCell ref="N216:Q216"/>
    <mergeCell ref="F213:I213"/>
    <mergeCell ref="F210:I210"/>
    <mergeCell ref="L210:M210"/>
    <mergeCell ref="N210:Q210"/>
    <mergeCell ref="F211:I211"/>
    <mergeCell ref="L211:M211"/>
    <mergeCell ref="N211:Q211"/>
    <mergeCell ref="F212:I212"/>
    <mergeCell ref="F214:I214"/>
    <mergeCell ref="L214:M214"/>
    <mergeCell ref="N214:Q214"/>
    <mergeCell ref="F215:I215"/>
    <mergeCell ref="L215:M215"/>
    <mergeCell ref="F203:I203"/>
    <mergeCell ref="L203:M203"/>
    <mergeCell ref="N203:Q203"/>
    <mergeCell ref="L196:M196"/>
    <mergeCell ref="N196:Q196"/>
    <mergeCell ref="F197:I197"/>
    <mergeCell ref="L197:M197"/>
    <mergeCell ref="N197:Q197"/>
    <mergeCell ref="F192:I192"/>
    <mergeCell ref="L192:M192"/>
    <mergeCell ref="N192:Q192"/>
    <mergeCell ref="F199:I199"/>
    <mergeCell ref="L199:M199"/>
    <mergeCell ref="N199:Q199"/>
    <mergeCell ref="F198:I198"/>
    <mergeCell ref="L198:M198"/>
    <mergeCell ref="N198:Q198"/>
    <mergeCell ref="N195:Q195"/>
    <mergeCell ref="F196:I196"/>
    <mergeCell ref="F178:I178"/>
    <mergeCell ref="L178:M178"/>
    <mergeCell ref="N178:Q178"/>
    <mergeCell ref="F176:I176"/>
    <mergeCell ref="F177:I177"/>
    <mergeCell ref="L177:M177"/>
    <mergeCell ref="N177:Q177"/>
    <mergeCell ref="F170:I170"/>
    <mergeCell ref="F171:I171"/>
    <mergeCell ref="L171:M171"/>
    <mergeCell ref="N171:Q171"/>
    <mergeCell ref="F172:I172"/>
    <mergeCell ref="F173:I173"/>
    <mergeCell ref="L173:M173"/>
    <mergeCell ref="N173:Q173"/>
    <mergeCell ref="F174:I174"/>
    <mergeCell ref="F165:I165"/>
    <mergeCell ref="F166:I166"/>
    <mergeCell ref="L166:M166"/>
    <mergeCell ref="N166:Q166"/>
    <mergeCell ref="F167:I167"/>
    <mergeCell ref="F168:I168"/>
    <mergeCell ref="F169:I169"/>
    <mergeCell ref="L169:M169"/>
    <mergeCell ref="N169:Q169"/>
    <mergeCell ref="F160:I160"/>
    <mergeCell ref="F161:I161"/>
    <mergeCell ref="L161:M161"/>
    <mergeCell ref="N161:Q161"/>
    <mergeCell ref="F162:I162"/>
    <mergeCell ref="L162:M162"/>
    <mergeCell ref="N162:Q162"/>
    <mergeCell ref="F163:I163"/>
    <mergeCell ref="F164:I164"/>
    <mergeCell ref="L164:M164"/>
    <mergeCell ref="N164:Q164"/>
    <mergeCell ref="F154:I154"/>
    <mergeCell ref="L154:M154"/>
    <mergeCell ref="N154:Q154"/>
    <mergeCell ref="F157:I157"/>
    <mergeCell ref="L157:M157"/>
    <mergeCell ref="N157:Q157"/>
    <mergeCell ref="F158:I158"/>
    <mergeCell ref="F159:I159"/>
    <mergeCell ref="L159:M159"/>
    <mergeCell ref="N159:Q159"/>
    <mergeCell ref="F152:I152"/>
    <mergeCell ref="L152:M152"/>
    <mergeCell ref="N152:Q152"/>
    <mergeCell ref="F153:I153"/>
    <mergeCell ref="L153:M153"/>
    <mergeCell ref="N153:Q153"/>
    <mergeCell ref="F151:I151"/>
    <mergeCell ref="F148:I148"/>
    <mergeCell ref="L148:M148"/>
    <mergeCell ref="N148:Q148"/>
    <mergeCell ref="F149:I149"/>
    <mergeCell ref="L149:M149"/>
    <mergeCell ref="N149:Q149"/>
    <mergeCell ref="F150:I150"/>
    <mergeCell ref="L150:M150"/>
    <mergeCell ref="N150:Q150"/>
    <mergeCell ref="F147:I147"/>
    <mergeCell ref="F139:I139"/>
    <mergeCell ref="F140:I140"/>
    <mergeCell ref="L140:M140"/>
    <mergeCell ref="N140:Q140"/>
    <mergeCell ref="F141:I141"/>
    <mergeCell ref="F142:I142"/>
    <mergeCell ref="L142:M142"/>
    <mergeCell ref="N142:Q142"/>
    <mergeCell ref="F136:I136"/>
    <mergeCell ref="F137:I137"/>
    <mergeCell ref="F138:I138"/>
    <mergeCell ref="L138:M138"/>
    <mergeCell ref="N138:Q138"/>
    <mergeCell ref="F143:I143"/>
    <mergeCell ref="F145:I145"/>
    <mergeCell ref="F146:I146"/>
    <mergeCell ref="L146:M146"/>
    <mergeCell ref="N146:Q146"/>
    <mergeCell ref="L131:M131"/>
    <mergeCell ref="N131:Q131"/>
    <mergeCell ref="F132:I132"/>
    <mergeCell ref="F133:I133"/>
    <mergeCell ref="L133:M133"/>
    <mergeCell ref="N133:Q133"/>
    <mergeCell ref="F134:I134"/>
    <mergeCell ref="F135:I135"/>
    <mergeCell ref="L135:M135"/>
    <mergeCell ref="N135:Q135"/>
    <mergeCell ref="L223:M223"/>
    <mergeCell ref="F128:I128"/>
    <mergeCell ref="L128:M128"/>
    <mergeCell ref="N128:Q128"/>
    <mergeCell ref="F129:I129"/>
    <mergeCell ref="N124:Q124"/>
    <mergeCell ref="N90:Q90"/>
    <mergeCell ref="F125:I125"/>
    <mergeCell ref="L125:M125"/>
    <mergeCell ref="N125:Q125"/>
    <mergeCell ref="F126:I126"/>
    <mergeCell ref="F127:I127"/>
    <mergeCell ref="L127:M127"/>
    <mergeCell ref="N127:Q127"/>
    <mergeCell ref="N100:Q100"/>
    <mergeCell ref="N121:Q121"/>
    <mergeCell ref="M119:Q119"/>
    <mergeCell ref="F121:I121"/>
    <mergeCell ref="N95:Q95"/>
    <mergeCell ref="N94:Q94"/>
    <mergeCell ref="F130:I130"/>
    <mergeCell ref="L130:M130"/>
    <mergeCell ref="N130:Q130"/>
    <mergeCell ref="F131:I131"/>
    <mergeCell ref="F283:I283"/>
    <mergeCell ref="N280:Q280"/>
    <mergeCell ref="F281:I281"/>
    <mergeCell ref="L281:M281"/>
    <mergeCell ref="N281:Q281"/>
    <mergeCell ref="N184:Q184"/>
    <mergeCell ref="F184:I184"/>
    <mergeCell ref="L184:M184"/>
    <mergeCell ref="F218:I218"/>
    <mergeCell ref="L218:M218"/>
    <mergeCell ref="N218:Q218"/>
    <mergeCell ref="F207:I207"/>
    <mergeCell ref="F206:I206"/>
    <mergeCell ref="F205:I205"/>
    <mergeCell ref="L205:M205"/>
    <mergeCell ref="N205:Q205"/>
    <mergeCell ref="F186:I186"/>
    <mergeCell ref="N185:Q185"/>
    <mergeCell ref="F193:I193"/>
    <mergeCell ref="L193:M193"/>
    <mergeCell ref="N193:Q193"/>
    <mergeCell ref="F194:I194"/>
    <mergeCell ref="F195:I195"/>
    <mergeCell ref="L195:M195"/>
    <mergeCell ref="F282:I282"/>
    <mergeCell ref="L282:M282"/>
    <mergeCell ref="N282:Q282"/>
    <mergeCell ref="N240:Q240"/>
    <mergeCell ref="F242:I242"/>
    <mergeCell ref="L242:M242"/>
    <mergeCell ref="F252:I252"/>
    <mergeCell ref="L252:M252"/>
    <mergeCell ref="N252:Q252"/>
    <mergeCell ref="F279:I279"/>
    <mergeCell ref="L279:M279"/>
    <mergeCell ref="N279:Q279"/>
    <mergeCell ref="N265:Q265"/>
    <mergeCell ref="F265:I265"/>
    <mergeCell ref="L265:M265"/>
    <mergeCell ref="F257:I257"/>
    <mergeCell ref="L235:M235"/>
    <mergeCell ref="N235:Q235"/>
    <mergeCell ref="L241:M241"/>
    <mergeCell ref="N241:Q241"/>
    <mergeCell ref="N238:Q238"/>
    <mergeCell ref="N242:Q242"/>
    <mergeCell ref="F238:I238"/>
    <mergeCell ref="L238:M238"/>
    <mergeCell ref="F240:I240"/>
    <mergeCell ref="L240:M240"/>
    <mergeCell ref="F239:I239"/>
    <mergeCell ref="F241:I241"/>
    <mergeCell ref="N155:Q155"/>
    <mergeCell ref="F182:I182"/>
    <mergeCell ref="L182:M182"/>
    <mergeCell ref="N181:Q181"/>
    <mergeCell ref="F227:I227"/>
    <mergeCell ref="L227:M227"/>
    <mergeCell ref="N227:Q227"/>
    <mergeCell ref="N219:Q219"/>
    <mergeCell ref="N220:Q220"/>
    <mergeCell ref="F221:I221"/>
    <mergeCell ref="L221:M221"/>
    <mergeCell ref="N221:Q221"/>
    <mergeCell ref="F226:I226"/>
    <mergeCell ref="L226:M226"/>
    <mergeCell ref="N226:Q226"/>
    <mergeCell ref="F225:I225"/>
    <mergeCell ref="L225:M225"/>
    <mergeCell ref="N225:Q225"/>
    <mergeCell ref="F222:I222"/>
    <mergeCell ref="L222:M222"/>
    <mergeCell ref="N222:Q222"/>
    <mergeCell ref="F231:I231"/>
    <mergeCell ref="N123:Q123"/>
    <mergeCell ref="N103:Q103"/>
    <mergeCell ref="D104:H104"/>
    <mergeCell ref="N104:Q104"/>
    <mergeCell ref="N105:Q105"/>
    <mergeCell ref="L107:Q107"/>
    <mergeCell ref="C111:Q111"/>
    <mergeCell ref="F113:P113"/>
    <mergeCell ref="N237:Q237"/>
    <mergeCell ref="L231:M231"/>
    <mergeCell ref="N231:Q231"/>
    <mergeCell ref="F236:I236"/>
    <mergeCell ref="L236:M236"/>
    <mergeCell ref="N236:Q236"/>
    <mergeCell ref="F232:I232"/>
    <mergeCell ref="L232:M232"/>
    <mergeCell ref="N232:Q232"/>
    <mergeCell ref="F233:I233"/>
    <mergeCell ref="L233:M233"/>
    <mergeCell ref="N233:Q233"/>
    <mergeCell ref="F234:I234"/>
    <mergeCell ref="L234:M234"/>
    <mergeCell ref="N234:Q234"/>
    <mergeCell ref="F235:I235"/>
    <mergeCell ref="H1:K1"/>
    <mergeCell ref="N101:Q101"/>
    <mergeCell ref="F6:P6"/>
    <mergeCell ref="F7:P7"/>
    <mergeCell ref="M27:P27"/>
    <mergeCell ref="O21:P21"/>
    <mergeCell ref="E24:L24"/>
    <mergeCell ref="M28:P28"/>
    <mergeCell ref="H34:J34"/>
    <mergeCell ref="M34:P34"/>
    <mergeCell ref="H35:J35"/>
    <mergeCell ref="M36:P36"/>
    <mergeCell ref="L38:P38"/>
    <mergeCell ref="M35:P35"/>
    <mergeCell ref="H36:J36"/>
    <mergeCell ref="O17:P17"/>
    <mergeCell ref="O18:P18"/>
    <mergeCell ref="O20:P20"/>
    <mergeCell ref="N89:Q89"/>
    <mergeCell ref="F78:P78"/>
    <mergeCell ref="F79:P79"/>
    <mergeCell ref="M81:P81"/>
    <mergeCell ref="M83:Q83"/>
    <mergeCell ref="N99:Q99"/>
    <mergeCell ref="C2:Q2"/>
    <mergeCell ref="O11:P11"/>
    <mergeCell ref="C4:Q4"/>
    <mergeCell ref="N255:Q255"/>
    <mergeCell ref="O9:P9"/>
    <mergeCell ref="H32:J32"/>
    <mergeCell ref="M32:P32"/>
    <mergeCell ref="H33:J33"/>
    <mergeCell ref="M33:P33"/>
    <mergeCell ref="C76:Q76"/>
    <mergeCell ref="M30:P30"/>
    <mergeCell ref="N91:Q91"/>
    <mergeCell ref="C86:G86"/>
    <mergeCell ref="N86:Q86"/>
    <mergeCell ref="N88:Q88"/>
    <mergeCell ref="M84:Q84"/>
    <mergeCell ref="O12:P12"/>
    <mergeCell ref="O14:P14"/>
    <mergeCell ref="O15:P15"/>
    <mergeCell ref="F114:P114"/>
    <mergeCell ref="M116:P116"/>
    <mergeCell ref="M118:Q118"/>
    <mergeCell ref="N92:Q92"/>
    <mergeCell ref="N93:Q93"/>
    <mergeCell ref="L285:M285"/>
    <mergeCell ref="L300:M300"/>
    <mergeCell ref="L121:M121"/>
    <mergeCell ref="L207:M207"/>
    <mergeCell ref="N207:Q207"/>
    <mergeCell ref="F208:I208"/>
    <mergeCell ref="L208:M208"/>
    <mergeCell ref="N208:Q208"/>
    <mergeCell ref="F185:I185"/>
    <mergeCell ref="L185:M185"/>
    <mergeCell ref="N191:Q191"/>
    <mergeCell ref="N284:Q284"/>
    <mergeCell ref="N285:Q285"/>
    <mergeCell ref="F285:I285"/>
    <mergeCell ref="F180:I180"/>
    <mergeCell ref="L180:M180"/>
    <mergeCell ref="N180:Q180"/>
    <mergeCell ref="F181:I181"/>
    <mergeCell ref="L181:M181"/>
    <mergeCell ref="N182:Q182"/>
    <mergeCell ref="F183:I183"/>
    <mergeCell ref="L183:M183"/>
    <mergeCell ref="N183:Q183"/>
    <mergeCell ref="F156:I156"/>
    <mergeCell ref="F301:I301"/>
    <mergeCell ref="L301:M301"/>
    <mergeCell ref="N301:Q301"/>
    <mergeCell ref="F286:I286"/>
    <mergeCell ref="F292:I292"/>
    <mergeCell ref="F293:I293"/>
    <mergeCell ref="F296:I296"/>
    <mergeCell ref="F297:I297"/>
    <mergeCell ref="F289:I289"/>
    <mergeCell ref="F290:I290"/>
    <mergeCell ref="F291:I291"/>
    <mergeCell ref="F298:I298"/>
    <mergeCell ref="L298:M298"/>
    <mergeCell ref="N298:Q298"/>
    <mergeCell ref="N300:Q300"/>
    <mergeCell ref="F287:I287"/>
    <mergeCell ref="F288:I288"/>
    <mergeCell ref="F299:I299"/>
    <mergeCell ref="L299:M299"/>
    <mergeCell ref="N299:Q299"/>
    <mergeCell ref="F300:I300"/>
    <mergeCell ref="F294:I294"/>
    <mergeCell ref="F295:I295"/>
    <mergeCell ref="N96:Q96"/>
    <mergeCell ref="N249:Q249"/>
    <mergeCell ref="F250:I250"/>
    <mergeCell ref="L250:M250"/>
    <mergeCell ref="N250:Q250"/>
    <mergeCell ref="F251:I251"/>
    <mergeCell ref="L251:M251"/>
    <mergeCell ref="N251:Q251"/>
    <mergeCell ref="N244:Q244"/>
    <mergeCell ref="F245:I245"/>
    <mergeCell ref="L245:M245"/>
    <mergeCell ref="N245:Q245"/>
    <mergeCell ref="F246:I246"/>
    <mergeCell ref="L246:M246"/>
    <mergeCell ref="N246:Q246"/>
    <mergeCell ref="F247:I247"/>
    <mergeCell ref="L247:M247"/>
    <mergeCell ref="N247:Q247"/>
    <mergeCell ref="F230:I230"/>
    <mergeCell ref="L230:M230"/>
    <mergeCell ref="N230:Q230"/>
    <mergeCell ref="F243:I243"/>
    <mergeCell ref="L243:M243"/>
    <mergeCell ref="N243:Q243"/>
    <mergeCell ref="N272:Q272"/>
    <mergeCell ref="N97:Q97"/>
    <mergeCell ref="N253:Q253"/>
    <mergeCell ref="F254:I254"/>
    <mergeCell ref="L254:M254"/>
    <mergeCell ref="N254:Q254"/>
    <mergeCell ref="N98:Q98"/>
    <mergeCell ref="F248:I248"/>
    <mergeCell ref="L248:M248"/>
    <mergeCell ref="N248:Q248"/>
    <mergeCell ref="N223:Q223"/>
    <mergeCell ref="F224:I224"/>
    <mergeCell ref="L224:M224"/>
    <mergeCell ref="N224:Q224"/>
    <mergeCell ref="F228:I228"/>
    <mergeCell ref="L228:M228"/>
    <mergeCell ref="N228:Q228"/>
    <mergeCell ref="F229:I229"/>
    <mergeCell ref="L229:M229"/>
    <mergeCell ref="N229:Q229"/>
    <mergeCell ref="L156:M156"/>
    <mergeCell ref="N156:Q156"/>
    <mergeCell ref="F223:I223"/>
    <mergeCell ref="N122:Q122"/>
    <mergeCell ref="F268:I268"/>
    <mergeCell ref="L268:M268"/>
    <mergeCell ref="N268:Q268"/>
    <mergeCell ref="F271:I271"/>
    <mergeCell ref="L257:M257"/>
    <mergeCell ref="N257:Q257"/>
    <mergeCell ref="F258:I258"/>
    <mergeCell ref="F259:I259"/>
    <mergeCell ref="L259:M259"/>
    <mergeCell ref="N259:Q259"/>
    <mergeCell ref="F277:I277"/>
    <mergeCell ref="L277:M277"/>
    <mergeCell ref="N277:Q277"/>
    <mergeCell ref="F278:I278"/>
    <mergeCell ref="L278:M278"/>
    <mergeCell ref="N278:Q278"/>
    <mergeCell ref="F269:I269"/>
    <mergeCell ref="L269:M269"/>
    <mergeCell ref="N269:Q269"/>
    <mergeCell ref="F270:I270"/>
    <mergeCell ref="L270:M270"/>
    <mergeCell ref="N270:Q270"/>
    <mergeCell ref="L271:M271"/>
    <mergeCell ref="N271:Q271"/>
    <mergeCell ref="F274:I274"/>
    <mergeCell ref="F273:I273"/>
    <mergeCell ref="F275:I275"/>
    <mergeCell ref="L275:M275"/>
    <mergeCell ref="N275:Q275"/>
    <mergeCell ref="F276:I276"/>
    <mergeCell ref="L276:M276"/>
    <mergeCell ref="N276:Q276"/>
    <mergeCell ref="F272:I272"/>
    <mergeCell ref="L272:M272"/>
    <mergeCell ref="F256:I256"/>
    <mergeCell ref="L256:M256"/>
    <mergeCell ref="N256:Q256"/>
    <mergeCell ref="F264:I264"/>
    <mergeCell ref="L264:M264"/>
    <mergeCell ref="N264:Q264"/>
    <mergeCell ref="F267:I267"/>
    <mergeCell ref="L267:M267"/>
    <mergeCell ref="N267:Q267"/>
    <mergeCell ref="F262:I262"/>
    <mergeCell ref="L262:M262"/>
    <mergeCell ref="N262:Q262"/>
    <mergeCell ref="F261:I261"/>
    <mergeCell ref="L261:M261"/>
    <mergeCell ref="N261:Q261"/>
    <mergeCell ref="F260:I260"/>
    <mergeCell ref="L260:M260"/>
    <mergeCell ref="N260:Q260"/>
    <mergeCell ref="F263:I263"/>
    <mergeCell ref="L263:M263"/>
    <mergeCell ref="F266:I266"/>
    <mergeCell ref="N263:Q263"/>
  </mergeCells>
  <hyperlinks>
    <hyperlink ref="F1:G1" location="C2" display="1) Krycí list rozpočtu" xr:uid="{00000000-0004-0000-0300-000000000000}"/>
    <hyperlink ref="H1:K1" location="C86" display="2) Rekapitulace rozpočtu" xr:uid="{00000000-0004-0000-0300-000001000000}"/>
    <hyperlink ref="L1" location="C125" display="3) Rozpočet" xr:uid="{00000000-0004-0000-0300-000002000000}"/>
    <hyperlink ref="S1:T1" location="'Rekapitulace stavby'!C2" display="Rekapitulace stavby" xr:uid="{00000000-0004-0000-0300-000003000000}"/>
  </hyperlinks>
  <pageMargins left="0.58333330000000005" right="0.58333330000000005" top="0.5" bottom="0.46666669999999999" header="0" footer="0"/>
  <pageSetup paperSize="9" scale="95" fitToHeight="100" orientation="portrait" blackAndWhite="1" r:id="rId1"/>
  <headerFooter>
    <oddFooter>&amp;CStrana &amp;P z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8</vt:i4>
      </vt:variant>
    </vt:vector>
  </HeadingPairs>
  <TitlesOfParts>
    <vt:vector size="12" baseType="lpstr">
      <vt:lpstr>Rekapitulace stavby</vt:lpstr>
      <vt:lpstr>Kanalizace</vt:lpstr>
      <vt:lpstr>Vodovod a zařízení</vt:lpstr>
      <vt:lpstr>Stavební úpravy</vt:lpstr>
      <vt:lpstr>Kanalizace!Názvy_tisku</vt:lpstr>
      <vt:lpstr>'Rekapitulace stavby'!Názvy_tisku</vt:lpstr>
      <vt:lpstr>'Stavební úpravy'!Názvy_tisku</vt:lpstr>
      <vt:lpstr>'Vodovod a zařízení'!Názvy_tisku</vt:lpstr>
      <vt:lpstr>Kanalizace!Oblast_tisku</vt:lpstr>
      <vt:lpstr>'Rekapitulace stavby'!Oblast_tisku</vt:lpstr>
      <vt:lpstr>'Stavební úpravy'!Oblast_tisku</vt:lpstr>
      <vt:lpstr>'Vodovod a zařízení'!Oblast_tisku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Ludmila Borovičková</dc:creator>
  <cp:lastModifiedBy>Bohumil Krhovský</cp:lastModifiedBy>
  <cp:lastPrinted>2020-10-07T12:57:28Z</cp:lastPrinted>
  <dcterms:created xsi:type="dcterms:W3CDTF">2018-01-05T07:22:27Z</dcterms:created>
  <dcterms:modified xsi:type="dcterms:W3CDTF">2026-03-30T09:19:54Z</dcterms:modified>
</cp:coreProperties>
</file>