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krzak\Desktop\"/>
    </mc:Choice>
  </mc:AlternateContent>
  <xr:revisionPtr revIDLastSave="0" documentId="13_ncr:1_{CE4AE424-33FF-48E2-9DE9-B75D4066A6D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 stavby" sheetId="1" r:id="rId1"/>
    <sheet name="Kanalizace" sheetId="3" r:id="rId2"/>
    <sheet name="Vodovod" sheetId="4" r:id="rId3"/>
    <sheet name="Stavební úpravy" sheetId="5" r:id="rId4"/>
  </sheets>
  <definedNames>
    <definedName name="_xlnm.Print_Titles" localSheetId="1">Kanalizace!$119:$119</definedName>
    <definedName name="_xlnm.Print_Titles" localSheetId="0">'Rekapitulace stavby'!$85:$85</definedName>
    <definedName name="_xlnm.Print_Titles" localSheetId="3">'Stavební úpravy'!$125:$125</definedName>
    <definedName name="_xlnm.Print_Titles" localSheetId="2">Vodovod!$116:$116</definedName>
    <definedName name="_xlnm.Print_Area" localSheetId="1">Kanalizace!$C$4:$Q$70,Kanalizace!$C$76:$Q$103,Kanalizace!$C$109:$Q$179</definedName>
    <definedName name="_xlnm.Print_Area" localSheetId="0">'Rekapitulace stavby'!$C$4:$AP$70,'Rekapitulace stavby'!$C$76:$AP$95</definedName>
    <definedName name="_xlnm.Print_Area" localSheetId="3">'Stavební úpravy'!$C$4:$Q$70,'Stavební úpravy'!$C$76:$Q$109,'Stavební úpravy'!$C$115:$Q$228</definedName>
    <definedName name="_xlnm.Print_Area" localSheetId="2">Vodovod!$C$4:$Q$70,Vodovod!$C$76:$Q$100,Vodovod!$C$106:$Q$198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5" i="5" l="1"/>
  <c r="N222" i="5"/>
  <c r="N220" i="5"/>
  <c r="N189" i="5"/>
  <c r="N188" i="5"/>
  <c r="N187" i="5"/>
  <c r="N185" i="5"/>
  <c r="N184" i="5"/>
  <c r="N183" i="5"/>
  <c r="N181" i="5"/>
  <c r="N179" i="5"/>
  <c r="N166" i="5"/>
  <c r="N165" i="5"/>
  <c r="N164" i="5"/>
  <c r="N162" i="5"/>
  <c r="N161" i="5"/>
  <c r="N163" i="5"/>
  <c r="N148" i="5"/>
  <c r="N149" i="5"/>
  <c r="N146" i="5"/>
  <c r="N144" i="5"/>
  <c r="N136" i="5"/>
  <c r="N134" i="5"/>
  <c r="N168" i="4"/>
  <c r="N167" i="4"/>
  <c r="N166" i="4"/>
  <c r="N165" i="4"/>
  <c r="N163" i="4"/>
  <c r="N164" i="4"/>
  <c r="N162" i="4"/>
  <c r="N161" i="4"/>
  <c r="N160" i="4"/>
  <c r="N159" i="4"/>
  <c r="N158" i="4"/>
  <c r="N162" i="3" l="1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 l="1"/>
  <c r="N136" i="4"/>
  <c r="N135" i="4"/>
  <c r="N171" i="3"/>
  <c r="N161" i="3"/>
  <c r="N160" i="3"/>
  <c r="N159" i="3"/>
  <c r="N158" i="3"/>
  <c r="N157" i="3"/>
  <c r="N156" i="3" l="1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25" i="3"/>
  <c r="N212" i="5" l="1"/>
  <c r="N211" i="5"/>
  <c r="N208" i="5"/>
  <c r="N198" i="5"/>
  <c r="N196" i="5"/>
  <c r="N195" i="5"/>
  <c r="N193" i="5"/>
  <c r="N177" i="5"/>
  <c r="N174" i="5"/>
  <c r="N172" i="5"/>
  <c r="N170" i="5"/>
  <c r="N168" i="5"/>
  <c r="N132" i="5"/>
  <c r="N160" i="5"/>
  <c r="N159" i="5"/>
  <c r="N158" i="5"/>
  <c r="N157" i="5"/>
  <c r="N156" i="5"/>
  <c r="N153" i="5"/>
  <c r="BE153" i="5" s="1"/>
  <c r="W153" i="5"/>
  <c r="Y153" i="5"/>
  <c r="AA153" i="5"/>
  <c r="BF153" i="5"/>
  <c r="BG153" i="5"/>
  <c r="BH153" i="5"/>
  <c r="BI153" i="5"/>
  <c r="BK153" i="5"/>
  <c r="N151" i="5"/>
  <c r="BE151" i="5" s="1"/>
  <c r="W151" i="5"/>
  <c r="Y151" i="5"/>
  <c r="AA151" i="5"/>
  <c r="BF151" i="5"/>
  <c r="BG151" i="5"/>
  <c r="BH151" i="5"/>
  <c r="BI151" i="5"/>
  <c r="BK151" i="5"/>
  <c r="N192" i="5" l="1"/>
  <c r="N139" i="5"/>
  <c r="N137" i="5"/>
  <c r="N131" i="5"/>
  <c r="N129" i="5"/>
  <c r="N193" i="4"/>
  <c r="N192" i="4"/>
  <c r="N191" i="4"/>
  <c r="N189" i="4"/>
  <c r="N188" i="4"/>
  <c r="N187" i="4"/>
  <c r="N197" i="4"/>
  <c r="N196" i="4"/>
  <c r="N195" i="4"/>
  <c r="N194" i="4"/>
  <c r="N190" i="4"/>
  <c r="N186" i="4"/>
  <c r="N183" i="4"/>
  <c r="N182" i="4"/>
  <c r="N181" i="4"/>
  <c r="N179" i="4"/>
  <c r="N180" i="4"/>
  <c r="N178" i="4"/>
  <c r="N177" i="4"/>
  <c r="N176" i="4"/>
  <c r="N175" i="4"/>
  <c r="N174" i="4"/>
  <c r="N173" i="4"/>
  <c r="N172" i="4"/>
  <c r="N171" i="4"/>
  <c r="N170" i="4"/>
  <c r="N169" i="4"/>
  <c r="N134" i="4"/>
  <c r="N131" i="4"/>
  <c r="N130" i="4"/>
  <c r="N129" i="4"/>
  <c r="N128" i="4"/>
  <c r="N127" i="4"/>
  <c r="N126" i="4"/>
  <c r="N123" i="4"/>
  <c r="N122" i="4"/>
  <c r="N121" i="4"/>
  <c r="N120" i="4"/>
  <c r="N173" i="3"/>
  <c r="N178" i="3"/>
  <c r="N177" i="3"/>
  <c r="N176" i="3"/>
  <c r="N175" i="3"/>
  <c r="N174" i="3"/>
  <c r="N172" i="3"/>
  <c r="N170" i="3"/>
  <c r="N169" i="3"/>
  <c r="N168" i="3"/>
  <c r="N167" i="3"/>
  <c r="N166" i="3"/>
  <c r="N163" i="3"/>
  <c r="N135" i="3"/>
  <c r="N134" i="3"/>
  <c r="N133" i="3"/>
  <c r="N132" i="3"/>
  <c r="N131" i="3"/>
  <c r="N130" i="3"/>
  <c r="N127" i="3"/>
  <c r="N128" i="3"/>
  <c r="N129" i="3"/>
  <c r="N126" i="3"/>
  <c r="N124" i="3"/>
  <c r="N123" i="3"/>
  <c r="K198" i="4" l="1"/>
  <c r="N198" i="4" s="1"/>
  <c r="K156" i="4"/>
  <c r="K132" i="4"/>
  <c r="K124" i="4"/>
  <c r="K179" i="3"/>
  <c r="N179" i="3" s="1"/>
  <c r="N165" i="3" s="1"/>
  <c r="K164" i="3"/>
  <c r="N201" i="5" l="1"/>
  <c r="N142" i="5"/>
  <c r="N224" i="5"/>
  <c r="N223" i="5"/>
  <c r="N219" i="5"/>
  <c r="N217" i="5"/>
  <c r="N216" i="5"/>
  <c r="N214" i="5"/>
  <c r="N210" i="5"/>
  <c r="N209" i="5"/>
  <c r="N207" i="5"/>
  <c r="N206" i="5"/>
  <c r="N203" i="5"/>
  <c r="N202" i="5"/>
  <c r="K191" i="5" l="1"/>
  <c r="N205" i="5"/>
  <c r="N128" i="5"/>
  <c r="K204" i="5"/>
  <c r="K225" i="5"/>
  <c r="N185" i="4" l="1"/>
  <c r="K184" i="4" l="1"/>
  <c r="N184" i="4" s="1"/>
  <c r="N157" i="4" s="1"/>
  <c r="N132" i="4"/>
  <c r="N125" i="4" s="1"/>
  <c r="BE154" i="3" l="1"/>
  <c r="BE135" i="3"/>
  <c r="AY91" i="1"/>
  <c r="AX91" i="1"/>
  <c r="BI227" i="5"/>
  <c r="BH227" i="5"/>
  <c r="BG227" i="5"/>
  <c r="BF227" i="5"/>
  <c r="AA227" i="5"/>
  <c r="Y227" i="5"/>
  <c r="W227" i="5"/>
  <c r="BK227" i="5"/>
  <c r="N228" i="5"/>
  <c r="BI226" i="5"/>
  <c r="BH226" i="5"/>
  <c r="BG226" i="5"/>
  <c r="BF226" i="5"/>
  <c r="AA226" i="5"/>
  <c r="Y226" i="5"/>
  <c r="W226" i="5"/>
  <c r="BK226" i="5"/>
  <c r="N227" i="5"/>
  <c r="BI224" i="5"/>
  <c r="BH224" i="5"/>
  <c r="BG224" i="5"/>
  <c r="BF224" i="5"/>
  <c r="AA224" i="5"/>
  <c r="Y224" i="5"/>
  <c r="W224" i="5"/>
  <c r="BK224" i="5"/>
  <c r="N213" i="5"/>
  <c r="BI207" i="5"/>
  <c r="BH207" i="5"/>
  <c r="BG207" i="5"/>
  <c r="BF207" i="5"/>
  <c r="AA207" i="5"/>
  <c r="Y207" i="5"/>
  <c r="W207" i="5"/>
  <c r="BK207" i="5"/>
  <c r="BE207" i="5"/>
  <c r="BI206" i="5"/>
  <c r="BH206" i="5"/>
  <c r="BG206" i="5"/>
  <c r="BF206" i="5"/>
  <c r="AA206" i="5"/>
  <c r="Y206" i="5"/>
  <c r="W206" i="5"/>
  <c r="BK206" i="5"/>
  <c r="BE206" i="5"/>
  <c r="BI205" i="5"/>
  <c r="BH205" i="5"/>
  <c r="BG205" i="5"/>
  <c r="BF205" i="5"/>
  <c r="AA205" i="5"/>
  <c r="Y205" i="5"/>
  <c r="W205" i="5"/>
  <c r="BK205" i="5"/>
  <c r="BE205" i="5"/>
  <c r="BI203" i="5"/>
  <c r="BH203" i="5"/>
  <c r="BG203" i="5"/>
  <c r="BF203" i="5"/>
  <c r="BI197" i="5"/>
  <c r="BH197" i="5"/>
  <c r="BG197" i="5"/>
  <c r="BF197" i="5"/>
  <c r="AA197" i="5"/>
  <c r="AA196" i="5" s="1"/>
  <c r="Y197" i="5"/>
  <c r="Y196" i="5" s="1"/>
  <c r="W197" i="5"/>
  <c r="W196" i="5" s="1"/>
  <c r="BK197" i="5"/>
  <c r="BK196" i="5" s="1"/>
  <c r="N197" i="5" s="1"/>
  <c r="BE197" i="5"/>
  <c r="BI195" i="5"/>
  <c r="BH195" i="5"/>
  <c r="BG195" i="5"/>
  <c r="BF195" i="5"/>
  <c r="AA195" i="5"/>
  <c r="Y195" i="5"/>
  <c r="W195" i="5"/>
  <c r="BK195" i="5"/>
  <c r="BE195" i="5"/>
  <c r="BI194" i="5"/>
  <c r="BH194" i="5"/>
  <c r="BG194" i="5"/>
  <c r="BF194" i="5"/>
  <c r="AA194" i="5"/>
  <c r="Y194" i="5"/>
  <c r="W194" i="5"/>
  <c r="BK194" i="5"/>
  <c r="BE194" i="5"/>
  <c r="BI154" i="5"/>
  <c r="BH154" i="5"/>
  <c r="BG154" i="5"/>
  <c r="BF154" i="5"/>
  <c r="AA154" i="5"/>
  <c r="Y154" i="5"/>
  <c r="W154" i="5"/>
  <c r="BK154" i="5"/>
  <c r="N154" i="5"/>
  <c r="BE154" i="5" s="1"/>
  <c r="M123" i="5"/>
  <c r="F123" i="5"/>
  <c r="M122" i="5"/>
  <c r="F122" i="5"/>
  <c r="F120" i="5"/>
  <c r="F118" i="5"/>
  <c r="N105" i="5"/>
  <c r="M28" i="5" s="1"/>
  <c r="AS91" i="1" s="1"/>
  <c r="BI107" i="5"/>
  <c r="BH107" i="5"/>
  <c r="BG107" i="5"/>
  <c r="BF107" i="5"/>
  <c r="BE107" i="5"/>
  <c r="BI106" i="5"/>
  <c r="BH106" i="5"/>
  <c r="BG106" i="5"/>
  <c r="BF106" i="5"/>
  <c r="BE106" i="5"/>
  <c r="F84" i="5"/>
  <c r="M83" i="5"/>
  <c r="F83" i="5"/>
  <c r="F81" i="5"/>
  <c r="F79" i="5"/>
  <c r="M120" i="5"/>
  <c r="F6" i="5"/>
  <c r="F78" i="5" s="1"/>
  <c r="AY90" i="1"/>
  <c r="AX90" i="1"/>
  <c r="BI185" i="4"/>
  <c r="BH185" i="4"/>
  <c r="BG185" i="4"/>
  <c r="BF185" i="4"/>
  <c r="AA185" i="4"/>
  <c r="Y185" i="4"/>
  <c r="W185" i="4"/>
  <c r="BK185" i="4"/>
  <c r="BE185" i="4"/>
  <c r="BI156" i="4"/>
  <c r="BH156" i="4"/>
  <c r="BG156" i="4"/>
  <c r="BF156" i="4"/>
  <c r="AA156" i="4"/>
  <c r="Y156" i="4"/>
  <c r="W156" i="4"/>
  <c r="BK156" i="4"/>
  <c r="N156" i="4"/>
  <c r="N133" i="4" s="1"/>
  <c r="BI132" i="4"/>
  <c r="BH132" i="4"/>
  <c r="BG132" i="4"/>
  <c r="BF132" i="4"/>
  <c r="AA132" i="4"/>
  <c r="Y132" i="4"/>
  <c r="W132" i="4"/>
  <c r="BK132" i="4"/>
  <c r="BE132" i="4"/>
  <c r="M114" i="4"/>
  <c r="F114" i="4"/>
  <c r="M113" i="4"/>
  <c r="F113" i="4"/>
  <c r="F111" i="4"/>
  <c r="F109" i="4"/>
  <c r="N96" i="4"/>
  <c r="M28" i="4" s="1"/>
  <c r="AS90" i="1" s="1"/>
  <c r="BI98" i="4"/>
  <c r="BH98" i="4"/>
  <c r="BG98" i="4"/>
  <c r="BF98" i="4"/>
  <c r="BE98" i="4"/>
  <c r="BI97" i="4"/>
  <c r="BH97" i="4"/>
  <c r="BG97" i="4"/>
  <c r="BF97" i="4"/>
  <c r="BE97" i="4"/>
  <c r="F84" i="4"/>
  <c r="M83" i="4"/>
  <c r="F83" i="4"/>
  <c r="F81" i="4"/>
  <c r="F79" i="4"/>
  <c r="F6" i="4"/>
  <c r="F78" i="4" s="1"/>
  <c r="AY89" i="1"/>
  <c r="AX89" i="1"/>
  <c r="BI178" i="3"/>
  <c r="BH178" i="3"/>
  <c r="BG178" i="3"/>
  <c r="BF178" i="3"/>
  <c r="AA178" i="3"/>
  <c r="Y178" i="3"/>
  <c r="W178" i="3"/>
  <c r="BK178" i="3"/>
  <c r="BE178" i="3"/>
  <c r="BI165" i="3"/>
  <c r="BH165" i="3"/>
  <c r="BG165" i="3"/>
  <c r="BF165" i="3"/>
  <c r="AA165" i="3"/>
  <c r="Y165" i="3"/>
  <c r="W165" i="3"/>
  <c r="BK165" i="3"/>
  <c r="BI154" i="3"/>
  <c r="BH154" i="3"/>
  <c r="BG154" i="3"/>
  <c r="BF154" i="3"/>
  <c r="AA154" i="3"/>
  <c r="Y154" i="3"/>
  <c r="W154" i="3"/>
  <c r="BK154" i="3"/>
  <c r="BI135" i="3"/>
  <c r="BH135" i="3"/>
  <c r="BG135" i="3"/>
  <c r="BF135" i="3"/>
  <c r="AA135" i="3"/>
  <c r="Y135" i="3"/>
  <c r="W135" i="3"/>
  <c r="BK135" i="3"/>
  <c r="M117" i="3"/>
  <c r="F117" i="3"/>
  <c r="M116" i="3"/>
  <c r="F116" i="3"/>
  <c r="F114" i="3"/>
  <c r="M28" i="3"/>
  <c r="AS89" i="1" s="1"/>
  <c r="BI101" i="3"/>
  <c r="BH101" i="3"/>
  <c r="BG101" i="3"/>
  <c r="BF101" i="3"/>
  <c r="BE101" i="3"/>
  <c r="BI100" i="3"/>
  <c r="BH100" i="3"/>
  <c r="BG100" i="3"/>
  <c r="BF100" i="3"/>
  <c r="BE100" i="3"/>
  <c r="F84" i="3"/>
  <c r="M83" i="3"/>
  <c r="F83" i="3"/>
  <c r="F81" i="3"/>
  <c r="F6" i="3"/>
  <c r="F78" i="3" s="1"/>
  <c r="AY88" i="1"/>
  <c r="AX88" i="1"/>
  <c r="AS88" i="1"/>
  <c r="AK27" i="1"/>
  <c r="AM83" i="1"/>
  <c r="L83" i="1"/>
  <c r="AM82" i="1"/>
  <c r="L82" i="1"/>
  <c r="L80" i="1"/>
  <c r="L78" i="1"/>
  <c r="N150" i="5" l="1"/>
  <c r="BE226" i="5"/>
  <c r="N226" i="5"/>
  <c r="BE224" i="5"/>
  <c r="BE227" i="5"/>
  <c r="N97" i="5"/>
  <c r="AA212" i="5"/>
  <c r="AA225" i="5"/>
  <c r="BK225" i="5"/>
  <c r="W150" i="5"/>
  <c r="Y225" i="5"/>
  <c r="Y155" i="5"/>
  <c r="BK150" i="5"/>
  <c r="Y204" i="5"/>
  <c r="W191" i="5"/>
  <c r="BK212" i="5"/>
  <c r="BK191" i="5"/>
  <c r="Y191" i="5"/>
  <c r="W204" i="5"/>
  <c r="W212" i="5"/>
  <c r="Y150" i="5"/>
  <c r="W155" i="5"/>
  <c r="BK204" i="5"/>
  <c r="N100" i="5" s="1"/>
  <c r="AA204" i="5"/>
  <c r="AA150" i="5"/>
  <c r="W225" i="5"/>
  <c r="BK128" i="5"/>
  <c r="N90" i="5" s="1"/>
  <c r="AA155" i="5"/>
  <c r="Y212" i="5"/>
  <c r="AA128" i="5"/>
  <c r="Y128" i="5"/>
  <c r="W128" i="5"/>
  <c r="BK155" i="5"/>
  <c r="AA191" i="5"/>
  <c r="H34" i="5"/>
  <c r="BB91" i="1" s="1"/>
  <c r="H35" i="5"/>
  <c r="BC91" i="1" s="1"/>
  <c r="H36" i="5"/>
  <c r="BD91" i="1" s="1"/>
  <c r="M33" i="5"/>
  <c r="BE156" i="4"/>
  <c r="BK184" i="4"/>
  <c r="N94" i="4" s="1"/>
  <c r="W184" i="4"/>
  <c r="AA157" i="4"/>
  <c r="Y157" i="4"/>
  <c r="BK125" i="4"/>
  <c r="N91" i="4" s="1"/>
  <c r="Y125" i="4"/>
  <c r="AA133" i="4"/>
  <c r="Y133" i="4"/>
  <c r="W125" i="4"/>
  <c r="BK157" i="4"/>
  <c r="N93" i="4" s="1"/>
  <c r="Y184" i="4"/>
  <c r="BK133" i="4"/>
  <c r="AA125" i="4"/>
  <c r="W133" i="4"/>
  <c r="W157" i="4"/>
  <c r="AA184" i="4"/>
  <c r="M33" i="4"/>
  <c r="AW90" i="1" s="1"/>
  <c r="H33" i="4"/>
  <c r="BA90" i="1" s="1"/>
  <c r="BK119" i="4"/>
  <c r="H35" i="4"/>
  <c r="BC90" i="1" s="1"/>
  <c r="W119" i="4"/>
  <c r="H34" i="4"/>
  <c r="BB90" i="1" s="1"/>
  <c r="H36" i="4"/>
  <c r="BD90" i="1" s="1"/>
  <c r="AA119" i="4"/>
  <c r="Y119" i="4"/>
  <c r="BE165" i="3"/>
  <c r="W164" i="3"/>
  <c r="BK164" i="3"/>
  <c r="AA164" i="3"/>
  <c r="Y164" i="3"/>
  <c r="H34" i="3"/>
  <c r="BB89" i="1" s="1"/>
  <c r="H35" i="3"/>
  <c r="BC89" i="1" s="1"/>
  <c r="H36" i="3"/>
  <c r="BD89" i="1" s="1"/>
  <c r="M33" i="3"/>
  <c r="AW89" i="1" s="1"/>
  <c r="M81" i="4"/>
  <c r="F108" i="4"/>
  <c r="F117" i="5"/>
  <c r="AS87" i="1"/>
  <c r="F111" i="3"/>
  <c r="BC88" i="1"/>
  <c r="BC87" i="1" s="1"/>
  <c r="W34" i="1" s="1"/>
  <c r="BB88" i="1"/>
  <c r="BB87" i="1" s="1"/>
  <c r="W33" i="1" s="1"/>
  <c r="AW88" i="1"/>
  <c r="BD88" i="1"/>
  <c r="BD87" i="1" s="1"/>
  <c r="W35" i="1" s="1"/>
  <c r="AU88" i="1"/>
  <c r="AZ88" i="1"/>
  <c r="AV88" i="1"/>
  <c r="BA88" i="1"/>
  <c r="M114" i="3"/>
  <c r="M81" i="5"/>
  <c r="H33" i="3"/>
  <c r="BA89" i="1" s="1"/>
  <c r="H33" i="5"/>
  <c r="BA91" i="1" s="1"/>
  <c r="AW91" i="1" l="1"/>
  <c r="N103" i="5"/>
  <c r="N102" i="5"/>
  <c r="N94" i="5"/>
  <c r="N96" i="5"/>
  <c r="Y127" i="5"/>
  <c r="W127" i="5"/>
  <c r="AA127" i="5"/>
  <c r="BK127" i="5"/>
  <c r="N92" i="4"/>
  <c r="AA118" i="4"/>
  <c r="AA117" i="4" s="1"/>
  <c r="Y118" i="4"/>
  <c r="Y117" i="4" s="1"/>
  <c r="W118" i="4"/>
  <c r="W117" i="4" s="1"/>
  <c r="AU90" i="1" s="1"/>
  <c r="BK118" i="4"/>
  <c r="BK117" i="4" s="1"/>
  <c r="N91" i="3"/>
  <c r="AZ87" i="1"/>
  <c r="AY87" i="1"/>
  <c r="AX87" i="1"/>
  <c r="AT88" i="1"/>
  <c r="AU87" i="1"/>
  <c r="BA87" i="1"/>
  <c r="AV87" i="1" l="1"/>
  <c r="AW87" i="1"/>
  <c r="AT87" i="1" l="1"/>
  <c r="AA122" i="3" l="1"/>
  <c r="AA121" i="3" s="1"/>
  <c r="AA120" i="3" s="1"/>
  <c r="N164" i="3"/>
  <c r="BK122" i="3"/>
  <c r="BK121" i="3" s="1"/>
  <c r="BK120" i="3" s="1"/>
  <c r="Y122" i="3"/>
  <c r="Y121" i="3" s="1"/>
  <c r="Y120" i="3" s="1"/>
  <c r="W122" i="3"/>
  <c r="W121" i="3" s="1"/>
  <c r="W120" i="3" s="1"/>
  <c r="AU89" i="1" s="1"/>
  <c r="N122" i="3" l="1"/>
  <c r="N90" i="3" s="1"/>
  <c r="N121" i="3" l="1"/>
  <c r="N120" i="3" s="1"/>
  <c r="N88" i="3" s="1"/>
  <c r="N89" i="3" l="1"/>
  <c r="M27" i="3"/>
  <c r="M30" i="3" s="1"/>
  <c r="L103" i="3"/>
  <c r="H32" i="3" l="1"/>
  <c r="AG89" i="1"/>
  <c r="M32" i="3" l="1"/>
  <c r="AZ89" i="1"/>
  <c r="AV89" i="1" l="1"/>
  <c r="AT89" i="1" s="1"/>
  <c r="AN89" i="1" s="1"/>
  <c r="L38" i="3"/>
  <c r="N124" i="4"/>
  <c r="N119" i="4" l="1"/>
  <c r="N90" i="4" s="1"/>
  <c r="N118" i="4" l="1"/>
  <c r="N117" i="4" s="1"/>
  <c r="N88" i="4" s="1"/>
  <c r="N89" i="4" l="1"/>
  <c r="L100" i="4"/>
  <c r="M27" i="4"/>
  <c r="M30" i="4" s="1"/>
  <c r="H32" i="4" l="1"/>
  <c r="AG90" i="1"/>
  <c r="M32" i="4" l="1"/>
  <c r="AZ90" i="1"/>
  <c r="AV90" i="1" l="1"/>
  <c r="AT90" i="1" s="1"/>
  <c r="AN90" i="1" s="1"/>
  <c r="L38" i="4"/>
  <c r="W203" i="5"/>
  <c r="W199" i="5" s="1"/>
  <c r="W198" i="5" s="1"/>
  <c r="W126" i="5" s="1"/>
  <c r="AU91" i="1" s="1"/>
  <c r="N204" i="5"/>
  <c r="N200" i="5" s="1"/>
  <c r="N199" i="5" s="1"/>
  <c r="AA203" i="5"/>
  <c r="AA199" i="5" s="1"/>
  <c r="AA198" i="5" s="1"/>
  <c r="AA126" i="5" s="1"/>
  <c r="BK203" i="5"/>
  <c r="BK199" i="5" s="1"/>
  <c r="BK198" i="5" s="1"/>
  <c r="Y203" i="5"/>
  <c r="Y199" i="5" s="1"/>
  <c r="Y198" i="5" s="1"/>
  <c r="Y126" i="5" s="1"/>
  <c r="N99" i="5" l="1"/>
  <c r="N98" i="5"/>
  <c r="BE203" i="5"/>
  <c r="BK126" i="5"/>
  <c r="N191" i="5" l="1"/>
  <c r="N155" i="5" l="1"/>
  <c r="N95" i="5" l="1"/>
  <c r="N127" i="5"/>
  <c r="N126" i="5" s="1"/>
  <c r="N88" i="5" s="1"/>
  <c r="N89" i="5" l="1"/>
  <c r="L109" i="5"/>
  <c r="M27" i="5"/>
  <c r="M30" i="5" s="1"/>
  <c r="H32" i="5" l="1"/>
  <c r="AG91" i="1"/>
  <c r="AG87" i="1" s="1"/>
  <c r="AG95" i="1" s="1"/>
  <c r="M32" i="5" l="1"/>
  <c r="AZ91" i="1"/>
  <c r="AV91" i="1" l="1"/>
  <c r="AT91" i="1" s="1"/>
  <c r="AN91" i="1" s="1"/>
  <c r="AN87" i="1" s="1"/>
  <c r="AN95" i="1" s="1"/>
  <c r="L38" i="5"/>
  <c r="AK26" i="1"/>
  <c r="AK29" i="1" s="1"/>
  <c r="W31" i="1" l="1"/>
  <c r="AK31" i="1" s="1"/>
  <c r="AK37" i="1" s="1"/>
</calcChain>
</file>

<file path=xl/sharedStrings.xml><?xml version="1.0" encoding="utf-8"?>
<sst xmlns="http://schemas.openxmlformats.org/spreadsheetml/2006/main" count="1717" uniqueCount="567">
  <si>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</si>
  <si>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</si>
  <si>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</si>
  <si>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</si>
  <si>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</si>
  <si>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</si>
  <si>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</si>
  <si>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</si>
  <si>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0,01</t>
  </si>
  <si>
    <t>21</t>
  </si>
  <si>
    <t>15</t>
  </si>
  <si>
    <t>SOUHRNNÝ LIST STAVBY</t>
  </si>
  <si>
    <t>v ---  níže se nacházejí doplnkové a pomocné údaje k sestavám  --- v</t>
  </si>
  <si>
    <t>0,001</t>
  </si>
  <si>
    <t>Kód:</t>
  </si>
  <si>
    <t>Stavba: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</si>
  <si>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</si>
  <si>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</si>
  <si>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</si>
  <si>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</si>
  <si>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</si>
  <si>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</si>
  <si>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</si>
  <si>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</si>
  <si>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>bude určen výběrem</t>
  </si>
  <si>
    <t>Projektant:</t>
  </si>
  <si>
    <t>ing. Krhovský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</si>
  <si>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</si>
  <si>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</si>
  <si>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</si>
  <si>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</si>
  <si>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</si>
  <si>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</si>
  <si>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</si>
  <si>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</si>
  <si>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</si>
  <si>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</si>
  <si>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</si>
  <si>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</si>
  <si>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</si>
  <si>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</si>
  <si>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</si>
  <si>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</si>
  <si>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</si>
  <si>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</si>
  <si>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</si>
  <si>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</si>
  <si>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</si>
  <si>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</si>
  <si>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</si>
  <si>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</si>
  <si>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</si>
  <si>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</si>
  <si>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</si>
  <si>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</si>
  <si>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</si>
  <si>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</si>
  <si>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</si>
  <si>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</si>
  <si>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</si>
  <si>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</si>
  <si>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</si>
  <si>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</si>
  <si>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</si>
  <si>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</si>
  <si>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</si>
  <si>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</si>
  <si>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</si>
  <si>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</si>
  <si>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</si>
  <si>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</si>
  <si>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</si>
  <si>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{2f1bae70-660f-42af-8a62-448794b15207}</t>
  </si>
  <si>
    <t>{00000000-0000-0000-0000-000000000000}</t>
  </si>
  <si>
    <t>/</t>
  </si>
  <si>
    <t>1</t>
  </si>
  <si>
    <t>{2897c6fb-2660-4e6b-8cdd-6e9aef727640}</t>
  </si>
  <si>
    <t>{7b99cb90-1f49-4b31-aea9-fd2a881fd550}</t>
  </si>
  <si>
    <t>{4145183a-aa50-4ead-b61e-0e1818533b1a}</t>
  </si>
  <si>
    <t>{083a510c-0699-455a-bd4a-73b418eff865}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</si>
  <si>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</si>
  <si>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</si>
  <si>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</si>
  <si>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</si>
  <si>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</si>
  <si>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</si>
  <si>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</si>
  <si>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</si>
  <si>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</si>
  <si>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</si>
  <si>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</si>
  <si>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</si>
  <si>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</si>
  <si>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</si>
  <si>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</si>
  <si>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</si>
  <si>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</si>
  <si>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</si>
  <si>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</si>
  <si>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</si>
  <si>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767 - Konstrukce zámečnické</t>
  </si>
  <si>
    <t>2) Ostatní náklady</t>
  </si>
  <si>
    <t>Zařízení staveniště</t>
  </si>
  <si>
    <t>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</si>
  <si>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</si>
  <si>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</si>
  <si>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</si>
  <si>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</si>
  <si>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</si>
  <si>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</si>
  <si>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</si>
  <si>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</si>
  <si>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</si>
  <si>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</si>
  <si>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</si>
  <si>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</si>
  <si>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</si>
  <si>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</si>
  <si>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</si>
  <si>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</si>
  <si>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</si>
  <si>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</si>
  <si>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m2</t>
  </si>
  <si>
    <t>16</t>
  </si>
  <si>
    <t>VV</t>
  </si>
  <si>
    <t>M</t>
  </si>
  <si>
    <t>4</t>
  </si>
  <si>
    <t>m</t>
  </si>
  <si>
    <t>%</t>
  </si>
  <si>
    <t>kus</t>
  </si>
  <si>
    <t>HSV - Práce a dodávky HSV</t>
  </si>
  <si>
    <t xml:space="preserve">    1 - Zemní práce</t>
  </si>
  <si>
    <t xml:space="preserve">    998 - Přesun hmot</t>
  </si>
  <si>
    <t>m3</t>
  </si>
  <si>
    <t>726241572</t>
  </si>
  <si>
    <t>263528709</t>
  </si>
  <si>
    <t>t</t>
  </si>
  <si>
    <t>175111101</t>
  </si>
  <si>
    <t>Obsypání potrubí ručně sypaninou bez prohození, uloženou do 3 m</t>
  </si>
  <si>
    <t>34740017</t>
  </si>
  <si>
    <t>1765175188</t>
  </si>
  <si>
    <t>564871116</t>
  </si>
  <si>
    <t>-1462403116</t>
  </si>
  <si>
    <t>998735201</t>
  </si>
  <si>
    <t>-2028068018</t>
  </si>
  <si>
    <t>-333027457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</si>
  <si>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</si>
  <si>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</si>
  <si>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</si>
  <si>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</si>
  <si>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721 - Zdravotechnika - vnitřní kanalizace</t>
  </si>
  <si>
    <t xml:space="preserve">    776 - Podlahy povlakové</t>
  </si>
  <si>
    <t xml:space="preserve">    784 - Dokončovací práce - malby a tapety</t>
  </si>
  <si>
    <t>312231127</t>
  </si>
  <si>
    <t>Zdivo výplňové z cihel plných</t>
  </si>
  <si>
    <t>Cementová omítka hladká jednovrstvá vnitřních stěn nanášená ručně</t>
  </si>
  <si>
    <t>-420167270</t>
  </si>
  <si>
    <t>822194874</t>
  </si>
  <si>
    <t>631312141</t>
  </si>
  <si>
    <t>Doplnění rýh v dosavadních mazaninách betonem prostým</t>
  </si>
  <si>
    <t>1487558315</t>
  </si>
  <si>
    <t>965042231</t>
  </si>
  <si>
    <t>997013151</t>
  </si>
  <si>
    <t>Vnitrostaveništní doprava suti a vybouraných hmot pro budovy v do 6 m s omezením mechanizace</t>
  </si>
  <si>
    <t>1061008778</t>
  </si>
  <si>
    <t>997013501</t>
  </si>
  <si>
    <t>598983028</t>
  </si>
  <si>
    <t>998011001</t>
  </si>
  <si>
    <t>Přesun hmot pro budovy zděné v do 6 m</t>
  </si>
  <si>
    <t>10684397</t>
  </si>
  <si>
    <t>998711201</t>
  </si>
  <si>
    <t>Přesun hmot procentní pro izolace proti vodě, vlhkosti a plynům v objektech v do 6 m</t>
  </si>
  <si>
    <t>1029897031</t>
  </si>
  <si>
    <t>721173401</t>
  </si>
  <si>
    <t>1180498100</t>
  </si>
  <si>
    <t>-893662482</t>
  </si>
  <si>
    <t>721290111</t>
  </si>
  <si>
    <t>-217454666</t>
  </si>
  <si>
    <t>998721201</t>
  </si>
  <si>
    <t>Přesun hmot procentní pro vnitřní kanalizace v objektech v do 6 m</t>
  </si>
  <si>
    <t>776141124</t>
  </si>
  <si>
    <t>Vyrovnání podlah stěrkou samonivelační tl 10 mm</t>
  </si>
  <si>
    <t>998776201</t>
  </si>
  <si>
    <t>Přesun hmot procentní pro podlahy povlakové v objektech v do 6 m</t>
  </si>
  <si>
    <t>-2032031488</t>
  </si>
  <si>
    <t>784181105</t>
  </si>
  <si>
    <t xml:space="preserve">Základní akrylátová jednonásobná penetrace podkladu </t>
  </si>
  <si>
    <t>-1775903548</t>
  </si>
  <si>
    <t>784312025</t>
  </si>
  <si>
    <t xml:space="preserve">Dvojnásobné bílé vápenné malby </t>
  </si>
  <si>
    <t>226763588</t>
  </si>
  <si>
    <t>Studénka</t>
  </si>
  <si>
    <t>Město Studénka</t>
  </si>
  <si>
    <t>Stavební úpravy</t>
  </si>
  <si>
    <t>Kanalizace</t>
  </si>
  <si>
    <t>Vodovod</t>
  </si>
  <si>
    <t>Potrubí kanalizační plastové svodné systém KG SN4 DN 100 vč.montáže</t>
  </si>
  <si>
    <t>721173402</t>
  </si>
  <si>
    <t>Potrubí kanalizační plastové svodné systém KG SN4 DN 125 vč.montáže</t>
  </si>
  <si>
    <t>721174042</t>
  </si>
  <si>
    <t>Potrubí kanalizační z PP připojovací systém HT DN 40 vč.montáže</t>
  </si>
  <si>
    <t>721174043</t>
  </si>
  <si>
    <t>Potrubí kanalizační z PP připojovací systém HT DN 50 vč.montáže</t>
  </si>
  <si>
    <t>721174044</t>
  </si>
  <si>
    <t>Potrubí kanalizační z PP připojovací systém HT DN 70 vč.montáže</t>
  </si>
  <si>
    <t>721174045</t>
  </si>
  <si>
    <t>721194104</t>
  </si>
  <si>
    <t>Vyvedení a upevnění odpadních výpustek do DN 40</t>
  </si>
  <si>
    <t>721194105</t>
  </si>
  <si>
    <t>Vyvedení a upevnění odpadních výpustek DN 50</t>
  </si>
  <si>
    <t>721194109</t>
  </si>
  <si>
    <t>Vyvedení a upevnění odpadních výpustek DN 100</t>
  </si>
  <si>
    <t>koleno kanalizace plastové KGB 45°/100</t>
  </si>
  <si>
    <t>koleno kanalizace plastové KGB 45°/125</t>
  </si>
  <si>
    <t>odbočka jednoduchá KGEA 45° 125/125</t>
  </si>
  <si>
    <t>721273245</t>
  </si>
  <si>
    <t>Přivzdušňovací ventil HL905-podomítková verze DN75</t>
  </si>
  <si>
    <t>877265211</t>
  </si>
  <si>
    <t>Montáž tvarovek z tvrdého PVC-systém KG nebo HT  jednoosé do DN 100</t>
  </si>
  <si>
    <t>877265221</t>
  </si>
  <si>
    <t>Montáž tvarovek z tvrdého PVC-systém KG nebo HT jednoosé do DN 150</t>
  </si>
  <si>
    <t>Potrubí kanalizační z PP připojovací systém HT DN 100 vč.montáže</t>
  </si>
  <si>
    <t>721194106</t>
  </si>
  <si>
    <t>Vyvedení a upevnění odpadních výpustek DN 70</t>
  </si>
  <si>
    <t>Odbočka jednoduchá HTEA 110/70/45°</t>
  </si>
  <si>
    <t>Odbočka jednoduchá HTEA 70/70/45°</t>
  </si>
  <si>
    <t>Odbočka jednoduchá HTEA 70/50/45°</t>
  </si>
  <si>
    <t>Koleno HTB 70/45°</t>
  </si>
  <si>
    <t xml:space="preserve">    721 -Zdravotechnika - vnitřní kanalizace</t>
  </si>
  <si>
    <t xml:space="preserve">    713 - Izolace tepelné </t>
  </si>
  <si>
    <t>998713201</t>
  </si>
  <si>
    <t>Přesun hmot procentní pro izolace tepelné v objektech v do 6 m</t>
  </si>
  <si>
    <t xml:space="preserve">    722 - Zdravotechnika  - vnitřní vodovod</t>
  </si>
  <si>
    <t>722174002</t>
  </si>
  <si>
    <t>722174003</t>
  </si>
  <si>
    <t>722174004</t>
  </si>
  <si>
    <t>722290234</t>
  </si>
  <si>
    <t>Proplach a dezinfekce vodovodního potrubí do DN 80</t>
  </si>
  <si>
    <t>998722201</t>
  </si>
  <si>
    <t>Přesun hmot procentní pro vnitřní vodovod v objektech v do 6 m</t>
  </si>
  <si>
    <t>soubor</t>
  </si>
  <si>
    <t>Nerez</t>
  </si>
  <si>
    <t>734292715</t>
  </si>
  <si>
    <t>734209116</t>
  </si>
  <si>
    <t>ks</t>
  </si>
  <si>
    <t xml:space="preserve">    713 - Izolace tepelné</t>
  </si>
  <si>
    <t xml:space="preserve">    722 - Zdravotechnika -vnitřní vodovod</t>
  </si>
  <si>
    <t>713463211</t>
  </si>
  <si>
    <t xml:space="preserve">    723 - Zdravotechnika - zařízení, armatury</t>
  </si>
  <si>
    <t xml:space="preserve">    725 - Zdravotechnika - zařizovací předměty </t>
  </si>
  <si>
    <t xml:space="preserve">    725 - Zdravotechnika zařizovací předměty </t>
  </si>
  <si>
    <t>331</t>
  </si>
  <si>
    <t>725119125</t>
  </si>
  <si>
    <t xml:space="preserve">Montáž klozetových mís </t>
  </si>
  <si>
    <t>642110150</t>
  </si>
  <si>
    <t>Kryt na sifon bílý</t>
  </si>
  <si>
    <t>725861102</t>
  </si>
  <si>
    <t>Zápachová uzávěrka HL132 pro umyvadla DN 40</t>
  </si>
  <si>
    <t>725829131</t>
  </si>
  <si>
    <t>Montáž krytu sifonu umyvadel</t>
  </si>
  <si>
    <t>725829111</t>
  </si>
  <si>
    <t>Montáž baterie stojánkové dřezové  G 1/2 (výlevka)</t>
  </si>
  <si>
    <t>ventil rohový G 1/2</t>
  </si>
  <si>
    <t>596602568</t>
  </si>
  <si>
    <t>Připojovací hadička DN 15 - 80 cm</t>
  </si>
  <si>
    <t>998725201</t>
  </si>
  <si>
    <t>Přesun hmot procentní pro zařizovací předměty v objektech v do 6 m</t>
  </si>
  <si>
    <t>725219101</t>
  </si>
  <si>
    <t>Montáž umyvadla</t>
  </si>
  <si>
    <t>Přesun hmot procentní pro potrubí v objektech v do 6 m</t>
  </si>
  <si>
    <t>767995111</t>
  </si>
  <si>
    <t>kg</t>
  </si>
  <si>
    <t>12003128</t>
  </si>
  <si>
    <t>Objímka dvoušroubová M 8 DN 20</t>
  </si>
  <si>
    <t>12003138</t>
  </si>
  <si>
    <t>Objímka dvoušroubová M 8 DN 25</t>
  </si>
  <si>
    <t>12004046</t>
  </si>
  <si>
    <t>Objímka dvoušroubová M 8 DN 32</t>
  </si>
  <si>
    <t>12004853</t>
  </si>
  <si>
    <t>Objímka dvoušroubová M 8 DN 40</t>
  </si>
  <si>
    <t>12006064</t>
  </si>
  <si>
    <t>Objímka dvoušroubová M 10 DN 50</t>
  </si>
  <si>
    <t>12102116</t>
  </si>
  <si>
    <t>Objímka dvoušroubová M 10 DN 100</t>
  </si>
  <si>
    <t>třmen kruhový ON 130625 DN 25</t>
  </si>
  <si>
    <t>třmen kruhový ON 130625 DN 32</t>
  </si>
  <si>
    <t>423915050</t>
  </si>
  <si>
    <t>třmen kruhový ON 130625 DN 40</t>
  </si>
  <si>
    <t>22101000</t>
  </si>
  <si>
    <t>31100830</t>
  </si>
  <si>
    <t>Sestava uchycení M8x30</t>
  </si>
  <si>
    <t>kpl</t>
  </si>
  <si>
    <t>31101030</t>
  </si>
  <si>
    <t>Sestava uchycení M10x30</t>
  </si>
  <si>
    <t>24081330</t>
  </si>
  <si>
    <t>Spojovací matice M8</t>
  </si>
  <si>
    <t>24101730</t>
  </si>
  <si>
    <t>Spojovací matice M10</t>
  </si>
  <si>
    <t xml:space="preserve">Montáž podlah z keramických dlaždic </t>
  </si>
  <si>
    <t>597611180</t>
  </si>
  <si>
    <t>771571121</t>
  </si>
  <si>
    <t>Montáž  obkladů</t>
  </si>
  <si>
    <t>597614280</t>
  </si>
  <si>
    <t>771571810</t>
  </si>
  <si>
    <t>Zásyp jam, šachet rýh nebo kolem objektů sypaninou se zhutněním</t>
  </si>
  <si>
    <t>998732201</t>
  </si>
  <si>
    <t>713131151</t>
  </si>
  <si>
    <t>Montáž izolace tepelné stěn a základů volně vloženými rohožemi, pásy, dílci, deskami 1 vrstva</t>
  </si>
  <si>
    <t>283723050</t>
  </si>
  <si>
    <t>deska z pěnového polystyrenu EPS 100 S 1000 x 500 x 50 mm</t>
  </si>
  <si>
    <t>Demontáž izolace tepelné potrubí ZTI vnitřní voda a kanalizace</t>
  </si>
  <si>
    <t>733110808</t>
  </si>
  <si>
    <t>Demontáž potrubí ocelového pozinkovaného  závitového do DN50</t>
  </si>
  <si>
    <t>Demontáž zařizovacích předmětů</t>
  </si>
  <si>
    <t xml:space="preserve">    733 - Demontáže rozvodné potrubí, ZP </t>
  </si>
  <si>
    <t>Poplatek za uložení stavebního směsného odpadu na skládce</t>
  </si>
  <si>
    <t>161101101</t>
  </si>
  <si>
    <t xml:space="preserve">    1 - Zemní práce (venkovní)</t>
  </si>
  <si>
    <t xml:space="preserve">    9 - Ostatní konstrukce a práce, bourání (vnitřní)</t>
  </si>
  <si>
    <t>Vrtání otvorů ve zdivu a stropu, otvor DN 25</t>
  </si>
  <si>
    <t>Vrtání otvorů ve zdivu a stropu, otvor DN 32</t>
  </si>
  <si>
    <t>Vrtání otvorů ve zdivu a stropu, otvor DN 40</t>
  </si>
  <si>
    <t>Vrtání otvorů ve zdivu a stropu, otvor DN 50</t>
  </si>
  <si>
    <t>Podklad ze štěrkodrtě ŠD tl. 300 mm ( kanalizace v 1.NP, 1.PP)</t>
  </si>
  <si>
    <t xml:space="preserve">    733 - Demontáže rozvodné potrubí, ZP</t>
  </si>
  <si>
    <t xml:space="preserve">    6 - Úpravy povrchů, podlahy a osazování výplní </t>
  </si>
  <si>
    <t>Vyvěšení křídel dveří do 2m2</t>
  </si>
  <si>
    <t>Siko</t>
  </si>
  <si>
    <t>Montáž dveří vnitřních jednokřídlých vč.klik</t>
  </si>
  <si>
    <t>Redukce HTR 70/50</t>
  </si>
  <si>
    <t>Montáž tvarovek z tvrdého PVC-systém KG nebo HT dvouosé do DN 100</t>
  </si>
  <si>
    <t>734292716</t>
  </si>
  <si>
    <t>734209117</t>
  </si>
  <si>
    <t>734209115</t>
  </si>
  <si>
    <t xml:space="preserve">    723 - Zdravotechnika  - zařízení, armatury  </t>
  </si>
  <si>
    <t>Montáž zámkové dlažby chodníku (dvůr školy)</t>
  </si>
  <si>
    <t xml:space="preserve">Demontáž podlah a obkladů z dlaždic keramických kladených do malty (umyvárny, toalety) + prostory místností nad  kanalizací  </t>
  </si>
  <si>
    <t>28611351</t>
  </si>
  <si>
    <t>28611356</t>
  </si>
  <si>
    <t>28611910</t>
  </si>
  <si>
    <t>28611506</t>
  </si>
  <si>
    <t>28615611</t>
  </si>
  <si>
    <t>28615610</t>
  </si>
  <si>
    <t>Koleno HTB 50/45°</t>
  </si>
  <si>
    <t>28615609</t>
  </si>
  <si>
    <t>Koleno HTB 40/45°</t>
  </si>
  <si>
    <t>28615553</t>
  </si>
  <si>
    <t>28615624</t>
  </si>
  <si>
    <t>28615551</t>
  </si>
  <si>
    <t>28615637</t>
  </si>
  <si>
    <t>Redukce HTR 100/70</t>
  </si>
  <si>
    <t>28615636</t>
  </si>
  <si>
    <t>28615635</t>
  </si>
  <si>
    <t>Redukce HTR 50/40</t>
  </si>
  <si>
    <t>28611522</t>
  </si>
  <si>
    <t>Přechodka KGUG litina /PVC d160</t>
  </si>
  <si>
    <t>Zkouška těsnosti potrubí kanalizace vodou do DN 125</t>
  </si>
  <si>
    <t xml:space="preserve">    767 -Konstrukce zámečnické</t>
  </si>
  <si>
    <t>Montáž atypických zámečnických konstrukcí hmotnosti do 5 kg</t>
  </si>
  <si>
    <t>12006071</t>
  </si>
  <si>
    <t>Objímka dvoušroubová M 8 DN 70</t>
  </si>
  <si>
    <t>23008050</t>
  </si>
  <si>
    <t>Závitová tyč M8x50 - 100</t>
  </si>
  <si>
    <t>31271820</t>
  </si>
  <si>
    <t xml:space="preserve">Nosník 27/18x200 </t>
  </si>
  <si>
    <t>998767203</t>
  </si>
  <si>
    <t>Přesun hmot procentní pro zámečnické konstrukce v objektech v do 24m</t>
  </si>
  <si>
    <t>Závitová tyč M10x(100-250mm)</t>
  </si>
  <si>
    <t>28377048</t>
  </si>
  <si>
    <t>28377055</t>
  </si>
  <si>
    <t>28377062</t>
  </si>
  <si>
    <t>Montáž izolace izolačními trubicemi D do 50 mm</t>
  </si>
  <si>
    <t>Potrubí vodovodní plastové PPR svar polyfuze PN 16 D 20 x 2,8 mm</t>
  </si>
  <si>
    <t>Potrubí vodovodní plastové PPR svar polyfuze PN 16 D 25 x 3,5 mm</t>
  </si>
  <si>
    <t>Potrubí vodovodní plastové PPR svar polyfuze PN16 D 32*4,4mm</t>
  </si>
  <si>
    <t xml:space="preserve">722174005 </t>
  </si>
  <si>
    <t>Potrubí vodovodní plastové PPR svar polyfuze PN16 D 40*5,5mm</t>
  </si>
  <si>
    <t xml:space="preserve">722290226 </t>
  </si>
  <si>
    <t>Zkouška těsnosti vodovodního potrubí do DN 50</t>
  </si>
  <si>
    <t>Šroubení přímé pozink DN40 ( 1 1/2")</t>
  </si>
  <si>
    <t>734209113</t>
  </si>
  <si>
    <t>Montáž armatury závitové s dvěma závity G 1/2</t>
  </si>
  <si>
    <t>Montáž armatury závitové s dvěma závity G 1</t>
  </si>
  <si>
    <t>Montáž armatury závitové s dvěma závity G 5/4</t>
  </si>
  <si>
    <t>Montáž armatury závitové s dvěma závity G 6/4"</t>
  </si>
  <si>
    <t>727112003</t>
  </si>
  <si>
    <t>727112001</t>
  </si>
  <si>
    <t>64211005</t>
  </si>
  <si>
    <t>64221020</t>
  </si>
  <si>
    <t>64251327</t>
  </si>
  <si>
    <t>725129102</t>
  </si>
  <si>
    <t>Montáž pisoárů automatických</t>
  </si>
  <si>
    <t>64271101</t>
  </si>
  <si>
    <t>725339111</t>
  </si>
  <si>
    <t xml:space="preserve">Montáž  výlevkových mís </t>
  </si>
  <si>
    <t>55144047</t>
  </si>
  <si>
    <t>Montáž bateriií umyvadlových stojánkových</t>
  </si>
  <si>
    <t>725869101</t>
  </si>
  <si>
    <t>Montáž zápachových uzávěrek umyvadel</t>
  </si>
  <si>
    <t>725869218</t>
  </si>
  <si>
    <t>725821311</t>
  </si>
  <si>
    <t>Montáž dřezových baterií</t>
  </si>
  <si>
    <t>725862103</t>
  </si>
  <si>
    <t>Dřezová zápachová uzávěrka HL100G, DN40/50</t>
  </si>
  <si>
    <t>725869204</t>
  </si>
  <si>
    <t>Montáž zápachových dřezových uzávěrek</t>
  </si>
  <si>
    <t>55143181</t>
  </si>
  <si>
    <t>725813111</t>
  </si>
  <si>
    <t>725819401</t>
  </si>
  <si>
    <t>Montáž rohových ventilů s připojovací  hadičkou</t>
  </si>
  <si>
    <t>22400025</t>
  </si>
  <si>
    <t>22400032</t>
  </si>
  <si>
    <t xml:space="preserve">Hloubení nezapažených rýh š od 800do 2000 mm ručně v hornině tř. I sk.3 </t>
  </si>
  <si>
    <t>132212332</t>
  </si>
  <si>
    <t>139001101</t>
  </si>
  <si>
    <t xml:space="preserve">Příplatek za ztížení vykopávky v blízkosti podzemního vedení </t>
  </si>
  <si>
    <t>Svislé přemístění výkopku nošením z horniny tř.I sk.3</t>
  </si>
  <si>
    <t>162211201</t>
  </si>
  <si>
    <t>Vodorovné přemístění dvýkopu a sypanin nošením s vyprázdněním nádoby do doprav.prostředku vzdálenost  z horniny tř,I,sk.3</t>
  </si>
  <si>
    <t>174111101</t>
  </si>
  <si>
    <t>113106171</t>
  </si>
  <si>
    <t xml:space="preserve">Demontáž zámkové dlažby ručně ( dvůr školy) </t>
  </si>
  <si>
    <t>Mont</t>
  </si>
  <si>
    <t>612335413</t>
  </si>
  <si>
    <t>Cementová omítka hladká jednovrstvá vnitřních stěn nanášená ručně (drážky ve zdivu SV,TV)</t>
  </si>
  <si>
    <t>Montáž průchod kanalizace střechou- demontáž,rozebrání střechy v místě průchodu kanalizace,vysekání , zazdění, úprava střechy do původního stavu vč.izolace</t>
  </si>
  <si>
    <t>210040100</t>
  </si>
  <si>
    <t>971033131</t>
  </si>
  <si>
    <t>971033251</t>
  </si>
  <si>
    <t>Vrtání otvorů do zdivu a stropu dp plochy 0,0225m2, tl.450mm, (prom otvor DN 80)</t>
  </si>
  <si>
    <t>Vrtání otvorů do zdivu a stropu dp plochy 0,0225m2, tl.450mm, (prom otvor DN 100)</t>
  </si>
  <si>
    <t>5771341200</t>
  </si>
  <si>
    <t>Podkladový beton ( v místě rozvodu kanalizace 1PP) tl.8cm nad  potrubím kanalizace 1.NP</t>
  </si>
  <si>
    <t>974031155</t>
  </si>
  <si>
    <t>Vysekání rýh ve zdivu cihelném do hl.100mm ,šířky do 200mm</t>
  </si>
  <si>
    <t>76769182</t>
  </si>
  <si>
    <t>Přesun hmot procentní  v objektech v do 6 m</t>
  </si>
  <si>
    <t>171201221</t>
  </si>
  <si>
    <t>Poplatek za uložení odpadu na skládce (skládkovné)</t>
  </si>
  <si>
    <t>Odvoz vybouraných hmot na skládku nebo meziskládku do 1 km se složením</t>
  </si>
  <si>
    <t xml:space="preserve">Provedení izolace proti zemní vlhkosti - D+M (nad  potrubím kanalizace a odboček 1PP) škola </t>
  </si>
  <si>
    <t>713100921</t>
  </si>
  <si>
    <t>721140802</t>
  </si>
  <si>
    <t>Demontáž potrubí z litinových trub do DN100</t>
  </si>
  <si>
    <t>713490811</t>
  </si>
  <si>
    <t>7251108pc</t>
  </si>
  <si>
    <t>734200823</t>
  </si>
  <si>
    <t>Demontáž armatury závitové se dvěma závity do G 6/4</t>
  </si>
  <si>
    <t>Odvoz materiálu do 1 km se složením (litinové potrubí)</t>
  </si>
  <si>
    <t>Oprava sociálního zázemí školní jídelny ZŠ Sjednocení  ve Studénce</t>
  </si>
  <si>
    <t>Potrubí kanalizační plastové svodné systém KG SN4 DN 150 vč.montáže</t>
  </si>
  <si>
    <t>721173403</t>
  </si>
  <si>
    <t>28611361</t>
  </si>
  <si>
    <t>koleno kanalizace plastové KGB 45°/150</t>
  </si>
  <si>
    <t>28611916</t>
  </si>
  <si>
    <t>odbočka jednoduchá KGEA 45° 150/150</t>
  </si>
  <si>
    <t>28611914</t>
  </si>
  <si>
    <t>odbočka jednoduchá KGEA 45° 150/125</t>
  </si>
  <si>
    <t>28611908</t>
  </si>
  <si>
    <t>odbočka jednoduchá KGEA 45° 100/100</t>
  </si>
  <si>
    <t>28611909</t>
  </si>
  <si>
    <t>odbočka jednoduchá KGEA 45° 125/100</t>
  </si>
  <si>
    <t>redukce KGR 150/125</t>
  </si>
  <si>
    <t>28611502</t>
  </si>
  <si>
    <t>redukce KGR 125/100</t>
  </si>
  <si>
    <t>28615580</t>
  </si>
  <si>
    <t>Odbočka dvojitá HTDA 50/50/50/45°</t>
  </si>
  <si>
    <t>28615586</t>
  </si>
  <si>
    <t>Odbočka dvojitá HTDA 70/70/70/45°</t>
  </si>
  <si>
    <t>721273115</t>
  </si>
  <si>
    <t>Střešní vtok, koš,  HL62/1, DN110</t>
  </si>
  <si>
    <t>877315211</t>
  </si>
  <si>
    <t>877315221</t>
  </si>
  <si>
    <t>Montáž tvarovek z tvrdého PVC-systém KG nebo HT dvouosé do DN 150</t>
  </si>
  <si>
    <t>12121127</t>
  </si>
  <si>
    <t>Objímka dvoušroubová M 10 DN 125</t>
  </si>
  <si>
    <t>Přesun hmot procentní pro zámečnické konstrukce v objektech v do 6m</t>
  </si>
  <si>
    <t>734292714</t>
  </si>
  <si>
    <t>Kohout kulový přímý G 3/4" PN 42 do 185°C vnitřní závit</t>
  </si>
  <si>
    <t>Kohout kulový přímý G 1" PN 42 do 185°C vnitřní závit</t>
  </si>
  <si>
    <t>Kohout kulový přímý G 1 1/4 (5/4")PN 42 do 185°C vnitřní závit</t>
  </si>
  <si>
    <t>3297441305</t>
  </si>
  <si>
    <t>PP-R T-kus jednoznačný d40</t>
  </si>
  <si>
    <t>3297441330</t>
  </si>
  <si>
    <t>PP-R T-kus jednoznačný d32</t>
  </si>
  <si>
    <t>3297441310</t>
  </si>
  <si>
    <t>PP-R T-kus jednoznačný d25</t>
  </si>
  <si>
    <t>3295442802</t>
  </si>
  <si>
    <t>PP-R dg MZD s převlečnou maticí 40x5/4"</t>
  </si>
  <si>
    <t>3295441823</t>
  </si>
  <si>
    <t>PP-R dg MZD s převlečnou maticí 32x1"</t>
  </si>
  <si>
    <t>3295440818</t>
  </si>
  <si>
    <t>PP-R dg MZD s převlečnou maticí 25x3/4"</t>
  </si>
  <si>
    <t>734209114</t>
  </si>
  <si>
    <t>Montáž armatury závitové s dvěma závity G 3/4</t>
  </si>
  <si>
    <t>722249125</t>
  </si>
  <si>
    <t>Montáž vodovodní PPR tvarovky D40</t>
  </si>
  <si>
    <t>722249124</t>
  </si>
  <si>
    <t>Montáž vodovodní PPR tvarovky D32</t>
  </si>
  <si>
    <t>722249123</t>
  </si>
  <si>
    <t>Montáž vodovodní PPR tvarovky D25</t>
  </si>
  <si>
    <t>877310440</t>
  </si>
  <si>
    <t>Montáž -napojení potrubí na stávající bet.šachtu</t>
  </si>
  <si>
    <t>64232011</t>
  </si>
  <si>
    <t>64236041</t>
  </si>
  <si>
    <t>642110130</t>
  </si>
  <si>
    <t>35,53/2</t>
  </si>
  <si>
    <t>"Úsek kanalizace budova -Š1"  20,9*1*1,7</t>
  </si>
  <si>
    <t>"Úsek kanalizace  budova-Š1"  20,9*1*0,45</t>
  </si>
  <si>
    <t>"Výkop" 35,53</t>
  </si>
  <si>
    <t>"Odvoz" - 9,405</t>
  </si>
  <si>
    <t>151201101</t>
  </si>
  <si>
    <t xml:space="preserve">Pažení a rozepření stěn rýh, zátažné hl.do 2m </t>
  </si>
  <si>
    <t>"Úsek kanalizace  budova-Š1"  (20,9*1,7)*2</t>
  </si>
  <si>
    <t xml:space="preserve">Hloubení  rýh š od 800do 2000 mm ručně v hornině tř. I sk.3 </t>
  </si>
  <si>
    <t>151201111</t>
  </si>
  <si>
    <t>Odstranění pažení stěn-rýh hl.do 2m</t>
  </si>
  <si>
    <t>58337303</t>
  </si>
  <si>
    <t>Štěrkopísek frakce 0-8C</t>
  </si>
  <si>
    <t>9,405*1,7</t>
  </si>
  <si>
    <t>Štěrkodrť  frakce 0-63A</t>
  </si>
  <si>
    <t>Lože pod potrubí (20,9)*0,95*0,1</t>
  </si>
  <si>
    <t xml:space="preserve">Místnost -toalety,umývárny.  </t>
  </si>
  <si>
    <t>971033631</t>
  </si>
  <si>
    <t>Vybourání otvorů , drážek ve zdivu cihelném pl do 4 m2 na MVC nebo MV tl do 150 mm (stoupací potrubí stávající dešť.kanalizace)</t>
  </si>
  <si>
    <t>Vybourání otvorů , drážek ve zdivu cihelném pl do 4 m2 na MVC nebo MV tl do 150 mm ( potrubí ZTI TV,SV,C,kan)</t>
  </si>
  <si>
    <t>Bourání podkladů pod dlažby nebo mazanin betonových  tl přes 100 mm, šířka 0,6m pl do 14 m2 (stávající  kanalizace,  vč.odboček ke stupačkám) v1NP</t>
  </si>
  <si>
    <t>"Úsek kanalizace  chodba,šatny,toalety"  35,7*1*0,8</t>
  </si>
  <si>
    <t>28.560/2</t>
  </si>
  <si>
    <t>"Úsek kanalizace  chodba,šatny,toalety"  35,7*1*0,45</t>
  </si>
  <si>
    <t>35,7*0,3</t>
  </si>
  <si>
    <t>"Výkop" 28,560</t>
  </si>
  <si>
    <t>"Odvoz" - 16,065</t>
  </si>
  <si>
    <t>16,065*1,7</t>
  </si>
  <si>
    <t>Lože pod potrubí (35,7)*0,95*0,1</t>
  </si>
  <si>
    <t>0,5*0,2*0,3-25ks</t>
  </si>
  <si>
    <t xml:space="preserve">11 ks  toalety </t>
  </si>
  <si>
    <t>(9,405+16,065)*1,9</t>
  </si>
  <si>
    <t xml:space="preserve">171201221 </t>
  </si>
  <si>
    <t>771571113</t>
  </si>
  <si>
    <t xml:space="preserve">Místnost -toalety,umývárny </t>
  </si>
  <si>
    <t>Místnost -toalety,umývárny  a  prostoryza  umyvadly družina</t>
  </si>
  <si>
    <t>Místnost -chodba,šatna</t>
  </si>
  <si>
    <t>Gef.GERTIM</t>
  </si>
  <si>
    <t xml:space="preserve">Vinylová podlaha protiskluzové , nášlapná, zátěžová tl.min2mm ,pás šířka 0,7m, dl.25m  </t>
  </si>
  <si>
    <t>Mont.</t>
  </si>
  <si>
    <t>Montáž vinylové podlahy</t>
  </si>
  <si>
    <t>Nerezová skřňka  do zdi (30cmx15cmx15cm) pro ventil KK25 a elektroventil d25 - toalety ,  piosoáry vč.mont</t>
  </si>
  <si>
    <t>Protipožární prostup potrubí dn 25, protipožární tmel, prostup stěnou vč.montáže</t>
  </si>
  <si>
    <t>Protipožární prostup potrubí dn 32, protipožární tmel, prostup stěnou vč.montáže</t>
  </si>
  <si>
    <t>Protipožární prostup potrubí d50, protipožární tmel, vč.montáže</t>
  </si>
  <si>
    <t xml:space="preserve">Klozet keramický stojící s hlubokým splachováním ,zvýšená WC mísa 48cm, svislý odpad, duraplastové sedátko s poklopem </t>
  </si>
  <si>
    <t>Umyvadlo keramické 55cm, 550x420mm, vývod uprostřed</t>
  </si>
  <si>
    <t>Umyvátko keramické, 450x360, vývod uprostřed</t>
  </si>
  <si>
    <t>Zdravotní umyvadlo keramické   bez přepadu, 640x550mm, vývod uprostřed</t>
  </si>
  <si>
    <t>Výlevka keramická  425x500mm  se sklopnou mřížkou</t>
  </si>
  <si>
    <t xml:space="preserve">Keramický pisoár (300x250x420mm, délka,šířka,výška)s automatickým infračerveným  splachovačem  (pro 1 pisoár samostatně) vč.montážního prvku senzoru pro pisoár, nateriové napájení 9V, dvoucestného uzavíracího ventilu </t>
  </si>
  <si>
    <t>Baterie umyvadlová páková stojánková chromovaná</t>
  </si>
  <si>
    <t xml:space="preserve">Baterie dřezová páková nástěnná chrom, raménko 210mm </t>
  </si>
  <si>
    <t>Baterie dřezová páková nástěnná chrom  , raménko 265mm (výlevka)</t>
  </si>
  <si>
    <t>Dlaždice keramické  33x33cm</t>
  </si>
  <si>
    <t>Obklady keramické  20x50</t>
  </si>
  <si>
    <t>Trubice z pěnového polyetylenu pro D 25,  tl.20mm, 28/20mm</t>
  </si>
  <si>
    <t>Trubice z pěnového polyetylenu pro D 32,  tl.20mm, 35/20mm</t>
  </si>
  <si>
    <t>Trubice z pěnového polyetylenu pro D 40,  tl.20mm, 45/20mm</t>
  </si>
  <si>
    <t xml:space="preserve">Klozet keramický stojící s hlubokým splachováním , svislý odpad, duraplastové sedátko s poklopem </t>
  </si>
  <si>
    <t>Interiérové dveře  (pravé/levé) 60-80cm vč.klik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</si>
</sst>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rgb="FF0000FF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9"/>
      <name val="Trebuchet MS"/>
      <family val="2"/>
      <charset val="238"/>
    </font>
    <font>
      <sz val="10"/>
      <color rgb="FF00336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8"/>
      <color theme="10"/>
      <name val="Trebuchet MS"/>
      <family val="2"/>
    </font>
    <font>
      <b/>
      <sz val="8"/>
      <name val="Trebuchet MS"/>
      <family val="2"/>
    </font>
    <font>
      <b/>
      <sz val="12"/>
      <name val="Trebuchet MS"/>
      <family val="2"/>
      <charset val="238"/>
    </font>
    <font>
      <sz val="8"/>
      <color rgb="FFFF0000"/>
      <name val="Trebuchet MS"/>
      <family val="2"/>
    </font>
    <font>
      <sz val="8"/>
      <name val="Trebuchet MS"/>
      <family val="2"/>
      <charset val="238"/>
    </font>
    <font>
      <sz val="8"/>
      <color theme="1"/>
      <name val="Trebuchet MS"/>
      <family val="2"/>
    </font>
    <font>
      <sz val="8"/>
      <color theme="1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name val="Trebuchet MS"/>
      <family val="2"/>
      <charset val="238"/>
    </font>
    <font>
      <i/>
      <sz val="8"/>
      <color rgb="FF0000FF"/>
      <name val="Trebuchet MS"/>
    </font>
  </fonts>
  <fills count="5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dotted">
        <color rgb="FF969696"/>
      </top>
      <bottom style="hair">
        <color rgb="FF969696"/>
      </bottom>
      <diagonal/>
    </border>
    <border>
      <left/>
      <right/>
      <top style="dotted">
        <color rgb="FF969696"/>
      </top>
      <bottom style="hair">
        <color rgb="FF969696"/>
      </bottom>
      <diagonal/>
    </border>
    <border>
      <left/>
      <right style="hair">
        <color rgb="FF969696"/>
      </right>
      <top style="dotted">
        <color rgb="FF969696"/>
      </top>
      <bottom style="hair">
        <color rgb="FF969696"/>
      </bottom>
      <diagonal/>
    </border>
  </borders>
  <cellStyleXfs count="5">
    <xf numFmtId="0" fontId="0" fillId="0" borderId="0"/>
    <xf numFmtId="0" fontId="3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7" fontId="35" fillId="0" borderId="25" xfId="0" applyNumberFormat="1" applyFont="1" applyBorder="1" applyAlignment="1" applyProtection="1">
      <alignment vertical="center"/>
      <protection locked="0"/>
    </xf>
    <xf numFmtId="14" fontId="2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49" fontId="33" fillId="0" borderId="25" xfId="0" applyNumberFormat="1" applyFont="1" applyBorder="1" applyAlignment="1" applyProtection="1">
      <alignment horizontal="left" vertical="center" wrapText="1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167" fontId="33" fillId="0" borderId="25" xfId="0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horizontal="left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67" fontId="36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7" fontId="44" fillId="0" borderId="0" xfId="0" applyNumberFormat="1" applyFont="1" applyAlignment="1">
      <alignment vertical="center"/>
    </xf>
    <xf numFmtId="0" fontId="45" fillId="0" borderId="25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49" fontId="46" fillId="0" borderId="25" xfId="0" applyNumberFormat="1" applyFont="1" applyBorder="1" applyAlignment="1" applyProtection="1">
      <alignment horizontal="left" vertical="center" wrapText="1"/>
      <protection locked="0"/>
    </xf>
    <xf numFmtId="0" fontId="46" fillId="0" borderId="25" xfId="0" applyFont="1" applyBorder="1" applyAlignment="1" applyProtection="1">
      <alignment horizontal="center" vertical="center" wrapText="1"/>
      <protection locked="0"/>
    </xf>
    <xf numFmtId="167" fontId="46" fillId="0" borderId="25" xfId="0" applyNumberFormat="1" applyFont="1" applyBorder="1" applyAlignment="1" applyProtection="1">
      <alignment vertical="center"/>
      <protection locked="0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167" fontId="46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47" fillId="0" borderId="2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49" fontId="45" fillId="0" borderId="25" xfId="0" applyNumberFormat="1" applyFont="1" applyBorder="1" applyAlignment="1" applyProtection="1">
      <alignment horizontal="left" vertical="center" wrapText="1"/>
      <protection locked="0"/>
    </xf>
    <xf numFmtId="167" fontId="8" fillId="0" borderId="0" xfId="0" applyNumberFormat="1" applyFont="1" applyAlignment="1">
      <alignment vertical="center"/>
    </xf>
    <xf numFmtId="49" fontId="50" fillId="0" borderId="25" xfId="0" applyNumberFormat="1" applyFont="1" applyBorder="1" applyAlignment="1" applyProtection="1">
      <alignment horizontal="left" vertical="center" wrapText="1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4" fontId="0" fillId="0" borderId="22" xfId="0" applyNumberFormat="1" applyBorder="1" applyAlignment="1" applyProtection="1">
      <alignment vertical="center"/>
      <protection locked="0"/>
    </xf>
    <xf numFmtId="4" fontId="0" fillId="0" borderId="24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4" fontId="33" fillId="0" borderId="25" xfId="0" applyNumberFormat="1" applyFont="1" applyBorder="1" applyAlignment="1" applyProtection="1">
      <alignment vertical="center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4" fontId="35" fillId="0" borderId="25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" fontId="29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2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38" fillId="0" borderId="17" xfId="0" applyNumberFormat="1" applyFont="1" applyBorder="1"/>
    <xf numFmtId="4" fontId="38" fillId="0" borderId="17" xfId="0" applyNumberFormat="1" applyFont="1" applyBorder="1" applyAlignment="1">
      <alignment vertical="center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2" fillId="0" borderId="23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4" fontId="33" fillId="0" borderId="24" xfId="0" applyNumberFormat="1" applyFont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3" fillId="0" borderId="26" xfId="0" applyFont="1" applyBorder="1" applyAlignment="1" applyProtection="1">
      <alignment horizontal="left" vertical="center" wrapText="1"/>
      <protection locked="0"/>
    </xf>
    <xf numFmtId="0" fontId="33" fillId="0" borderId="27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46" fillId="0" borderId="23" xfId="0" applyFont="1" applyBorder="1" applyAlignment="1" applyProtection="1">
      <alignment horizontal="left" vertical="center" wrapText="1"/>
      <protection locked="0"/>
    </xf>
    <xf numFmtId="0" fontId="46" fillId="0" borderId="24" xfId="0" applyFont="1" applyBorder="1" applyAlignment="1" applyProtection="1">
      <alignment horizontal="left" vertical="center" wrapText="1"/>
      <protection locked="0"/>
    </xf>
    <xf numFmtId="4" fontId="46" fillId="0" borderId="22" xfId="0" applyNumberFormat="1" applyFont="1" applyBorder="1" applyAlignment="1" applyProtection="1">
      <alignment vertical="center"/>
      <protection locked="0"/>
    </xf>
    <xf numFmtId="4" fontId="46" fillId="0" borderId="24" xfId="0" applyNumberFormat="1" applyFont="1" applyBorder="1" applyAlignment="1" applyProtection="1">
      <alignment vertical="center"/>
      <protection locked="0"/>
    </xf>
    <xf numFmtId="4" fontId="46" fillId="0" borderId="23" xfId="0" applyNumberFormat="1" applyFont="1" applyBorder="1" applyAlignment="1" applyProtection="1">
      <alignment vertical="center"/>
      <protection locked="0"/>
    </xf>
    <xf numFmtId="0" fontId="36" fillId="0" borderId="12" xfId="0" applyFont="1" applyBorder="1" applyAlignment="1">
      <alignment vertical="center"/>
    </xf>
    <xf numFmtId="0" fontId="43" fillId="0" borderId="0" xfId="0" applyFont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0" fontId="46" fillId="0" borderId="25" xfId="0" applyFont="1" applyBorder="1" applyAlignment="1" applyProtection="1">
      <alignment horizontal="left" vertical="center" wrapText="1"/>
      <protection locked="0"/>
    </xf>
    <xf numFmtId="4" fontId="46" fillId="0" borderId="25" xfId="0" applyNumberFormat="1" applyFont="1" applyBorder="1" applyAlignment="1" applyProtection="1">
      <alignment vertical="center"/>
      <protection locked="0"/>
    </xf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0" fontId="46" fillId="0" borderId="12" xfId="0" applyFont="1" applyBorder="1" applyAlignment="1">
      <alignment horizontal="left" vertical="center" wrapText="1"/>
    </xf>
    <xf numFmtId="0" fontId="46" fillId="0" borderId="0" xfId="0" applyFont="1" applyAlignment="1">
      <alignment vertical="center"/>
    </xf>
    <xf numFmtId="0" fontId="46" fillId="0" borderId="25" xfId="0" applyFont="1" applyBorder="1" applyAlignment="1" applyProtection="1">
      <alignment vertical="center"/>
      <protection locked="0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</cellXfs>
  <cellStyles count="5">
    <cellStyle name="Hypertextový odkaz" xfId="1" builtinId="8"/>
    <cellStyle name="Hypertextový odkaz 2" xfId="2" xr:uid="{00000000-0005-0000-0000-000001000000}"/>
    <cellStyle name="Hypertextový odkaz 3" xfId="3" xr:uid="{00000000-0005-0000-0000-000002000000}"/>
    <cellStyle name="Hypertextový odkaz 4" xfId="4" xr:uid="{00000000-0005-0000-0000-000003000000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6"/>
  <sheetViews>
    <sheetView showGridLines="0" workbookViewId="0">
      <pane ySplit="1" topLeftCell="A21" activePane="bottomLeft" state="frozen"/>
      <selection pane="bottomLeft" activeCell="AN95" sqref="AN95:AP95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1" t="s">
        <v>4</v>
      </c>
      <c r="BB1" s="11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6</v>
      </c>
      <c r="BU1" s="16" t="s">
        <v>6</v>
      </c>
    </row>
    <row r="2" spans="1:73" ht="36.950000000000003" customHeight="1" x14ac:dyDescent="0.3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S2" s="186" t="s">
        <v>12</v>
      </c>
      <c r="BS2" s="17" t="s">
        <v>8</v>
      </c>
      <c r="BT2" s="17" t="s">
        <v>9</v>
      </c>
    </row>
    <row r="3" spans="1:73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8</v>
      </c>
      <c r="BT3" s="17" t="s">
        <v>10</v>
      </c>
    </row>
    <row r="4" spans="1:73" ht="36.950000000000003" customHeight="1" x14ac:dyDescent="0.3">
      <c r="B4" s="21"/>
      <c r="C4" s="196" t="s">
        <v>11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2"/>
      <c r="BS4" s="17" t="s">
        <v>13</v>
      </c>
    </row>
    <row r="5" spans="1:73" ht="14.45" customHeight="1" x14ac:dyDescent="0.3">
      <c r="B5" s="21"/>
      <c r="D5" s="23" t="s">
        <v>14</v>
      </c>
      <c r="K5" s="198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Q5" s="22"/>
      <c r="BS5" s="17" t="s">
        <v>8</v>
      </c>
    </row>
    <row r="6" spans="1:73" ht="36.950000000000003" customHeight="1" x14ac:dyDescent="0.3">
      <c r="B6" s="21"/>
      <c r="D6" s="25" t="s">
        <v>15</v>
      </c>
      <c r="K6" s="200" t="s">
        <v>449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Q6" s="22"/>
      <c r="BS6" s="17" t="s">
        <v>8</v>
      </c>
    </row>
    <row r="7" spans="1:73" ht="14.45" customHeight="1" x14ac:dyDescent="0.3">
      <c r="B7" s="21"/>
      <c r="D7" s="26" t="s">
        <v>16</v>
      </c>
      <c r="K7" s="24" t="s">
        <v>5</v>
      </c>
      <c r="AK7" s="26" t="s">
        <v>17</v>
      </c>
      <c r="AN7" s="24" t="s">
        <v>5</v>
      </c>
      <c r="AQ7" s="22"/>
      <c r="BS7" s="17" t="s">
        <v>8</v>
      </c>
    </row>
    <row r="8" spans="1:73" ht="14.45" customHeight="1" x14ac:dyDescent="0.3">
      <c r="B8" s="21"/>
      <c r="D8" s="26" t="s">
        <v>18</v>
      </c>
      <c r="K8" s="24" t="s">
        <v>191</v>
      </c>
      <c r="AK8" s="26" t="s">
        <v>19</v>
      </c>
      <c r="AN8" s="153">
        <v>44706</v>
      </c>
      <c r="AQ8" s="22"/>
      <c r="BS8" s="17" t="s">
        <v>8</v>
      </c>
    </row>
    <row r="9" spans="1:73" ht="14.45" customHeight="1" x14ac:dyDescent="0.3">
      <c r="B9" s="21"/>
      <c r="AQ9" s="22"/>
      <c r="BS9" s="17" t="s">
        <v>8</v>
      </c>
    </row>
    <row r="10" spans="1:73" ht="14.45" customHeight="1" x14ac:dyDescent="0.3">
      <c r="B10" s="21"/>
      <c r="D10" s="26" t="s">
        <v>20</v>
      </c>
      <c r="AK10" s="26" t="s">
        <v>21</v>
      </c>
      <c r="AN10" s="24" t="s">
        <v>5</v>
      </c>
      <c r="AQ10" s="22"/>
      <c r="BS10" s="17" t="s">
        <v>8</v>
      </c>
    </row>
    <row r="11" spans="1:73" ht="18.399999999999999" customHeight="1" x14ac:dyDescent="0.3">
      <c r="B11" s="21"/>
      <c r="E11" s="24" t="s">
        <v>192</v>
      </c>
      <c r="AK11" s="26" t="s">
        <v>22</v>
      </c>
      <c r="AN11" s="24" t="s">
        <v>5</v>
      </c>
      <c r="AQ11" s="22"/>
      <c r="BS11" s="17" t="s">
        <v>8</v>
      </c>
    </row>
    <row r="12" spans="1:73" ht="6.95" customHeight="1" x14ac:dyDescent="0.3">
      <c r="B12" s="21"/>
      <c r="AQ12" s="22"/>
      <c r="BS12" s="17" t="s">
        <v>8</v>
      </c>
    </row>
    <row r="13" spans="1:73" ht="14.45" customHeight="1" x14ac:dyDescent="0.3">
      <c r="B13" s="21"/>
      <c r="D13" s="26" t="s">
        <v>23</v>
      </c>
      <c r="AK13" s="26" t="s">
        <v>21</v>
      </c>
      <c r="AN13" s="24" t="s">
        <v>5</v>
      </c>
      <c r="AQ13" s="22"/>
      <c r="BS13" s="17" t="s">
        <v>8</v>
      </c>
    </row>
    <row r="14" spans="1:73" ht="15" x14ac:dyDescent="0.3">
      <c r="B14" s="21"/>
      <c r="E14" s="24" t="s">
        <v>24</v>
      </c>
      <c r="AK14" s="26" t="s">
        <v>22</v>
      </c>
      <c r="AN14" s="24" t="s">
        <v>5</v>
      </c>
      <c r="AQ14" s="22"/>
      <c r="BS14" s="17" t="s">
        <v>8</v>
      </c>
    </row>
    <row r="15" spans="1:73" ht="6.95" customHeight="1" x14ac:dyDescent="0.3">
      <c r="B15" s="21"/>
      <c r="AQ15" s="22"/>
      <c r="BS15" s="17" t="s">
        <v>6</v>
      </c>
    </row>
    <row r="16" spans="1:73" ht="14.45" customHeight="1" x14ac:dyDescent="0.3">
      <c r="B16" s="21"/>
      <c r="D16" s="26" t="s">
        <v>25</v>
      </c>
      <c r="AK16" s="26" t="s">
        <v>21</v>
      </c>
      <c r="AN16" s="24" t="s">
        <v>5</v>
      </c>
      <c r="AQ16" s="22"/>
      <c r="BS16" s="17" t="s">
        <v>6</v>
      </c>
    </row>
    <row r="17" spans="2:71" ht="18.399999999999999" customHeight="1" x14ac:dyDescent="0.3">
      <c r="B17" s="21"/>
      <c r="E17" s="24" t="s">
        <v>26</v>
      </c>
      <c r="AK17" s="26" t="s">
        <v>22</v>
      </c>
      <c r="AN17" s="24" t="s">
        <v>5</v>
      </c>
      <c r="AQ17" s="22"/>
      <c r="BS17" s="17" t="s">
        <v>27</v>
      </c>
    </row>
    <row r="18" spans="2:71" ht="6.95" customHeight="1" x14ac:dyDescent="0.3">
      <c r="B18" s="21"/>
      <c r="AQ18" s="22"/>
      <c r="BS18" s="17" t="s">
        <v>8</v>
      </c>
    </row>
    <row r="19" spans="2:71" ht="14.45" customHeight="1" x14ac:dyDescent="0.3">
      <c r="B19" s="21"/>
      <c r="D19" s="26" t="s">
        <v>28</v>
      </c>
      <c r="AK19" s="26" t="s">
        <v>21</v>
      </c>
      <c r="AN19" s="24" t="s">
        <v>5</v>
      </c>
      <c r="AQ19" s="22"/>
      <c r="BS19" s="17" t="s">
        <v>8</v>
      </c>
    </row>
    <row r="20" spans="2:71" ht="18.399999999999999" customHeight="1" x14ac:dyDescent="0.3">
      <c r="B20" s="21"/>
      <c r="E20" s="24"/>
      <c r="AK20" s="26" t="s">
        <v>22</v>
      </c>
      <c r="AN20" s="24" t="s">
        <v>5</v>
      </c>
      <c r="AQ20" s="22"/>
    </row>
    <row r="21" spans="2:71" ht="6.95" customHeight="1" x14ac:dyDescent="0.3">
      <c r="B21" s="21"/>
      <c r="AQ21" s="22"/>
    </row>
    <row r="22" spans="2:71" ht="15" x14ac:dyDescent="0.3">
      <c r="B22" s="21"/>
      <c r="D22" s="26" t="s">
        <v>29</v>
      </c>
      <c r="AQ22" s="22"/>
    </row>
    <row r="23" spans="2:71" ht="16.5" customHeight="1" x14ac:dyDescent="0.3">
      <c r="B23" s="21"/>
      <c r="E23" s="201" t="s">
        <v>5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Q23" s="22"/>
    </row>
    <row r="24" spans="2:71" ht="6.95" customHeight="1" x14ac:dyDescent="0.3">
      <c r="B24" s="21"/>
      <c r="AQ24" s="22"/>
    </row>
    <row r="25" spans="2:71" ht="6.95" customHeight="1" x14ac:dyDescent="0.3">
      <c r="B25" s="2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Q25" s="22"/>
    </row>
    <row r="26" spans="2:71" ht="14.45" customHeight="1" x14ac:dyDescent="0.3">
      <c r="B26" s="21"/>
      <c r="D26" s="28" t="s">
        <v>30</v>
      </c>
      <c r="AK26" s="223">
        <f>ROUND(AG87,2)</f>
        <v>0</v>
      </c>
      <c r="AL26" s="199"/>
      <c r="AM26" s="199"/>
      <c r="AN26" s="199"/>
      <c r="AO26" s="199"/>
      <c r="AQ26" s="22"/>
    </row>
    <row r="27" spans="2:71" ht="14.45" customHeight="1" x14ac:dyDescent="0.3">
      <c r="B27" s="21"/>
      <c r="D27" s="28" t="s">
        <v>31</v>
      </c>
      <c r="AK27" s="223">
        <f>ROUND(AG93,2)</f>
        <v>0</v>
      </c>
      <c r="AL27" s="223"/>
      <c r="AM27" s="223"/>
      <c r="AN27" s="223"/>
      <c r="AO27" s="223"/>
      <c r="AQ27" s="22"/>
    </row>
    <row r="28" spans="2:71" s="1" customFormat="1" ht="6.95" customHeight="1" x14ac:dyDescent="0.3">
      <c r="B28" s="29"/>
      <c r="AQ28" s="30"/>
    </row>
    <row r="29" spans="2:71" s="1" customFormat="1" ht="25.9" customHeight="1" x14ac:dyDescent="0.3">
      <c r="B29" s="29"/>
      <c r="D29" s="31" t="s">
        <v>32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24">
        <f>ROUND(AK26+AK27,2)</f>
        <v>0</v>
      </c>
      <c r="AL29" s="225"/>
      <c r="AM29" s="225"/>
      <c r="AN29" s="225"/>
      <c r="AO29" s="225"/>
      <c r="AQ29" s="30"/>
    </row>
    <row r="30" spans="2:71" s="1" customFormat="1" ht="6.95" customHeight="1" x14ac:dyDescent="0.3">
      <c r="B30" s="29"/>
      <c r="AQ30" s="30"/>
    </row>
    <row r="31" spans="2:71" s="2" customFormat="1" ht="14.45" customHeight="1" x14ac:dyDescent="0.3">
      <c r="B31" s="33"/>
      <c r="D31" s="34" t="s">
        <v>33</v>
      </c>
      <c r="F31" s="34" t="s">
        <v>34</v>
      </c>
      <c r="L31" s="191">
        <v>0.21</v>
      </c>
      <c r="M31" s="192"/>
      <c r="N31" s="192"/>
      <c r="O31" s="192"/>
      <c r="T31" s="36" t="s">
        <v>35</v>
      </c>
      <c r="W31" s="193">
        <f>AK29</f>
        <v>0</v>
      </c>
      <c r="X31" s="192"/>
      <c r="Y31" s="192"/>
      <c r="Z31" s="192"/>
      <c r="AA31" s="192"/>
      <c r="AB31" s="192"/>
      <c r="AC31" s="192"/>
      <c r="AD31" s="192"/>
      <c r="AE31" s="192"/>
      <c r="AK31" s="193">
        <f>SUM(W31*0.21)</f>
        <v>0</v>
      </c>
      <c r="AL31" s="192"/>
      <c r="AM31" s="192"/>
      <c r="AN31" s="192"/>
      <c r="AO31" s="192"/>
      <c r="AQ31" s="37"/>
    </row>
    <row r="32" spans="2:71" s="2" customFormat="1" ht="14.45" customHeight="1" x14ac:dyDescent="0.3">
      <c r="B32" s="33"/>
      <c r="F32" s="34" t="s">
        <v>36</v>
      </c>
      <c r="L32" s="191">
        <v>0.15</v>
      </c>
      <c r="M32" s="192"/>
      <c r="N32" s="192"/>
      <c r="O32" s="192"/>
      <c r="T32" s="36" t="s">
        <v>35</v>
      </c>
      <c r="W32" s="193"/>
      <c r="X32" s="192"/>
      <c r="Y32" s="192"/>
      <c r="Z32" s="192"/>
      <c r="AA32" s="192"/>
      <c r="AB32" s="192"/>
      <c r="AC32" s="192"/>
      <c r="AD32" s="192"/>
      <c r="AE32" s="192"/>
      <c r="AK32" s="193"/>
      <c r="AL32" s="192"/>
      <c r="AM32" s="192"/>
      <c r="AN32" s="192"/>
      <c r="AO32" s="192"/>
      <c r="AQ32" s="37"/>
    </row>
    <row r="33" spans="2:43" s="2" customFormat="1" ht="14.45" hidden="1" customHeight="1" x14ac:dyDescent="0.3">
      <c r="B33" s="33"/>
      <c r="F33" s="34" t="s">
        <v>37</v>
      </c>
      <c r="L33" s="191">
        <v>0.21</v>
      </c>
      <c r="M33" s="192"/>
      <c r="N33" s="192"/>
      <c r="O33" s="192"/>
      <c r="T33" s="36" t="s">
        <v>35</v>
      </c>
      <c r="W33" s="193" t="e">
        <f>ROUND(BB87+SUM(CF94),2)</f>
        <v>#REF!</v>
      </c>
      <c r="X33" s="192"/>
      <c r="Y33" s="192"/>
      <c r="Z33" s="192"/>
      <c r="AA33" s="192"/>
      <c r="AB33" s="192"/>
      <c r="AC33" s="192"/>
      <c r="AD33" s="192"/>
      <c r="AE33" s="192"/>
      <c r="AK33" s="193">
        <v>0</v>
      </c>
      <c r="AL33" s="192"/>
      <c r="AM33" s="192"/>
      <c r="AN33" s="192"/>
      <c r="AO33" s="192"/>
      <c r="AQ33" s="37"/>
    </row>
    <row r="34" spans="2:43" s="2" customFormat="1" ht="14.45" hidden="1" customHeight="1" x14ac:dyDescent="0.3">
      <c r="B34" s="33"/>
      <c r="F34" s="34" t="s">
        <v>38</v>
      </c>
      <c r="L34" s="191">
        <v>0.15</v>
      </c>
      <c r="M34" s="192"/>
      <c r="N34" s="192"/>
      <c r="O34" s="192"/>
      <c r="T34" s="36" t="s">
        <v>35</v>
      </c>
      <c r="W34" s="193" t="e">
        <f>ROUND(BC87+SUM(CG94),2)</f>
        <v>#REF!</v>
      </c>
      <c r="X34" s="192"/>
      <c r="Y34" s="192"/>
      <c r="Z34" s="192"/>
      <c r="AA34" s="192"/>
      <c r="AB34" s="192"/>
      <c r="AC34" s="192"/>
      <c r="AD34" s="192"/>
      <c r="AE34" s="192"/>
      <c r="AK34" s="193">
        <v>0</v>
      </c>
      <c r="AL34" s="192"/>
      <c r="AM34" s="192"/>
      <c r="AN34" s="192"/>
      <c r="AO34" s="192"/>
      <c r="AQ34" s="37"/>
    </row>
    <row r="35" spans="2:43" s="2" customFormat="1" ht="14.45" hidden="1" customHeight="1" x14ac:dyDescent="0.3">
      <c r="B35" s="33"/>
      <c r="F35" s="34" t="s">
        <v>39</v>
      </c>
      <c r="L35" s="191">
        <v>0</v>
      </c>
      <c r="M35" s="192"/>
      <c r="N35" s="192"/>
      <c r="O35" s="192"/>
      <c r="T35" s="36" t="s">
        <v>35</v>
      </c>
      <c r="W35" s="193" t="e">
        <f>ROUND(BD87+SUM(CH94),2)</f>
        <v>#REF!</v>
      </c>
      <c r="X35" s="192"/>
      <c r="Y35" s="192"/>
      <c r="Z35" s="192"/>
      <c r="AA35" s="192"/>
      <c r="AB35" s="192"/>
      <c r="AC35" s="192"/>
      <c r="AD35" s="192"/>
      <c r="AE35" s="192"/>
      <c r="AK35" s="193">
        <v>0</v>
      </c>
      <c r="AL35" s="192"/>
      <c r="AM35" s="192"/>
      <c r="AN35" s="192"/>
      <c r="AO35" s="192"/>
      <c r="AQ35" s="37"/>
    </row>
    <row r="36" spans="2:43" s="1" customFormat="1" ht="6.95" customHeight="1" x14ac:dyDescent="0.3">
      <c r="B36" s="29"/>
      <c r="AQ36" s="30"/>
    </row>
    <row r="37" spans="2:43" s="1" customFormat="1" ht="25.9" customHeight="1" x14ac:dyDescent="0.3">
      <c r="B37" s="29"/>
      <c r="C37" s="38"/>
      <c r="D37" s="39" t="s">
        <v>40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41</v>
      </c>
      <c r="U37" s="40"/>
      <c r="V37" s="40"/>
      <c r="W37" s="40"/>
      <c r="X37" s="206" t="s">
        <v>42</v>
      </c>
      <c r="Y37" s="207"/>
      <c r="Z37" s="207"/>
      <c r="AA37" s="207"/>
      <c r="AB37" s="207"/>
      <c r="AC37" s="40"/>
      <c r="AD37" s="40"/>
      <c r="AE37" s="40"/>
      <c r="AF37" s="40"/>
      <c r="AG37" s="40"/>
      <c r="AH37" s="40"/>
      <c r="AI37" s="40"/>
      <c r="AJ37" s="40"/>
      <c r="AK37" s="208">
        <f>SUM(AK29:AK35)</f>
        <v>0</v>
      </c>
      <c r="AL37" s="207"/>
      <c r="AM37" s="207"/>
      <c r="AN37" s="207"/>
      <c r="AO37" s="209"/>
      <c r="AP37" s="38"/>
      <c r="AQ37" s="30"/>
    </row>
    <row r="38" spans="2:43" s="1" customFormat="1" ht="14.45" customHeight="1" x14ac:dyDescent="0.3">
      <c r="B38" s="29"/>
      <c r="AQ38" s="30"/>
    </row>
    <row r="39" spans="2:43" x14ac:dyDescent="0.3">
      <c r="B39" s="21"/>
      <c r="AQ39" s="22"/>
    </row>
    <row r="40" spans="2:43" x14ac:dyDescent="0.3">
      <c r="B40" s="21"/>
      <c r="AQ40" s="22"/>
    </row>
    <row r="41" spans="2:43" x14ac:dyDescent="0.3">
      <c r="B41" s="21"/>
      <c r="AQ41" s="22"/>
    </row>
    <row r="42" spans="2:43" x14ac:dyDescent="0.3">
      <c r="B42" s="21"/>
      <c r="AQ42" s="22"/>
    </row>
    <row r="43" spans="2:43" x14ac:dyDescent="0.3">
      <c r="B43" s="21"/>
      <c r="AQ43" s="22"/>
    </row>
    <row r="44" spans="2:43" x14ac:dyDescent="0.3">
      <c r="B44" s="21"/>
      <c r="AQ44" s="22"/>
    </row>
    <row r="45" spans="2:43" x14ac:dyDescent="0.3">
      <c r="B45" s="21"/>
      <c r="AQ45" s="22"/>
    </row>
    <row r="46" spans="2:43" x14ac:dyDescent="0.3">
      <c r="B46" s="21"/>
      <c r="AQ46" s="22"/>
    </row>
    <row r="47" spans="2:43" x14ac:dyDescent="0.3">
      <c r="B47" s="21"/>
      <c r="AQ47" s="22"/>
    </row>
    <row r="48" spans="2:43" x14ac:dyDescent="0.3">
      <c r="B48" s="21"/>
      <c r="AQ48" s="22"/>
    </row>
    <row r="49" spans="2:43" s="1" customFormat="1" ht="15" x14ac:dyDescent="0.3">
      <c r="B49" s="29"/>
      <c r="D49" s="42" t="s">
        <v>43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C49" s="42" t="s">
        <v>44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Q49" s="30"/>
    </row>
    <row r="50" spans="2:43" x14ac:dyDescent="0.3">
      <c r="B50" s="21"/>
      <c r="D50" s="45"/>
      <c r="Z50" s="46"/>
      <c r="AC50" s="45"/>
      <c r="AO50" s="46"/>
      <c r="AQ50" s="22"/>
    </row>
    <row r="51" spans="2:43" x14ac:dyDescent="0.3">
      <c r="B51" s="21"/>
      <c r="D51" s="45"/>
      <c r="Z51" s="46"/>
      <c r="AC51" s="45"/>
      <c r="AO51" s="46"/>
      <c r="AQ51" s="22"/>
    </row>
    <row r="52" spans="2:43" x14ac:dyDescent="0.3">
      <c r="B52" s="21"/>
      <c r="D52" s="45"/>
      <c r="Z52" s="46"/>
      <c r="AC52" s="45"/>
      <c r="AO52" s="46"/>
      <c r="AQ52" s="22"/>
    </row>
    <row r="53" spans="2:43" x14ac:dyDescent="0.3">
      <c r="B53" s="21"/>
      <c r="D53" s="45"/>
      <c r="Z53" s="46"/>
      <c r="AC53" s="45"/>
      <c r="AO53" s="46"/>
      <c r="AQ53" s="22"/>
    </row>
    <row r="54" spans="2:43" x14ac:dyDescent="0.3">
      <c r="B54" s="21"/>
      <c r="D54" s="45"/>
      <c r="Z54" s="46"/>
      <c r="AC54" s="45"/>
      <c r="AO54" s="46"/>
      <c r="AQ54" s="22"/>
    </row>
    <row r="55" spans="2:43" x14ac:dyDescent="0.3">
      <c r="B55" s="21"/>
      <c r="D55" s="45"/>
      <c r="Z55" s="46"/>
      <c r="AC55" s="45"/>
      <c r="AO55" s="46"/>
      <c r="AQ55" s="22"/>
    </row>
    <row r="56" spans="2:43" x14ac:dyDescent="0.3">
      <c r="B56" s="21"/>
      <c r="D56" s="45"/>
      <c r="Z56" s="46"/>
      <c r="AC56" s="45"/>
      <c r="AO56" s="46"/>
      <c r="AQ56" s="22"/>
    </row>
    <row r="57" spans="2:43" x14ac:dyDescent="0.3">
      <c r="B57" s="21"/>
      <c r="D57" s="45"/>
      <c r="Z57" s="46"/>
      <c r="AC57" s="45"/>
      <c r="AO57" s="46"/>
      <c r="AQ57" s="22"/>
    </row>
    <row r="58" spans="2:43" s="1" customFormat="1" ht="15" x14ac:dyDescent="0.3">
      <c r="B58" s="29"/>
      <c r="D58" s="47" t="s">
        <v>45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46</v>
      </c>
      <c r="S58" s="48"/>
      <c r="T58" s="48"/>
      <c r="U58" s="48"/>
      <c r="V58" s="48"/>
      <c r="W58" s="48"/>
      <c r="X58" s="48"/>
      <c r="Y58" s="48"/>
      <c r="Z58" s="50"/>
      <c r="AC58" s="47" t="s">
        <v>45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46</v>
      </c>
      <c r="AN58" s="48"/>
      <c r="AO58" s="50"/>
      <c r="AQ58" s="30"/>
    </row>
    <row r="59" spans="2:43" x14ac:dyDescent="0.3">
      <c r="B59" s="21"/>
      <c r="AQ59" s="22"/>
    </row>
    <row r="60" spans="2:43" s="1" customFormat="1" ht="15" x14ac:dyDescent="0.3">
      <c r="B60" s="29"/>
      <c r="D60" s="42" t="s">
        <v>47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C60" s="42" t="s">
        <v>48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Q60" s="30"/>
    </row>
    <row r="61" spans="2:43" x14ac:dyDescent="0.3">
      <c r="B61" s="21"/>
      <c r="D61" s="45"/>
      <c r="Z61" s="46"/>
      <c r="AC61" s="45"/>
      <c r="AO61" s="46"/>
      <c r="AQ61" s="22"/>
    </row>
    <row r="62" spans="2:43" x14ac:dyDescent="0.3">
      <c r="B62" s="21"/>
      <c r="D62" s="45"/>
      <c r="Z62" s="46"/>
      <c r="AC62" s="45"/>
      <c r="AO62" s="46"/>
      <c r="AQ62" s="22"/>
    </row>
    <row r="63" spans="2:43" x14ac:dyDescent="0.3">
      <c r="B63" s="21"/>
      <c r="D63" s="45"/>
      <c r="Z63" s="46"/>
      <c r="AC63" s="45"/>
      <c r="AO63" s="46"/>
      <c r="AQ63" s="22"/>
    </row>
    <row r="64" spans="2:43" x14ac:dyDescent="0.3">
      <c r="B64" s="21"/>
      <c r="D64" s="45"/>
      <c r="Z64" s="46"/>
      <c r="AC64" s="45"/>
      <c r="AO64" s="46"/>
      <c r="AQ64" s="22"/>
    </row>
    <row r="65" spans="2:43" x14ac:dyDescent="0.3">
      <c r="B65" s="21"/>
      <c r="D65" s="45"/>
      <c r="Z65" s="46"/>
      <c r="AC65" s="45"/>
      <c r="AO65" s="46"/>
      <c r="AQ65" s="22"/>
    </row>
    <row r="66" spans="2:43" x14ac:dyDescent="0.3">
      <c r="B66" s="21"/>
      <c r="D66" s="45"/>
      <c r="Z66" s="46"/>
      <c r="AC66" s="45"/>
      <c r="AO66" s="46"/>
      <c r="AQ66" s="22"/>
    </row>
    <row r="67" spans="2:43" x14ac:dyDescent="0.3">
      <c r="B67" s="21"/>
      <c r="D67" s="45"/>
      <c r="Z67" s="46"/>
      <c r="AC67" s="45"/>
      <c r="AO67" s="46"/>
      <c r="AQ67" s="22"/>
    </row>
    <row r="68" spans="2:43" x14ac:dyDescent="0.3">
      <c r="B68" s="21"/>
      <c r="D68" s="45"/>
      <c r="Z68" s="46"/>
      <c r="AC68" s="45"/>
      <c r="AO68" s="46"/>
      <c r="AQ68" s="22"/>
    </row>
    <row r="69" spans="2:43" s="1" customFormat="1" ht="15" x14ac:dyDescent="0.3">
      <c r="B69" s="29"/>
      <c r="D69" s="47" t="s">
        <v>45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46</v>
      </c>
      <c r="S69" s="48"/>
      <c r="T69" s="48"/>
      <c r="U69" s="48"/>
      <c r="V69" s="48"/>
      <c r="W69" s="48"/>
      <c r="X69" s="48"/>
      <c r="Y69" s="48"/>
      <c r="Z69" s="50"/>
      <c r="AC69" s="47" t="s">
        <v>45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46</v>
      </c>
      <c r="AN69" s="48"/>
      <c r="AO69" s="50"/>
      <c r="AQ69" s="30"/>
    </row>
    <row r="70" spans="2:43" s="1" customFormat="1" ht="6.95" customHeight="1" x14ac:dyDescent="0.3">
      <c r="B70" s="29"/>
      <c r="AQ70" s="30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9"/>
      <c r="C76" s="196" t="s">
        <v>49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0"/>
    </row>
    <row r="77" spans="2:43" s="3" customFormat="1" ht="14.45" customHeight="1" x14ac:dyDescent="0.3">
      <c r="B77" s="57"/>
      <c r="C77" s="26" t="s">
        <v>14</v>
      </c>
      <c r="AQ77" s="58"/>
    </row>
    <row r="78" spans="2:43" s="4" customFormat="1" ht="36.950000000000003" customHeight="1" x14ac:dyDescent="0.3">
      <c r="B78" s="59"/>
      <c r="C78" s="60" t="s">
        <v>15</v>
      </c>
      <c r="L78" s="210" t="str">
        <f>K6</f>
        <v>Oprava sociálního zázemí školní jídelny ZŠ Sjednocení  ve Studénce</v>
      </c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Q78" s="61"/>
    </row>
    <row r="79" spans="2:43" s="1" customFormat="1" ht="6.95" customHeight="1" x14ac:dyDescent="0.3">
      <c r="B79" s="29"/>
      <c r="AQ79" s="30"/>
    </row>
    <row r="80" spans="2:43" s="1" customFormat="1" ht="15" x14ac:dyDescent="0.3">
      <c r="B80" s="29"/>
      <c r="C80" s="26" t="s">
        <v>18</v>
      </c>
      <c r="L80" s="62" t="str">
        <f>IF(K8="","",K8)</f>
        <v>Studénka</v>
      </c>
      <c r="AI80" s="26" t="s">
        <v>19</v>
      </c>
      <c r="AM80" s="63"/>
      <c r="AQ80" s="30"/>
    </row>
    <row r="81" spans="1:76" s="1" customFormat="1" ht="6.95" customHeight="1" x14ac:dyDescent="0.3">
      <c r="B81" s="29"/>
      <c r="AQ81" s="30"/>
    </row>
    <row r="82" spans="1:76" s="1" customFormat="1" ht="15" x14ac:dyDescent="0.3">
      <c r="B82" s="29"/>
      <c r="C82" s="26" t="s">
        <v>20</v>
      </c>
      <c r="L82" s="3" t="str">
        <f>IF(E11= "","",E11)</f>
        <v>Město Studénka</v>
      </c>
      <c r="AI82" s="26" t="s">
        <v>25</v>
      </c>
      <c r="AM82" s="212" t="str">
        <f>IF(E17="","",E17)</f>
        <v>ing. Krhovský</v>
      </c>
      <c r="AN82" s="212"/>
      <c r="AO82" s="212"/>
      <c r="AP82" s="212"/>
      <c r="AQ82" s="30"/>
      <c r="AS82" s="219" t="s">
        <v>50</v>
      </c>
      <c r="AT82" s="220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1:76" s="1" customFormat="1" ht="15" x14ac:dyDescent="0.3">
      <c r="B83" s="29"/>
      <c r="C83" s="26" t="s">
        <v>23</v>
      </c>
      <c r="L83" s="3" t="str">
        <f>IF(E14="","",E14)</f>
        <v>bude určen výběrem</v>
      </c>
      <c r="AI83" s="26" t="s">
        <v>28</v>
      </c>
      <c r="AM83" s="212" t="str">
        <f>IF(E20="","",E20)</f>
        <v/>
      </c>
      <c r="AN83" s="212"/>
      <c r="AO83" s="212"/>
      <c r="AP83" s="212"/>
      <c r="AQ83" s="30"/>
      <c r="AS83" s="221"/>
      <c r="AT83" s="222"/>
      <c r="BD83" s="64"/>
    </row>
    <row r="84" spans="1:76" s="1" customFormat="1" ht="10.9" customHeight="1" x14ac:dyDescent="0.3">
      <c r="B84" s="29"/>
      <c r="AQ84" s="30"/>
      <c r="AS84" s="221"/>
      <c r="AT84" s="222"/>
      <c r="BD84" s="64"/>
    </row>
    <row r="85" spans="1:76" s="1" customFormat="1" ht="29.25" customHeight="1" x14ac:dyDescent="0.3">
      <c r="B85" s="29"/>
      <c r="C85" s="202" t="s">
        <v>51</v>
      </c>
      <c r="D85" s="203"/>
      <c r="E85" s="203"/>
      <c r="F85" s="203"/>
      <c r="G85" s="203"/>
      <c r="H85" s="65"/>
      <c r="I85" s="204" t="s">
        <v>52</v>
      </c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4" t="s">
        <v>53</v>
      </c>
      <c r="AH85" s="203"/>
      <c r="AI85" s="203"/>
      <c r="AJ85" s="203"/>
      <c r="AK85" s="203"/>
      <c r="AL85" s="203"/>
      <c r="AM85" s="203"/>
      <c r="AN85" s="204" t="s">
        <v>54</v>
      </c>
      <c r="AO85" s="203"/>
      <c r="AP85" s="205"/>
      <c r="AQ85" s="30"/>
      <c r="AS85" s="66" t="s">
        <v>55</v>
      </c>
      <c r="AT85" s="67" t="s">
        <v>56</v>
      </c>
      <c r="AU85" s="67" t="s">
        <v>57</v>
      </c>
      <c r="AV85" s="67" t="s">
        <v>58</v>
      </c>
      <c r="AW85" s="67" t="s">
        <v>59</v>
      </c>
      <c r="AX85" s="67" t="s">
        <v>60</v>
      </c>
      <c r="AY85" s="67" t="s">
        <v>61</v>
      </c>
      <c r="AZ85" s="67" t="s">
        <v>62</v>
      </c>
      <c r="BA85" s="67" t="s">
        <v>63</v>
      </c>
      <c r="BB85" s="67" t="s">
        <v>64</v>
      </c>
      <c r="BC85" s="67" t="s">
        <v>65</v>
      </c>
      <c r="BD85" s="68" t="s">
        <v>66</v>
      </c>
    </row>
    <row r="86" spans="1:76" s="1" customFormat="1" ht="10.9" customHeight="1" x14ac:dyDescent="0.3">
      <c r="B86" s="29"/>
      <c r="AQ86" s="30"/>
      <c r="AS86" s="69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1:76" s="4" customFormat="1" ht="32.450000000000003" customHeight="1" x14ac:dyDescent="0.3">
      <c r="B87" s="59"/>
      <c r="C87" s="70" t="s">
        <v>67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217">
        <f>ROUND(SUM(AG88:AG91),2)</f>
        <v>0</v>
      </c>
      <c r="AH87" s="217"/>
      <c r="AI87" s="217"/>
      <c r="AJ87" s="217"/>
      <c r="AK87" s="217"/>
      <c r="AL87" s="217"/>
      <c r="AM87" s="217"/>
      <c r="AN87" s="218">
        <f>SUM(AN88:AN91)</f>
        <v>0</v>
      </c>
      <c r="AO87" s="218"/>
      <c r="AP87" s="218"/>
      <c r="AQ87" s="61"/>
      <c r="AS87" s="72" t="e">
        <f>ROUND(SUM(AS88:AS91),2)</f>
        <v>#REF!</v>
      </c>
      <c r="AT87" s="73" t="e">
        <f>ROUND(SUM(AV87:AW87),2)</f>
        <v>#REF!</v>
      </c>
      <c r="AU87" s="74" t="e">
        <f>ROUND(SUM(AU88:AU91),5)</f>
        <v>#REF!</v>
      </c>
      <c r="AV87" s="73" t="e">
        <f>ROUND(AZ87*L31,2)</f>
        <v>#REF!</v>
      </c>
      <c r="AW87" s="73" t="e">
        <f>ROUND(BA87*L32,2)</f>
        <v>#REF!</v>
      </c>
      <c r="AX87" s="73" t="e">
        <f>ROUND(BB87*L31,2)</f>
        <v>#REF!</v>
      </c>
      <c r="AY87" s="73" t="e">
        <f>ROUND(BC87*L32,2)</f>
        <v>#REF!</v>
      </c>
      <c r="AZ87" s="73" t="e">
        <f>ROUND(SUM(AZ88:AZ91),2)</f>
        <v>#REF!</v>
      </c>
      <c r="BA87" s="73" t="e">
        <f>ROUND(SUM(BA88:BA91),2)</f>
        <v>#REF!</v>
      </c>
      <c r="BB87" s="73" t="e">
        <f>ROUND(SUM(BB88:BB91),2)</f>
        <v>#REF!</v>
      </c>
      <c r="BC87" s="73" t="e">
        <f>ROUND(SUM(BC88:BC91),2)</f>
        <v>#REF!</v>
      </c>
      <c r="BD87" s="75" t="e">
        <f>ROUND(SUM(BD88:BD91),2)</f>
        <v>#REF!</v>
      </c>
      <c r="BS87" s="60" t="s">
        <v>68</v>
      </c>
      <c r="BT87" s="60" t="s">
        <v>69</v>
      </c>
      <c r="BU87" s="76" t="s">
        <v>70</v>
      </c>
      <c r="BV87" s="60" t="s">
        <v>71</v>
      </c>
      <c r="BW87" s="60" t="s">
        <v>72</v>
      </c>
      <c r="BX87" s="60" t="s">
        <v>73</v>
      </c>
    </row>
    <row r="88" spans="1:76" s="5" customFormat="1" ht="16.5" customHeight="1" x14ac:dyDescent="0.3">
      <c r="A88" s="77" t="s">
        <v>74</v>
      </c>
      <c r="B88" s="78"/>
      <c r="C88" s="79"/>
      <c r="D88" s="213"/>
      <c r="E88" s="213"/>
      <c r="F88" s="213"/>
      <c r="G88" s="213"/>
      <c r="H88" s="213"/>
      <c r="I88" s="80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4"/>
      <c r="AH88" s="215"/>
      <c r="AI88" s="215"/>
      <c r="AJ88" s="215"/>
      <c r="AK88" s="215"/>
      <c r="AL88" s="215"/>
      <c r="AM88" s="215"/>
      <c r="AN88" s="214"/>
      <c r="AO88" s="215"/>
      <c r="AP88" s="215"/>
      <c r="AQ88" s="81"/>
      <c r="AS88" s="82" t="e">
        <f>#REF!</f>
        <v>#REF!</v>
      </c>
      <c r="AT88" s="83" t="e">
        <f>ROUND(SUM(AV88:AW88),2)</f>
        <v>#REF!</v>
      </c>
      <c r="AU88" s="84" t="e">
        <f>#REF!</f>
        <v>#REF!</v>
      </c>
      <c r="AV88" s="83" t="e">
        <f>#REF!</f>
        <v>#REF!</v>
      </c>
      <c r="AW88" s="83" t="e">
        <f>#REF!</f>
        <v>#REF!</v>
      </c>
      <c r="AX88" s="83" t="e">
        <f>#REF!</f>
        <v>#REF!</v>
      </c>
      <c r="AY88" s="83" t="e">
        <f>#REF!</f>
        <v>#REF!</v>
      </c>
      <c r="AZ88" s="83" t="e">
        <f>#REF!</f>
        <v>#REF!</v>
      </c>
      <c r="BA88" s="83" t="e">
        <f>#REF!</f>
        <v>#REF!</v>
      </c>
      <c r="BB88" s="83" t="e">
        <f>#REF!</f>
        <v>#REF!</v>
      </c>
      <c r="BC88" s="83" t="e">
        <f>#REF!</f>
        <v>#REF!</v>
      </c>
      <c r="BD88" s="85" t="e">
        <f>#REF!</f>
        <v>#REF!</v>
      </c>
      <c r="BT88" s="86" t="s">
        <v>75</v>
      </c>
      <c r="BV88" s="86" t="s">
        <v>71</v>
      </c>
      <c r="BW88" s="86" t="s">
        <v>76</v>
      </c>
      <c r="BX88" s="86" t="s">
        <v>72</v>
      </c>
    </row>
    <row r="89" spans="1:76" s="5" customFormat="1" ht="16.5" customHeight="1" x14ac:dyDescent="0.3">
      <c r="A89" s="77" t="s">
        <v>74</v>
      </c>
      <c r="B89" s="78"/>
      <c r="C89" s="79"/>
      <c r="D89" s="213"/>
      <c r="E89" s="213"/>
      <c r="F89" s="213"/>
      <c r="G89" s="213"/>
      <c r="H89" s="213"/>
      <c r="I89" s="80"/>
      <c r="J89" s="213" t="s">
        <v>194</v>
      </c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4">
        <f>Kanalizace!M30</f>
        <v>0</v>
      </c>
      <c r="AH89" s="215"/>
      <c r="AI89" s="215"/>
      <c r="AJ89" s="215"/>
      <c r="AK89" s="215"/>
      <c r="AL89" s="215"/>
      <c r="AM89" s="215"/>
      <c r="AN89" s="214">
        <f>SUM(AG89,AT89)</f>
        <v>0</v>
      </c>
      <c r="AO89" s="215"/>
      <c r="AP89" s="215"/>
      <c r="AQ89" s="81"/>
      <c r="AS89" s="82">
        <f>Kanalizace!M28</f>
        <v>0</v>
      </c>
      <c r="AT89" s="83">
        <f>ROUND(SUM(AV89:AW89),2)</f>
        <v>0</v>
      </c>
      <c r="AU89" s="84" t="e">
        <f>Kanalizace!W120</f>
        <v>#REF!</v>
      </c>
      <c r="AV89" s="83">
        <f>Kanalizace!M32</f>
        <v>0</v>
      </c>
      <c r="AW89" s="83">
        <f>Kanalizace!M33</f>
        <v>0</v>
      </c>
      <c r="AX89" s="83">
        <f>Kanalizace!M34</f>
        <v>0</v>
      </c>
      <c r="AY89" s="83">
        <f>Kanalizace!M35</f>
        <v>0</v>
      </c>
      <c r="AZ89" s="83">
        <f>Kanalizace!H32</f>
        <v>0</v>
      </c>
      <c r="BA89" s="83">
        <f>Kanalizace!H33</f>
        <v>0</v>
      </c>
      <c r="BB89" s="83">
        <f>Kanalizace!H34</f>
        <v>0</v>
      </c>
      <c r="BC89" s="83">
        <f>Kanalizace!H35</f>
        <v>0</v>
      </c>
      <c r="BD89" s="85">
        <f>Kanalizace!H36</f>
        <v>0</v>
      </c>
      <c r="BT89" s="86" t="s">
        <v>75</v>
      </c>
      <c r="BV89" s="86" t="s">
        <v>71</v>
      </c>
      <c r="BW89" s="86" t="s">
        <v>77</v>
      </c>
      <c r="BX89" s="86" t="s">
        <v>72</v>
      </c>
    </row>
    <row r="90" spans="1:76" s="5" customFormat="1" ht="16.5" customHeight="1" x14ac:dyDescent="0.3">
      <c r="A90" s="77" t="s">
        <v>74</v>
      </c>
      <c r="B90" s="78"/>
      <c r="C90" s="79"/>
      <c r="D90" s="213"/>
      <c r="E90" s="213"/>
      <c r="F90" s="213"/>
      <c r="G90" s="213"/>
      <c r="H90" s="213"/>
      <c r="I90" s="80"/>
      <c r="J90" s="213" t="s">
        <v>195</v>
      </c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4">
        <f>Vodovod!M30</f>
        <v>0</v>
      </c>
      <c r="AH90" s="215"/>
      <c r="AI90" s="215"/>
      <c r="AJ90" s="215"/>
      <c r="AK90" s="215"/>
      <c r="AL90" s="215"/>
      <c r="AM90" s="215"/>
      <c r="AN90" s="214">
        <f>SUM(AG90,AT90)</f>
        <v>0</v>
      </c>
      <c r="AO90" s="215"/>
      <c r="AP90" s="215"/>
      <c r="AQ90" s="81"/>
      <c r="AS90" s="82">
        <f>Vodovod!M28</f>
        <v>0</v>
      </c>
      <c r="AT90" s="83">
        <f>ROUND(SUM(AV90:AW90),2)</f>
        <v>0</v>
      </c>
      <c r="AU90" s="84" t="e">
        <f>Vodovod!W117</f>
        <v>#REF!</v>
      </c>
      <c r="AV90" s="83">
        <f>Vodovod!M32</f>
        <v>0</v>
      </c>
      <c r="AW90" s="83">
        <f>Vodovod!M33</f>
        <v>0</v>
      </c>
      <c r="AX90" s="83">
        <f>Vodovod!M34</f>
        <v>0</v>
      </c>
      <c r="AY90" s="83">
        <f>Vodovod!M35</f>
        <v>0</v>
      </c>
      <c r="AZ90" s="83">
        <f>Vodovod!H32</f>
        <v>0</v>
      </c>
      <c r="BA90" s="83">
        <f>Vodovod!H33</f>
        <v>0</v>
      </c>
      <c r="BB90" s="83">
        <f>Vodovod!H34</f>
        <v>0</v>
      </c>
      <c r="BC90" s="83">
        <f>Vodovod!H35</f>
        <v>0</v>
      </c>
      <c r="BD90" s="85">
        <f>Vodovod!H36</f>
        <v>0</v>
      </c>
      <c r="BT90" s="86" t="s">
        <v>75</v>
      </c>
      <c r="BV90" s="86" t="s">
        <v>71</v>
      </c>
      <c r="BW90" s="86" t="s">
        <v>78</v>
      </c>
      <c r="BX90" s="86" t="s">
        <v>72</v>
      </c>
    </row>
    <row r="91" spans="1:76" s="5" customFormat="1" ht="16.5" customHeight="1" x14ac:dyDescent="0.3">
      <c r="A91" s="77" t="s">
        <v>74</v>
      </c>
      <c r="B91" s="78"/>
      <c r="C91" s="79"/>
      <c r="D91" s="213"/>
      <c r="E91" s="213"/>
      <c r="F91" s="213"/>
      <c r="G91" s="213"/>
      <c r="H91" s="213"/>
      <c r="I91" s="80"/>
      <c r="J91" s="213" t="s">
        <v>193</v>
      </c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4">
        <f>'Stavební úpravy'!M30</f>
        <v>0</v>
      </c>
      <c r="AH91" s="215"/>
      <c r="AI91" s="215"/>
      <c r="AJ91" s="215"/>
      <c r="AK91" s="215"/>
      <c r="AL91" s="215"/>
      <c r="AM91" s="215"/>
      <c r="AN91" s="214">
        <f>SUM(AG91,AT91)</f>
        <v>0</v>
      </c>
      <c r="AO91" s="215"/>
      <c r="AP91" s="215"/>
      <c r="AQ91" s="81"/>
      <c r="AS91" s="87">
        <f>'Stavební úpravy'!M28</f>
        <v>0</v>
      </c>
      <c r="AT91" s="88">
        <f>ROUND(SUM(AV91:AW91),2)</f>
        <v>0</v>
      </c>
      <c r="AU91" s="89" t="e">
        <f>'Stavební úpravy'!W126</f>
        <v>#REF!</v>
      </c>
      <c r="AV91" s="88">
        <f>'Stavební úpravy'!M32</f>
        <v>0</v>
      </c>
      <c r="AW91" s="88">
        <f>'Stavební úpravy'!M33</f>
        <v>0</v>
      </c>
      <c r="AX91" s="88">
        <f>'Stavební úpravy'!M34</f>
        <v>0</v>
      </c>
      <c r="AY91" s="88">
        <f>'Stavební úpravy'!M35</f>
        <v>0</v>
      </c>
      <c r="AZ91" s="88">
        <f>'Stavební úpravy'!H32</f>
        <v>0</v>
      </c>
      <c r="BA91" s="88">
        <f>'Stavební úpravy'!H33</f>
        <v>0</v>
      </c>
      <c r="BB91" s="88">
        <f>'Stavební úpravy'!H34</f>
        <v>0</v>
      </c>
      <c r="BC91" s="88">
        <f>'Stavební úpravy'!H35</f>
        <v>0</v>
      </c>
      <c r="BD91" s="90">
        <f>'Stavební úpravy'!H36</f>
        <v>0</v>
      </c>
      <c r="BT91" s="86" t="s">
        <v>75</v>
      </c>
      <c r="BV91" s="86" t="s">
        <v>71</v>
      </c>
      <c r="BW91" s="86" t="s">
        <v>79</v>
      </c>
      <c r="BX91" s="86" t="s">
        <v>72</v>
      </c>
    </row>
    <row r="92" spans="1:76" x14ac:dyDescent="0.3">
      <c r="B92" s="21"/>
      <c r="AQ92" s="22"/>
    </row>
    <row r="93" spans="1:76" s="1" customFormat="1" ht="30" customHeight="1" x14ac:dyDescent="0.3">
      <c r="B93" s="29"/>
      <c r="C93" s="70" t="s">
        <v>80</v>
      </c>
      <c r="AG93" s="218">
        <v>0</v>
      </c>
      <c r="AH93" s="218"/>
      <c r="AI93" s="218"/>
      <c r="AJ93" s="218"/>
      <c r="AK93" s="218"/>
      <c r="AL93" s="218"/>
      <c r="AM93" s="218"/>
      <c r="AN93" s="218">
        <v>0</v>
      </c>
      <c r="AO93" s="218"/>
      <c r="AP93" s="218"/>
      <c r="AQ93" s="30"/>
      <c r="AS93" s="66" t="s">
        <v>81</v>
      </c>
      <c r="AT93" s="67" t="s">
        <v>82</v>
      </c>
      <c r="AU93" s="67" t="s">
        <v>33</v>
      </c>
      <c r="AV93" s="68" t="s">
        <v>56</v>
      </c>
    </row>
    <row r="94" spans="1:76" s="1" customFormat="1" ht="10.9" customHeight="1" x14ac:dyDescent="0.3">
      <c r="B94" s="29"/>
      <c r="AQ94" s="30"/>
      <c r="AS94" s="91"/>
      <c r="AT94" s="48"/>
      <c r="AU94" s="48"/>
      <c r="AV94" s="50"/>
    </row>
    <row r="95" spans="1:76" s="1" customFormat="1" ht="30" customHeight="1" x14ac:dyDescent="0.3">
      <c r="B95" s="29"/>
      <c r="C95" s="92" t="s">
        <v>83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216">
        <f>ROUND(AG87+AG93,2)</f>
        <v>0</v>
      </c>
      <c r="AH95" s="216"/>
      <c r="AI95" s="216"/>
      <c r="AJ95" s="216"/>
      <c r="AK95" s="216"/>
      <c r="AL95" s="216"/>
      <c r="AM95" s="216"/>
      <c r="AN95" s="216">
        <f>AN87+AN93</f>
        <v>0</v>
      </c>
      <c r="AO95" s="216"/>
      <c r="AP95" s="216"/>
      <c r="AQ95" s="30"/>
    </row>
    <row r="96" spans="1:76" s="1" customFormat="1" ht="6.95" customHeight="1" x14ac:dyDescent="0.3">
      <c r="B96" s="51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3"/>
    </row>
  </sheetData>
  <mergeCells count="56">
    <mergeCell ref="AS82:AT84"/>
    <mergeCell ref="AM83:AP83"/>
    <mergeCell ref="AK26:AO26"/>
    <mergeCell ref="AK27:AO27"/>
    <mergeCell ref="AK29:AO29"/>
    <mergeCell ref="AG87:AM87"/>
    <mergeCell ref="AN87:AP87"/>
    <mergeCell ref="AG93:AM93"/>
    <mergeCell ref="AN93:AP93"/>
    <mergeCell ref="AN88:AP88"/>
    <mergeCell ref="AG88:AM88"/>
    <mergeCell ref="AG95:AM95"/>
    <mergeCell ref="AN95:AP95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D88:H88"/>
    <mergeCell ref="J88:AF88"/>
    <mergeCell ref="AN89:AP89"/>
    <mergeCell ref="AG89:AM89"/>
    <mergeCell ref="D89:H89"/>
    <mergeCell ref="J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01 - Technologie výměn...'!C2" display="/" xr:uid="{00000000-0004-0000-0000-000002000000}"/>
    <hyperlink ref="A89" location="'SO 02 - Venkovní předizol...'!C2" display="/" xr:uid="{00000000-0004-0000-0000-000003000000}"/>
    <hyperlink ref="A90" location="'SO 03 - Ústřední vytápění'!C2" display="/" xr:uid="{00000000-0004-0000-0000-000004000000}"/>
    <hyperlink ref="A91" location="'SO 04 - Stavební úpravy VS'!C2" display="/" xr:uid="{00000000-0004-0000-0000-000005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80"/>
  <sheetViews>
    <sheetView showGridLines="0" workbookViewId="0">
      <pane ySplit="1" topLeftCell="A170" activePane="bottomLeft" state="frozen"/>
      <selection pane="bottomLeft" activeCell="L164" sqref="L164:M16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84</v>
      </c>
      <c r="G1" s="14"/>
      <c r="H1" s="258" t="s">
        <v>85</v>
      </c>
      <c r="I1" s="258"/>
      <c r="J1" s="258"/>
      <c r="K1" s="258"/>
      <c r="L1" s="14" t="s">
        <v>86</v>
      </c>
      <c r="M1" s="12"/>
      <c r="N1" s="12"/>
      <c r="O1" s="13" t="s">
        <v>87</v>
      </c>
      <c r="P1" s="12"/>
      <c r="Q1" s="12"/>
      <c r="R1" s="12"/>
      <c r="S1" s="14" t="s">
        <v>88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T2" s="186" t="s">
        <v>12</v>
      </c>
      <c r="AT2" s="17" t="s">
        <v>77</v>
      </c>
    </row>
    <row r="3" spans="1:66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89</v>
      </c>
    </row>
    <row r="4" spans="1:66" ht="36.950000000000003" customHeight="1" x14ac:dyDescent="0.3">
      <c r="B4" s="21"/>
      <c r="C4" s="196" t="s">
        <v>90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2"/>
      <c r="AT4" s="17" t="s">
        <v>6</v>
      </c>
    </row>
    <row r="5" spans="1:66" ht="6.95" customHeight="1" x14ac:dyDescent="0.3">
      <c r="B5" s="21"/>
      <c r="R5" s="22"/>
    </row>
    <row r="6" spans="1:66" ht="25.35" customHeight="1" x14ac:dyDescent="0.3">
      <c r="B6" s="21"/>
      <c r="D6" s="26" t="s">
        <v>15</v>
      </c>
      <c r="F6" s="238" t="str">
        <f>'Rekapitulace stavby'!K6</f>
        <v>Oprava sociálního zázemí školní jídelny ZŠ Sjednocení  ve Studénce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R6" s="22"/>
    </row>
    <row r="7" spans="1:66" s="1" customFormat="1" ht="32.85" customHeight="1" x14ac:dyDescent="0.3">
      <c r="B7" s="29"/>
      <c r="D7" s="25" t="s">
        <v>91</v>
      </c>
      <c r="F7" s="200" t="s">
        <v>194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R7" s="30"/>
    </row>
    <row r="8" spans="1:66" s="1" customFormat="1" ht="14.45" customHeight="1" x14ac:dyDescent="0.3">
      <c r="B8" s="29"/>
      <c r="D8" s="26" t="s">
        <v>16</v>
      </c>
      <c r="F8" s="24" t="s">
        <v>5</v>
      </c>
      <c r="M8" s="26" t="s">
        <v>17</v>
      </c>
      <c r="O8" s="24" t="s">
        <v>5</v>
      </c>
      <c r="R8" s="30"/>
    </row>
    <row r="9" spans="1:66" s="1" customFormat="1" ht="14.45" customHeight="1" x14ac:dyDescent="0.3">
      <c r="B9" s="29"/>
      <c r="D9" s="26" t="s">
        <v>18</v>
      </c>
      <c r="F9" s="24" t="s">
        <v>191</v>
      </c>
      <c r="M9" s="26" t="s">
        <v>19</v>
      </c>
      <c r="O9" s="241">
        <v>44706</v>
      </c>
      <c r="P9" s="241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198" t="s">
        <v>5</v>
      </c>
      <c r="P11" s="198"/>
      <c r="R11" s="30"/>
    </row>
    <row r="12" spans="1:66" s="1" customFormat="1" ht="18" customHeight="1" x14ac:dyDescent="0.3">
      <c r="B12" s="29"/>
      <c r="E12" s="24" t="s">
        <v>192</v>
      </c>
      <c r="M12" s="26" t="s">
        <v>22</v>
      </c>
      <c r="O12" s="198" t="s">
        <v>5</v>
      </c>
      <c r="P12" s="198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23</v>
      </c>
      <c r="M14" s="26" t="s">
        <v>21</v>
      </c>
      <c r="O14" s="198" t="s">
        <v>5</v>
      </c>
      <c r="P14" s="198"/>
      <c r="R14" s="30"/>
    </row>
    <row r="15" spans="1:66" s="1" customFormat="1" ht="18" customHeight="1" x14ac:dyDescent="0.3">
      <c r="B15" s="29"/>
      <c r="E15" s="24" t="s">
        <v>24</v>
      </c>
      <c r="M15" s="26" t="s">
        <v>22</v>
      </c>
      <c r="O15" s="198" t="s">
        <v>5</v>
      </c>
      <c r="P15" s="198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25</v>
      </c>
      <c r="M17" s="26" t="s">
        <v>21</v>
      </c>
      <c r="O17" s="198" t="s">
        <v>5</v>
      </c>
      <c r="P17" s="198"/>
      <c r="R17" s="30"/>
    </row>
    <row r="18" spans="2:18" s="1" customFormat="1" ht="18" customHeight="1" x14ac:dyDescent="0.3">
      <c r="B18" s="29"/>
      <c r="E18" s="24" t="s">
        <v>26</v>
      </c>
      <c r="M18" s="26" t="s">
        <v>22</v>
      </c>
      <c r="O18" s="198" t="s">
        <v>5</v>
      </c>
      <c r="P18" s="198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198" t="s">
        <v>5</v>
      </c>
      <c r="P20" s="198"/>
      <c r="R20" s="30"/>
    </row>
    <row r="21" spans="2:18" s="1" customFormat="1" ht="18" customHeight="1" x14ac:dyDescent="0.3">
      <c r="B21" s="29"/>
      <c r="E21" s="24"/>
      <c r="M21" s="26" t="s">
        <v>22</v>
      </c>
      <c r="O21" s="198" t="s">
        <v>5</v>
      </c>
      <c r="P21" s="198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16.5" customHeight="1" x14ac:dyDescent="0.3">
      <c r="B24" s="29"/>
      <c r="E24" s="201" t="s">
        <v>5</v>
      </c>
      <c r="F24" s="201"/>
      <c r="G24" s="201"/>
      <c r="H24" s="201"/>
      <c r="I24" s="201"/>
      <c r="J24" s="201"/>
      <c r="K24" s="201"/>
      <c r="L24" s="201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92</v>
      </c>
      <c r="M27" s="223">
        <f>N88</f>
        <v>0</v>
      </c>
      <c r="N27" s="223"/>
      <c r="O27" s="223"/>
      <c r="P27" s="223"/>
      <c r="R27" s="30"/>
    </row>
    <row r="28" spans="2:18" s="1" customFormat="1" ht="14.45" customHeight="1" x14ac:dyDescent="0.3">
      <c r="B28" s="29"/>
      <c r="D28" s="28" t="s">
        <v>93</v>
      </c>
      <c r="M28" s="223">
        <f>N99</f>
        <v>0</v>
      </c>
      <c r="N28" s="223"/>
      <c r="O28" s="223"/>
      <c r="P28" s="223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32</v>
      </c>
      <c r="M30" s="249">
        <f>ROUND(M27+M28,2)</f>
        <v>0</v>
      </c>
      <c r="N30" s="240"/>
      <c r="O30" s="240"/>
      <c r="P30" s="240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0.21</v>
      </c>
      <c r="G32" s="96" t="s">
        <v>35</v>
      </c>
      <c r="H32" s="250">
        <f>M30</f>
        <v>0</v>
      </c>
      <c r="I32" s="240"/>
      <c r="J32" s="240"/>
      <c r="M32" s="250">
        <f>SUM(H32*0.21)</f>
        <v>0</v>
      </c>
      <c r="N32" s="240"/>
      <c r="O32" s="240"/>
      <c r="P32" s="240"/>
      <c r="R32" s="30"/>
    </row>
    <row r="33" spans="2:18" s="1" customFormat="1" ht="14.45" customHeight="1" x14ac:dyDescent="0.3">
      <c r="B33" s="29"/>
      <c r="E33" s="34" t="s">
        <v>36</v>
      </c>
      <c r="F33" s="35">
        <v>0.15</v>
      </c>
      <c r="G33" s="96" t="s">
        <v>35</v>
      </c>
      <c r="H33" s="250">
        <f>ROUND((SUM(BF99:BF102)+SUM(BF120:BF179)), 2)</f>
        <v>0</v>
      </c>
      <c r="I33" s="240"/>
      <c r="J33" s="240"/>
      <c r="M33" s="250">
        <f>ROUND(ROUND((SUM(BF99:BF102)+SUM(BF120:BF179)), 2)*F33, 2)</f>
        <v>0</v>
      </c>
      <c r="N33" s="240"/>
      <c r="O33" s="240"/>
      <c r="P33" s="240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0.21</v>
      </c>
      <c r="G34" s="96" t="s">
        <v>35</v>
      </c>
      <c r="H34" s="250">
        <f>ROUND((SUM(BG99:BG102)+SUM(BG120:BG179)), 2)</f>
        <v>0</v>
      </c>
      <c r="I34" s="240"/>
      <c r="J34" s="240"/>
      <c r="M34" s="250">
        <v>0</v>
      </c>
      <c r="N34" s="240"/>
      <c r="O34" s="240"/>
      <c r="P34" s="240"/>
      <c r="R34" s="30"/>
    </row>
    <row r="35" spans="2:18" s="1" customFormat="1" ht="14.45" hidden="1" customHeight="1" x14ac:dyDescent="0.3">
      <c r="B35" s="29"/>
      <c r="E35" s="34" t="s">
        <v>38</v>
      </c>
      <c r="F35" s="35">
        <v>0.15</v>
      </c>
      <c r="G35" s="96" t="s">
        <v>35</v>
      </c>
      <c r="H35" s="250">
        <f>ROUND((SUM(BH99:BH102)+SUM(BH120:BH179)), 2)</f>
        <v>0</v>
      </c>
      <c r="I35" s="240"/>
      <c r="J35" s="240"/>
      <c r="M35" s="250">
        <v>0</v>
      </c>
      <c r="N35" s="240"/>
      <c r="O35" s="240"/>
      <c r="P35" s="240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6" t="s">
        <v>35</v>
      </c>
      <c r="H36" s="250">
        <f>ROUND((SUM(BI99:BI102)+SUM(BI120:BI179)), 2)</f>
        <v>0</v>
      </c>
      <c r="I36" s="240"/>
      <c r="J36" s="240"/>
      <c r="M36" s="250">
        <v>0</v>
      </c>
      <c r="N36" s="240"/>
      <c r="O36" s="240"/>
      <c r="P36" s="240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40</v>
      </c>
      <c r="E38" s="65"/>
      <c r="F38" s="65"/>
      <c r="G38" s="98" t="s">
        <v>41</v>
      </c>
      <c r="H38" s="99" t="s">
        <v>42</v>
      </c>
      <c r="I38" s="65"/>
      <c r="J38" s="65"/>
      <c r="K38" s="65"/>
      <c r="L38" s="251">
        <f>SUM(M30:M36)</f>
        <v>0</v>
      </c>
      <c r="M38" s="251"/>
      <c r="N38" s="251"/>
      <c r="O38" s="251"/>
      <c r="P38" s="252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1"/>
      <c r="R41" s="22"/>
    </row>
    <row r="42" spans="2:18" x14ac:dyDescent="0.3">
      <c r="B42" s="21"/>
      <c r="R42" s="22"/>
    </row>
    <row r="43" spans="2:18" x14ac:dyDescent="0.3">
      <c r="B43" s="21"/>
      <c r="R43" s="22"/>
    </row>
    <row r="44" spans="2:18" x14ac:dyDescent="0.3">
      <c r="B44" s="21"/>
      <c r="R44" s="22"/>
    </row>
    <row r="45" spans="2:18" x14ac:dyDescent="0.3">
      <c r="B45" s="21"/>
      <c r="R45" s="22"/>
    </row>
    <row r="46" spans="2:18" x14ac:dyDescent="0.3">
      <c r="B46" s="21"/>
      <c r="R46" s="22"/>
    </row>
    <row r="47" spans="2:18" x14ac:dyDescent="0.3">
      <c r="B47" s="21"/>
      <c r="R47" s="22"/>
    </row>
    <row r="48" spans="2:18" x14ac:dyDescent="0.3">
      <c r="B48" s="21"/>
      <c r="R48" s="22"/>
    </row>
    <row r="49" spans="2:18" x14ac:dyDescent="0.3">
      <c r="B49" s="21"/>
      <c r="R49" s="22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1"/>
      <c r="D51" s="45"/>
      <c r="H51" s="46"/>
      <c r="J51" s="45"/>
      <c r="P51" s="46"/>
      <c r="R51" s="22"/>
    </row>
    <row r="52" spans="2:18" x14ac:dyDescent="0.3">
      <c r="B52" s="21"/>
      <c r="D52" s="45"/>
      <c r="H52" s="46"/>
      <c r="J52" s="45"/>
      <c r="P52" s="46"/>
      <c r="R52" s="22"/>
    </row>
    <row r="53" spans="2:18" x14ac:dyDescent="0.3">
      <c r="B53" s="21"/>
      <c r="D53" s="45"/>
      <c r="H53" s="46"/>
      <c r="J53" s="45"/>
      <c r="P53" s="46"/>
      <c r="R53" s="22"/>
    </row>
    <row r="54" spans="2:18" x14ac:dyDescent="0.3">
      <c r="B54" s="21"/>
      <c r="D54" s="45"/>
      <c r="H54" s="46"/>
      <c r="J54" s="45"/>
      <c r="P54" s="46"/>
      <c r="R54" s="22"/>
    </row>
    <row r="55" spans="2:18" x14ac:dyDescent="0.3">
      <c r="B55" s="21"/>
      <c r="D55" s="45"/>
      <c r="H55" s="46"/>
      <c r="J55" s="45"/>
      <c r="P55" s="46"/>
      <c r="R55" s="22"/>
    </row>
    <row r="56" spans="2:18" x14ac:dyDescent="0.3">
      <c r="B56" s="21"/>
      <c r="D56" s="45"/>
      <c r="H56" s="46"/>
      <c r="J56" s="45"/>
      <c r="P56" s="46"/>
      <c r="R56" s="22"/>
    </row>
    <row r="57" spans="2:18" x14ac:dyDescent="0.3">
      <c r="B57" s="21"/>
      <c r="D57" s="45"/>
      <c r="H57" s="46"/>
      <c r="J57" s="45"/>
      <c r="P57" s="46"/>
      <c r="R57" s="22"/>
    </row>
    <row r="58" spans="2:18" x14ac:dyDescent="0.3">
      <c r="B58" s="21"/>
      <c r="D58" s="45"/>
      <c r="H58" s="46"/>
      <c r="J58" s="45"/>
      <c r="P58" s="46"/>
      <c r="R58" s="22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1"/>
      <c r="R60" s="22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1"/>
      <c r="D62" s="45"/>
      <c r="H62" s="46"/>
      <c r="J62" s="45"/>
      <c r="P62" s="46"/>
      <c r="R62" s="22"/>
    </row>
    <row r="63" spans="2:18" x14ac:dyDescent="0.3">
      <c r="B63" s="21"/>
      <c r="D63" s="45"/>
      <c r="H63" s="46"/>
      <c r="J63" s="45"/>
      <c r="P63" s="46"/>
      <c r="R63" s="22"/>
    </row>
    <row r="64" spans="2:18" x14ac:dyDescent="0.3">
      <c r="B64" s="21"/>
      <c r="D64" s="45"/>
      <c r="H64" s="46"/>
      <c r="J64" s="45"/>
      <c r="P64" s="46"/>
      <c r="R64" s="22"/>
    </row>
    <row r="65" spans="2:18" x14ac:dyDescent="0.3">
      <c r="B65" s="21"/>
      <c r="D65" s="45"/>
      <c r="H65" s="46"/>
      <c r="J65" s="45"/>
      <c r="P65" s="46"/>
      <c r="R65" s="22"/>
    </row>
    <row r="66" spans="2:18" x14ac:dyDescent="0.3">
      <c r="B66" s="21"/>
      <c r="D66" s="45"/>
      <c r="H66" s="46"/>
      <c r="J66" s="45"/>
      <c r="P66" s="46"/>
      <c r="R66" s="22"/>
    </row>
    <row r="67" spans="2:18" x14ac:dyDescent="0.3">
      <c r="B67" s="21"/>
      <c r="D67" s="45"/>
      <c r="H67" s="46"/>
      <c r="J67" s="45"/>
      <c r="P67" s="46"/>
      <c r="R67" s="22"/>
    </row>
    <row r="68" spans="2:18" x14ac:dyDescent="0.3">
      <c r="B68" s="21"/>
      <c r="D68" s="45"/>
      <c r="H68" s="46"/>
      <c r="J68" s="45"/>
      <c r="P68" s="46"/>
      <c r="R68" s="22"/>
    </row>
    <row r="69" spans="2:18" x14ac:dyDescent="0.3">
      <c r="B69" s="21"/>
      <c r="D69" s="45"/>
      <c r="H69" s="46"/>
      <c r="J69" s="45"/>
      <c r="P69" s="46"/>
      <c r="R69" s="22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6" t="s">
        <v>94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15</v>
      </c>
      <c r="F78" s="238" t="str">
        <f>F6</f>
        <v>Oprava sociálního zázemí školní jídelny ZŠ Sjednocení  ve Studénce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R78" s="30"/>
    </row>
    <row r="79" spans="2:18" s="1" customFormat="1" ht="36.950000000000003" customHeight="1" x14ac:dyDescent="0.3">
      <c r="B79" s="29"/>
      <c r="C79" s="60" t="s">
        <v>91</v>
      </c>
      <c r="F79" s="210" t="s">
        <v>194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18</v>
      </c>
      <c r="F81" s="24" t="str">
        <f>F9</f>
        <v>Studénka</v>
      </c>
      <c r="K81" s="26" t="s">
        <v>19</v>
      </c>
      <c r="M81" s="241">
        <v>44706</v>
      </c>
      <c r="N81" s="241"/>
      <c r="O81" s="241"/>
      <c r="P81" s="241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Město Studénka</v>
      </c>
      <c r="K83" s="26" t="s">
        <v>25</v>
      </c>
      <c r="M83" s="198" t="str">
        <f>E18</f>
        <v>ing. Krhovský</v>
      </c>
      <c r="N83" s="198"/>
      <c r="O83" s="198"/>
      <c r="P83" s="198"/>
      <c r="Q83" s="198"/>
      <c r="R83" s="30"/>
    </row>
    <row r="84" spans="2:47" s="1" customFormat="1" ht="14.45" customHeight="1" x14ac:dyDescent="0.3">
      <c r="B84" s="29"/>
      <c r="C84" s="26" t="s">
        <v>23</v>
      </c>
      <c r="F84" s="24" t="str">
        <f>IF(E15="","",E15)</f>
        <v>bude určen výběrem</v>
      </c>
      <c r="K84" s="26" t="s">
        <v>28</v>
      </c>
      <c r="M84" s="198"/>
      <c r="N84" s="198"/>
      <c r="O84" s="198"/>
      <c r="P84" s="198"/>
      <c r="Q84" s="198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46" t="s">
        <v>95</v>
      </c>
      <c r="D86" s="247"/>
      <c r="E86" s="247"/>
      <c r="F86" s="247"/>
      <c r="G86" s="247"/>
      <c r="H86" s="93"/>
      <c r="I86" s="93"/>
      <c r="J86" s="93"/>
      <c r="K86" s="93"/>
      <c r="L86" s="93"/>
      <c r="M86" s="93"/>
      <c r="N86" s="246" t="s">
        <v>96</v>
      </c>
      <c r="O86" s="247"/>
      <c r="P86" s="247"/>
      <c r="Q86" s="24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97</v>
      </c>
      <c r="N88" s="218">
        <f>N120</f>
        <v>0</v>
      </c>
      <c r="O88" s="248"/>
      <c r="P88" s="248"/>
      <c r="Q88" s="248"/>
      <c r="R88" s="30"/>
      <c r="AU88" s="17" t="s">
        <v>98</v>
      </c>
    </row>
    <row r="89" spans="2:47" s="6" customFormat="1" ht="24.95" customHeight="1" x14ac:dyDescent="0.3">
      <c r="B89" s="101"/>
      <c r="D89" s="102" t="s">
        <v>130</v>
      </c>
      <c r="N89" s="242">
        <f>N121</f>
        <v>0</v>
      </c>
      <c r="O89" s="243"/>
      <c r="P89" s="243"/>
      <c r="Q89" s="243"/>
      <c r="R89" s="103"/>
    </row>
    <row r="90" spans="2:47" s="7" customFormat="1" ht="19.899999999999999" customHeight="1" x14ac:dyDescent="0.3">
      <c r="B90" s="104"/>
      <c r="D90" s="154" t="s">
        <v>228</v>
      </c>
      <c r="N90" s="244">
        <f>N122</f>
        <v>0</v>
      </c>
      <c r="O90" s="245"/>
      <c r="P90" s="245"/>
      <c r="Q90" s="245"/>
      <c r="R90" s="106"/>
    </row>
    <row r="91" spans="2:47" s="7" customFormat="1" ht="19.899999999999999" customHeight="1" x14ac:dyDescent="0.3">
      <c r="B91" s="104"/>
      <c r="D91" s="105" t="s">
        <v>100</v>
      </c>
      <c r="N91" s="244">
        <f>N165</f>
        <v>0</v>
      </c>
      <c r="O91" s="245"/>
      <c r="P91" s="245"/>
      <c r="Q91" s="245"/>
      <c r="R91" s="106"/>
    </row>
    <row r="92" spans="2:47" s="7" customFormat="1" ht="19.899999999999999" customHeight="1" x14ac:dyDescent="0.3">
      <c r="B92" s="104"/>
      <c r="D92" s="105"/>
      <c r="N92" s="244"/>
      <c r="O92" s="245"/>
      <c r="P92" s="245"/>
      <c r="Q92" s="245"/>
      <c r="R92" s="106"/>
    </row>
    <row r="93" spans="2:47" s="7" customFormat="1" ht="19.899999999999999" customHeight="1" x14ac:dyDescent="0.3">
      <c r="B93" s="104"/>
      <c r="D93" s="105"/>
      <c r="N93" s="244"/>
      <c r="O93" s="245"/>
      <c r="P93" s="245"/>
      <c r="Q93" s="245"/>
      <c r="R93" s="106"/>
    </row>
    <row r="94" spans="2:47" s="7" customFormat="1" ht="19.899999999999999" customHeight="1" x14ac:dyDescent="0.3">
      <c r="B94" s="104"/>
      <c r="D94" s="105"/>
      <c r="N94" s="244"/>
      <c r="O94" s="245"/>
      <c r="P94" s="245"/>
      <c r="Q94" s="245"/>
      <c r="R94" s="106"/>
    </row>
    <row r="95" spans="2:47" s="6" customFormat="1" ht="24.95" customHeight="1" x14ac:dyDescent="0.3">
      <c r="B95" s="101"/>
      <c r="D95" s="102"/>
      <c r="N95" s="242"/>
      <c r="O95" s="243"/>
      <c r="P95" s="243"/>
      <c r="Q95" s="243"/>
      <c r="R95" s="103"/>
    </row>
    <row r="96" spans="2:47" s="7" customFormat="1" ht="19.899999999999999" customHeight="1" x14ac:dyDescent="0.3">
      <c r="B96" s="104"/>
      <c r="D96" s="105"/>
      <c r="N96" s="244"/>
      <c r="O96" s="245"/>
      <c r="P96" s="245"/>
      <c r="Q96" s="245"/>
      <c r="R96" s="106"/>
    </row>
    <row r="97" spans="2:65" s="7" customFormat="1" ht="19.899999999999999" customHeight="1" x14ac:dyDescent="0.3">
      <c r="B97" s="104"/>
      <c r="D97" s="105"/>
      <c r="N97" s="244"/>
      <c r="O97" s="245"/>
      <c r="P97" s="245"/>
      <c r="Q97" s="245"/>
      <c r="R97" s="106"/>
    </row>
    <row r="98" spans="2:65" s="1" customFormat="1" ht="21.75" customHeight="1" x14ac:dyDescent="0.3">
      <c r="B98" s="29"/>
      <c r="R98" s="30"/>
    </row>
    <row r="99" spans="2:65" s="1" customFormat="1" ht="29.25" customHeight="1" x14ac:dyDescent="0.3">
      <c r="B99" s="29"/>
      <c r="C99" s="100"/>
      <c r="N99" s="248"/>
      <c r="O99" s="253"/>
      <c r="P99" s="253"/>
      <c r="Q99" s="253"/>
      <c r="R99" s="30"/>
      <c r="T99" s="107"/>
      <c r="U99" s="108" t="s">
        <v>33</v>
      </c>
    </row>
    <row r="100" spans="2:65" s="1" customFormat="1" ht="18" customHeight="1" x14ac:dyDescent="0.3">
      <c r="B100" s="109"/>
      <c r="C100" s="110"/>
      <c r="D100" s="254"/>
      <c r="E100" s="254"/>
      <c r="F100" s="254"/>
      <c r="G100" s="254"/>
      <c r="H100" s="254"/>
      <c r="I100" s="110"/>
      <c r="J100" s="110"/>
      <c r="K100" s="110"/>
      <c r="L100" s="110"/>
      <c r="M100" s="110"/>
      <c r="N100" s="255"/>
      <c r="O100" s="255"/>
      <c r="P100" s="255"/>
      <c r="Q100" s="255"/>
      <c r="R100" s="112"/>
      <c r="S100" s="110"/>
      <c r="T100" s="113"/>
      <c r="U100" s="114" t="s">
        <v>34</v>
      </c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5" t="s">
        <v>103</v>
      </c>
      <c r="AZ100" s="110"/>
      <c r="BA100" s="110"/>
      <c r="BB100" s="110"/>
      <c r="BC100" s="110"/>
      <c r="BD100" s="110"/>
      <c r="BE100" s="116">
        <f>IF(U100="základní",N100,0)</f>
        <v>0</v>
      </c>
      <c r="BF100" s="116">
        <f>IF(U100="snížená",N100,0)</f>
        <v>0</v>
      </c>
      <c r="BG100" s="116">
        <f>IF(U100="zákl. přenesená",N100,0)</f>
        <v>0</v>
      </c>
      <c r="BH100" s="116">
        <f>IF(U100="sníž. přenesená",N100,0)</f>
        <v>0</v>
      </c>
      <c r="BI100" s="116">
        <f>IF(U100="nulová",N100,0)</f>
        <v>0</v>
      </c>
      <c r="BJ100" s="115" t="s">
        <v>75</v>
      </c>
      <c r="BK100" s="110"/>
      <c r="BL100" s="110"/>
      <c r="BM100" s="110"/>
    </row>
    <row r="101" spans="2:65" s="1" customFormat="1" ht="18" customHeight="1" x14ac:dyDescent="0.3">
      <c r="B101" s="109"/>
      <c r="C101" s="110"/>
      <c r="D101" s="111"/>
      <c r="E101" s="110"/>
      <c r="F101" s="110"/>
      <c r="G101" s="110"/>
      <c r="H101" s="110"/>
      <c r="I101" s="110"/>
      <c r="J101" s="110"/>
      <c r="K101" s="110"/>
      <c r="L101" s="110"/>
      <c r="M101" s="110"/>
      <c r="N101" s="255"/>
      <c r="O101" s="255"/>
      <c r="P101" s="255"/>
      <c r="Q101" s="255"/>
      <c r="R101" s="112"/>
      <c r="S101" s="110"/>
      <c r="T101" s="117"/>
      <c r="U101" s="118" t="s">
        <v>34</v>
      </c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5" t="s">
        <v>105</v>
      </c>
      <c r="AZ101" s="110"/>
      <c r="BA101" s="110"/>
      <c r="BB101" s="110"/>
      <c r="BC101" s="110"/>
      <c r="BD101" s="110"/>
      <c r="BE101" s="116">
        <f>IF(U101="základní",N101,0)</f>
        <v>0</v>
      </c>
      <c r="BF101" s="116">
        <f>IF(U101="snížená",N101,0)</f>
        <v>0</v>
      </c>
      <c r="BG101" s="116">
        <f>IF(U101="zákl. přenesená",N101,0)</f>
        <v>0</v>
      </c>
      <c r="BH101" s="116">
        <f>IF(U101="sníž. přenesená",N101,0)</f>
        <v>0</v>
      </c>
      <c r="BI101" s="116">
        <f>IF(U101="nulová",N101,0)</f>
        <v>0</v>
      </c>
      <c r="BJ101" s="115" t="s">
        <v>75</v>
      </c>
      <c r="BK101" s="110"/>
      <c r="BL101" s="110"/>
      <c r="BM101" s="110"/>
    </row>
    <row r="102" spans="2:65" s="1" customFormat="1" x14ac:dyDescent="0.3">
      <c r="B102" s="29"/>
      <c r="R102" s="30"/>
    </row>
    <row r="103" spans="2:65" s="1" customFormat="1" ht="29.25" customHeight="1" x14ac:dyDescent="0.3">
      <c r="B103" s="29"/>
      <c r="C103" s="92" t="s">
        <v>83</v>
      </c>
      <c r="D103" s="93"/>
      <c r="E103" s="93"/>
      <c r="F103" s="93"/>
      <c r="G103" s="93"/>
      <c r="H103" s="93"/>
      <c r="I103" s="93"/>
      <c r="J103" s="93"/>
      <c r="K103" s="93"/>
      <c r="L103" s="216">
        <f>ROUND(SUM(N88+N99),2)</f>
        <v>0</v>
      </c>
      <c r="M103" s="216"/>
      <c r="N103" s="216"/>
      <c r="O103" s="216"/>
      <c r="P103" s="216"/>
      <c r="Q103" s="216"/>
      <c r="R103" s="30"/>
    </row>
    <row r="104" spans="2:65" s="1" customFormat="1" ht="6.95" customHeight="1" x14ac:dyDescent="0.3"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3"/>
    </row>
    <row r="108" spans="2:65" s="1" customFormat="1" ht="6.95" customHeight="1" x14ac:dyDescent="0.3"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6"/>
    </row>
    <row r="109" spans="2:65" s="1" customFormat="1" ht="36.950000000000003" customHeight="1" x14ac:dyDescent="0.3">
      <c r="B109" s="29"/>
      <c r="C109" s="196" t="s">
        <v>106</v>
      </c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30"/>
    </row>
    <row r="110" spans="2:65" s="1" customFormat="1" ht="6.95" customHeight="1" x14ac:dyDescent="0.3">
      <c r="B110" s="29"/>
      <c r="R110" s="30"/>
    </row>
    <row r="111" spans="2:65" s="1" customFormat="1" ht="30" customHeight="1" x14ac:dyDescent="0.3">
      <c r="B111" s="29"/>
      <c r="C111" s="26" t="s">
        <v>15</v>
      </c>
      <c r="F111" s="238" t="str">
        <f>F6</f>
        <v>Oprava sociálního zázemí školní jídelny ZŠ Sjednocení  ve Studénce</v>
      </c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R111" s="30"/>
    </row>
    <row r="112" spans="2:65" s="1" customFormat="1" ht="36.950000000000003" customHeight="1" x14ac:dyDescent="0.3">
      <c r="B112" s="29"/>
      <c r="C112" s="60" t="s">
        <v>91</v>
      </c>
      <c r="F112" s="210" t="s">
        <v>194</v>
      </c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R112" s="30"/>
    </row>
    <row r="113" spans="2:63" s="1" customFormat="1" ht="6.95" customHeight="1" x14ac:dyDescent="0.3">
      <c r="B113" s="29"/>
      <c r="R113" s="30"/>
    </row>
    <row r="114" spans="2:63" s="1" customFormat="1" ht="18" customHeight="1" x14ac:dyDescent="0.3">
      <c r="B114" s="29"/>
      <c r="C114" s="26" t="s">
        <v>18</v>
      </c>
      <c r="F114" s="24" t="str">
        <f>F9</f>
        <v>Studénka</v>
      </c>
      <c r="K114" s="26" t="s">
        <v>19</v>
      </c>
      <c r="M114" s="241">
        <f>IF(O9="","",O9)</f>
        <v>44706</v>
      </c>
      <c r="N114" s="241"/>
      <c r="O114" s="241"/>
      <c r="P114" s="241"/>
      <c r="R114" s="30"/>
    </row>
    <row r="115" spans="2:63" s="1" customFormat="1" ht="6.95" customHeight="1" x14ac:dyDescent="0.3">
      <c r="B115" s="29"/>
      <c r="R115" s="30"/>
    </row>
    <row r="116" spans="2:63" s="1" customFormat="1" ht="15" x14ac:dyDescent="0.3">
      <c r="B116" s="29"/>
      <c r="C116" s="26" t="s">
        <v>20</v>
      </c>
      <c r="F116" s="24" t="str">
        <f>E12</f>
        <v>Město Studénka</v>
      </c>
      <c r="K116" s="26" t="s">
        <v>25</v>
      </c>
      <c r="M116" s="198" t="str">
        <f>E18</f>
        <v>ing. Krhovský</v>
      </c>
      <c r="N116" s="198"/>
      <c r="O116" s="198"/>
      <c r="P116" s="198"/>
      <c r="Q116" s="198"/>
      <c r="R116" s="30"/>
    </row>
    <row r="117" spans="2:63" s="1" customFormat="1" ht="14.45" customHeight="1" x14ac:dyDescent="0.3">
      <c r="B117" s="29"/>
      <c r="C117" s="26" t="s">
        <v>23</v>
      </c>
      <c r="F117" s="24" t="str">
        <f>IF(E15="","",E15)</f>
        <v>bude určen výběrem</v>
      </c>
      <c r="K117" s="26" t="s">
        <v>28</v>
      </c>
      <c r="M117" s="198">
        <f>E21</f>
        <v>0</v>
      </c>
      <c r="N117" s="198"/>
      <c r="O117" s="198"/>
      <c r="P117" s="198"/>
      <c r="Q117" s="198"/>
      <c r="R117" s="30"/>
    </row>
    <row r="118" spans="2:63" s="1" customFormat="1" ht="10.35" customHeight="1" x14ac:dyDescent="0.3">
      <c r="B118" s="29"/>
      <c r="R118" s="30"/>
    </row>
    <row r="119" spans="2:63" s="8" customFormat="1" ht="29.25" customHeight="1" x14ac:dyDescent="0.3">
      <c r="B119" s="119"/>
      <c r="C119" s="120" t="s">
        <v>107</v>
      </c>
      <c r="D119" s="121" t="s">
        <v>108</v>
      </c>
      <c r="E119" s="121" t="s">
        <v>51</v>
      </c>
      <c r="F119" s="256" t="s">
        <v>109</v>
      </c>
      <c r="G119" s="256"/>
      <c r="H119" s="256"/>
      <c r="I119" s="256"/>
      <c r="J119" s="121" t="s">
        <v>110</v>
      </c>
      <c r="K119" s="121" t="s">
        <v>111</v>
      </c>
      <c r="L119" s="256" t="s">
        <v>112</v>
      </c>
      <c r="M119" s="256"/>
      <c r="N119" s="256" t="s">
        <v>96</v>
      </c>
      <c r="O119" s="256"/>
      <c r="P119" s="256"/>
      <c r="Q119" s="257"/>
      <c r="R119" s="122"/>
      <c r="T119" s="66" t="s">
        <v>113</v>
      </c>
      <c r="U119" s="67" t="s">
        <v>33</v>
      </c>
      <c r="V119" s="67" t="s">
        <v>114</v>
      </c>
      <c r="W119" s="67" t="s">
        <v>115</v>
      </c>
      <c r="X119" s="67" t="s">
        <v>116</v>
      </c>
      <c r="Y119" s="67" t="s">
        <v>117</v>
      </c>
      <c r="Z119" s="67" t="s">
        <v>118</v>
      </c>
      <c r="AA119" s="68" t="s">
        <v>119</v>
      </c>
    </row>
    <row r="120" spans="2:63" s="1" customFormat="1" ht="29.25" customHeight="1" x14ac:dyDescent="0.35">
      <c r="B120" s="29"/>
      <c r="C120" s="70" t="s">
        <v>92</v>
      </c>
      <c r="N120" s="259">
        <f>SUM(N121)</f>
        <v>0</v>
      </c>
      <c r="O120" s="260"/>
      <c r="P120" s="260"/>
      <c r="Q120" s="260"/>
      <c r="R120" s="30"/>
      <c r="T120" s="69"/>
      <c r="U120" s="43"/>
      <c r="V120" s="43"/>
      <c r="W120" s="123" t="e">
        <f>W121+#REF!</f>
        <v>#REF!</v>
      </c>
      <c r="X120" s="43"/>
      <c r="Y120" s="123" t="e">
        <f>Y121+#REF!</f>
        <v>#REF!</v>
      </c>
      <c r="Z120" s="43"/>
      <c r="AA120" s="124" t="e">
        <f>AA121+#REF!</f>
        <v>#REF!</v>
      </c>
      <c r="AT120" s="17" t="s">
        <v>68</v>
      </c>
      <c r="AU120" s="17" t="s">
        <v>98</v>
      </c>
      <c r="BK120" s="125" t="e">
        <f>BK121+#REF!</f>
        <v>#REF!</v>
      </c>
    </row>
    <row r="121" spans="2:63" s="9" customFormat="1" ht="37.35" customHeight="1" x14ac:dyDescent="0.35">
      <c r="B121" s="126"/>
      <c r="D121" s="127" t="s">
        <v>130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261">
        <f>SUM(N122+N165)</f>
        <v>0</v>
      </c>
      <c r="O121" s="242"/>
      <c r="P121" s="242"/>
      <c r="Q121" s="242"/>
      <c r="R121" s="128"/>
      <c r="T121" s="129"/>
      <c r="W121" s="130" t="e">
        <f>W122+W164+#REF!+#REF!+#REF!</f>
        <v>#REF!</v>
      </c>
      <c r="Y121" s="130" t="e">
        <f>Y122+Y164+#REF!+#REF!+#REF!</f>
        <v>#REF!</v>
      </c>
      <c r="AA121" s="131" t="e">
        <f>AA122+AA164+#REF!+#REF!+#REF!</f>
        <v>#REF!</v>
      </c>
      <c r="AR121" s="132" t="s">
        <v>75</v>
      </c>
      <c r="AT121" s="133" t="s">
        <v>68</v>
      </c>
      <c r="AU121" s="133" t="s">
        <v>69</v>
      </c>
      <c r="AY121" s="132" t="s">
        <v>120</v>
      </c>
      <c r="BK121" s="134" t="e">
        <f>BK122+BK164+#REF!+#REF!+#REF!</f>
        <v>#REF!</v>
      </c>
    </row>
    <row r="122" spans="2:63" s="9" customFormat="1" ht="19.899999999999999" customHeight="1" x14ac:dyDescent="0.3">
      <c r="B122" s="126"/>
      <c r="D122" s="135" t="s">
        <v>150</v>
      </c>
      <c r="E122" s="135"/>
      <c r="F122" s="135"/>
      <c r="G122" s="135"/>
      <c r="H122" s="135"/>
      <c r="I122" s="135"/>
      <c r="J122" s="135"/>
      <c r="K122" s="135"/>
      <c r="L122" s="135"/>
      <c r="M122" s="135"/>
      <c r="N122" s="262">
        <f>SUM(N123:Q164)</f>
        <v>0</v>
      </c>
      <c r="O122" s="263"/>
      <c r="P122" s="263"/>
      <c r="Q122" s="263"/>
      <c r="R122" s="128"/>
      <c r="T122" s="129"/>
      <c r="W122" s="130">
        <f>SUM(W135:W163)</f>
        <v>53.29</v>
      </c>
      <c r="Y122" s="130">
        <f>SUM(Y135:Y163)</f>
        <v>0</v>
      </c>
      <c r="AA122" s="131">
        <f>SUM(AA135:AA163)</f>
        <v>0</v>
      </c>
      <c r="AR122" s="132" t="s">
        <v>75</v>
      </c>
      <c r="AT122" s="133" t="s">
        <v>68</v>
      </c>
      <c r="AU122" s="133" t="s">
        <v>75</v>
      </c>
      <c r="AY122" s="132" t="s">
        <v>120</v>
      </c>
      <c r="BK122" s="134">
        <f>SUM(BK135:BK163)</f>
        <v>0</v>
      </c>
    </row>
    <row r="123" spans="2:63" s="9" customFormat="1" ht="25.5" customHeight="1" x14ac:dyDescent="0.3">
      <c r="B123" s="126"/>
      <c r="C123" s="136">
        <v>1</v>
      </c>
      <c r="D123" s="136" t="s">
        <v>121</v>
      </c>
      <c r="E123" s="137" t="s">
        <v>173</v>
      </c>
      <c r="F123" s="232" t="s">
        <v>196</v>
      </c>
      <c r="G123" s="232"/>
      <c r="H123" s="232"/>
      <c r="I123" s="232"/>
      <c r="J123" s="138" t="s">
        <v>127</v>
      </c>
      <c r="K123" s="139">
        <v>8</v>
      </c>
      <c r="L123" s="233"/>
      <c r="M123" s="233"/>
      <c r="N123" s="233">
        <f t="shared" ref="N123:N134" si="0">ROUND(L123*K123,2)</f>
        <v>0</v>
      </c>
      <c r="O123" s="233"/>
      <c r="P123" s="233"/>
      <c r="Q123" s="233"/>
      <c r="R123" s="128"/>
      <c r="T123" s="129"/>
      <c r="W123" s="130"/>
      <c r="Y123" s="130"/>
      <c r="AA123" s="131"/>
      <c r="AR123" s="132"/>
      <c r="AT123" s="133"/>
      <c r="AU123" s="133"/>
      <c r="AY123" s="132"/>
      <c r="BK123" s="134"/>
    </row>
    <row r="124" spans="2:63" s="9" customFormat="1" ht="25.5" customHeight="1" x14ac:dyDescent="0.3">
      <c r="B124" s="126"/>
      <c r="C124" s="136">
        <v>2</v>
      </c>
      <c r="D124" s="136" t="s">
        <v>121</v>
      </c>
      <c r="E124" s="137" t="s">
        <v>197</v>
      </c>
      <c r="F124" s="232" t="s">
        <v>198</v>
      </c>
      <c r="G124" s="232"/>
      <c r="H124" s="232"/>
      <c r="I124" s="232"/>
      <c r="J124" s="138" t="s">
        <v>127</v>
      </c>
      <c r="K124" s="139">
        <v>33</v>
      </c>
      <c r="L124" s="233"/>
      <c r="M124" s="233"/>
      <c r="N124" s="233">
        <f t="shared" si="0"/>
        <v>0</v>
      </c>
      <c r="O124" s="233"/>
      <c r="P124" s="233"/>
      <c r="Q124" s="233"/>
      <c r="R124" s="128"/>
      <c r="T124" s="129"/>
      <c r="W124" s="130"/>
      <c r="Y124" s="130"/>
      <c r="AA124" s="131"/>
      <c r="AR124" s="132"/>
      <c r="AT124" s="133"/>
      <c r="AU124" s="133"/>
      <c r="AY124" s="132"/>
      <c r="BK124" s="134"/>
    </row>
    <row r="125" spans="2:63" s="9" customFormat="1" ht="25.5" customHeight="1" x14ac:dyDescent="0.3">
      <c r="B125" s="126"/>
      <c r="C125" s="136">
        <v>3</v>
      </c>
      <c r="D125" s="136" t="s">
        <v>121</v>
      </c>
      <c r="E125" s="137" t="s">
        <v>451</v>
      </c>
      <c r="F125" s="232" t="s">
        <v>450</v>
      </c>
      <c r="G125" s="232"/>
      <c r="H125" s="232"/>
      <c r="I125" s="232"/>
      <c r="J125" s="138" t="s">
        <v>127</v>
      </c>
      <c r="K125" s="139">
        <v>30</v>
      </c>
      <c r="L125" s="233"/>
      <c r="M125" s="233"/>
      <c r="N125" s="233">
        <f t="shared" ref="N125" si="1">ROUND(L125*K125,2)</f>
        <v>0</v>
      </c>
      <c r="O125" s="233"/>
      <c r="P125" s="233"/>
      <c r="Q125" s="233"/>
      <c r="R125" s="128"/>
      <c r="T125" s="129"/>
      <c r="W125" s="130"/>
      <c r="Y125" s="130"/>
      <c r="AA125" s="131"/>
      <c r="AR125" s="132"/>
      <c r="AT125" s="133"/>
      <c r="AU125" s="133"/>
      <c r="AY125" s="132"/>
      <c r="BK125" s="134"/>
    </row>
    <row r="126" spans="2:63" s="9" customFormat="1" ht="25.5" customHeight="1" x14ac:dyDescent="0.3">
      <c r="B126" s="126"/>
      <c r="C126" s="136">
        <v>4</v>
      </c>
      <c r="D126" s="136" t="s">
        <v>121</v>
      </c>
      <c r="E126" s="137" t="s">
        <v>199</v>
      </c>
      <c r="F126" s="232" t="s">
        <v>200</v>
      </c>
      <c r="G126" s="232"/>
      <c r="H126" s="232"/>
      <c r="I126" s="232"/>
      <c r="J126" s="138" t="s">
        <v>127</v>
      </c>
      <c r="K126" s="139">
        <v>8</v>
      </c>
      <c r="L126" s="233"/>
      <c r="M126" s="233"/>
      <c r="N126" s="233">
        <f t="shared" si="0"/>
        <v>0</v>
      </c>
      <c r="O126" s="233"/>
      <c r="P126" s="233"/>
      <c r="Q126" s="233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3" s="9" customFormat="1" ht="25.5" customHeight="1" x14ac:dyDescent="0.3">
      <c r="B127" s="126"/>
      <c r="C127" s="136">
        <v>5</v>
      </c>
      <c r="D127" s="136" t="s">
        <v>121</v>
      </c>
      <c r="E127" s="137" t="s">
        <v>201</v>
      </c>
      <c r="F127" s="226" t="s">
        <v>202</v>
      </c>
      <c r="G127" s="227"/>
      <c r="H127" s="227"/>
      <c r="I127" s="228"/>
      <c r="J127" s="138" t="s">
        <v>127</v>
      </c>
      <c r="K127" s="139">
        <v>4</v>
      </c>
      <c r="L127" s="229"/>
      <c r="M127" s="230"/>
      <c r="N127" s="229">
        <f t="shared" si="0"/>
        <v>0</v>
      </c>
      <c r="O127" s="231"/>
      <c r="P127" s="231"/>
      <c r="Q127" s="230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3" s="9" customFormat="1" ht="25.5" customHeight="1" x14ac:dyDescent="0.3">
      <c r="B128" s="126"/>
      <c r="C128" s="136">
        <v>6</v>
      </c>
      <c r="D128" s="136" t="s">
        <v>121</v>
      </c>
      <c r="E128" s="137" t="s">
        <v>203</v>
      </c>
      <c r="F128" s="226" t="s">
        <v>204</v>
      </c>
      <c r="G128" s="227"/>
      <c r="H128" s="227"/>
      <c r="I128" s="228"/>
      <c r="J128" s="138" t="s">
        <v>127</v>
      </c>
      <c r="K128" s="139">
        <v>4</v>
      </c>
      <c r="L128" s="229"/>
      <c r="M128" s="230"/>
      <c r="N128" s="229">
        <f t="shared" si="0"/>
        <v>0</v>
      </c>
      <c r="O128" s="231"/>
      <c r="P128" s="231"/>
      <c r="Q128" s="230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5" s="9" customFormat="1" ht="25.5" customHeight="1" x14ac:dyDescent="0.3">
      <c r="B129" s="126"/>
      <c r="C129" s="136">
        <v>7</v>
      </c>
      <c r="D129" s="136" t="s">
        <v>121</v>
      </c>
      <c r="E129" s="137" t="s">
        <v>205</v>
      </c>
      <c r="F129" s="226" t="s">
        <v>221</v>
      </c>
      <c r="G129" s="227"/>
      <c r="H129" s="227"/>
      <c r="I129" s="228"/>
      <c r="J129" s="138" t="s">
        <v>127</v>
      </c>
      <c r="K129" s="139">
        <v>11</v>
      </c>
      <c r="L129" s="229"/>
      <c r="M129" s="230"/>
      <c r="N129" s="229">
        <f t="shared" si="0"/>
        <v>0</v>
      </c>
      <c r="O129" s="231"/>
      <c r="P129" s="231"/>
      <c r="Q129" s="230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5" s="9" customFormat="1" ht="25.5" customHeight="1" x14ac:dyDescent="0.3">
      <c r="B130" s="126"/>
      <c r="C130" s="136">
        <v>8</v>
      </c>
      <c r="D130" s="136" t="s">
        <v>121</v>
      </c>
      <c r="E130" s="137" t="s">
        <v>206</v>
      </c>
      <c r="F130" s="232" t="s">
        <v>207</v>
      </c>
      <c r="G130" s="232"/>
      <c r="H130" s="232"/>
      <c r="I130" s="232"/>
      <c r="J130" s="138" t="s">
        <v>129</v>
      </c>
      <c r="K130" s="139">
        <v>9</v>
      </c>
      <c r="L130" s="233"/>
      <c r="M130" s="233"/>
      <c r="N130" s="233">
        <f t="shared" si="0"/>
        <v>0</v>
      </c>
      <c r="O130" s="233"/>
      <c r="P130" s="233"/>
      <c r="Q130" s="233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5" s="9" customFormat="1" ht="25.5" customHeight="1" x14ac:dyDescent="0.3">
      <c r="B131" s="126"/>
      <c r="C131" s="136">
        <v>9</v>
      </c>
      <c r="D131" s="136" t="s">
        <v>121</v>
      </c>
      <c r="E131" s="137" t="s">
        <v>208</v>
      </c>
      <c r="F131" s="232" t="s">
        <v>209</v>
      </c>
      <c r="G131" s="232"/>
      <c r="H131" s="232"/>
      <c r="I131" s="232"/>
      <c r="J131" s="138" t="s">
        <v>129</v>
      </c>
      <c r="K131" s="139">
        <v>6</v>
      </c>
      <c r="L131" s="233"/>
      <c r="M131" s="233"/>
      <c r="N131" s="233">
        <f t="shared" si="0"/>
        <v>0</v>
      </c>
      <c r="O131" s="233"/>
      <c r="P131" s="233"/>
      <c r="Q131" s="233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5" s="9" customFormat="1" ht="25.5" customHeight="1" x14ac:dyDescent="0.3">
      <c r="B132" s="126"/>
      <c r="C132" s="136">
        <v>10</v>
      </c>
      <c r="D132" s="136" t="s">
        <v>121</v>
      </c>
      <c r="E132" s="137" t="s">
        <v>222</v>
      </c>
      <c r="F132" s="232" t="s">
        <v>223</v>
      </c>
      <c r="G132" s="232"/>
      <c r="H132" s="232"/>
      <c r="I132" s="232"/>
      <c r="J132" s="138" t="s">
        <v>129</v>
      </c>
      <c r="K132" s="139">
        <v>1</v>
      </c>
      <c r="L132" s="233"/>
      <c r="M132" s="233"/>
      <c r="N132" s="233">
        <f t="shared" si="0"/>
        <v>0</v>
      </c>
      <c r="O132" s="233"/>
      <c r="P132" s="233"/>
      <c r="Q132" s="233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5" s="9" customFormat="1" ht="25.5" customHeight="1" x14ac:dyDescent="0.3">
      <c r="B133" s="126"/>
      <c r="C133" s="136">
        <v>11</v>
      </c>
      <c r="D133" s="136" t="s">
        <v>121</v>
      </c>
      <c r="E133" s="137" t="s">
        <v>210</v>
      </c>
      <c r="F133" s="232" t="s">
        <v>211</v>
      </c>
      <c r="G133" s="232"/>
      <c r="H133" s="232"/>
      <c r="I133" s="232"/>
      <c r="J133" s="138" t="s">
        <v>129</v>
      </c>
      <c r="K133" s="139">
        <v>7</v>
      </c>
      <c r="L133" s="233"/>
      <c r="M133" s="233"/>
      <c r="N133" s="233">
        <f t="shared" si="0"/>
        <v>0</v>
      </c>
      <c r="O133" s="233"/>
      <c r="P133" s="233"/>
      <c r="Q133" s="233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5" s="9" customFormat="1" ht="25.5" customHeight="1" x14ac:dyDescent="0.3">
      <c r="B134" s="126"/>
      <c r="C134" s="160">
        <v>12</v>
      </c>
      <c r="D134" s="160" t="s">
        <v>125</v>
      </c>
      <c r="E134" s="156" t="s">
        <v>337</v>
      </c>
      <c r="F134" s="236" t="s">
        <v>212</v>
      </c>
      <c r="G134" s="236"/>
      <c r="H134" s="236"/>
      <c r="I134" s="236"/>
      <c r="J134" s="161" t="s">
        <v>129</v>
      </c>
      <c r="K134" s="152">
        <v>15</v>
      </c>
      <c r="L134" s="237"/>
      <c r="M134" s="237"/>
      <c r="N134" s="237">
        <f t="shared" si="0"/>
        <v>0</v>
      </c>
      <c r="O134" s="233"/>
      <c r="P134" s="233"/>
      <c r="Q134" s="233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5" s="1" customFormat="1" ht="25.5" customHeight="1" x14ac:dyDescent="0.3">
      <c r="B135" s="109"/>
      <c r="C135" s="160">
        <v>13</v>
      </c>
      <c r="D135" s="160" t="s">
        <v>125</v>
      </c>
      <c r="E135" s="156" t="s">
        <v>338</v>
      </c>
      <c r="F135" s="234" t="s">
        <v>213</v>
      </c>
      <c r="G135" s="236"/>
      <c r="H135" s="236"/>
      <c r="I135" s="236"/>
      <c r="J135" s="161" t="s">
        <v>129</v>
      </c>
      <c r="K135" s="152">
        <v>30</v>
      </c>
      <c r="L135" s="237"/>
      <c r="M135" s="237"/>
      <c r="N135" s="237">
        <f t="shared" ref="N135" si="2">ROUND(L135*K135,2)</f>
        <v>0</v>
      </c>
      <c r="O135" s="233"/>
      <c r="P135" s="233"/>
      <c r="Q135" s="233"/>
      <c r="R135" s="112"/>
      <c r="T135" s="140" t="s">
        <v>5</v>
      </c>
      <c r="U135" s="36" t="s">
        <v>34</v>
      </c>
      <c r="V135" s="141">
        <v>1.7629999999999999</v>
      </c>
      <c r="W135" s="141">
        <f>V135*K135</f>
        <v>52.89</v>
      </c>
      <c r="X135" s="141">
        <v>0</v>
      </c>
      <c r="Y135" s="141">
        <f>X135*K135</f>
        <v>0</v>
      </c>
      <c r="Z135" s="141">
        <v>0</v>
      </c>
      <c r="AA135" s="142">
        <f>Z135*K135</f>
        <v>0</v>
      </c>
      <c r="AR135" s="17" t="s">
        <v>126</v>
      </c>
      <c r="AT135" s="17" t="s">
        <v>121</v>
      </c>
      <c r="AU135" s="17" t="s">
        <v>89</v>
      </c>
      <c r="AY135" s="17" t="s">
        <v>120</v>
      </c>
      <c r="BE135" s="143">
        <f>IF(U135="základní",N135,0)</f>
        <v>0</v>
      </c>
      <c r="BF135" s="143">
        <f>IF(U135="snížená",N135,0)</f>
        <v>0</v>
      </c>
      <c r="BG135" s="143">
        <f>IF(U135="zákl. přenesená",N135,0)</f>
        <v>0</v>
      </c>
      <c r="BH135" s="143">
        <f>IF(U135="sníž. přenesená",N135,0)</f>
        <v>0</v>
      </c>
      <c r="BI135" s="143">
        <f>IF(U135="nulová",N135,0)</f>
        <v>0</v>
      </c>
      <c r="BJ135" s="17" t="s">
        <v>75</v>
      </c>
      <c r="BK135" s="143">
        <f>ROUND(L135*K135,2)</f>
        <v>0</v>
      </c>
      <c r="BL135" s="17" t="s">
        <v>126</v>
      </c>
      <c r="BM135" s="17" t="s">
        <v>134</v>
      </c>
    </row>
    <row r="136" spans="2:65" s="1" customFormat="1" ht="25.5" customHeight="1" x14ac:dyDescent="0.3">
      <c r="B136" s="109"/>
      <c r="C136" s="160">
        <v>14</v>
      </c>
      <c r="D136" s="160" t="s">
        <v>125</v>
      </c>
      <c r="E136" s="156" t="s">
        <v>452</v>
      </c>
      <c r="F136" s="234" t="s">
        <v>453</v>
      </c>
      <c r="G136" s="236"/>
      <c r="H136" s="236"/>
      <c r="I136" s="236"/>
      <c r="J136" s="161" t="s">
        <v>129</v>
      </c>
      <c r="K136" s="152">
        <v>3</v>
      </c>
      <c r="L136" s="237"/>
      <c r="M136" s="237"/>
      <c r="N136" s="237">
        <f t="shared" ref="N136:N137" si="3">ROUND(L136*K136,2)</f>
        <v>0</v>
      </c>
      <c r="O136" s="233"/>
      <c r="P136" s="233"/>
      <c r="Q136" s="233"/>
      <c r="R136" s="112"/>
      <c r="T136" s="183"/>
      <c r="U136" s="36"/>
      <c r="V136" s="141"/>
      <c r="W136" s="141"/>
      <c r="X136" s="141"/>
      <c r="Y136" s="141"/>
      <c r="Z136" s="141"/>
      <c r="AA136" s="142"/>
      <c r="AR136" s="17"/>
      <c r="AT136" s="17"/>
      <c r="AU136" s="17"/>
      <c r="AY136" s="17"/>
      <c r="BE136" s="143"/>
      <c r="BF136" s="143"/>
      <c r="BG136" s="143"/>
      <c r="BH136" s="143"/>
      <c r="BI136" s="143"/>
      <c r="BJ136" s="17"/>
      <c r="BK136" s="143"/>
      <c r="BL136" s="17"/>
      <c r="BM136" s="17"/>
    </row>
    <row r="137" spans="2:65" s="1" customFormat="1" ht="25.5" customHeight="1" x14ac:dyDescent="0.3">
      <c r="B137" s="109"/>
      <c r="C137" s="160">
        <v>15</v>
      </c>
      <c r="D137" s="160" t="s">
        <v>125</v>
      </c>
      <c r="E137" s="156" t="s">
        <v>454</v>
      </c>
      <c r="F137" s="234" t="s">
        <v>455</v>
      </c>
      <c r="G137" s="236"/>
      <c r="H137" s="236"/>
      <c r="I137" s="236"/>
      <c r="J137" s="161" t="s">
        <v>129</v>
      </c>
      <c r="K137" s="152">
        <v>1</v>
      </c>
      <c r="L137" s="237"/>
      <c r="M137" s="237"/>
      <c r="N137" s="237">
        <f t="shared" si="3"/>
        <v>0</v>
      </c>
      <c r="O137" s="233"/>
      <c r="P137" s="233"/>
      <c r="Q137" s="233"/>
      <c r="R137" s="112"/>
      <c r="T137" s="183"/>
      <c r="U137" s="36"/>
      <c r="V137" s="141"/>
      <c r="W137" s="141"/>
      <c r="X137" s="141"/>
      <c r="Y137" s="141"/>
      <c r="Z137" s="141"/>
      <c r="AA137" s="142"/>
      <c r="AR137" s="17"/>
      <c r="AT137" s="17"/>
      <c r="AU137" s="17"/>
      <c r="AY137" s="17"/>
      <c r="BE137" s="143"/>
      <c r="BF137" s="143"/>
      <c r="BG137" s="143"/>
      <c r="BH137" s="143"/>
      <c r="BI137" s="143"/>
      <c r="BJ137" s="17"/>
      <c r="BK137" s="143"/>
      <c r="BL137" s="17"/>
      <c r="BM137" s="17"/>
    </row>
    <row r="138" spans="2:65" s="1" customFormat="1" ht="25.5" customHeight="1" x14ac:dyDescent="0.3">
      <c r="B138" s="109"/>
      <c r="C138" s="160">
        <v>16</v>
      </c>
      <c r="D138" s="160" t="s">
        <v>125</v>
      </c>
      <c r="E138" s="156" t="s">
        <v>456</v>
      </c>
      <c r="F138" s="234" t="s">
        <v>457</v>
      </c>
      <c r="G138" s="236"/>
      <c r="H138" s="236"/>
      <c r="I138" s="236"/>
      <c r="J138" s="161" t="s">
        <v>129</v>
      </c>
      <c r="K138" s="152">
        <v>6</v>
      </c>
      <c r="L138" s="237"/>
      <c r="M138" s="237"/>
      <c r="N138" s="237">
        <f t="shared" ref="N138:N139" si="4">ROUND(L138*K138,2)</f>
        <v>0</v>
      </c>
      <c r="O138" s="233"/>
      <c r="P138" s="233"/>
      <c r="Q138" s="233"/>
      <c r="R138" s="112"/>
      <c r="T138" s="183"/>
      <c r="U138" s="36"/>
      <c r="V138" s="141"/>
      <c r="W138" s="141"/>
      <c r="X138" s="141"/>
      <c r="Y138" s="141"/>
      <c r="Z138" s="141"/>
      <c r="AA138" s="142"/>
      <c r="AR138" s="17"/>
      <c r="AT138" s="17"/>
      <c r="AU138" s="17"/>
      <c r="AY138" s="17"/>
      <c r="BE138" s="143"/>
      <c r="BF138" s="143"/>
      <c r="BG138" s="143"/>
      <c r="BH138" s="143"/>
      <c r="BI138" s="143"/>
      <c r="BJ138" s="17"/>
      <c r="BK138" s="143"/>
      <c r="BL138" s="17"/>
      <c r="BM138" s="17"/>
    </row>
    <row r="139" spans="2:65" s="1" customFormat="1" ht="25.5" customHeight="1" x14ac:dyDescent="0.3">
      <c r="B139" s="109"/>
      <c r="C139" s="160">
        <v>17</v>
      </c>
      <c r="D139" s="160" t="s">
        <v>125</v>
      </c>
      <c r="E139" s="156" t="s">
        <v>339</v>
      </c>
      <c r="F139" s="234" t="s">
        <v>214</v>
      </c>
      <c r="G139" s="236"/>
      <c r="H139" s="236"/>
      <c r="I139" s="236"/>
      <c r="J139" s="161" t="s">
        <v>129</v>
      </c>
      <c r="K139" s="152">
        <v>4</v>
      </c>
      <c r="L139" s="237"/>
      <c r="M139" s="237"/>
      <c r="N139" s="237">
        <f t="shared" si="4"/>
        <v>0</v>
      </c>
      <c r="O139" s="233"/>
      <c r="P139" s="233"/>
      <c r="Q139" s="233"/>
      <c r="R139" s="112"/>
      <c r="T139" s="183"/>
      <c r="U139" s="36"/>
      <c r="V139" s="141"/>
      <c r="W139" s="141"/>
      <c r="X139" s="141"/>
      <c r="Y139" s="141"/>
      <c r="Z139" s="141"/>
      <c r="AA139" s="142"/>
      <c r="AR139" s="17"/>
      <c r="AT139" s="17"/>
      <c r="AU139" s="17"/>
      <c r="AY139" s="17"/>
      <c r="BE139" s="143"/>
      <c r="BF139" s="143"/>
      <c r="BG139" s="143"/>
      <c r="BH139" s="143"/>
      <c r="BI139" s="143"/>
      <c r="BJ139" s="17"/>
      <c r="BK139" s="143"/>
      <c r="BL139" s="17"/>
      <c r="BM139" s="17"/>
    </row>
    <row r="140" spans="2:65" s="1" customFormat="1" ht="25.5" customHeight="1" x14ac:dyDescent="0.3">
      <c r="B140" s="109"/>
      <c r="C140" s="160">
        <v>18</v>
      </c>
      <c r="D140" s="160" t="s">
        <v>125</v>
      </c>
      <c r="E140" s="156" t="s">
        <v>458</v>
      </c>
      <c r="F140" s="234" t="s">
        <v>459</v>
      </c>
      <c r="G140" s="236"/>
      <c r="H140" s="236"/>
      <c r="I140" s="236"/>
      <c r="J140" s="161" t="s">
        <v>129</v>
      </c>
      <c r="K140" s="152">
        <v>1</v>
      </c>
      <c r="L140" s="237"/>
      <c r="M140" s="237"/>
      <c r="N140" s="237">
        <f t="shared" ref="N140" si="5">ROUND(L140*K140,2)</f>
        <v>0</v>
      </c>
      <c r="O140" s="233"/>
      <c r="P140" s="233"/>
      <c r="Q140" s="233"/>
      <c r="R140" s="112"/>
      <c r="T140" s="183"/>
      <c r="U140" s="36"/>
      <c r="V140" s="141"/>
      <c r="W140" s="141"/>
      <c r="X140" s="141"/>
      <c r="Y140" s="141"/>
      <c r="Z140" s="141"/>
      <c r="AA140" s="142"/>
      <c r="AR140" s="17"/>
      <c r="AT140" s="17"/>
      <c r="AU140" s="17"/>
      <c r="AY140" s="17"/>
      <c r="BE140" s="143"/>
      <c r="BF140" s="143"/>
      <c r="BG140" s="143"/>
      <c r="BH140" s="143"/>
      <c r="BI140" s="143"/>
      <c r="BJ140" s="17"/>
      <c r="BK140" s="143"/>
      <c r="BL140" s="17"/>
      <c r="BM140" s="17"/>
    </row>
    <row r="141" spans="2:65" s="1" customFormat="1" ht="25.5" customHeight="1" x14ac:dyDescent="0.3">
      <c r="B141" s="109"/>
      <c r="C141" s="160">
        <v>19</v>
      </c>
      <c r="D141" s="160" t="s">
        <v>125</v>
      </c>
      <c r="E141" s="156" t="s">
        <v>460</v>
      </c>
      <c r="F141" s="234" t="s">
        <v>461</v>
      </c>
      <c r="G141" s="236"/>
      <c r="H141" s="236"/>
      <c r="I141" s="236"/>
      <c r="J141" s="161" t="s">
        <v>129</v>
      </c>
      <c r="K141" s="152">
        <v>2</v>
      </c>
      <c r="L141" s="237"/>
      <c r="M141" s="237"/>
      <c r="N141" s="237">
        <f t="shared" ref="N141:N142" si="6">ROUND(L141*K141,2)</f>
        <v>0</v>
      </c>
      <c r="O141" s="233"/>
      <c r="P141" s="233"/>
      <c r="Q141" s="233"/>
      <c r="R141" s="112"/>
      <c r="T141" s="183"/>
      <c r="U141" s="36"/>
      <c r="V141" s="141"/>
      <c r="W141" s="141"/>
      <c r="X141" s="141"/>
      <c r="Y141" s="141"/>
      <c r="Z141" s="141"/>
      <c r="AA141" s="142"/>
      <c r="AR141" s="17"/>
      <c r="AT141" s="17"/>
      <c r="AU141" s="17"/>
      <c r="AY141" s="17"/>
      <c r="BE141" s="143"/>
      <c r="BF141" s="143"/>
      <c r="BG141" s="143"/>
      <c r="BH141" s="143"/>
      <c r="BI141" s="143"/>
      <c r="BJ141" s="17"/>
      <c r="BK141" s="143"/>
      <c r="BL141" s="17"/>
      <c r="BM141" s="17"/>
    </row>
    <row r="142" spans="2:65" s="1" customFormat="1" ht="25.5" customHeight="1" x14ac:dyDescent="0.3">
      <c r="B142" s="109"/>
      <c r="C142" s="160">
        <v>20</v>
      </c>
      <c r="D142" s="160" t="s">
        <v>125</v>
      </c>
      <c r="E142" s="156" t="s">
        <v>340</v>
      </c>
      <c r="F142" s="234" t="s">
        <v>462</v>
      </c>
      <c r="G142" s="236"/>
      <c r="H142" s="236"/>
      <c r="I142" s="236"/>
      <c r="J142" s="161" t="s">
        <v>129</v>
      </c>
      <c r="K142" s="152">
        <v>4</v>
      </c>
      <c r="L142" s="237"/>
      <c r="M142" s="237"/>
      <c r="N142" s="237">
        <f t="shared" si="6"/>
        <v>0</v>
      </c>
      <c r="O142" s="233"/>
      <c r="P142" s="233"/>
      <c r="Q142" s="233"/>
      <c r="R142" s="112"/>
      <c r="T142" s="183"/>
      <c r="U142" s="36"/>
      <c r="V142" s="141"/>
      <c r="W142" s="141"/>
      <c r="X142" s="141"/>
      <c r="Y142" s="141"/>
      <c r="Z142" s="141"/>
      <c r="AA142" s="142"/>
      <c r="AR142" s="17"/>
      <c r="AT142" s="17"/>
      <c r="AU142" s="17"/>
      <c r="AY142" s="17"/>
      <c r="BE142" s="143"/>
      <c r="BF142" s="143"/>
      <c r="BG142" s="143"/>
      <c r="BH142" s="143"/>
      <c r="BI142" s="143"/>
      <c r="BJ142" s="17"/>
      <c r="BK142" s="143"/>
      <c r="BL142" s="17"/>
      <c r="BM142" s="17"/>
    </row>
    <row r="143" spans="2:65" s="10" customFormat="1" ht="25.5" customHeight="1" x14ac:dyDescent="0.3">
      <c r="B143" s="144"/>
      <c r="C143" s="160">
        <v>21</v>
      </c>
      <c r="D143" s="160" t="s">
        <v>125</v>
      </c>
      <c r="E143" s="156" t="s">
        <v>463</v>
      </c>
      <c r="F143" s="234" t="s">
        <v>464</v>
      </c>
      <c r="G143" s="236"/>
      <c r="H143" s="236"/>
      <c r="I143" s="236"/>
      <c r="J143" s="161" t="s">
        <v>129</v>
      </c>
      <c r="K143" s="152">
        <v>16</v>
      </c>
      <c r="L143" s="237"/>
      <c r="M143" s="237"/>
      <c r="N143" s="237">
        <f t="shared" ref="N143:N150" si="7">ROUND(L143*K143,2)</f>
        <v>0</v>
      </c>
      <c r="O143" s="233"/>
      <c r="P143" s="233"/>
      <c r="Q143" s="233"/>
      <c r="R143" s="145"/>
      <c r="T143" s="146"/>
      <c r="AA143" s="147"/>
      <c r="AT143" s="148" t="s">
        <v>124</v>
      </c>
      <c r="AU143" s="148" t="s">
        <v>89</v>
      </c>
      <c r="AV143" s="10" t="s">
        <v>89</v>
      </c>
      <c r="AW143" s="10" t="s">
        <v>27</v>
      </c>
      <c r="AX143" s="10" t="s">
        <v>69</v>
      </c>
      <c r="AY143" s="148" t="s">
        <v>120</v>
      </c>
    </row>
    <row r="144" spans="2:65" s="1" customFormat="1" ht="25.5" customHeight="1" x14ac:dyDescent="0.3">
      <c r="B144" s="109"/>
      <c r="C144" s="155">
        <v>22</v>
      </c>
      <c r="D144" s="155" t="s">
        <v>125</v>
      </c>
      <c r="E144" s="156" t="s">
        <v>341</v>
      </c>
      <c r="F144" s="234" t="s">
        <v>227</v>
      </c>
      <c r="G144" s="234"/>
      <c r="H144" s="234"/>
      <c r="I144" s="234"/>
      <c r="J144" s="157" t="s">
        <v>129</v>
      </c>
      <c r="K144" s="158">
        <v>2</v>
      </c>
      <c r="L144" s="235"/>
      <c r="M144" s="235"/>
      <c r="N144" s="235">
        <f t="shared" si="7"/>
        <v>0</v>
      </c>
      <c r="O144" s="233"/>
      <c r="P144" s="233"/>
      <c r="Q144" s="233"/>
      <c r="R144" s="112"/>
      <c r="T144" s="183"/>
      <c r="U144" s="36"/>
      <c r="V144" s="141"/>
      <c r="W144" s="141"/>
      <c r="X144" s="141"/>
      <c r="Y144" s="141"/>
      <c r="Z144" s="141"/>
      <c r="AA144" s="142"/>
      <c r="AR144" s="17"/>
      <c r="AT144" s="17"/>
      <c r="AU144" s="17"/>
      <c r="AY144" s="17"/>
      <c r="BE144" s="143"/>
      <c r="BF144" s="143"/>
      <c r="BG144" s="143"/>
      <c r="BH144" s="143"/>
      <c r="BI144" s="143"/>
      <c r="BJ144" s="17"/>
      <c r="BK144" s="143"/>
      <c r="BL144" s="17"/>
      <c r="BM144" s="17"/>
    </row>
    <row r="145" spans="2:65" s="1" customFormat="1" ht="25.5" customHeight="1" x14ac:dyDescent="0.3">
      <c r="B145" s="109"/>
      <c r="C145" s="155">
        <v>23</v>
      </c>
      <c r="D145" s="155" t="s">
        <v>125</v>
      </c>
      <c r="E145" s="156" t="s">
        <v>342</v>
      </c>
      <c r="F145" s="234" t="s">
        <v>343</v>
      </c>
      <c r="G145" s="234"/>
      <c r="H145" s="234"/>
      <c r="I145" s="234"/>
      <c r="J145" s="157" t="s">
        <v>129</v>
      </c>
      <c r="K145" s="158">
        <v>21</v>
      </c>
      <c r="L145" s="235"/>
      <c r="M145" s="235"/>
      <c r="N145" s="235">
        <f t="shared" si="7"/>
        <v>0</v>
      </c>
      <c r="O145" s="233"/>
      <c r="P145" s="233"/>
      <c r="Q145" s="233"/>
      <c r="R145" s="112"/>
      <c r="T145" s="183"/>
      <c r="U145" s="36"/>
      <c r="V145" s="141"/>
      <c r="W145" s="141"/>
      <c r="X145" s="141"/>
      <c r="Y145" s="141"/>
      <c r="Z145" s="141"/>
      <c r="AA145" s="142"/>
      <c r="AR145" s="17"/>
      <c r="AT145" s="17"/>
      <c r="AU145" s="17"/>
      <c r="AY145" s="17"/>
      <c r="BE145" s="143"/>
      <c r="BF145" s="143"/>
      <c r="BG145" s="143"/>
      <c r="BH145" s="143"/>
      <c r="BI145" s="143"/>
      <c r="BJ145" s="17"/>
      <c r="BK145" s="143"/>
      <c r="BL145" s="17"/>
      <c r="BM145" s="17"/>
    </row>
    <row r="146" spans="2:65" s="1" customFormat="1" ht="25.5" customHeight="1" x14ac:dyDescent="0.3">
      <c r="B146" s="109"/>
      <c r="C146" s="155">
        <v>24</v>
      </c>
      <c r="D146" s="155" t="s">
        <v>125</v>
      </c>
      <c r="E146" s="156" t="s">
        <v>344</v>
      </c>
      <c r="F146" s="234" t="s">
        <v>345</v>
      </c>
      <c r="G146" s="234"/>
      <c r="H146" s="234"/>
      <c r="I146" s="234"/>
      <c r="J146" s="157" t="s">
        <v>129</v>
      </c>
      <c r="K146" s="158">
        <v>21</v>
      </c>
      <c r="L146" s="235"/>
      <c r="M146" s="235"/>
      <c r="N146" s="235">
        <f t="shared" si="7"/>
        <v>0</v>
      </c>
      <c r="O146" s="233"/>
      <c r="P146" s="233"/>
      <c r="Q146" s="233"/>
      <c r="R146" s="112"/>
      <c r="T146" s="183"/>
      <c r="U146" s="36"/>
      <c r="V146" s="141"/>
      <c r="W146" s="141"/>
      <c r="X146" s="141"/>
      <c r="Y146" s="141"/>
      <c r="Z146" s="141"/>
      <c r="AA146" s="142"/>
      <c r="AR146" s="17"/>
      <c r="AT146" s="17"/>
      <c r="AU146" s="17"/>
      <c r="AY146" s="17"/>
      <c r="BE146" s="143"/>
      <c r="BF146" s="143"/>
      <c r="BG146" s="143"/>
      <c r="BH146" s="143"/>
      <c r="BI146" s="143"/>
      <c r="BJ146" s="17"/>
      <c r="BK146" s="143"/>
      <c r="BL146" s="17"/>
      <c r="BM146" s="17"/>
    </row>
    <row r="147" spans="2:65" s="1" customFormat="1" ht="25.5" customHeight="1" x14ac:dyDescent="0.3">
      <c r="B147" s="109"/>
      <c r="C147" s="155">
        <v>25</v>
      </c>
      <c r="D147" s="155" t="s">
        <v>125</v>
      </c>
      <c r="E147" s="156" t="s">
        <v>346</v>
      </c>
      <c r="F147" s="234" t="s">
        <v>224</v>
      </c>
      <c r="G147" s="234"/>
      <c r="H147" s="234"/>
      <c r="I147" s="234"/>
      <c r="J147" s="157" t="s">
        <v>129</v>
      </c>
      <c r="K147" s="158">
        <v>1</v>
      </c>
      <c r="L147" s="235"/>
      <c r="M147" s="235"/>
      <c r="N147" s="235">
        <f t="shared" si="7"/>
        <v>0</v>
      </c>
      <c r="O147" s="233"/>
      <c r="P147" s="233"/>
      <c r="Q147" s="233"/>
      <c r="R147" s="112"/>
      <c r="T147" s="183"/>
      <c r="U147" s="36"/>
      <c r="V147" s="141"/>
      <c r="W147" s="141"/>
      <c r="X147" s="141"/>
      <c r="Y147" s="141"/>
      <c r="Z147" s="141"/>
      <c r="AA147" s="142"/>
      <c r="AR147" s="17"/>
      <c r="AT147" s="17"/>
      <c r="AU147" s="17"/>
      <c r="AY147" s="17"/>
      <c r="BE147" s="143"/>
      <c r="BF147" s="143"/>
      <c r="BG147" s="143"/>
      <c r="BH147" s="143"/>
      <c r="BI147" s="143"/>
      <c r="BJ147" s="17"/>
      <c r="BK147" s="143"/>
      <c r="BL147" s="17"/>
      <c r="BM147" s="17"/>
    </row>
    <row r="148" spans="2:65" s="1" customFormat="1" ht="25.5" customHeight="1" x14ac:dyDescent="0.3">
      <c r="B148" s="109"/>
      <c r="C148" s="155">
        <v>26</v>
      </c>
      <c r="D148" s="155" t="s">
        <v>125</v>
      </c>
      <c r="E148" s="156" t="s">
        <v>347</v>
      </c>
      <c r="F148" s="234" t="s">
        <v>225</v>
      </c>
      <c r="G148" s="234"/>
      <c r="H148" s="234"/>
      <c r="I148" s="234"/>
      <c r="J148" s="157" t="s">
        <v>129</v>
      </c>
      <c r="K148" s="158">
        <v>3</v>
      </c>
      <c r="L148" s="235"/>
      <c r="M148" s="235"/>
      <c r="N148" s="235">
        <f t="shared" si="7"/>
        <v>0</v>
      </c>
      <c r="O148" s="233"/>
      <c r="P148" s="233"/>
      <c r="Q148" s="233"/>
      <c r="R148" s="112"/>
      <c r="T148" s="183"/>
      <c r="U148" s="36"/>
      <c r="V148" s="141"/>
      <c r="W148" s="141"/>
      <c r="X148" s="141"/>
      <c r="Y148" s="141"/>
      <c r="Z148" s="141"/>
      <c r="AA148" s="142"/>
      <c r="AR148" s="17"/>
      <c r="AT148" s="17"/>
      <c r="AU148" s="17"/>
      <c r="AY148" s="17"/>
      <c r="BE148" s="143"/>
      <c r="BF148" s="143"/>
      <c r="BG148" s="143"/>
      <c r="BH148" s="143"/>
      <c r="BI148" s="143"/>
      <c r="BJ148" s="17"/>
      <c r="BK148" s="143"/>
      <c r="BL148" s="17"/>
      <c r="BM148" s="17"/>
    </row>
    <row r="149" spans="2:65" s="1" customFormat="1" ht="25.5" customHeight="1" x14ac:dyDescent="0.3">
      <c r="B149" s="109"/>
      <c r="C149" s="155">
        <v>27</v>
      </c>
      <c r="D149" s="155" t="s">
        <v>125</v>
      </c>
      <c r="E149" s="156" t="s">
        <v>348</v>
      </c>
      <c r="F149" s="234" t="s">
        <v>226</v>
      </c>
      <c r="G149" s="234"/>
      <c r="H149" s="234"/>
      <c r="I149" s="234"/>
      <c r="J149" s="157" t="s">
        <v>129</v>
      </c>
      <c r="K149" s="158">
        <v>5</v>
      </c>
      <c r="L149" s="235"/>
      <c r="M149" s="235"/>
      <c r="N149" s="235">
        <f t="shared" si="7"/>
        <v>0</v>
      </c>
      <c r="O149" s="233"/>
      <c r="P149" s="233"/>
      <c r="Q149" s="233"/>
      <c r="R149" s="112"/>
      <c r="T149" s="183"/>
      <c r="U149" s="36"/>
      <c r="V149" s="141"/>
      <c r="W149" s="141"/>
      <c r="X149" s="141"/>
      <c r="Y149" s="141"/>
      <c r="Z149" s="141"/>
      <c r="AA149" s="142"/>
      <c r="AR149" s="17"/>
      <c r="AT149" s="17"/>
      <c r="AU149" s="17"/>
      <c r="AY149" s="17"/>
      <c r="BE149" s="143"/>
      <c r="BF149" s="143"/>
      <c r="BG149" s="143"/>
      <c r="BH149" s="143"/>
      <c r="BI149" s="143"/>
      <c r="BJ149" s="17"/>
      <c r="BK149" s="143"/>
      <c r="BL149" s="17"/>
      <c r="BM149" s="17"/>
    </row>
    <row r="150" spans="2:65" s="1" customFormat="1" ht="25.5" customHeight="1" x14ac:dyDescent="0.3">
      <c r="B150" s="109"/>
      <c r="C150" s="155">
        <v>28</v>
      </c>
      <c r="D150" s="155" t="s">
        <v>125</v>
      </c>
      <c r="E150" s="156" t="s">
        <v>465</v>
      </c>
      <c r="F150" s="234" t="s">
        <v>466</v>
      </c>
      <c r="G150" s="234"/>
      <c r="H150" s="234"/>
      <c r="I150" s="234"/>
      <c r="J150" s="157" t="s">
        <v>129</v>
      </c>
      <c r="K150" s="158">
        <v>1</v>
      </c>
      <c r="L150" s="235"/>
      <c r="M150" s="235"/>
      <c r="N150" s="235">
        <f t="shared" si="7"/>
        <v>0</v>
      </c>
      <c r="O150" s="233"/>
      <c r="P150" s="233"/>
      <c r="Q150" s="233"/>
      <c r="R150" s="112"/>
      <c r="T150" s="183"/>
      <c r="U150" s="36"/>
      <c r="V150" s="141"/>
      <c r="W150" s="141"/>
      <c r="X150" s="141"/>
      <c r="Y150" s="141"/>
      <c r="Z150" s="141"/>
      <c r="AA150" s="142"/>
      <c r="AR150" s="17"/>
      <c r="AT150" s="17"/>
      <c r="AU150" s="17"/>
      <c r="AY150" s="17"/>
      <c r="BE150" s="143"/>
      <c r="BF150" s="143"/>
      <c r="BG150" s="143"/>
      <c r="BH150" s="143"/>
      <c r="BI150" s="143"/>
      <c r="BJ150" s="17"/>
      <c r="BK150" s="143"/>
      <c r="BL150" s="17"/>
      <c r="BM150" s="17"/>
    </row>
    <row r="151" spans="2:65" s="10" customFormat="1" ht="25.5" customHeight="1" x14ac:dyDescent="0.3">
      <c r="B151" s="144"/>
      <c r="C151" s="155">
        <v>29</v>
      </c>
      <c r="D151" s="155" t="s">
        <v>125</v>
      </c>
      <c r="E151" s="156" t="s">
        <v>467</v>
      </c>
      <c r="F151" s="234" t="s">
        <v>468</v>
      </c>
      <c r="G151" s="234"/>
      <c r="H151" s="234"/>
      <c r="I151" s="234"/>
      <c r="J151" s="157" t="s">
        <v>129</v>
      </c>
      <c r="K151" s="158">
        <v>4</v>
      </c>
      <c r="L151" s="235"/>
      <c r="M151" s="235"/>
      <c r="N151" s="235">
        <f t="shared" ref="N151:N157" si="8">ROUND(L151*K151,2)</f>
        <v>0</v>
      </c>
      <c r="O151" s="233"/>
      <c r="P151" s="233"/>
      <c r="Q151" s="233"/>
      <c r="R151" s="145"/>
      <c r="T151" s="146"/>
      <c r="AA151" s="147"/>
      <c r="AT151" s="148" t="s">
        <v>124</v>
      </c>
      <c r="AU151" s="148" t="s">
        <v>89</v>
      </c>
      <c r="AV151" s="10" t="s">
        <v>89</v>
      </c>
      <c r="AW151" s="10" t="s">
        <v>27</v>
      </c>
      <c r="AX151" s="10" t="s">
        <v>69</v>
      </c>
      <c r="AY151" s="148" t="s">
        <v>120</v>
      </c>
    </row>
    <row r="152" spans="2:65" s="10" customFormat="1" ht="24.75" customHeight="1" x14ac:dyDescent="0.3">
      <c r="B152" s="144"/>
      <c r="C152" s="155">
        <v>30</v>
      </c>
      <c r="D152" s="155" t="s">
        <v>125</v>
      </c>
      <c r="E152" s="156" t="s">
        <v>352</v>
      </c>
      <c r="F152" s="234" t="s">
        <v>353</v>
      </c>
      <c r="G152" s="234"/>
      <c r="H152" s="234"/>
      <c r="I152" s="234"/>
      <c r="J152" s="157" t="s">
        <v>129</v>
      </c>
      <c r="K152" s="158">
        <v>9</v>
      </c>
      <c r="L152" s="235"/>
      <c r="M152" s="235"/>
      <c r="N152" s="235">
        <f t="shared" si="8"/>
        <v>0</v>
      </c>
      <c r="O152" s="233"/>
      <c r="P152" s="233"/>
      <c r="Q152" s="233"/>
      <c r="R152" s="145"/>
      <c r="T152" s="146"/>
      <c r="AA152" s="147"/>
      <c r="AT152" s="148" t="s">
        <v>124</v>
      </c>
      <c r="AU152" s="148" t="s">
        <v>89</v>
      </c>
      <c r="AV152" s="10" t="s">
        <v>89</v>
      </c>
      <c r="AW152" s="10" t="s">
        <v>27</v>
      </c>
      <c r="AX152" s="10" t="s">
        <v>69</v>
      </c>
      <c r="AY152" s="148" t="s">
        <v>120</v>
      </c>
    </row>
    <row r="153" spans="2:65" s="10" customFormat="1" ht="27" customHeight="1" x14ac:dyDescent="0.3">
      <c r="B153" s="144"/>
      <c r="C153" s="155">
        <v>31</v>
      </c>
      <c r="D153" s="155" t="s">
        <v>125</v>
      </c>
      <c r="E153" s="156" t="s">
        <v>351</v>
      </c>
      <c r="F153" s="234" t="s">
        <v>329</v>
      </c>
      <c r="G153" s="234"/>
      <c r="H153" s="234"/>
      <c r="I153" s="234"/>
      <c r="J153" s="157" t="s">
        <v>129</v>
      </c>
      <c r="K153" s="158">
        <v>7</v>
      </c>
      <c r="L153" s="235"/>
      <c r="M153" s="235"/>
      <c r="N153" s="235">
        <f t="shared" si="8"/>
        <v>0</v>
      </c>
      <c r="O153" s="233"/>
      <c r="P153" s="233"/>
      <c r="Q153" s="233"/>
      <c r="R153" s="145"/>
      <c r="T153" s="146"/>
      <c r="AA153" s="147"/>
      <c r="AT153" s="148" t="s">
        <v>124</v>
      </c>
      <c r="AU153" s="148" t="s">
        <v>89</v>
      </c>
      <c r="AV153" s="10" t="s">
        <v>89</v>
      </c>
      <c r="AW153" s="10" t="s">
        <v>27</v>
      </c>
      <c r="AX153" s="10" t="s">
        <v>69</v>
      </c>
      <c r="AY153" s="148" t="s">
        <v>120</v>
      </c>
    </row>
    <row r="154" spans="2:65" s="1" customFormat="1" ht="25.5" customHeight="1" x14ac:dyDescent="0.3">
      <c r="B154" s="109"/>
      <c r="C154" s="155">
        <v>32</v>
      </c>
      <c r="D154" s="155" t="s">
        <v>125</v>
      </c>
      <c r="E154" s="156" t="s">
        <v>349</v>
      </c>
      <c r="F154" s="234" t="s">
        <v>350</v>
      </c>
      <c r="G154" s="234"/>
      <c r="H154" s="234"/>
      <c r="I154" s="234"/>
      <c r="J154" s="157" t="s">
        <v>129</v>
      </c>
      <c r="K154" s="158">
        <v>4</v>
      </c>
      <c r="L154" s="235"/>
      <c r="M154" s="235"/>
      <c r="N154" s="235">
        <f t="shared" si="8"/>
        <v>0</v>
      </c>
      <c r="O154" s="233"/>
      <c r="P154" s="233"/>
      <c r="Q154" s="233"/>
      <c r="R154" s="112"/>
      <c r="T154" s="140" t="s">
        <v>5</v>
      </c>
      <c r="U154" s="36" t="s">
        <v>34</v>
      </c>
      <c r="V154" s="141">
        <v>0.1</v>
      </c>
      <c r="W154" s="141">
        <f>V154*K154</f>
        <v>0.4</v>
      </c>
      <c r="X154" s="141">
        <v>0</v>
      </c>
      <c r="Y154" s="141">
        <f>X154*K154</f>
        <v>0</v>
      </c>
      <c r="Z154" s="141">
        <v>0</v>
      </c>
      <c r="AA154" s="142">
        <f>Z154*K154</f>
        <v>0</v>
      </c>
      <c r="AR154" s="17" t="s">
        <v>126</v>
      </c>
      <c r="AT154" s="17" t="s">
        <v>121</v>
      </c>
      <c r="AU154" s="17" t="s">
        <v>89</v>
      </c>
      <c r="AY154" s="17" t="s">
        <v>120</v>
      </c>
      <c r="BE154" s="143">
        <f>IF(U154="základní",N154,0)</f>
        <v>0</v>
      </c>
      <c r="BF154" s="143">
        <f>IF(U154="snížená",N154,0)</f>
        <v>0</v>
      </c>
      <c r="BG154" s="143">
        <f>IF(U154="zákl. přenesená",N154,0)</f>
        <v>0</v>
      </c>
      <c r="BH154" s="143">
        <f>IF(U154="sníž. přenesená",N154,0)</f>
        <v>0</v>
      </c>
      <c r="BI154" s="143">
        <f>IF(U154="nulová",N154,0)</f>
        <v>0</v>
      </c>
      <c r="BJ154" s="17" t="s">
        <v>75</v>
      </c>
      <c r="BK154" s="143">
        <f>ROUND(L154*K154,2)</f>
        <v>0</v>
      </c>
      <c r="BL154" s="17" t="s">
        <v>126</v>
      </c>
      <c r="BM154" s="17" t="s">
        <v>135</v>
      </c>
    </row>
    <row r="155" spans="2:65" s="1" customFormat="1" ht="25.5" customHeight="1" x14ac:dyDescent="0.3">
      <c r="B155" s="109"/>
      <c r="C155" s="155">
        <v>33</v>
      </c>
      <c r="D155" s="155" t="s">
        <v>125</v>
      </c>
      <c r="E155" s="156" t="s">
        <v>354</v>
      </c>
      <c r="F155" s="234" t="s">
        <v>355</v>
      </c>
      <c r="G155" s="234"/>
      <c r="H155" s="234"/>
      <c r="I155" s="234"/>
      <c r="J155" s="157" t="s">
        <v>129</v>
      </c>
      <c r="K155" s="158">
        <v>1</v>
      </c>
      <c r="L155" s="235"/>
      <c r="M155" s="235"/>
      <c r="N155" s="235">
        <f t="shared" si="8"/>
        <v>0</v>
      </c>
      <c r="O155" s="233"/>
      <c r="P155" s="233"/>
      <c r="Q155" s="233"/>
      <c r="R155" s="112"/>
      <c r="T155" s="140"/>
      <c r="U155" s="36"/>
      <c r="V155" s="141"/>
      <c r="W155" s="141"/>
      <c r="X155" s="141"/>
      <c r="Y155" s="141"/>
      <c r="Z155" s="141"/>
      <c r="AA155" s="142"/>
      <c r="AR155" s="17"/>
      <c r="AT155" s="17"/>
      <c r="AU155" s="17"/>
      <c r="AY155" s="17"/>
      <c r="BE155" s="143"/>
      <c r="BF155" s="143"/>
      <c r="BG155" s="143"/>
      <c r="BH155" s="143"/>
      <c r="BI155" s="143"/>
      <c r="BJ155" s="17"/>
      <c r="BK155" s="143"/>
      <c r="BL155" s="17"/>
      <c r="BM155" s="17"/>
    </row>
    <row r="156" spans="2:65" s="1" customFormat="1" ht="25.5" customHeight="1" x14ac:dyDescent="0.3">
      <c r="B156" s="109"/>
      <c r="C156" s="136">
        <v>34</v>
      </c>
      <c r="D156" s="136" t="s">
        <v>121</v>
      </c>
      <c r="E156" s="137" t="s">
        <v>215</v>
      </c>
      <c r="F156" s="232" t="s">
        <v>216</v>
      </c>
      <c r="G156" s="232"/>
      <c r="H156" s="232"/>
      <c r="I156" s="232"/>
      <c r="J156" s="138" t="s">
        <v>129</v>
      </c>
      <c r="K156" s="139">
        <v>5</v>
      </c>
      <c r="L156" s="233"/>
      <c r="M156" s="233"/>
      <c r="N156" s="233">
        <f t="shared" si="8"/>
        <v>0</v>
      </c>
      <c r="O156" s="233"/>
      <c r="P156" s="233"/>
      <c r="Q156" s="233"/>
      <c r="R156" s="112"/>
      <c r="T156" s="140"/>
      <c r="U156" s="36"/>
      <c r="V156" s="141"/>
      <c r="W156" s="141"/>
      <c r="X156" s="141"/>
      <c r="Y156" s="141"/>
      <c r="Z156" s="141"/>
      <c r="AA156" s="142"/>
      <c r="AR156" s="17"/>
      <c r="AT156" s="17"/>
      <c r="AU156" s="17"/>
      <c r="AY156" s="17"/>
      <c r="BE156" s="143"/>
      <c r="BF156" s="143"/>
      <c r="BG156" s="143"/>
      <c r="BH156" s="143"/>
      <c r="BI156" s="143"/>
      <c r="BJ156" s="17"/>
      <c r="BK156" s="143"/>
      <c r="BL156" s="17"/>
      <c r="BM156" s="17"/>
    </row>
    <row r="157" spans="2:65" s="1" customFormat="1" ht="25.5" customHeight="1" x14ac:dyDescent="0.3">
      <c r="B157" s="109"/>
      <c r="C157" s="136">
        <v>35</v>
      </c>
      <c r="D157" s="136" t="s">
        <v>121</v>
      </c>
      <c r="E157" s="137" t="s">
        <v>469</v>
      </c>
      <c r="F157" s="232" t="s">
        <v>470</v>
      </c>
      <c r="G157" s="232"/>
      <c r="H157" s="232"/>
      <c r="I157" s="232"/>
      <c r="J157" s="138" t="s">
        <v>129</v>
      </c>
      <c r="K157" s="139">
        <v>2</v>
      </c>
      <c r="L157" s="233"/>
      <c r="M157" s="233"/>
      <c r="N157" s="233">
        <f t="shared" si="8"/>
        <v>0</v>
      </c>
      <c r="O157" s="233"/>
      <c r="P157" s="233"/>
      <c r="Q157" s="233"/>
      <c r="R157" s="112"/>
      <c r="T157" s="140"/>
      <c r="U157" s="36"/>
      <c r="V157" s="141"/>
      <c r="W157" s="141"/>
      <c r="X157" s="141"/>
      <c r="Y157" s="141"/>
      <c r="Z157" s="141"/>
      <c r="AA157" s="142"/>
      <c r="AR157" s="17"/>
      <c r="AT157" s="17"/>
      <c r="AU157" s="17"/>
      <c r="AY157" s="17"/>
      <c r="BE157" s="143"/>
      <c r="BF157" s="143"/>
      <c r="BG157" s="143"/>
      <c r="BH157" s="143"/>
      <c r="BI157" s="143"/>
      <c r="BJ157" s="17"/>
      <c r="BK157" s="143"/>
      <c r="BL157" s="17"/>
      <c r="BM157" s="17"/>
    </row>
    <row r="158" spans="2:65" s="1" customFormat="1" ht="25.5" customHeight="1" x14ac:dyDescent="0.3">
      <c r="B158" s="109"/>
      <c r="C158" s="136">
        <v>36</v>
      </c>
      <c r="D158" s="136" t="s">
        <v>121</v>
      </c>
      <c r="E158" s="137" t="s">
        <v>217</v>
      </c>
      <c r="F158" s="226" t="s">
        <v>218</v>
      </c>
      <c r="G158" s="227"/>
      <c r="H158" s="227"/>
      <c r="I158" s="228"/>
      <c r="J158" s="138" t="s">
        <v>129</v>
      </c>
      <c r="K158" s="139">
        <v>84</v>
      </c>
      <c r="L158" s="229"/>
      <c r="M158" s="230"/>
      <c r="N158" s="229">
        <f t="shared" ref="N158:N162" si="9">ROUND(L158*K158,2)</f>
        <v>0</v>
      </c>
      <c r="O158" s="231"/>
      <c r="P158" s="231"/>
      <c r="Q158" s="230"/>
      <c r="R158" s="112"/>
      <c r="T158" s="183"/>
      <c r="U158" s="36"/>
      <c r="V158" s="141"/>
      <c r="W158" s="141"/>
      <c r="X158" s="141"/>
      <c r="Y158" s="141"/>
      <c r="Z158" s="141"/>
      <c r="AA158" s="142"/>
      <c r="AR158" s="17"/>
      <c r="AT158" s="17"/>
      <c r="AU158" s="17"/>
      <c r="AY158" s="17"/>
      <c r="BE158" s="143"/>
      <c r="BF158" s="143"/>
      <c r="BG158" s="143"/>
      <c r="BH158" s="143"/>
      <c r="BI158" s="143"/>
      <c r="BJ158" s="17"/>
      <c r="BK158" s="143"/>
      <c r="BL158" s="17"/>
      <c r="BM158" s="17"/>
    </row>
    <row r="159" spans="2:65" s="1" customFormat="1" ht="25.5" customHeight="1" x14ac:dyDescent="0.3">
      <c r="B159" s="109"/>
      <c r="C159" s="136">
        <v>37</v>
      </c>
      <c r="D159" s="136" t="s">
        <v>121</v>
      </c>
      <c r="E159" s="137" t="s">
        <v>219</v>
      </c>
      <c r="F159" s="226" t="s">
        <v>330</v>
      </c>
      <c r="G159" s="227"/>
      <c r="H159" s="227"/>
      <c r="I159" s="228"/>
      <c r="J159" s="138" t="s">
        <v>129</v>
      </c>
      <c r="K159" s="139">
        <v>37</v>
      </c>
      <c r="L159" s="229"/>
      <c r="M159" s="230"/>
      <c r="N159" s="229">
        <f t="shared" si="9"/>
        <v>0</v>
      </c>
      <c r="O159" s="231"/>
      <c r="P159" s="231"/>
      <c r="Q159" s="230"/>
      <c r="R159" s="112"/>
      <c r="T159" s="183"/>
      <c r="U159" s="36"/>
      <c r="V159" s="141"/>
      <c r="W159" s="141"/>
      <c r="X159" s="141"/>
      <c r="Y159" s="141"/>
      <c r="Z159" s="141"/>
      <c r="AA159" s="142"/>
      <c r="AR159" s="17"/>
      <c r="AT159" s="17"/>
      <c r="AU159" s="17"/>
      <c r="AY159" s="17"/>
      <c r="BE159" s="143"/>
      <c r="BF159" s="143"/>
      <c r="BG159" s="143"/>
      <c r="BH159" s="143"/>
      <c r="BI159" s="143"/>
      <c r="BJ159" s="17"/>
      <c r="BK159" s="143"/>
      <c r="BL159" s="17"/>
      <c r="BM159" s="17"/>
    </row>
    <row r="160" spans="2:65" s="1" customFormat="1" ht="25.5" customHeight="1" x14ac:dyDescent="0.3">
      <c r="B160" s="109"/>
      <c r="C160" s="136">
        <v>38</v>
      </c>
      <c r="D160" s="136" t="s">
        <v>121</v>
      </c>
      <c r="E160" s="137" t="s">
        <v>471</v>
      </c>
      <c r="F160" s="232" t="s">
        <v>220</v>
      </c>
      <c r="G160" s="232"/>
      <c r="H160" s="232"/>
      <c r="I160" s="232"/>
      <c r="J160" s="138" t="s">
        <v>129</v>
      </c>
      <c r="K160" s="139">
        <v>36</v>
      </c>
      <c r="L160" s="233"/>
      <c r="M160" s="233"/>
      <c r="N160" s="233">
        <f t="shared" si="9"/>
        <v>0</v>
      </c>
      <c r="O160" s="233"/>
      <c r="P160" s="233"/>
      <c r="Q160" s="233"/>
      <c r="R160" s="112"/>
      <c r="T160" s="183"/>
      <c r="U160" s="36"/>
      <c r="V160" s="141"/>
      <c r="W160" s="141"/>
      <c r="X160" s="141"/>
      <c r="Y160" s="141"/>
      <c r="Z160" s="141"/>
      <c r="AA160" s="142"/>
      <c r="AR160" s="17"/>
      <c r="AT160" s="17"/>
      <c r="AU160" s="17"/>
      <c r="AY160" s="17"/>
      <c r="BE160" s="143"/>
      <c r="BF160" s="143"/>
      <c r="BG160" s="143"/>
      <c r="BH160" s="143"/>
      <c r="BI160" s="143"/>
      <c r="BJ160" s="17"/>
      <c r="BK160" s="143"/>
      <c r="BL160" s="17"/>
      <c r="BM160" s="17"/>
    </row>
    <row r="161" spans="2:65" s="1" customFormat="1" ht="25.5" customHeight="1" x14ac:dyDescent="0.3">
      <c r="B161" s="109"/>
      <c r="C161" s="136">
        <v>39</v>
      </c>
      <c r="D161" s="136" t="s">
        <v>121</v>
      </c>
      <c r="E161" s="137" t="s">
        <v>472</v>
      </c>
      <c r="F161" s="232" t="s">
        <v>473</v>
      </c>
      <c r="G161" s="232"/>
      <c r="H161" s="232"/>
      <c r="I161" s="232"/>
      <c r="J161" s="138" t="s">
        <v>129</v>
      </c>
      <c r="K161" s="139">
        <v>11</v>
      </c>
      <c r="L161" s="233"/>
      <c r="M161" s="233"/>
      <c r="N161" s="233">
        <f t="shared" si="9"/>
        <v>0</v>
      </c>
      <c r="O161" s="233"/>
      <c r="P161" s="233"/>
      <c r="Q161" s="233"/>
      <c r="R161" s="112"/>
      <c r="T161" s="183"/>
      <c r="U161" s="36"/>
      <c r="V161" s="141"/>
      <c r="W161" s="141"/>
      <c r="X161" s="141"/>
      <c r="Y161" s="141"/>
      <c r="Z161" s="141"/>
      <c r="AA161" s="142"/>
      <c r="AR161" s="17"/>
      <c r="AT161" s="17"/>
      <c r="AU161" s="17"/>
      <c r="AY161" s="17"/>
      <c r="BE161" s="143"/>
      <c r="BF161" s="143"/>
      <c r="BG161" s="143"/>
      <c r="BH161" s="143"/>
      <c r="BI161" s="143"/>
      <c r="BJ161" s="17"/>
      <c r="BK161" s="143"/>
      <c r="BL161" s="17"/>
      <c r="BM161" s="17"/>
    </row>
    <row r="162" spans="2:65" s="1" customFormat="1" ht="27.75" customHeight="1" x14ac:dyDescent="0.3">
      <c r="B162" s="109"/>
      <c r="C162" s="155">
        <v>40</v>
      </c>
      <c r="D162" s="155" t="s">
        <v>125</v>
      </c>
      <c r="E162" s="156" t="s">
        <v>501</v>
      </c>
      <c r="F162" s="234" t="s">
        <v>502</v>
      </c>
      <c r="G162" s="234"/>
      <c r="H162" s="234"/>
      <c r="I162" s="234"/>
      <c r="J162" s="157" t="s">
        <v>129</v>
      </c>
      <c r="K162" s="158">
        <v>1</v>
      </c>
      <c r="L162" s="235"/>
      <c r="M162" s="235"/>
      <c r="N162" s="235">
        <f t="shared" si="9"/>
        <v>0</v>
      </c>
      <c r="O162" s="233"/>
      <c r="P162" s="233"/>
      <c r="Q162" s="233"/>
      <c r="R162" s="112"/>
      <c r="T162" s="183"/>
      <c r="U162" s="36"/>
      <c r="V162" s="141"/>
      <c r="W162" s="141"/>
      <c r="X162" s="141"/>
      <c r="Y162" s="141"/>
      <c r="Z162" s="141"/>
      <c r="AA162" s="142"/>
      <c r="AR162" s="17"/>
      <c r="AT162" s="17"/>
      <c r="AU162" s="17"/>
      <c r="AY162" s="17"/>
      <c r="BE162" s="143"/>
      <c r="BF162" s="143"/>
      <c r="BG162" s="143"/>
      <c r="BH162" s="143"/>
      <c r="BI162" s="143"/>
      <c r="BJ162" s="17"/>
      <c r="BK162" s="143"/>
      <c r="BL162" s="17"/>
      <c r="BM162" s="17"/>
    </row>
    <row r="163" spans="2:65" s="10" customFormat="1" ht="27" customHeight="1" x14ac:dyDescent="0.3">
      <c r="B163" s="144"/>
      <c r="C163" s="136">
        <v>41</v>
      </c>
      <c r="D163" s="136" t="s">
        <v>121</v>
      </c>
      <c r="E163" s="137" t="s">
        <v>176</v>
      </c>
      <c r="F163" s="232" t="s">
        <v>356</v>
      </c>
      <c r="G163" s="232"/>
      <c r="H163" s="232"/>
      <c r="I163" s="232"/>
      <c r="J163" s="138" t="s">
        <v>127</v>
      </c>
      <c r="K163" s="139">
        <v>98</v>
      </c>
      <c r="L163" s="233"/>
      <c r="M163" s="233"/>
      <c r="N163" s="233">
        <f>ROUND(L163*K163,2)</f>
        <v>0</v>
      </c>
      <c r="O163" s="233"/>
      <c r="P163" s="233"/>
      <c r="Q163" s="233"/>
      <c r="R163" s="145"/>
      <c r="T163" s="146"/>
      <c r="AA163" s="147"/>
      <c r="AT163" s="148"/>
      <c r="AU163" s="148"/>
      <c r="AY163" s="148"/>
    </row>
    <row r="164" spans="2:65" s="9" customFormat="1" ht="29.85" customHeight="1" x14ac:dyDescent="0.3">
      <c r="B164" s="126"/>
      <c r="C164" s="136">
        <v>42</v>
      </c>
      <c r="D164" s="136" t="s">
        <v>121</v>
      </c>
      <c r="E164" s="137" t="s">
        <v>178</v>
      </c>
      <c r="F164" s="232" t="s">
        <v>179</v>
      </c>
      <c r="G164" s="232"/>
      <c r="H164" s="232"/>
      <c r="I164" s="232"/>
      <c r="J164" s="138" t="s">
        <v>128</v>
      </c>
      <c r="K164" s="139">
        <f>SUM(N123:Q163)/100</f>
        <v>0</v>
      </c>
      <c r="L164" s="233"/>
      <c r="M164" s="233"/>
      <c r="N164" s="233">
        <f>ROUND(L164*K164,2)</f>
        <v>0</v>
      </c>
      <c r="O164" s="233"/>
      <c r="P164" s="233"/>
      <c r="Q164" s="233"/>
      <c r="R164" s="128"/>
      <c r="T164" s="129"/>
      <c r="W164" s="130" t="e">
        <f>SUM(W165:W179)</f>
        <v>#REF!</v>
      </c>
      <c r="Y164" s="130" t="e">
        <f>SUM(Y165:Y179)</f>
        <v>#REF!</v>
      </c>
      <c r="AA164" s="131" t="e">
        <f>SUM(AA165:AA179)</f>
        <v>#REF!</v>
      </c>
      <c r="AR164" s="132" t="s">
        <v>75</v>
      </c>
      <c r="AT164" s="133" t="s">
        <v>68</v>
      </c>
      <c r="AU164" s="133" t="s">
        <v>75</v>
      </c>
      <c r="AY164" s="132" t="s">
        <v>120</v>
      </c>
      <c r="BK164" s="134" t="e">
        <f>SUM(BK165:BK179)</f>
        <v>#REF!</v>
      </c>
    </row>
    <row r="165" spans="2:65" s="1" customFormat="1" ht="25.5" customHeight="1" x14ac:dyDescent="0.3">
      <c r="B165" s="109"/>
      <c r="C165" s="9"/>
      <c r="D165" s="135" t="s">
        <v>357</v>
      </c>
      <c r="E165" s="135"/>
      <c r="F165" s="135"/>
      <c r="G165" s="135"/>
      <c r="H165" s="135"/>
      <c r="I165" s="135"/>
      <c r="J165" s="135"/>
      <c r="K165" s="135"/>
      <c r="L165" s="135"/>
      <c r="M165" s="135"/>
      <c r="N165" s="262">
        <f>SUM(N166:Q179)</f>
        <v>0</v>
      </c>
      <c r="O165" s="263"/>
      <c r="P165" s="263"/>
      <c r="Q165" s="263"/>
      <c r="R165" s="112"/>
      <c r="T165" s="140" t="s">
        <v>5</v>
      </c>
      <c r="U165" s="36" t="s">
        <v>34</v>
      </c>
      <c r="V165" s="141">
        <v>1.208</v>
      </c>
      <c r="W165" s="141">
        <f>V165*K178</f>
        <v>22.951999999999998</v>
      </c>
      <c r="X165" s="141">
        <v>2.4289999999999998</v>
      </c>
      <c r="Y165" s="141">
        <f>X165*K178</f>
        <v>46.150999999999996</v>
      </c>
      <c r="Z165" s="141">
        <v>0</v>
      </c>
      <c r="AA165" s="142">
        <f>Z165*K178</f>
        <v>0</v>
      </c>
      <c r="AR165" s="17" t="s">
        <v>126</v>
      </c>
      <c r="AT165" s="17" t="s">
        <v>121</v>
      </c>
      <c r="AU165" s="17" t="s">
        <v>89</v>
      </c>
      <c r="AY165" s="17" t="s">
        <v>120</v>
      </c>
      <c r="BE165" s="143">
        <f>IF(U165="základní",N178,0)</f>
        <v>0</v>
      </c>
      <c r="BF165" s="143">
        <f>IF(U165="snížená",N178,0)</f>
        <v>0</v>
      </c>
      <c r="BG165" s="143">
        <f>IF(U165="zákl. přenesená",N178,0)</f>
        <v>0</v>
      </c>
      <c r="BH165" s="143">
        <f>IF(U165="sníž. přenesená",N178,0)</f>
        <v>0</v>
      </c>
      <c r="BI165" s="143">
        <f>IF(U165="nulová",N178,0)</f>
        <v>0</v>
      </c>
      <c r="BJ165" s="17" t="s">
        <v>75</v>
      </c>
      <c r="BK165" s="143">
        <f>ROUND(L178*K178,2)</f>
        <v>0</v>
      </c>
      <c r="BL165" s="17" t="s">
        <v>126</v>
      </c>
      <c r="BM165" s="17" t="s">
        <v>139</v>
      </c>
    </row>
    <row r="166" spans="2:65" s="1" customFormat="1" ht="25.5" customHeight="1" x14ac:dyDescent="0.3">
      <c r="B166" s="109"/>
      <c r="C166" s="136">
        <v>43</v>
      </c>
      <c r="D166" s="136" t="s">
        <v>121</v>
      </c>
      <c r="E166" s="137" t="s">
        <v>270</v>
      </c>
      <c r="F166" s="232" t="s">
        <v>358</v>
      </c>
      <c r="G166" s="232"/>
      <c r="H166" s="232"/>
      <c r="I166" s="232"/>
      <c r="J166" s="138" t="s">
        <v>271</v>
      </c>
      <c r="K166" s="139">
        <v>11</v>
      </c>
      <c r="L166" s="233"/>
      <c r="M166" s="233"/>
      <c r="N166" s="233">
        <f t="shared" ref="N166:N179" si="10">ROUND(L166*K166,2)</f>
        <v>0</v>
      </c>
      <c r="O166" s="233"/>
      <c r="P166" s="233"/>
      <c r="Q166" s="233"/>
      <c r="R166" s="112"/>
      <c r="T166" s="183"/>
      <c r="U166" s="36"/>
      <c r="V166" s="141"/>
      <c r="W166" s="141"/>
      <c r="X166" s="141"/>
      <c r="Y166" s="141"/>
      <c r="Z166" s="141"/>
      <c r="AA166" s="142"/>
      <c r="AR166" s="17"/>
      <c r="AT166" s="17"/>
      <c r="AU166" s="17"/>
      <c r="AY166" s="17"/>
      <c r="BE166" s="143"/>
      <c r="BF166" s="143"/>
      <c r="BG166" s="143"/>
      <c r="BH166" s="143"/>
      <c r="BI166" s="143"/>
      <c r="BJ166" s="17"/>
      <c r="BK166" s="143"/>
      <c r="BL166" s="17"/>
      <c r="BM166" s="17"/>
    </row>
    <row r="167" spans="2:65" s="1" customFormat="1" ht="25.5" customHeight="1" x14ac:dyDescent="0.3">
      <c r="B167" s="109"/>
      <c r="C167" s="155">
        <v>44</v>
      </c>
      <c r="D167" s="155" t="s">
        <v>125</v>
      </c>
      <c r="E167" s="156" t="s">
        <v>278</v>
      </c>
      <c r="F167" s="234" t="s">
        <v>279</v>
      </c>
      <c r="G167" s="234"/>
      <c r="H167" s="234"/>
      <c r="I167" s="234"/>
      <c r="J167" s="157" t="s">
        <v>129</v>
      </c>
      <c r="K167" s="158">
        <v>8</v>
      </c>
      <c r="L167" s="235"/>
      <c r="M167" s="235"/>
      <c r="N167" s="235">
        <f t="shared" si="10"/>
        <v>0</v>
      </c>
      <c r="O167" s="233"/>
      <c r="P167" s="233"/>
      <c r="Q167" s="233"/>
      <c r="R167" s="112"/>
      <c r="T167" s="183"/>
      <c r="U167" s="36"/>
      <c r="V167" s="141"/>
      <c r="W167" s="141"/>
      <c r="X167" s="141"/>
      <c r="Y167" s="141"/>
      <c r="Z167" s="141"/>
      <c r="AA167" s="142"/>
      <c r="AR167" s="17"/>
      <c r="AT167" s="17"/>
      <c r="AU167" s="17"/>
      <c r="AY167" s="17"/>
      <c r="BE167" s="143"/>
      <c r="BF167" s="143"/>
      <c r="BG167" s="143"/>
      <c r="BH167" s="143"/>
      <c r="BI167" s="143"/>
      <c r="BJ167" s="17"/>
      <c r="BK167" s="143"/>
      <c r="BL167" s="17"/>
      <c r="BM167" s="17"/>
    </row>
    <row r="168" spans="2:65" s="1" customFormat="1" ht="25.5" customHeight="1" x14ac:dyDescent="0.3">
      <c r="B168" s="109"/>
      <c r="C168" s="155">
        <v>45</v>
      </c>
      <c r="D168" s="155" t="s">
        <v>125</v>
      </c>
      <c r="E168" s="156" t="s">
        <v>280</v>
      </c>
      <c r="F168" s="234" t="s">
        <v>281</v>
      </c>
      <c r="G168" s="234"/>
      <c r="H168" s="234"/>
      <c r="I168" s="234"/>
      <c r="J168" s="157" t="s">
        <v>129</v>
      </c>
      <c r="K168" s="158">
        <v>6</v>
      </c>
      <c r="L168" s="235"/>
      <c r="M168" s="235"/>
      <c r="N168" s="235">
        <f t="shared" si="10"/>
        <v>0</v>
      </c>
      <c r="O168" s="233"/>
      <c r="P168" s="233"/>
      <c r="Q168" s="233"/>
      <c r="R168" s="112"/>
      <c r="T168" s="183"/>
      <c r="U168" s="36"/>
      <c r="V168" s="141"/>
      <c r="W168" s="141"/>
      <c r="X168" s="141"/>
      <c r="Y168" s="141"/>
      <c r="Z168" s="141"/>
      <c r="AA168" s="142"/>
      <c r="AR168" s="17"/>
      <c r="AT168" s="17"/>
      <c r="AU168" s="17"/>
      <c r="AY168" s="17"/>
      <c r="BE168" s="143"/>
      <c r="BF168" s="143"/>
      <c r="BG168" s="143"/>
      <c r="BH168" s="143"/>
      <c r="BI168" s="143"/>
      <c r="BJ168" s="17"/>
      <c r="BK168" s="143"/>
      <c r="BL168" s="17"/>
      <c r="BM168" s="17"/>
    </row>
    <row r="169" spans="2:65" s="1" customFormat="1" ht="25.5" customHeight="1" x14ac:dyDescent="0.3">
      <c r="B169" s="109"/>
      <c r="C169" s="155">
        <v>46</v>
      </c>
      <c r="D169" s="155" t="s">
        <v>125</v>
      </c>
      <c r="E169" s="156" t="s">
        <v>359</v>
      </c>
      <c r="F169" s="234" t="s">
        <v>360</v>
      </c>
      <c r="G169" s="234"/>
      <c r="H169" s="234"/>
      <c r="I169" s="234"/>
      <c r="J169" s="157" t="s">
        <v>129</v>
      </c>
      <c r="K169" s="158">
        <v>6</v>
      </c>
      <c r="L169" s="235"/>
      <c r="M169" s="235"/>
      <c r="N169" s="235">
        <f t="shared" si="10"/>
        <v>0</v>
      </c>
      <c r="O169" s="233"/>
      <c r="P169" s="233"/>
      <c r="Q169" s="233"/>
      <c r="R169" s="112"/>
      <c r="T169" s="183"/>
      <c r="U169" s="36"/>
      <c r="V169" s="141"/>
      <c r="W169" s="141"/>
      <c r="X169" s="141"/>
      <c r="Y169" s="141"/>
      <c r="Z169" s="141"/>
      <c r="AA169" s="142"/>
      <c r="AR169" s="17"/>
      <c r="AT169" s="17"/>
      <c r="AU169" s="17"/>
      <c r="AY169" s="17"/>
      <c r="BE169" s="143"/>
      <c r="BF169" s="143"/>
      <c r="BG169" s="143"/>
      <c r="BH169" s="143"/>
      <c r="BI169" s="143"/>
      <c r="BJ169" s="17"/>
      <c r="BK169" s="143"/>
      <c r="BL169" s="17"/>
      <c r="BM169" s="17"/>
    </row>
    <row r="170" spans="2:65" s="1" customFormat="1" ht="25.5" customHeight="1" x14ac:dyDescent="0.3">
      <c r="B170" s="109"/>
      <c r="C170" s="155">
        <v>47</v>
      </c>
      <c r="D170" s="155" t="s">
        <v>125</v>
      </c>
      <c r="E170" s="156" t="s">
        <v>282</v>
      </c>
      <c r="F170" s="234" t="s">
        <v>283</v>
      </c>
      <c r="G170" s="234"/>
      <c r="H170" s="234"/>
      <c r="I170" s="234"/>
      <c r="J170" s="157" t="s">
        <v>129</v>
      </c>
      <c r="K170" s="158">
        <v>4</v>
      </c>
      <c r="L170" s="235"/>
      <c r="M170" s="235"/>
      <c r="N170" s="235">
        <f t="shared" si="10"/>
        <v>0</v>
      </c>
      <c r="O170" s="233"/>
      <c r="P170" s="233"/>
      <c r="Q170" s="233"/>
      <c r="R170" s="112"/>
      <c r="T170" s="183"/>
      <c r="U170" s="36"/>
      <c r="V170" s="141"/>
      <c r="W170" s="141"/>
      <c r="X170" s="141"/>
      <c r="Y170" s="141"/>
      <c r="Z170" s="141"/>
      <c r="AA170" s="142"/>
      <c r="AR170" s="17"/>
      <c r="AT170" s="17"/>
      <c r="AU170" s="17"/>
      <c r="AY170" s="17"/>
      <c r="BE170" s="143"/>
      <c r="BF170" s="143"/>
      <c r="BG170" s="143"/>
      <c r="BH170" s="143"/>
      <c r="BI170" s="143"/>
      <c r="BJ170" s="17"/>
      <c r="BK170" s="143"/>
      <c r="BL170" s="17"/>
      <c r="BM170" s="17"/>
    </row>
    <row r="171" spans="2:65" s="1" customFormat="1" ht="25.5" customHeight="1" x14ac:dyDescent="0.3">
      <c r="B171" s="109"/>
      <c r="C171" s="155">
        <v>48</v>
      </c>
      <c r="D171" s="155" t="s">
        <v>125</v>
      </c>
      <c r="E171" s="156" t="s">
        <v>474</v>
      </c>
      <c r="F171" s="234" t="s">
        <v>475</v>
      </c>
      <c r="G171" s="234"/>
      <c r="H171" s="234"/>
      <c r="I171" s="234"/>
      <c r="J171" s="157" t="s">
        <v>129</v>
      </c>
      <c r="K171" s="158">
        <v>15</v>
      </c>
      <c r="L171" s="235"/>
      <c r="M171" s="235"/>
      <c r="N171" s="235">
        <f t="shared" ref="N171" si="11">ROUND(L171*K171,2)</f>
        <v>0</v>
      </c>
      <c r="O171" s="233"/>
      <c r="P171" s="233"/>
      <c r="Q171" s="233"/>
      <c r="R171" s="112"/>
      <c r="T171" s="183"/>
      <c r="U171" s="36"/>
      <c r="V171" s="141"/>
      <c r="W171" s="141"/>
      <c r="X171" s="141"/>
      <c r="Y171" s="141"/>
      <c r="Z171" s="141"/>
      <c r="AA171" s="142"/>
      <c r="AR171" s="17"/>
      <c r="AT171" s="17"/>
      <c r="AU171" s="17"/>
      <c r="AY171" s="17"/>
      <c r="BE171" s="143"/>
      <c r="BF171" s="143"/>
      <c r="BG171" s="143"/>
      <c r="BH171" s="143"/>
      <c r="BI171" s="143"/>
      <c r="BJ171" s="17"/>
      <c r="BK171" s="143"/>
      <c r="BL171" s="17"/>
      <c r="BM171" s="17"/>
    </row>
    <row r="172" spans="2:65" s="1" customFormat="1" ht="25.5" customHeight="1" x14ac:dyDescent="0.3">
      <c r="B172" s="109"/>
      <c r="C172" s="155">
        <v>49</v>
      </c>
      <c r="D172" s="155" t="s">
        <v>125</v>
      </c>
      <c r="E172" s="156" t="s">
        <v>361</v>
      </c>
      <c r="F172" s="234" t="s">
        <v>362</v>
      </c>
      <c r="G172" s="234"/>
      <c r="H172" s="234"/>
      <c r="I172" s="234"/>
      <c r="J172" s="157" t="s">
        <v>129</v>
      </c>
      <c r="K172" s="158">
        <v>20</v>
      </c>
      <c r="L172" s="235"/>
      <c r="M172" s="235"/>
      <c r="N172" s="235">
        <f t="shared" si="10"/>
        <v>0</v>
      </c>
      <c r="O172" s="233"/>
      <c r="P172" s="233"/>
      <c r="Q172" s="233"/>
      <c r="R172" s="112"/>
      <c r="T172" s="183"/>
      <c r="U172" s="36"/>
      <c r="V172" s="141"/>
      <c r="W172" s="141"/>
      <c r="X172" s="141"/>
      <c r="Y172" s="141"/>
      <c r="Z172" s="141"/>
      <c r="AA172" s="142"/>
      <c r="AR172" s="17"/>
      <c r="AT172" s="17"/>
      <c r="AU172" s="17"/>
      <c r="AY172" s="17"/>
      <c r="BE172" s="143"/>
      <c r="BF172" s="143"/>
      <c r="BG172" s="143"/>
      <c r="BH172" s="143"/>
      <c r="BI172" s="143"/>
      <c r="BJ172" s="17"/>
      <c r="BK172" s="143"/>
      <c r="BL172" s="17"/>
      <c r="BM172" s="17"/>
    </row>
    <row r="173" spans="2:65" s="1" customFormat="1" ht="25.5" customHeight="1" x14ac:dyDescent="0.3">
      <c r="B173" s="109"/>
      <c r="C173" s="155">
        <v>50</v>
      </c>
      <c r="D173" s="155" t="s">
        <v>125</v>
      </c>
      <c r="E173" s="156" t="s">
        <v>288</v>
      </c>
      <c r="F173" s="234" t="s">
        <v>367</v>
      </c>
      <c r="G173" s="234"/>
      <c r="H173" s="234"/>
      <c r="I173" s="234"/>
      <c r="J173" s="157" t="s">
        <v>129</v>
      </c>
      <c r="K173" s="158">
        <v>19</v>
      </c>
      <c r="L173" s="235"/>
      <c r="M173" s="235"/>
      <c r="N173" s="235">
        <f t="shared" si="10"/>
        <v>0</v>
      </c>
      <c r="O173" s="233"/>
      <c r="P173" s="233"/>
      <c r="Q173" s="233"/>
      <c r="R173" s="112"/>
      <c r="T173" s="183"/>
      <c r="U173" s="36"/>
      <c r="V173" s="141"/>
      <c r="W173" s="141"/>
      <c r="X173" s="141"/>
      <c r="Y173" s="141"/>
      <c r="Z173" s="141"/>
      <c r="AA173" s="142"/>
      <c r="AR173" s="17"/>
      <c r="AT173" s="17"/>
      <c r="AU173" s="17"/>
      <c r="AY173" s="17"/>
      <c r="BE173" s="143"/>
      <c r="BF173" s="143"/>
      <c r="BG173" s="143"/>
      <c r="BH173" s="143"/>
      <c r="BI173" s="143"/>
      <c r="BJ173" s="17"/>
      <c r="BK173" s="143"/>
      <c r="BL173" s="17"/>
      <c r="BM173" s="17"/>
    </row>
    <row r="174" spans="2:65" s="1" customFormat="1" ht="21.75" customHeight="1" x14ac:dyDescent="0.3">
      <c r="B174" s="109"/>
      <c r="C174" s="155">
        <v>51</v>
      </c>
      <c r="D174" s="155" t="s">
        <v>125</v>
      </c>
      <c r="E174" s="156" t="s">
        <v>363</v>
      </c>
      <c r="F174" s="234" t="s">
        <v>364</v>
      </c>
      <c r="G174" s="234"/>
      <c r="H174" s="234"/>
      <c r="I174" s="234"/>
      <c r="J174" s="157" t="s">
        <v>129</v>
      </c>
      <c r="K174" s="158">
        <v>10</v>
      </c>
      <c r="L174" s="235"/>
      <c r="M174" s="235"/>
      <c r="N174" s="235">
        <f t="shared" si="10"/>
        <v>0</v>
      </c>
      <c r="O174" s="233"/>
      <c r="P174" s="233"/>
      <c r="Q174" s="233"/>
      <c r="R174" s="112"/>
      <c r="T174" s="183"/>
      <c r="U174" s="36"/>
      <c r="V174" s="141"/>
      <c r="W174" s="141"/>
      <c r="X174" s="141"/>
      <c r="Y174" s="141"/>
      <c r="Z174" s="141"/>
      <c r="AA174" s="142"/>
      <c r="AR174" s="17"/>
      <c r="AT174" s="17"/>
      <c r="AU174" s="17"/>
      <c r="AY174" s="17"/>
      <c r="BE174" s="143"/>
      <c r="BF174" s="143"/>
      <c r="BG174" s="143"/>
      <c r="BH174" s="143"/>
      <c r="BI174" s="143"/>
      <c r="BJ174" s="17"/>
      <c r="BK174" s="143"/>
      <c r="BL174" s="17"/>
      <c r="BM174" s="17"/>
    </row>
    <row r="175" spans="2:65" s="1" customFormat="1" ht="20.25" customHeight="1" x14ac:dyDescent="0.3">
      <c r="B175" s="109"/>
      <c r="C175" s="155">
        <v>52</v>
      </c>
      <c r="D175" s="155" t="s">
        <v>125</v>
      </c>
      <c r="E175" s="156" t="s">
        <v>289</v>
      </c>
      <c r="F175" s="234" t="s">
        <v>290</v>
      </c>
      <c r="G175" s="234"/>
      <c r="H175" s="234"/>
      <c r="I175" s="234"/>
      <c r="J175" s="157" t="s">
        <v>291</v>
      </c>
      <c r="K175" s="158">
        <v>20</v>
      </c>
      <c r="L175" s="235"/>
      <c r="M175" s="235"/>
      <c r="N175" s="235">
        <f t="shared" si="10"/>
        <v>0</v>
      </c>
      <c r="O175" s="233"/>
      <c r="P175" s="233"/>
      <c r="Q175" s="233"/>
      <c r="R175" s="112"/>
      <c r="T175" s="183"/>
      <c r="U175" s="36"/>
      <c r="V175" s="141"/>
      <c r="W175" s="141"/>
      <c r="X175" s="141"/>
      <c r="Y175" s="141"/>
      <c r="Z175" s="141"/>
      <c r="AA175" s="142"/>
      <c r="AR175" s="17"/>
      <c r="AT175" s="17"/>
      <c r="AU175" s="17"/>
      <c r="AY175" s="17"/>
      <c r="BE175" s="143"/>
      <c r="BF175" s="143"/>
      <c r="BG175" s="143"/>
      <c r="BH175" s="143"/>
      <c r="BI175" s="143"/>
      <c r="BJ175" s="17"/>
      <c r="BK175" s="143"/>
      <c r="BL175" s="17"/>
      <c r="BM175" s="17"/>
    </row>
    <row r="176" spans="2:65" s="1" customFormat="1" ht="15" customHeight="1" x14ac:dyDescent="0.3">
      <c r="B176" s="109"/>
      <c r="C176" s="155">
        <v>53</v>
      </c>
      <c r="D176" s="155" t="s">
        <v>125</v>
      </c>
      <c r="E176" s="156" t="s">
        <v>294</v>
      </c>
      <c r="F176" s="234" t="s">
        <v>295</v>
      </c>
      <c r="G176" s="234"/>
      <c r="H176" s="234"/>
      <c r="I176" s="234"/>
      <c r="J176" s="157" t="s">
        <v>129</v>
      </c>
      <c r="K176" s="158">
        <v>20</v>
      </c>
      <c r="L176" s="235"/>
      <c r="M176" s="235"/>
      <c r="N176" s="235">
        <f t="shared" si="10"/>
        <v>0</v>
      </c>
      <c r="O176" s="233"/>
      <c r="P176" s="233"/>
      <c r="Q176" s="233"/>
      <c r="R176" s="112"/>
      <c r="T176" s="183"/>
      <c r="U176" s="36"/>
      <c r="V176" s="141"/>
      <c r="W176" s="141"/>
      <c r="X176" s="141"/>
      <c r="Y176" s="141"/>
      <c r="Z176" s="141"/>
      <c r="AA176" s="142"/>
      <c r="AR176" s="17"/>
      <c r="AT176" s="17"/>
      <c r="AU176" s="17"/>
      <c r="AY176" s="17"/>
      <c r="BE176" s="143"/>
      <c r="BF176" s="143"/>
      <c r="BG176" s="143"/>
      <c r="BH176" s="143"/>
      <c r="BI176" s="143"/>
      <c r="BJ176" s="17"/>
      <c r="BK176" s="143"/>
      <c r="BL176" s="17"/>
      <c r="BM176" s="17"/>
    </row>
    <row r="177" spans="2:65" s="10" customFormat="1" ht="16.5" customHeight="1" x14ac:dyDescent="0.3">
      <c r="B177" s="144"/>
      <c r="C177" s="155">
        <v>54</v>
      </c>
      <c r="D177" s="155" t="s">
        <v>125</v>
      </c>
      <c r="E177" s="156" t="s">
        <v>292</v>
      </c>
      <c r="F177" s="234" t="s">
        <v>293</v>
      </c>
      <c r="G177" s="234"/>
      <c r="H177" s="234"/>
      <c r="I177" s="234"/>
      <c r="J177" s="157" t="s">
        <v>291</v>
      </c>
      <c r="K177" s="158">
        <v>19</v>
      </c>
      <c r="L177" s="235"/>
      <c r="M177" s="235"/>
      <c r="N177" s="235">
        <f t="shared" si="10"/>
        <v>0</v>
      </c>
      <c r="O177" s="233"/>
      <c r="P177" s="233"/>
      <c r="Q177" s="233"/>
      <c r="R177" s="145"/>
      <c r="T177" s="146"/>
      <c r="AA177" s="147"/>
      <c r="AT177" s="148" t="s">
        <v>124</v>
      </c>
      <c r="AU177" s="148" t="s">
        <v>89</v>
      </c>
      <c r="AV177" s="10" t="s">
        <v>89</v>
      </c>
      <c r="AW177" s="10" t="s">
        <v>27</v>
      </c>
      <c r="AX177" s="10" t="s">
        <v>75</v>
      </c>
      <c r="AY177" s="148" t="s">
        <v>120</v>
      </c>
    </row>
    <row r="178" spans="2:65" s="1" customFormat="1" ht="23.25" customHeight="1" x14ac:dyDescent="0.3">
      <c r="B178" s="109"/>
      <c r="C178" s="155">
        <v>55</v>
      </c>
      <c r="D178" s="155" t="s">
        <v>125</v>
      </c>
      <c r="E178" s="156" t="s">
        <v>296</v>
      </c>
      <c r="F178" s="234" t="s">
        <v>297</v>
      </c>
      <c r="G178" s="234"/>
      <c r="H178" s="234"/>
      <c r="I178" s="234"/>
      <c r="J178" s="157" t="s">
        <v>129</v>
      </c>
      <c r="K178" s="158">
        <v>19</v>
      </c>
      <c r="L178" s="235"/>
      <c r="M178" s="235"/>
      <c r="N178" s="235">
        <f t="shared" si="10"/>
        <v>0</v>
      </c>
      <c r="O178" s="233"/>
      <c r="P178" s="233"/>
      <c r="Q178" s="233"/>
      <c r="R178" s="112"/>
      <c r="T178" s="140" t="s">
        <v>5</v>
      </c>
      <c r="U178" s="36" t="s">
        <v>34</v>
      </c>
      <c r="V178" s="141">
        <v>0.82099999999999995</v>
      </c>
      <c r="W178" s="141" t="e">
        <f>V178*#REF!</f>
        <v>#REF!</v>
      </c>
      <c r="X178" s="141">
        <v>6.3200000000000001E-3</v>
      </c>
      <c r="Y178" s="141" t="e">
        <f>X178*#REF!</f>
        <v>#REF!</v>
      </c>
      <c r="Z178" s="141">
        <v>0</v>
      </c>
      <c r="AA178" s="142" t="e">
        <f>Z178*#REF!</f>
        <v>#REF!</v>
      </c>
      <c r="AR178" s="17" t="s">
        <v>126</v>
      </c>
      <c r="AT178" s="17" t="s">
        <v>121</v>
      </c>
      <c r="AU178" s="17" t="s">
        <v>89</v>
      </c>
      <c r="AY178" s="17" t="s">
        <v>120</v>
      </c>
      <c r="BE178" s="143" t="e">
        <f>IF(U178="základní",#REF!,0)</f>
        <v>#REF!</v>
      </c>
      <c r="BF178" s="143">
        <f>IF(U178="snížená",#REF!,0)</f>
        <v>0</v>
      </c>
      <c r="BG178" s="143">
        <f>IF(U178="zákl. přenesená",#REF!,0)</f>
        <v>0</v>
      </c>
      <c r="BH178" s="143">
        <f>IF(U178="sníž. přenesená",#REF!,0)</f>
        <v>0</v>
      </c>
      <c r="BI178" s="143">
        <f>IF(U178="nulová",#REF!,0)</f>
        <v>0</v>
      </c>
      <c r="BJ178" s="17" t="s">
        <v>75</v>
      </c>
      <c r="BK178" s="143" t="e">
        <f>ROUND(#REF!*#REF!,2)</f>
        <v>#REF!</v>
      </c>
      <c r="BL178" s="17" t="s">
        <v>126</v>
      </c>
      <c r="BM178" s="17" t="s">
        <v>140</v>
      </c>
    </row>
    <row r="179" spans="2:65" s="10" customFormat="1" ht="32.25" customHeight="1" x14ac:dyDescent="0.3">
      <c r="B179" s="144"/>
      <c r="C179" s="136">
        <v>56</v>
      </c>
      <c r="D179" s="136" t="s">
        <v>121</v>
      </c>
      <c r="E179" s="137" t="s">
        <v>365</v>
      </c>
      <c r="F179" s="232" t="s">
        <v>476</v>
      </c>
      <c r="G179" s="232"/>
      <c r="H179" s="232"/>
      <c r="I179" s="232"/>
      <c r="J179" s="138" t="s">
        <v>128</v>
      </c>
      <c r="K179" s="139">
        <f>SUM(N166:Q178)/100</f>
        <v>0</v>
      </c>
      <c r="L179" s="233"/>
      <c r="M179" s="233"/>
      <c r="N179" s="233">
        <f t="shared" si="10"/>
        <v>0</v>
      </c>
      <c r="O179" s="233"/>
      <c r="P179" s="233"/>
      <c r="Q179" s="233"/>
      <c r="R179" s="145"/>
      <c r="T179" s="146"/>
      <c r="AA179" s="147"/>
      <c r="AT179" s="148" t="s">
        <v>124</v>
      </c>
      <c r="AU179" s="148" t="s">
        <v>89</v>
      </c>
      <c r="AV179" s="10" t="s">
        <v>89</v>
      </c>
      <c r="AW179" s="10" t="s">
        <v>27</v>
      </c>
      <c r="AX179" s="10" t="s">
        <v>69</v>
      </c>
      <c r="AY179" s="148" t="s">
        <v>120</v>
      </c>
    </row>
    <row r="180" spans="2:65" x14ac:dyDescent="0.3">
      <c r="B180" s="51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3"/>
    </row>
  </sheetData>
  <mergeCells count="233">
    <mergeCell ref="L179:M179"/>
    <mergeCell ref="N179:Q179"/>
    <mergeCell ref="F173:I173"/>
    <mergeCell ref="L173:M173"/>
    <mergeCell ref="N173:Q173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9:I179"/>
    <mergeCell ref="F172:I172"/>
    <mergeCell ref="L172:M172"/>
    <mergeCell ref="N172:Q172"/>
    <mergeCell ref="F174:I174"/>
    <mergeCell ref="L174:M174"/>
    <mergeCell ref="N174:Q174"/>
    <mergeCell ref="F171:I171"/>
    <mergeCell ref="L171:M171"/>
    <mergeCell ref="N171:Q171"/>
    <mergeCell ref="F162:I162"/>
    <mergeCell ref="L162:M162"/>
    <mergeCell ref="N162:Q162"/>
    <mergeCell ref="F158:I158"/>
    <mergeCell ref="L158:M158"/>
    <mergeCell ref="N158:Q158"/>
    <mergeCell ref="F170:I170"/>
    <mergeCell ref="L170:M170"/>
    <mergeCell ref="N170:Q170"/>
    <mergeCell ref="L169:M169"/>
    <mergeCell ref="N169:Q169"/>
    <mergeCell ref="F169:I169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1:I161"/>
    <mergeCell ref="L161:M161"/>
    <mergeCell ref="N161:Q161"/>
    <mergeCell ref="H1:K1"/>
    <mergeCell ref="N120:Q120"/>
    <mergeCell ref="N121:Q121"/>
    <mergeCell ref="N122:Q122"/>
    <mergeCell ref="N165:Q165"/>
    <mergeCell ref="F178:I178"/>
    <mergeCell ref="L178:M178"/>
    <mergeCell ref="N178:Q178"/>
    <mergeCell ref="F164:I164"/>
    <mergeCell ref="L164:M164"/>
    <mergeCell ref="N164:Q164"/>
    <mergeCell ref="F163:I163"/>
    <mergeCell ref="L163:M163"/>
    <mergeCell ref="N163:Q163"/>
    <mergeCell ref="N126:Q126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48:I148"/>
    <mergeCell ref="L148:M148"/>
    <mergeCell ref="N148:Q148"/>
    <mergeCell ref="F154:I154"/>
    <mergeCell ref="L154:M154"/>
    <mergeCell ref="N154:Q154"/>
    <mergeCell ref="L151:M151"/>
    <mergeCell ref="N151:Q151"/>
    <mergeCell ref="L152:M152"/>
    <mergeCell ref="N152:Q152"/>
    <mergeCell ref="L153:M153"/>
    <mergeCell ref="N153:Q153"/>
    <mergeCell ref="F149:I149"/>
    <mergeCell ref="L149:M149"/>
    <mergeCell ref="N149:Q149"/>
    <mergeCell ref="F151:I151"/>
    <mergeCell ref="F152:I152"/>
    <mergeCell ref="F153:I153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12:P112"/>
    <mergeCell ref="M114:P114"/>
    <mergeCell ref="M116:Q116"/>
    <mergeCell ref="M117:Q117"/>
    <mergeCell ref="F119:I119"/>
    <mergeCell ref="L119:M119"/>
    <mergeCell ref="N119:Q119"/>
    <mergeCell ref="F135:I135"/>
    <mergeCell ref="L135:M135"/>
    <mergeCell ref="N135:Q135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6:I126"/>
    <mergeCell ref="L126:M126"/>
    <mergeCell ref="N96:Q96"/>
    <mergeCell ref="N97:Q97"/>
    <mergeCell ref="N99:Q99"/>
    <mergeCell ref="D100:H100"/>
    <mergeCell ref="N100:Q100"/>
    <mergeCell ref="N101:Q101"/>
    <mergeCell ref="L103:Q103"/>
    <mergeCell ref="C109:Q109"/>
    <mergeCell ref="F111:P111"/>
    <mergeCell ref="N91:Q91"/>
    <mergeCell ref="N92:Q92"/>
    <mergeCell ref="N93:Q93"/>
    <mergeCell ref="N94:Q94"/>
    <mergeCell ref="N95:Q95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O17:P17"/>
    <mergeCell ref="O18:P18"/>
    <mergeCell ref="O20:P20"/>
    <mergeCell ref="O21:P21"/>
    <mergeCell ref="E24:L24"/>
    <mergeCell ref="M27:P27"/>
    <mergeCell ref="M28:P28"/>
    <mergeCell ref="N89:Q89"/>
    <mergeCell ref="N90:Q90"/>
    <mergeCell ref="N86:Q86"/>
    <mergeCell ref="N88:Q8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F125:I125"/>
    <mergeCell ref="L125:M125"/>
    <mergeCell ref="N125:Q12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F143:I143"/>
    <mergeCell ref="L143:M143"/>
    <mergeCell ref="N143:Q143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19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99"/>
  <sheetViews>
    <sheetView showGridLines="0" workbookViewId="0">
      <pane ySplit="1" topLeftCell="A191" activePane="bottomLeft" state="frozen"/>
      <selection pane="bottomLeft" activeCell="L198" sqref="L198:M198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84</v>
      </c>
      <c r="G1" s="14"/>
      <c r="H1" s="258" t="s">
        <v>85</v>
      </c>
      <c r="I1" s="258"/>
      <c r="J1" s="258"/>
      <c r="K1" s="258"/>
      <c r="L1" s="14" t="s">
        <v>86</v>
      </c>
      <c r="M1" s="12"/>
      <c r="N1" s="12"/>
      <c r="O1" s="13" t="s">
        <v>87</v>
      </c>
      <c r="P1" s="12"/>
      <c r="Q1" s="12"/>
      <c r="R1" s="12"/>
      <c r="S1" s="14" t="s">
        <v>88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T2" s="186" t="s">
        <v>12</v>
      </c>
      <c r="AT2" s="17" t="s">
        <v>78</v>
      </c>
    </row>
    <row r="3" spans="1:66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89</v>
      </c>
    </row>
    <row r="4" spans="1:66" ht="36.950000000000003" customHeight="1" x14ac:dyDescent="0.3">
      <c r="B4" s="21"/>
      <c r="C4" s="196" t="s">
        <v>90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2"/>
      <c r="AT4" s="17" t="s">
        <v>6</v>
      </c>
    </row>
    <row r="5" spans="1:66" ht="6.95" customHeight="1" x14ac:dyDescent="0.3">
      <c r="B5" s="21"/>
      <c r="R5" s="22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66" ht="25.35" customHeight="1" x14ac:dyDescent="0.3">
      <c r="B6" s="21"/>
      <c r="D6" s="26" t="s">
        <v>15</v>
      </c>
      <c r="F6" s="238" t="str">
        <f>'Rekapitulace stavby'!K6</f>
        <v>Oprava sociálního zázemí školní jídelny ZŠ Sjednocení  ve Studénce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R6" s="22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66" s="1" customFormat="1" ht="32.85" customHeight="1" x14ac:dyDescent="0.3">
      <c r="B7" s="29"/>
      <c r="D7" s="25" t="s">
        <v>91</v>
      </c>
      <c r="F7" s="200" t="s">
        <v>195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R7" s="30"/>
    </row>
    <row r="8" spans="1:66" s="1" customFormat="1" ht="14.45" customHeight="1" x14ac:dyDescent="0.3">
      <c r="B8" s="29"/>
      <c r="D8" s="26" t="s">
        <v>16</v>
      </c>
      <c r="F8" s="24" t="s">
        <v>5</v>
      </c>
      <c r="M8" s="26" t="s">
        <v>17</v>
      </c>
      <c r="O8" s="24" t="s">
        <v>5</v>
      </c>
      <c r="R8" s="30"/>
    </row>
    <row r="9" spans="1:66" s="1" customFormat="1" ht="14.45" customHeight="1" x14ac:dyDescent="0.3">
      <c r="B9" s="29"/>
      <c r="D9" s="26" t="s">
        <v>18</v>
      </c>
      <c r="F9" s="24" t="s">
        <v>191</v>
      </c>
      <c r="M9" s="26" t="s">
        <v>19</v>
      </c>
      <c r="O9" s="241">
        <v>44706</v>
      </c>
      <c r="P9" s="241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198" t="s">
        <v>5</v>
      </c>
      <c r="P11" s="198"/>
      <c r="R11" s="30"/>
    </row>
    <row r="12" spans="1:66" s="1" customFormat="1" ht="18" customHeight="1" x14ac:dyDescent="0.3">
      <c r="B12" s="29"/>
      <c r="E12" s="24" t="s">
        <v>192</v>
      </c>
      <c r="M12" s="26" t="s">
        <v>22</v>
      </c>
      <c r="O12" s="198" t="s">
        <v>5</v>
      </c>
      <c r="P12" s="198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23</v>
      </c>
      <c r="M14" s="26" t="s">
        <v>21</v>
      </c>
      <c r="O14" s="198" t="s">
        <v>5</v>
      </c>
      <c r="P14" s="198"/>
      <c r="R14" s="30"/>
    </row>
    <row r="15" spans="1:66" s="1" customFormat="1" ht="18" customHeight="1" x14ac:dyDescent="0.3">
      <c r="B15" s="29"/>
      <c r="E15" s="24" t="s">
        <v>24</v>
      </c>
      <c r="M15" s="26" t="s">
        <v>22</v>
      </c>
      <c r="O15" s="198" t="s">
        <v>5</v>
      </c>
      <c r="P15" s="198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25</v>
      </c>
      <c r="M17" s="26" t="s">
        <v>21</v>
      </c>
      <c r="O17" s="198" t="s">
        <v>5</v>
      </c>
      <c r="P17" s="198"/>
      <c r="R17" s="30"/>
    </row>
    <row r="18" spans="2:18" s="1" customFormat="1" ht="18" customHeight="1" x14ac:dyDescent="0.3">
      <c r="B18" s="29"/>
      <c r="E18" s="24" t="s">
        <v>26</v>
      </c>
      <c r="M18" s="26" t="s">
        <v>22</v>
      </c>
      <c r="O18" s="198" t="s">
        <v>5</v>
      </c>
      <c r="P18" s="198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198" t="s">
        <v>5</v>
      </c>
      <c r="P20" s="198"/>
      <c r="R20" s="30"/>
    </row>
    <row r="21" spans="2:18" s="1" customFormat="1" ht="18" customHeight="1" x14ac:dyDescent="0.3">
      <c r="B21" s="29"/>
      <c r="E21" s="24"/>
      <c r="M21" s="26" t="s">
        <v>22</v>
      </c>
      <c r="O21" s="198" t="s">
        <v>5</v>
      </c>
      <c r="P21" s="198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16.5" customHeight="1" x14ac:dyDescent="0.3">
      <c r="B24" s="29"/>
      <c r="E24" s="201" t="s">
        <v>5</v>
      </c>
      <c r="F24" s="201"/>
      <c r="G24" s="201"/>
      <c r="H24" s="201"/>
      <c r="I24" s="201"/>
      <c r="J24" s="201"/>
      <c r="K24" s="201"/>
      <c r="L24" s="201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92</v>
      </c>
      <c r="M27" s="223">
        <f>N88</f>
        <v>0</v>
      </c>
      <c r="N27" s="223"/>
      <c r="O27" s="223"/>
      <c r="P27" s="223"/>
      <c r="R27" s="30"/>
    </row>
    <row r="28" spans="2:18" s="1" customFormat="1" ht="14.45" customHeight="1" x14ac:dyDescent="0.3">
      <c r="B28" s="29"/>
      <c r="D28" s="28" t="s">
        <v>93</v>
      </c>
      <c r="M28" s="223">
        <f>N96</f>
        <v>0</v>
      </c>
      <c r="N28" s="223"/>
      <c r="O28" s="223"/>
      <c r="P28" s="223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32</v>
      </c>
      <c r="M30" s="249">
        <f>ROUND(M27+M28,2)</f>
        <v>0</v>
      </c>
      <c r="N30" s="240"/>
      <c r="O30" s="240"/>
      <c r="P30" s="240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0.21</v>
      </c>
      <c r="G32" s="96" t="s">
        <v>35</v>
      </c>
      <c r="H32" s="250">
        <f>M30</f>
        <v>0</v>
      </c>
      <c r="I32" s="240"/>
      <c r="J32" s="240"/>
      <c r="M32" s="250">
        <f>SUM(H32*0.21)</f>
        <v>0</v>
      </c>
      <c r="N32" s="240"/>
      <c r="O32" s="240"/>
      <c r="P32" s="240"/>
      <c r="R32" s="30"/>
    </row>
    <row r="33" spans="2:18" s="1" customFormat="1" ht="14.45" customHeight="1" x14ac:dyDescent="0.3">
      <c r="B33" s="29"/>
      <c r="E33" s="34" t="s">
        <v>36</v>
      </c>
      <c r="F33" s="35">
        <v>0.15</v>
      </c>
      <c r="G33" s="96" t="s">
        <v>35</v>
      </c>
      <c r="H33" s="250">
        <f>ROUND((SUM(BF96:BF99)+SUM(BF117:BF198)), 2)</f>
        <v>0</v>
      </c>
      <c r="I33" s="240"/>
      <c r="J33" s="240"/>
      <c r="M33" s="250">
        <f>ROUND(ROUND((SUM(BF96:BF99)+SUM(BF117:BF198)), 2)*F33, 2)</f>
        <v>0</v>
      </c>
      <c r="N33" s="240"/>
      <c r="O33" s="240"/>
      <c r="P33" s="240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0.21</v>
      </c>
      <c r="G34" s="96" t="s">
        <v>35</v>
      </c>
      <c r="H34" s="250">
        <f>ROUND((SUM(BG96:BG99)+SUM(BG117:BG198)), 2)</f>
        <v>0</v>
      </c>
      <c r="I34" s="240"/>
      <c r="J34" s="240"/>
      <c r="M34" s="250">
        <v>0</v>
      </c>
      <c r="N34" s="240"/>
      <c r="O34" s="240"/>
      <c r="P34" s="240"/>
      <c r="R34" s="30"/>
    </row>
    <row r="35" spans="2:18" s="1" customFormat="1" ht="14.45" hidden="1" customHeight="1" x14ac:dyDescent="0.3">
      <c r="B35" s="29"/>
      <c r="E35" s="34" t="s">
        <v>38</v>
      </c>
      <c r="F35" s="35">
        <v>0.15</v>
      </c>
      <c r="G35" s="96" t="s">
        <v>35</v>
      </c>
      <c r="H35" s="250">
        <f>ROUND((SUM(BH96:BH99)+SUM(BH117:BH198)), 2)</f>
        <v>0</v>
      </c>
      <c r="I35" s="240"/>
      <c r="J35" s="240"/>
      <c r="M35" s="250">
        <v>0</v>
      </c>
      <c r="N35" s="240"/>
      <c r="O35" s="240"/>
      <c r="P35" s="240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6" t="s">
        <v>35</v>
      </c>
      <c r="H36" s="250">
        <f>ROUND((SUM(BI96:BI99)+SUM(BI117:BI198)), 2)</f>
        <v>0</v>
      </c>
      <c r="I36" s="240"/>
      <c r="J36" s="240"/>
      <c r="M36" s="250">
        <v>0</v>
      </c>
      <c r="N36" s="240"/>
      <c r="O36" s="240"/>
      <c r="P36" s="240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40</v>
      </c>
      <c r="E38" s="65"/>
      <c r="F38" s="65"/>
      <c r="G38" s="98" t="s">
        <v>41</v>
      </c>
      <c r="H38" s="99" t="s">
        <v>42</v>
      </c>
      <c r="I38" s="65"/>
      <c r="J38" s="65"/>
      <c r="K38" s="65"/>
      <c r="L38" s="251">
        <f>SUM(M30:M36)</f>
        <v>0</v>
      </c>
      <c r="M38" s="251"/>
      <c r="N38" s="251"/>
      <c r="O38" s="251"/>
      <c r="P38" s="252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1"/>
      <c r="R41" s="22"/>
    </row>
    <row r="42" spans="2:18" x14ac:dyDescent="0.3">
      <c r="B42" s="21"/>
      <c r="R42" s="22"/>
    </row>
    <row r="43" spans="2:18" x14ac:dyDescent="0.3">
      <c r="B43" s="21"/>
      <c r="R43" s="22"/>
    </row>
    <row r="44" spans="2:18" x14ac:dyDescent="0.3">
      <c r="B44" s="21"/>
      <c r="R44" s="22"/>
    </row>
    <row r="45" spans="2:18" x14ac:dyDescent="0.3">
      <c r="B45" s="21"/>
      <c r="R45" s="22"/>
    </row>
    <row r="46" spans="2:18" x14ac:dyDescent="0.3">
      <c r="B46" s="21"/>
      <c r="R46" s="22"/>
    </row>
    <row r="47" spans="2:18" x14ac:dyDescent="0.3">
      <c r="B47" s="21"/>
      <c r="R47" s="22"/>
    </row>
    <row r="48" spans="2:18" x14ac:dyDescent="0.3">
      <c r="B48" s="21"/>
      <c r="R48" s="22"/>
    </row>
    <row r="49" spans="2:18" x14ac:dyDescent="0.3">
      <c r="B49" s="21"/>
      <c r="R49" s="22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1"/>
      <c r="D51" s="45"/>
      <c r="H51" s="46"/>
      <c r="J51" s="45"/>
      <c r="P51" s="46"/>
      <c r="R51" s="22"/>
    </row>
    <row r="52" spans="2:18" x14ac:dyDescent="0.3">
      <c r="B52" s="21"/>
      <c r="D52" s="45"/>
      <c r="H52" s="46"/>
      <c r="J52" s="45"/>
      <c r="P52" s="46"/>
      <c r="R52" s="22"/>
    </row>
    <row r="53" spans="2:18" x14ac:dyDescent="0.3">
      <c r="B53" s="21"/>
      <c r="D53" s="45"/>
      <c r="H53" s="46"/>
      <c r="J53" s="45"/>
      <c r="P53" s="46"/>
      <c r="R53" s="22"/>
    </row>
    <row r="54" spans="2:18" x14ac:dyDescent="0.3">
      <c r="B54" s="21"/>
      <c r="D54" s="45"/>
      <c r="H54" s="46"/>
      <c r="J54" s="45"/>
      <c r="P54" s="46"/>
      <c r="R54" s="22"/>
    </row>
    <row r="55" spans="2:18" x14ac:dyDescent="0.3">
      <c r="B55" s="21"/>
      <c r="D55" s="45"/>
      <c r="H55" s="46"/>
      <c r="J55" s="45"/>
      <c r="P55" s="46"/>
      <c r="R55" s="22"/>
    </row>
    <row r="56" spans="2:18" x14ac:dyDescent="0.3">
      <c r="B56" s="21"/>
      <c r="D56" s="45"/>
      <c r="H56" s="46"/>
      <c r="J56" s="45"/>
      <c r="P56" s="46"/>
      <c r="R56" s="22"/>
    </row>
    <row r="57" spans="2:18" x14ac:dyDescent="0.3">
      <c r="B57" s="21"/>
      <c r="D57" s="45"/>
      <c r="H57" s="46"/>
      <c r="J57" s="45"/>
      <c r="P57" s="46"/>
      <c r="R57" s="22"/>
    </row>
    <row r="58" spans="2:18" x14ac:dyDescent="0.3">
      <c r="B58" s="21"/>
      <c r="D58" s="45"/>
      <c r="H58" s="46"/>
      <c r="J58" s="45"/>
      <c r="P58" s="46"/>
      <c r="R58" s="22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1"/>
      <c r="R60" s="22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1"/>
      <c r="D62" s="45"/>
      <c r="H62" s="46"/>
      <c r="J62" s="45"/>
      <c r="P62" s="46"/>
      <c r="R62" s="22"/>
    </row>
    <row r="63" spans="2:18" x14ac:dyDescent="0.3">
      <c r="B63" s="21"/>
      <c r="D63" s="45"/>
      <c r="H63" s="46"/>
      <c r="J63" s="45"/>
      <c r="P63" s="46"/>
      <c r="R63" s="22"/>
    </row>
    <row r="64" spans="2:18" x14ac:dyDescent="0.3">
      <c r="B64" s="21"/>
      <c r="D64" s="45"/>
      <c r="H64" s="46"/>
      <c r="J64" s="45"/>
      <c r="P64" s="46"/>
      <c r="R64" s="22"/>
    </row>
    <row r="65" spans="2:18" x14ac:dyDescent="0.3">
      <c r="B65" s="21"/>
      <c r="D65" s="45"/>
      <c r="H65" s="46"/>
      <c r="J65" s="45"/>
      <c r="P65" s="46"/>
      <c r="R65" s="22"/>
    </row>
    <row r="66" spans="2:18" x14ac:dyDescent="0.3">
      <c r="B66" s="21"/>
      <c r="D66" s="45"/>
      <c r="H66" s="46"/>
      <c r="J66" s="45"/>
      <c r="P66" s="46"/>
      <c r="R66" s="22"/>
    </row>
    <row r="67" spans="2:18" x14ac:dyDescent="0.3">
      <c r="B67" s="21"/>
      <c r="D67" s="45"/>
      <c r="H67" s="46"/>
      <c r="J67" s="45"/>
      <c r="P67" s="46"/>
      <c r="R67" s="22"/>
    </row>
    <row r="68" spans="2:18" x14ac:dyDescent="0.3">
      <c r="B68" s="21"/>
      <c r="D68" s="45"/>
      <c r="H68" s="46"/>
      <c r="J68" s="45"/>
      <c r="P68" s="46"/>
      <c r="R68" s="22"/>
    </row>
    <row r="69" spans="2:18" x14ac:dyDescent="0.3">
      <c r="B69" s="21"/>
      <c r="D69" s="45"/>
      <c r="H69" s="46"/>
      <c r="J69" s="45"/>
      <c r="P69" s="46"/>
      <c r="R69" s="22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6" t="s">
        <v>94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15</v>
      </c>
      <c r="F78" s="238" t="str">
        <f>F6</f>
        <v>Oprava sociálního zázemí školní jídelny ZŠ Sjednocení  ve Studénce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R78" s="30"/>
    </row>
    <row r="79" spans="2:18" s="1" customFormat="1" ht="36.950000000000003" customHeight="1" x14ac:dyDescent="0.3">
      <c r="B79" s="29"/>
      <c r="C79" s="60" t="s">
        <v>91</v>
      </c>
      <c r="F79" s="210" t="str">
        <f>F7</f>
        <v>Vodovod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18</v>
      </c>
      <c r="F81" s="24" t="str">
        <f>F9</f>
        <v>Studénka</v>
      </c>
      <c r="K81" s="26" t="s">
        <v>19</v>
      </c>
      <c r="M81" s="241">
        <f>IF(O9="","",O9)</f>
        <v>44706</v>
      </c>
      <c r="N81" s="241"/>
      <c r="O81" s="241"/>
      <c r="P81" s="241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Město Studénka</v>
      </c>
      <c r="K83" s="26" t="s">
        <v>25</v>
      </c>
      <c r="M83" s="198" t="str">
        <f>E18</f>
        <v>ing. Krhovský</v>
      </c>
      <c r="N83" s="198"/>
      <c r="O83" s="198"/>
      <c r="P83" s="198"/>
      <c r="Q83" s="198"/>
      <c r="R83" s="30"/>
    </row>
    <row r="84" spans="2:47" s="1" customFormat="1" ht="14.45" customHeight="1" x14ac:dyDescent="0.3">
      <c r="B84" s="29"/>
      <c r="C84" s="26" t="s">
        <v>23</v>
      </c>
      <c r="F84" s="24" t="str">
        <f>IF(E15="","",E15)</f>
        <v>bude určen výběrem</v>
      </c>
      <c r="K84" s="26" t="s">
        <v>28</v>
      </c>
      <c r="M84" s="198"/>
      <c r="N84" s="198"/>
      <c r="O84" s="198"/>
      <c r="P84" s="198"/>
      <c r="Q84" s="198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46" t="s">
        <v>95</v>
      </c>
      <c r="D86" s="247"/>
      <c r="E86" s="247"/>
      <c r="F86" s="247"/>
      <c r="G86" s="247"/>
      <c r="H86" s="93"/>
      <c r="I86" s="93"/>
      <c r="J86" s="93"/>
      <c r="K86" s="93"/>
      <c r="L86" s="93"/>
      <c r="M86" s="93"/>
      <c r="N86" s="246" t="s">
        <v>96</v>
      </c>
      <c r="O86" s="247"/>
      <c r="P86" s="247"/>
      <c r="Q86" s="24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97</v>
      </c>
      <c r="N88" s="218">
        <f>N117</f>
        <v>0</v>
      </c>
      <c r="O88" s="248"/>
      <c r="P88" s="248"/>
      <c r="Q88" s="248"/>
      <c r="R88" s="30"/>
      <c r="AU88" s="17" t="s">
        <v>98</v>
      </c>
    </row>
    <row r="89" spans="2:47" s="6" customFormat="1" ht="24.95" customHeight="1" x14ac:dyDescent="0.3">
      <c r="B89" s="101"/>
      <c r="D89" s="102" t="s">
        <v>99</v>
      </c>
      <c r="N89" s="242">
        <f>N118</f>
        <v>0</v>
      </c>
      <c r="O89" s="243"/>
      <c r="P89" s="243"/>
      <c r="Q89" s="243"/>
      <c r="R89" s="103"/>
    </row>
    <row r="90" spans="2:47" s="7" customFormat="1" ht="19.899999999999999" customHeight="1" x14ac:dyDescent="0.3">
      <c r="B90" s="104"/>
      <c r="D90" s="105" t="s">
        <v>245</v>
      </c>
      <c r="N90" s="244">
        <f>N119</f>
        <v>0</v>
      </c>
      <c r="O90" s="245"/>
      <c r="P90" s="245"/>
      <c r="Q90" s="245"/>
      <c r="R90" s="106"/>
    </row>
    <row r="91" spans="2:47" s="7" customFormat="1" ht="19.899999999999999" customHeight="1" x14ac:dyDescent="0.3">
      <c r="B91" s="104"/>
      <c r="D91" s="105" t="s">
        <v>246</v>
      </c>
      <c r="N91" s="244">
        <f>N125</f>
        <v>0</v>
      </c>
      <c r="O91" s="245"/>
      <c r="P91" s="245"/>
      <c r="Q91" s="245"/>
      <c r="R91" s="106"/>
    </row>
    <row r="92" spans="2:47" s="7" customFormat="1" ht="19.899999999999999" customHeight="1" x14ac:dyDescent="0.3">
      <c r="B92" s="104"/>
      <c r="D92" s="154" t="s">
        <v>248</v>
      </c>
      <c r="N92" s="244">
        <f>N133</f>
        <v>0</v>
      </c>
      <c r="O92" s="245"/>
      <c r="P92" s="245"/>
      <c r="Q92" s="245"/>
      <c r="R92" s="106"/>
    </row>
    <row r="93" spans="2:47" s="7" customFormat="1" ht="19.899999999999999" customHeight="1" x14ac:dyDescent="0.3">
      <c r="B93" s="104"/>
      <c r="D93" s="154" t="s">
        <v>250</v>
      </c>
      <c r="N93" s="244">
        <f>N157</f>
        <v>0</v>
      </c>
      <c r="O93" s="245"/>
      <c r="P93" s="245"/>
      <c r="Q93" s="245"/>
      <c r="R93" s="106"/>
    </row>
    <row r="94" spans="2:47" s="7" customFormat="1" ht="19.899999999999999" customHeight="1" x14ac:dyDescent="0.3">
      <c r="B94" s="104"/>
      <c r="D94" s="154" t="s">
        <v>100</v>
      </c>
      <c r="N94" s="244">
        <f>N185</f>
        <v>0</v>
      </c>
      <c r="O94" s="245"/>
      <c r="P94" s="245"/>
      <c r="Q94" s="245"/>
      <c r="R94" s="106"/>
    </row>
    <row r="95" spans="2:47" s="1" customFormat="1" ht="21.75" customHeight="1" x14ac:dyDescent="0.3">
      <c r="B95" s="29"/>
      <c r="R95" s="30"/>
    </row>
    <row r="96" spans="2:47" s="1" customFormat="1" ht="29.25" customHeight="1" x14ac:dyDescent="0.3">
      <c r="B96" s="29"/>
      <c r="C96" s="100" t="s">
        <v>101</v>
      </c>
      <c r="N96" s="248">
        <f>ROUND(N97+N98,2)</f>
        <v>0</v>
      </c>
      <c r="O96" s="253"/>
      <c r="P96" s="253"/>
      <c r="Q96" s="253"/>
      <c r="R96" s="30"/>
      <c r="T96" s="107"/>
      <c r="U96" s="108" t="s">
        <v>33</v>
      </c>
    </row>
    <row r="97" spans="2:65" s="1" customFormat="1" ht="18" customHeight="1" x14ac:dyDescent="0.3">
      <c r="B97" s="109"/>
      <c r="C97" s="110"/>
      <c r="D97" s="254" t="s">
        <v>102</v>
      </c>
      <c r="E97" s="254"/>
      <c r="F97" s="254"/>
      <c r="G97" s="254"/>
      <c r="H97" s="254"/>
      <c r="I97" s="110"/>
      <c r="J97" s="110"/>
      <c r="K97" s="110"/>
      <c r="L97" s="110"/>
      <c r="M97" s="110"/>
      <c r="N97" s="255"/>
      <c r="O97" s="255"/>
      <c r="P97" s="255"/>
      <c r="Q97" s="255"/>
      <c r="R97" s="112"/>
      <c r="S97" s="110"/>
      <c r="T97" s="113"/>
      <c r="U97" s="114" t="s">
        <v>34</v>
      </c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5" t="s">
        <v>103</v>
      </c>
      <c r="AZ97" s="110"/>
      <c r="BA97" s="110"/>
      <c r="BB97" s="110"/>
      <c r="BC97" s="110"/>
      <c r="BD97" s="110"/>
      <c r="BE97" s="116">
        <f>IF(U97="základní",N97,0)</f>
        <v>0</v>
      </c>
      <c r="BF97" s="116">
        <f>IF(U97="snížená",N97,0)</f>
        <v>0</v>
      </c>
      <c r="BG97" s="116">
        <f>IF(U97="zákl. přenesená",N97,0)</f>
        <v>0</v>
      </c>
      <c r="BH97" s="116">
        <f>IF(U97="sníž. přenesená",N97,0)</f>
        <v>0</v>
      </c>
      <c r="BI97" s="116">
        <f>IF(U97="nulová",N97,0)</f>
        <v>0</v>
      </c>
      <c r="BJ97" s="115" t="s">
        <v>75</v>
      </c>
      <c r="BK97" s="110"/>
      <c r="BL97" s="110"/>
      <c r="BM97" s="110"/>
    </row>
    <row r="98" spans="2:65" s="1" customFormat="1" ht="18" customHeight="1" x14ac:dyDescent="0.3">
      <c r="B98" s="109"/>
      <c r="C98" s="110"/>
      <c r="D98" s="111" t="s">
        <v>104</v>
      </c>
      <c r="E98" s="110"/>
      <c r="F98" s="110"/>
      <c r="G98" s="110"/>
      <c r="H98" s="110"/>
      <c r="I98" s="110"/>
      <c r="J98" s="110"/>
      <c r="K98" s="110"/>
      <c r="L98" s="110"/>
      <c r="M98" s="110"/>
      <c r="N98" s="255"/>
      <c r="O98" s="255"/>
      <c r="P98" s="255"/>
      <c r="Q98" s="255"/>
      <c r="R98" s="112"/>
      <c r="S98" s="110"/>
      <c r="T98" s="117"/>
      <c r="U98" s="118" t="s">
        <v>34</v>
      </c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5" t="s">
        <v>105</v>
      </c>
      <c r="AZ98" s="110"/>
      <c r="BA98" s="110"/>
      <c r="BB98" s="110"/>
      <c r="BC98" s="110"/>
      <c r="BD98" s="110"/>
      <c r="BE98" s="116">
        <f>IF(U98="základní",N98,0)</f>
        <v>0</v>
      </c>
      <c r="BF98" s="116">
        <f>IF(U98="snížená",N98,0)</f>
        <v>0</v>
      </c>
      <c r="BG98" s="116">
        <f>IF(U98="zákl. přenesená",N98,0)</f>
        <v>0</v>
      </c>
      <c r="BH98" s="116">
        <f>IF(U98="sníž. přenesená",N98,0)</f>
        <v>0</v>
      </c>
      <c r="BI98" s="116">
        <f>IF(U98="nulová",N98,0)</f>
        <v>0</v>
      </c>
      <c r="BJ98" s="115" t="s">
        <v>75</v>
      </c>
      <c r="BK98" s="110"/>
      <c r="BL98" s="110"/>
      <c r="BM98" s="110"/>
    </row>
    <row r="99" spans="2:65" s="1" customFormat="1" x14ac:dyDescent="0.3">
      <c r="B99" s="29"/>
      <c r="R99" s="30"/>
    </row>
    <row r="100" spans="2:65" s="1" customFormat="1" ht="29.25" customHeight="1" x14ac:dyDescent="0.3">
      <c r="B100" s="29"/>
      <c r="C100" s="92" t="s">
        <v>83</v>
      </c>
      <c r="D100" s="93"/>
      <c r="E100" s="93"/>
      <c r="F100" s="93"/>
      <c r="G100" s="93"/>
      <c r="H100" s="93"/>
      <c r="I100" s="93"/>
      <c r="J100" s="93"/>
      <c r="K100" s="93"/>
      <c r="L100" s="216">
        <f>ROUND(SUM(N88+N96),2)</f>
        <v>0</v>
      </c>
      <c r="M100" s="216"/>
      <c r="N100" s="216"/>
      <c r="O100" s="216"/>
      <c r="P100" s="216"/>
      <c r="Q100" s="216"/>
      <c r="R100" s="30"/>
    </row>
    <row r="101" spans="2:65" s="1" customFormat="1" ht="6.95" customHeight="1" x14ac:dyDescent="0.3"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3"/>
    </row>
    <row r="105" spans="2:65" s="1" customFormat="1" ht="6.95" customHeight="1" x14ac:dyDescent="0.3"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6"/>
    </row>
    <row r="106" spans="2:65" s="1" customFormat="1" ht="36.950000000000003" customHeight="1" x14ac:dyDescent="0.3">
      <c r="B106" s="29"/>
      <c r="C106" s="196" t="s">
        <v>106</v>
      </c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30"/>
    </row>
    <row r="107" spans="2:65" s="1" customFormat="1" ht="6.95" customHeight="1" x14ac:dyDescent="0.3">
      <c r="B107" s="29"/>
      <c r="R107" s="30"/>
    </row>
    <row r="108" spans="2:65" s="1" customFormat="1" ht="30" customHeight="1" x14ac:dyDescent="0.3">
      <c r="B108" s="29"/>
      <c r="C108" s="26" t="s">
        <v>15</v>
      </c>
      <c r="F108" s="238" t="str">
        <f>F6</f>
        <v>Oprava sociálního zázemí školní jídelny ZŠ Sjednocení  ve Studénce</v>
      </c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R108" s="30"/>
    </row>
    <row r="109" spans="2:65" s="1" customFormat="1" ht="36.950000000000003" customHeight="1" x14ac:dyDescent="0.3">
      <c r="B109" s="29"/>
      <c r="C109" s="60" t="s">
        <v>91</v>
      </c>
      <c r="F109" s="210" t="str">
        <f>F7</f>
        <v>Vodovod</v>
      </c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R109" s="30"/>
    </row>
    <row r="110" spans="2:65" s="1" customFormat="1" ht="6.95" customHeight="1" x14ac:dyDescent="0.3">
      <c r="B110" s="29"/>
      <c r="R110" s="30"/>
    </row>
    <row r="111" spans="2:65" s="1" customFormat="1" ht="18" customHeight="1" x14ac:dyDescent="0.3">
      <c r="B111" s="29"/>
      <c r="C111" s="26" t="s">
        <v>18</v>
      </c>
      <c r="F111" s="24" t="str">
        <f>F9</f>
        <v>Studénka</v>
      </c>
      <c r="K111" s="26" t="s">
        <v>19</v>
      </c>
      <c r="M111" s="241">
        <v>44706</v>
      </c>
      <c r="N111" s="241"/>
      <c r="O111" s="241"/>
      <c r="P111" s="241"/>
      <c r="R111" s="30"/>
    </row>
    <row r="112" spans="2:65" s="1" customFormat="1" ht="6.95" customHeight="1" x14ac:dyDescent="0.3">
      <c r="B112" s="29"/>
      <c r="R112" s="30"/>
    </row>
    <row r="113" spans="2:65" s="1" customFormat="1" ht="15" x14ac:dyDescent="0.3">
      <c r="B113" s="29"/>
      <c r="C113" s="26" t="s">
        <v>20</v>
      </c>
      <c r="F113" s="24" t="str">
        <f>E12</f>
        <v>Město Studénka</v>
      </c>
      <c r="K113" s="26" t="s">
        <v>25</v>
      </c>
      <c r="M113" s="198" t="str">
        <f>E18</f>
        <v>ing. Krhovský</v>
      </c>
      <c r="N113" s="198"/>
      <c r="O113" s="198"/>
      <c r="P113" s="198"/>
      <c r="Q113" s="198"/>
      <c r="R113" s="30"/>
    </row>
    <row r="114" spans="2:65" s="1" customFormat="1" ht="14.45" customHeight="1" x14ac:dyDescent="0.3">
      <c r="B114" s="29"/>
      <c r="C114" s="26" t="s">
        <v>23</v>
      </c>
      <c r="F114" s="24" t="str">
        <f>IF(E15="","",E15)</f>
        <v>bude určen výběrem</v>
      </c>
      <c r="K114" s="26" t="s">
        <v>28</v>
      </c>
      <c r="M114" s="198">
        <f>E21</f>
        <v>0</v>
      </c>
      <c r="N114" s="198"/>
      <c r="O114" s="198"/>
      <c r="P114" s="198"/>
      <c r="Q114" s="198"/>
      <c r="R114" s="30"/>
    </row>
    <row r="115" spans="2:65" s="1" customFormat="1" ht="10.35" customHeight="1" x14ac:dyDescent="0.3">
      <c r="B115" s="29"/>
      <c r="R115" s="30"/>
    </row>
    <row r="116" spans="2:65" s="8" customFormat="1" ht="29.25" customHeight="1" x14ac:dyDescent="0.3">
      <c r="B116" s="119"/>
      <c r="C116" s="120" t="s">
        <v>107</v>
      </c>
      <c r="D116" s="121" t="s">
        <v>108</v>
      </c>
      <c r="E116" s="121" t="s">
        <v>51</v>
      </c>
      <c r="F116" s="256" t="s">
        <v>109</v>
      </c>
      <c r="G116" s="256"/>
      <c r="H116" s="256"/>
      <c r="I116" s="256"/>
      <c r="J116" s="121" t="s">
        <v>110</v>
      </c>
      <c r="K116" s="121" t="s">
        <v>111</v>
      </c>
      <c r="L116" s="256" t="s">
        <v>112</v>
      </c>
      <c r="M116" s="256"/>
      <c r="N116" s="256" t="s">
        <v>96</v>
      </c>
      <c r="O116" s="256"/>
      <c r="P116" s="256"/>
      <c r="Q116" s="257"/>
      <c r="R116" s="122"/>
      <c r="T116" s="66" t="s">
        <v>113</v>
      </c>
      <c r="U116" s="67" t="s">
        <v>33</v>
      </c>
      <c r="V116" s="67" t="s">
        <v>114</v>
      </c>
      <c r="W116" s="67" t="s">
        <v>115</v>
      </c>
      <c r="X116" s="67" t="s">
        <v>116</v>
      </c>
      <c r="Y116" s="67" t="s">
        <v>117</v>
      </c>
      <c r="Z116" s="67" t="s">
        <v>118</v>
      </c>
      <c r="AA116" s="68" t="s">
        <v>119</v>
      </c>
    </row>
    <row r="117" spans="2:65" s="1" customFormat="1" ht="29.25" customHeight="1" x14ac:dyDescent="0.35">
      <c r="B117" s="29"/>
      <c r="C117" s="70" t="s">
        <v>92</v>
      </c>
      <c r="N117" s="261">
        <f>SUM(N118)</f>
        <v>0</v>
      </c>
      <c r="O117" s="242"/>
      <c r="P117" s="242"/>
      <c r="Q117" s="242"/>
      <c r="R117" s="30"/>
      <c r="T117" s="69"/>
      <c r="U117" s="43"/>
      <c r="V117" s="43"/>
      <c r="W117" s="123" t="e">
        <f>W118</f>
        <v>#REF!</v>
      </c>
      <c r="X117" s="43"/>
      <c r="Y117" s="123" t="e">
        <f>Y118</f>
        <v>#REF!</v>
      </c>
      <c r="Z117" s="43"/>
      <c r="AA117" s="124" t="e">
        <f>AA118</f>
        <v>#REF!</v>
      </c>
      <c r="AT117" s="17" t="s">
        <v>68</v>
      </c>
      <c r="AU117" s="17" t="s">
        <v>98</v>
      </c>
      <c r="BK117" s="125" t="e">
        <f>BK118</f>
        <v>#REF!</v>
      </c>
    </row>
    <row r="118" spans="2:65" s="9" customFormat="1" ht="37.35" customHeight="1" x14ac:dyDescent="0.35">
      <c r="B118" s="126"/>
      <c r="D118" s="127" t="s">
        <v>99</v>
      </c>
      <c r="E118" s="127"/>
      <c r="F118" s="127"/>
      <c r="G118" s="127"/>
      <c r="H118" s="127"/>
      <c r="I118" s="127"/>
      <c r="J118" s="127"/>
      <c r="K118" s="127"/>
      <c r="L118" s="127"/>
      <c r="M118" s="127"/>
      <c r="N118" s="261">
        <f>SUM(N119+N125+N133+N157+N185)</f>
        <v>0</v>
      </c>
      <c r="O118" s="242"/>
      <c r="P118" s="242"/>
      <c r="Q118" s="242"/>
      <c r="R118" s="128"/>
      <c r="T118" s="129"/>
      <c r="W118" s="130" t="e">
        <f>W119+W125+W133+W157+W184</f>
        <v>#REF!</v>
      </c>
      <c r="Y118" s="130" t="e">
        <f>Y119+Y125+Y133+Y157+Y184</f>
        <v>#REF!</v>
      </c>
      <c r="AA118" s="131" t="e">
        <f>AA119+AA125+AA133+AA157+AA184</f>
        <v>#REF!</v>
      </c>
      <c r="AR118" s="132" t="s">
        <v>89</v>
      </c>
      <c r="AT118" s="133" t="s">
        <v>68</v>
      </c>
      <c r="AU118" s="133" t="s">
        <v>69</v>
      </c>
      <c r="AY118" s="132" t="s">
        <v>120</v>
      </c>
      <c r="BK118" s="134" t="e">
        <f>BK119+BK125+BK133+BK157+BK184</f>
        <v>#REF!</v>
      </c>
    </row>
    <row r="119" spans="2:65" s="9" customFormat="1" ht="19.899999999999999" customHeight="1" x14ac:dyDescent="0.3">
      <c r="B119" s="126"/>
      <c r="D119" s="135" t="s">
        <v>229</v>
      </c>
      <c r="E119" s="135"/>
      <c r="F119" s="135"/>
      <c r="G119" s="135"/>
      <c r="H119" s="135"/>
      <c r="I119" s="135"/>
      <c r="J119" s="135"/>
      <c r="K119" s="135"/>
      <c r="L119" s="135"/>
      <c r="M119" s="135"/>
      <c r="N119" s="262">
        <f>SUM(N120:Q124)</f>
        <v>0</v>
      </c>
      <c r="O119" s="263"/>
      <c r="P119" s="263"/>
      <c r="Q119" s="263"/>
      <c r="R119" s="128"/>
      <c r="T119" s="129"/>
      <c r="W119" s="130">
        <f>SUM(W124:W124)</f>
        <v>0</v>
      </c>
      <c r="Y119" s="130">
        <f>SUM(Y124:Y124)</f>
        <v>0</v>
      </c>
      <c r="AA119" s="131">
        <f>SUM(AA124:AA124)</f>
        <v>0</v>
      </c>
      <c r="AR119" s="132" t="s">
        <v>89</v>
      </c>
      <c r="AT119" s="133" t="s">
        <v>68</v>
      </c>
      <c r="AU119" s="133" t="s">
        <v>75</v>
      </c>
      <c r="AY119" s="132" t="s">
        <v>120</v>
      </c>
      <c r="BK119" s="134">
        <f>SUM(BK124:BK124)</f>
        <v>0</v>
      </c>
    </row>
    <row r="120" spans="2:65" s="9" customFormat="1" ht="29.25" customHeight="1" x14ac:dyDescent="0.3">
      <c r="B120" s="126"/>
      <c r="C120" s="155">
        <v>1</v>
      </c>
      <c r="D120" s="155" t="s">
        <v>125</v>
      </c>
      <c r="E120" s="156" t="s">
        <v>368</v>
      </c>
      <c r="F120" s="268" t="s">
        <v>562</v>
      </c>
      <c r="G120" s="269"/>
      <c r="H120" s="269"/>
      <c r="I120" s="270"/>
      <c r="J120" s="157" t="s">
        <v>127</v>
      </c>
      <c r="K120" s="158">
        <v>15</v>
      </c>
      <c r="L120" s="271"/>
      <c r="M120" s="272"/>
      <c r="N120" s="271">
        <f t="shared" ref="N120:N123" si="0">ROUND(L120*K120,2)</f>
        <v>0</v>
      </c>
      <c r="O120" s="273"/>
      <c r="P120" s="273"/>
      <c r="Q120" s="272"/>
      <c r="R120" s="128"/>
      <c r="T120" s="129"/>
      <c r="W120" s="130"/>
      <c r="Y120" s="130"/>
      <c r="AA120" s="131"/>
      <c r="AR120" s="132"/>
      <c r="AT120" s="133"/>
      <c r="AU120" s="133"/>
      <c r="AY120" s="132"/>
      <c r="BK120" s="134"/>
    </row>
    <row r="121" spans="2:65" s="9" customFormat="1" ht="29.25" customHeight="1" x14ac:dyDescent="0.3">
      <c r="B121" s="126"/>
      <c r="C121" s="155">
        <v>2</v>
      </c>
      <c r="D121" s="155" t="s">
        <v>125</v>
      </c>
      <c r="E121" s="156" t="s">
        <v>369</v>
      </c>
      <c r="F121" s="268" t="s">
        <v>563</v>
      </c>
      <c r="G121" s="269"/>
      <c r="H121" s="269"/>
      <c r="I121" s="270"/>
      <c r="J121" s="157" t="s">
        <v>127</v>
      </c>
      <c r="K121" s="158">
        <v>15</v>
      </c>
      <c r="L121" s="271"/>
      <c r="M121" s="272"/>
      <c r="N121" s="271">
        <f t="shared" si="0"/>
        <v>0</v>
      </c>
      <c r="O121" s="273"/>
      <c r="P121" s="273"/>
      <c r="Q121" s="272"/>
      <c r="R121" s="128"/>
      <c r="T121" s="129"/>
      <c r="W121" s="130"/>
      <c r="Y121" s="130"/>
      <c r="AA121" s="131"/>
      <c r="AR121" s="132"/>
      <c r="AT121" s="133"/>
      <c r="AU121" s="133"/>
      <c r="AY121" s="132"/>
      <c r="BK121" s="134"/>
    </row>
    <row r="122" spans="2:65" s="9" customFormat="1" ht="29.25" customHeight="1" x14ac:dyDescent="0.3">
      <c r="B122" s="126"/>
      <c r="C122" s="155">
        <v>3</v>
      </c>
      <c r="D122" s="155" t="s">
        <v>125</v>
      </c>
      <c r="E122" s="156" t="s">
        <v>370</v>
      </c>
      <c r="F122" s="268" t="s">
        <v>564</v>
      </c>
      <c r="G122" s="269"/>
      <c r="H122" s="269"/>
      <c r="I122" s="270"/>
      <c r="J122" s="157" t="s">
        <v>127</v>
      </c>
      <c r="K122" s="158">
        <v>0.5</v>
      </c>
      <c r="L122" s="271"/>
      <c r="M122" s="272"/>
      <c r="N122" s="271">
        <f t="shared" si="0"/>
        <v>0</v>
      </c>
      <c r="O122" s="273"/>
      <c r="P122" s="273"/>
      <c r="Q122" s="272"/>
      <c r="R122" s="128"/>
      <c r="T122" s="129"/>
      <c r="W122" s="130"/>
      <c r="Y122" s="130"/>
      <c r="AA122" s="131"/>
      <c r="AR122" s="132"/>
      <c r="AT122" s="133"/>
      <c r="AU122" s="133"/>
      <c r="AY122" s="132"/>
      <c r="BK122" s="134"/>
    </row>
    <row r="123" spans="2:65" s="9" customFormat="1" ht="29.25" customHeight="1" x14ac:dyDescent="0.3">
      <c r="B123" s="126"/>
      <c r="C123" s="136">
        <v>4</v>
      </c>
      <c r="D123" s="136" t="s">
        <v>121</v>
      </c>
      <c r="E123" s="137" t="s">
        <v>247</v>
      </c>
      <c r="F123" s="232" t="s">
        <v>371</v>
      </c>
      <c r="G123" s="232"/>
      <c r="H123" s="232"/>
      <c r="I123" s="232"/>
      <c r="J123" s="138" t="s">
        <v>127</v>
      </c>
      <c r="K123" s="139">
        <v>3.5</v>
      </c>
      <c r="L123" s="233"/>
      <c r="M123" s="233"/>
      <c r="N123" s="233">
        <f t="shared" si="0"/>
        <v>0</v>
      </c>
      <c r="O123" s="233"/>
      <c r="P123" s="233"/>
      <c r="Q123" s="233"/>
      <c r="R123" s="128"/>
      <c r="T123" s="129"/>
      <c r="W123" s="130"/>
      <c r="Y123" s="130"/>
      <c r="AA123" s="131"/>
      <c r="AR123" s="132"/>
      <c r="AT123" s="133"/>
      <c r="AU123" s="133"/>
      <c r="AY123" s="132"/>
      <c r="BK123" s="134"/>
    </row>
    <row r="124" spans="2:65" s="1" customFormat="1" ht="25.5" customHeight="1" x14ac:dyDescent="0.3">
      <c r="B124" s="109"/>
      <c r="C124" s="136">
        <v>5</v>
      </c>
      <c r="D124" s="136" t="s">
        <v>121</v>
      </c>
      <c r="E124" s="137" t="s">
        <v>230</v>
      </c>
      <c r="F124" s="232" t="s">
        <v>231</v>
      </c>
      <c r="G124" s="232"/>
      <c r="H124" s="232"/>
      <c r="I124" s="232"/>
      <c r="J124" s="138" t="s">
        <v>128</v>
      </c>
      <c r="K124" s="139">
        <f>SUM(N120:Q123)/100</f>
        <v>0</v>
      </c>
      <c r="L124" s="233"/>
      <c r="M124" s="233"/>
      <c r="N124" s="233">
        <f t="shared" ref="N124" si="1">ROUND(L124*K124,2)</f>
        <v>0</v>
      </c>
      <c r="O124" s="233"/>
      <c r="P124" s="233"/>
      <c r="Q124" s="233"/>
      <c r="R124" s="112"/>
      <c r="T124" s="140"/>
      <c r="U124" s="36"/>
      <c r="V124" s="141"/>
      <c r="W124" s="141"/>
      <c r="X124" s="141"/>
      <c r="Y124" s="141"/>
      <c r="Z124" s="141"/>
      <c r="AA124" s="142"/>
      <c r="AR124" s="17"/>
      <c r="AT124" s="17"/>
      <c r="AU124" s="17"/>
      <c r="AY124" s="17"/>
      <c r="BE124" s="143"/>
      <c r="BF124" s="143"/>
      <c r="BG124" s="143"/>
      <c r="BH124" s="143"/>
      <c r="BI124" s="143"/>
      <c r="BJ124" s="17"/>
      <c r="BK124" s="143"/>
      <c r="BL124" s="17"/>
      <c r="BM124" s="17"/>
    </row>
    <row r="125" spans="2:65" s="9" customFormat="1" ht="29.85" customHeight="1" x14ac:dyDescent="0.3">
      <c r="B125" s="126"/>
      <c r="D125" s="135" t="s">
        <v>232</v>
      </c>
      <c r="E125" s="135"/>
      <c r="F125" s="135"/>
      <c r="G125" s="135"/>
      <c r="H125" s="135"/>
      <c r="I125" s="135"/>
      <c r="J125" s="135"/>
      <c r="K125" s="135"/>
      <c r="L125" s="135"/>
      <c r="M125" s="135"/>
      <c r="N125" s="262">
        <f>SUM(N126:Q132)</f>
        <v>0</v>
      </c>
      <c r="O125" s="263"/>
      <c r="P125" s="263"/>
      <c r="Q125" s="263"/>
      <c r="R125" s="128"/>
      <c r="T125" s="129"/>
      <c r="W125" s="130">
        <f>SUM(W132:W132)</f>
        <v>0</v>
      </c>
      <c r="Y125" s="130">
        <f>SUM(Y132:Y132)</f>
        <v>0</v>
      </c>
      <c r="AA125" s="131">
        <f>SUM(AA132:AA132)</f>
        <v>0</v>
      </c>
      <c r="AR125" s="132" t="s">
        <v>89</v>
      </c>
      <c r="AT125" s="133" t="s">
        <v>68</v>
      </c>
      <c r="AU125" s="133" t="s">
        <v>75</v>
      </c>
      <c r="AY125" s="132" t="s">
        <v>120</v>
      </c>
      <c r="BK125" s="134">
        <f>SUM(BK132:BK132)</f>
        <v>0</v>
      </c>
    </row>
    <row r="126" spans="2:65" s="9" customFormat="1" ht="29.85" customHeight="1" x14ac:dyDescent="0.3">
      <c r="B126" s="126"/>
      <c r="C126" s="136">
        <v>6</v>
      </c>
      <c r="D126" s="136" t="s">
        <v>121</v>
      </c>
      <c r="E126" s="137" t="s">
        <v>233</v>
      </c>
      <c r="F126" s="232" t="s">
        <v>372</v>
      </c>
      <c r="G126" s="232"/>
      <c r="H126" s="232"/>
      <c r="I126" s="232"/>
      <c r="J126" s="138" t="s">
        <v>127</v>
      </c>
      <c r="K126" s="139">
        <v>85</v>
      </c>
      <c r="L126" s="233"/>
      <c r="M126" s="233"/>
      <c r="N126" s="233">
        <f t="shared" ref="N126:N129" si="2">ROUND(L126*K126,2)</f>
        <v>0</v>
      </c>
      <c r="O126" s="233"/>
      <c r="P126" s="233"/>
      <c r="Q126" s="233"/>
      <c r="R126" s="128"/>
      <c r="T126" s="129"/>
      <c r="W126" s="130"/>
      <c r="Y126" s="130"/>
      <c r="AA126" s="131"/>
      <c r="AR126" s="132"/>
      <c r="AT126" s="133"/>
      <c r="AU126" s="133"/>
      <c r="AY126" s="132"/>
      <c r="BK126" s="134"/>
    </row>
    <row r="127" spans="2:65" s="9" customFormat="1" ht="29.85" customHeight="1" x14ac:dyDescent="0.3">
      <c r="B127" s="126"/>
      <c r="C127" s="136">
        <v>7</v>
      </c>
      <c r="D127" s="136" t="s">
        <v>121</v>
      </c>
      <c r="E127" s="137" t="s">
        <v>234</v>
      </c>
      <c r="F127" s="232" t="s">
        <v>373</v>
      </c>
      <c r="G127" s="232"/>
      <c r="H127" s="232"/>
      <c r="I127" s="232"/>
      <c r="J127" s="138" t="s">
        <v>127</v>
      </c>
      <c r="K127" s="139">
        <v>42</v>
      </c>
      <c r="L127" s="233"/>
      <c r="M127" s="233"/>
      <c r="N127" s="233">
        <f t="shared" si="2"/>
        <v>0</v>
      </c>
      <c r="O127" s="233"/>
      <c r="P127" s="233"/>
      <c r="Q127" s="233"/>
      <c r="R127" s="128"/>
      <c r="T127" s="129"/>
      <c r="W127" s="130"/>
      <c r="Y127" s="130"/>
      <c r="AA127" s="131"/>
      <c r="AR127" s="132"/>
      <c r="AT127" s="133"/>
      <c r="AU127" s="133"/>
      <c r="AY127" s="132"/>
      <c r="BK127" s="134"/>
    </row>
    <row r="128" spans="2:65" s="9" customFormat="1" ht="29.85" customHeight="1" x14ac:dyDescent="0.3">
      <c r="B128" s="126"/>
      <c r="C128" s="136">
        <v>8</v>
      </c>
      <c r="D128" s="136" t="s">
        <v>121</v>
      </c>
      <c r="E128" s="137" t="s">
        <v>235</v>
      </c>
      <c r="F128" s="232" t="s">
        <v>374</v>
      </c>
      <c r="G128" s="232"/>
      <c r="H128" s="232"/>
      <c r="I128" s="232"/>
      <c r="J128" s="138" t="s">
        <v>127</v>
      </c>
      <c r="K128" s="139">
        <v>29</v>
      </c>
      <c r="L128" s="233"/>
      <c r="M128" s="233"/>
      <c r="N128" s="233">
        <f t="shared" si="2"/>
        <v>0</v>
      </c>
      <c r="O128" s="233"/>
      <c r="P128" s="233"/>
      <c r="Q128" s="233"/>
      <c r="R128" s="128"/>
      <c r="T128" s="129"/>
      <c r="W128" s="130"/>
      <c r="Y128" s="130"/>
      <c r="AA128" s="131"/>
      <c r="AR128" s="132"/>
      <c r="AT128" s="133"/>
      <c r="AU128" s="133"/>
      <c r="AY128" s="132"/>
      <c r="BK128" s="134"/>
    </row>
    <row r="129" spans="2:65" s="9" customFormat="1" ht="29.85" customHeight="1" x14ac:dyDescent="0.3">
      <c r="B129" s="126"/>
      <c r="C129" s="136">
        <v>9</v>
      </c>
      <c r="D129" s="136" t="s">
        <v>121</v>
      </c>
      <c r="E129" s="137" t="s">
        <v>375</v>
      </c>
      <c r="F129" s="232" t="s">
        <v>376</v>
      </c>
      <c r="G129" s="232"/>
      <c r="H129" s="232"/>
      <c r="I129" s="232"/>
      <c r="J129" s="138" t="s">
        <v>127</v>
      </c>
      <c r="K129" s="139">
        <v>25</v>
      </c>
      <c r="L129" s="233"/>
      <c r="M129" s="233"/>
      <c r="N129" s="233">
        <f t="shared" si="2"/>
        <v>0</v>
      </c>
      <c r="O129" s="233"/>
      <c r="P129" s="233"/>
      <c r="Q129" s="233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5" s="9" customFormat="1" ht="29.85" customHeight="1" x14ac:dyDescent="0.3">
      <c r="B130" s="126"/>
      <c r="C130" s="136">
        <v>10</v>
      </c>
      <c r="D130" s="136" t="s">
        <v>121</v>
      </c>
      <c r="E130" s="137" t="s">
        <v>377</v>
      </c>
      <c r="F130" s="232" t="s">
        <v>378</v>
      </c>
      <c r="G130" s="232"/>
      <c r="H130" s="232"/>
      <c r="I130" s="232"/>
      <c r="J130" s="138" t="s">
        <v>127</v>
      </c>
      <c r="K130" s="139">
        <v>181</v>
      </c>
      <c r="L130" s="233"/>
      <c r="M130" s="233"/>
      <c r="N130" s="233">
        <f>ROUND(L130*K130,2)</f>
        <v>0</v>
      </c>
      <c r="O130" s="233"/>
      <c r="P130" s="233"/>
      <c r="Q130" s="233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5" s="9" customFormat="1" ht="29.85" customHeight="1" x14ac:dyDescent="0.3">
      <c r="B131" s="126"/>
      <c r="C131" s="136">
        <v>11</v>
      </c>
      <c r="D131" s="136" t="s">
        <v>121</v>
      </c>
      <c r="E131" s="137" t="s">
        <v>236</v>
      </c>
      <c r="F131" s="232" t="s">
        <v>237</v>
      </c>
      <c r="G131" s="232"/>
      <c r="H131" s="232"/>
      <c r="I131" s="232"/>
      <c r="J131" s="138" t="s">
        <v>127</v>
      </c>
      <c r="K131" s="139">
        <v>181</v>
      </c>
      <c r="L131" s="233"/>
      <c r="M131" s="233"/>
      <c r="N131" s="233">
        <f>ROUND(L131*K131,2)</f>
        <v>0</v>
      </c>
      <c r="O131" s="233"/>
      <c r="P131" s="233"/>
      <c r="Q131" s="233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5" s="1" customFormat="1" ht="25.5" customHeight="1" x14ac:dyDescent="0.3">
      <c r="B132" s="109"/>
      <c r="C132" s="136">
        <v>12</v>
      </c>
      <c r="D132" s="136" t="s">
        <v>121</v>
      </c>
      <c r="E132" s="137" t="s">
        <v>238</v>
      </c>
      <c r="F132" s="232" t="s">
        <v>239</v>
      </c>
      <c r="G132" s="232"/>
      <c r="H132" s="232"/>
      <c r="I132" s="232"/>
      <c r="J132" s="138" t="s">
        <v>128</v>
      </c>
      <c r="K132" s="139">
        <f>SUM(N126:Q131)/100</f>
        <v>0</v>
      </c>
      <c r="L132" s="229"/>
      <c r="M132" s="230"/>
      <c r="N132" s="233">
        <f t="shared" ref="N132" si="3">ROUND(L132*K132,2)</f>
        <v>0</v>
      </c>
      <c r="O132" s="233"/>
      <c r="P132" s="233"/>
      <c r="Q132" s="233"/>
      <c r="R132" s="112"/>
      <c r="T132" s="140" t="s">
        <v>5</v>
      </c>
      <c r="U132" s="36" t="s">
        <v>34</v>
      </c>
      <c r="V132" s="141">
        <v>0</v>
      </c>
      <c r="W132" s="141">
        <f t="shared" ref="W132" si="4">V132*K132</f>
        <v>0</v>
      </c>
      <c r="X132" s="141">
        <v>0</v>
      </c>
      <c r="Y132" s="141">
        <f t="shared" ref="Y132" si="5">X132*K132</f>
        <v>0</v>
      </c>
      <c r="Z132" s="141">
        <v>0</v>
      </c>
      <c r="AA132" s="142">
        <f t="shared" ref="AA132" si="6">Z132*K132</f>
        <v>0</v>
      </c>
      <c r="AR132" s="17" t="s">
        <v>123</v>
      </c>
      <c r="AT132" s="17" t="s">
        <v>121</v>
      </c>
      <c r="AU132" s="17" t="s">
        <v>89</v>
      </c>
      <c r="AY132" s="17" t="s">
        <v>120</v>
      </c>
      <c r="BE132" s="143">
        <f t="shared" ref="BE132" si="7">IF(U132="základní",N132,0)</f>
        <v>0</v>
      </c>
      <c r="BF132" s="143">
        <f t="shared" ref="BF132" si="8">IF(U132="snížená",N132,0)</f>
        <v>0</v>
      </c>
      <c r="BG132" s="143">
        <f t="shared" ref="BG132" si="9">IF(U132="zákl. přenesená",N132,0)</f>
        <v>0</v>
      </c>
      <c r="BH132" s="143">
        <f t="shared" ref="BH132" si="10">IF(U132="sníž. přenesená",N132,0)</f>
        <v>0</v>
      </c>
      <c r="BI132" s="143">
        <f t="shared" ref="BI132" si="11">IF(U132="nulová",N132,0)</f>
        <v>0</v>
      </c>
      <c r="BJ132" s="17" t="s">
        <v>75</v>
      </c>
      <c r="BK132" s="143">
        <f t="shared" ref="BK132" si="12">ROUND(L132*K132,2)</f>
        <v>0</v>
      </c>
      <c r="BL132" s="17" t="s">
        <v>123</v>
      </c>
      <c r="BM132" s="17" t="s">
        <v>142</v>
      </c>
    </row>
    <row r="133" spans="2:65" s="9" customFormat="1" ht="29.85" customHeight="1" x14ac:dyDescent="0.3">
      <c r="B133" s="126"/>
      <c r="D133" s="185" t="s">
        <v>334</v>
      </c>
      <c r="E133" s="184"/>
      <c r="F133" s="184"/>
      <c r="G133" s="184"/>
      <c r="H133" s="184"/>
      <c r="I133" s="184"/>
      <c r="J133" s="184"/>
      <c r="K133" s="135"/>
      <c r="L133" s="135"/>
      <c r="M133" s="135"/>
      <c r="N133" s="262">
        <f>SUM(N134:Q156)</f>
        <v>0</v>
      </c>
      <c r="O133" s="263"/>
      <c r="P133" s="263"/>
      <c r="Q133" s="263"/>
      <c r="R133" s="128"/>
      <c r="T133" s="129"/>
      <c r="W133" s="130">
        <f>SUM(W156:W156)</f>
        <v>0</v>
      </c>
      <c r="Y133" s="130">
        <f>SUM(Y156:Y156)</f>
        <v>0</v>
      </c>
      <c r="AA133" s="131">
        <f>SUM(AA156:AA156)</f>
        <v>0</v>
      </c>
      <c r="AR133" s="132" t="s">
        <v>89</v>
      </c>
      <c r="AT133" s="133" t="s">
        <v>68</v>
      </c>
      <c r="AU133" s="133" t="s">
        <v>75</v>
      </c>
      <c r="AY133" s="132" t="s">
        <v>120</v>
      </c>
      <c r="BK133" s="134">
        <f>SUM(BK156:BK156)</f>
        <v>0</v>
      </c>
    </row>
    <row r="134" spans="2:65" s="9" customFormat="1" ht="45.75" customHeight="1" x14ac:dyDescent="0.3">
      <c r="B134" s="126"/>
      <c r="C134" s="160">
        <v>13</v>
      </c>
      <c r="D134" s="160" t="s">
        <v>125</v>
      </c>
      <c r="E134" s="162" t="s">
        <v>241</v>
      </c>
      <c r="F134" s="234" t="s">
        <v>547</v>
      </c>
      <c r="G134" s="236"/>
      <c r="H134" s="236"/>
      <c r="I134" s="236"/>
      <c r="J134" s="161" t="s">
        <v>129</v>
      </c>
      <c r="K134" s="158">
        <v>3</v>
      </c>
      <c r="L134" s="235"/>
      <c r="M134" s="235"/>
      <c r="N134" s="235">
        <f>ROUND(L134*K134,2)</f>
        <v>0</v>
      </c>
      <c r="O134" s="233"/>
      <c r="P134" s="233"/>
      <c r="Q134" s="233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5" s="9" customFormat="1" ht="27.75" customHeight="1" x14ac:dyDescent="0.3">
      <c r="B135" s="126"/>
      <c r="C135" s="136">
        <v>14</v>
      </c>
      <c r="D135" s="136" t="s">
        <v>121</v>
      </c>
      <c r="E135" s="137" t="s">
        <v>477</v>
      </c>
      <c r="F135" s="232" t="s">
        <v>478</v>
      </c>
      <c r="G135" s="232"/>
      <c r="H135" s="232"/>
      <c r="I135" s="232"/>
      <c r="J135" s="138" t="s">
        <v>129</v>
      </c>
      <c r="K135" s="139">
        <v>1</v>
      </c>
      <c r="L135" s="233"/>
      <c r="M135" s="233"/>
      <c r="N135" s="233">
        <f t="shared" ref="N135:N137" si="13">ROUND(L135*K135,2)</f>
        <v>0</v>
      </c>
      <c r="O135" s="233"/>
      <c r="P135" s="233"/>
      <c r="Q135" s="233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5" s="9" customFormat="1" ht="27.75" customHeight="1" x14ac:dyDescent="0.3">
      <c r="B136" s="126"/>
      <c r="C136" s="136">
        <v>15</v>
      </c>
      <c r="D136" s="136" t="s">
        <v>121</v>
      </c>
      <c r="E136" s="137" t="s">
        <v>242</v>
      </c>
      <c r="F136" s="232" t="s">
        <v>479</v>
      </c>
      <c r="G136" s="232"/>
      <c r="H136" s="232"/>
      <c r="I136" s="232"/>
      <c r="J136" s="138" t="s">
        <v>129</v>
      </c>
      <c r="K136" s="139">
        <v>2</v>
      </c>
      <c r="L136" s="233"/>
      <c r="M136" s="233"/>
      <c r="N136" s="233">
        <f t="shared" si="13"/>
        <v>0</v>
      </c>
      <c r="O136" s="233"/>
      <c r="P136" s="233"/>
      <c r="Q136" s="233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5" s="9" customFormat="1" ht="27.75" customHeight="1" x14ac:dyDescent="0.3">
      <c r="B137" s="126"/>
      <c r="C137" s="136">
        <v>16</v>
      </c>
      <c r="D137" s="136" t="s">
        <v>121</v>
      </c>
      <c r="E137" s="137" t="s">
        <v>331</v>
      </c>
      <c r="F137" s="232" t="s">
        <v>480</v>
      </c>
      <c r="G137" s="232"/>
      <c r="H137" s="232"/>
      <c r="I137" s="232"/>
      <c r="J137" s="138" t="s">
        <v>129</v>
      </c>
      <c r="K137" s="139">
        <v>1</v>
      </c>
      <c r="L137" s="233"/>
      <c r="M137" s="233"/>
      <c r="N137" s="233">
        <f t="shared" si="13"/>
        <v>0</v>
      </c>
      <c r="O137" s="233"/>
      <c r="P137" s="233"/>
      <c r="Q137" s="233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5" s="9" customFormat="1" ht="27.75" customHeight="1" x14ac:dyDescent="0.3">
      <c r="B138" s="126"/>
      <c r="C138" s="136">
        <v>17</v>
      </c>
      <c r="D138" s="136" t="s">
        <v>121</v>
      </c>
      <c r="E138" s="137" t="s">
        <v>481</v>
      </c>
      <c r="F138" s="232" t="s">
        <v>482</v>
      </c>
      <c r="G138" s="232"/>
      <c r="H138" s="232"/>
      <c r="I138" s="232"/>
      <c r="J138" s="138" t="s">
        <v>129</v>
      </c>
      <c r="K138" s="139">
        <v>1</v>
      </c>
      <c r="L138" s="233"/>
      <c r="M138" s="233"/>
      <c r="N138" s="233">
        <f t="shared" ref="N138" si="14">ROUND(L138*K138,2)</f>
        <v>0</v>
      </c>
      <c r="O138" s="233"/>
      <c r="P138" s="233"/>
      <c r="Q138" s="233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5" s="9" customFormat="1" ht="27.75" customHeight="1" x14ac:dyDescent="0.3">
      <c r="B139" s="126"/>
      <c r="C139" s="136">
        <v>18</v>
      </c>
      <c r="D139" s="136" t="s">
        <v>121</v>
      </c>
      <c r="E139" s="137" t="s">
        <v>483</v>
      </c>
      <c r="F139" s="232" t="s">
        <v>484</v>
      </c>
      <c r="G139" s="232"/>
      <c r="H139" s="232"/>
      <c r="I139" s="232"/>
      <c r="J139" s="138" t="s">
        <v>129</v>
      </c>
      <c r="K139" s="139">
        <v>1</v>
      </c>
      <c r="L139" s="233"/>
      <c r="M139" s="233"/>
      <c r="N139" s="233">
        <f t="shared" ref="N139" si="15">ROUND(L139*K139,2)</f>
        <v>0</v>
      </c>
      <c r="O139" s="233"/>
      <c r="P139" s="233"/>
      <c r="Q139" s="233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5" s="9" customFormat="1" ht="27.75" customHeight="1" x14ac:dyDescent="0.3">
      <c r="B140" s="126"/>
      <c r="C140" s="136">
        <v>19</v>
      </c>
      <c r="D140" s="136" t="s">
        <v>121</v>
      </c>
      <c r="E140" s="137" t="s">
        <v>485</v>
      </c>
      <c r="F140" s="232" t="s">
        <v>486</v>
      </c>
      <c r="G140" s="232"/>
      <c r="H140" s="232"/>
      <c r="I140" s="232"/>
      <c r="J140" s="138" t="s">
        <v>129</v>
      </c>
      <c r="K140" s="139">
        <v>1</v>
      </c>
      <c r="L140" s="233"/>
      <c r="M140" s="233"/>
      <c r="N140" s="233">
        <f t="shared" ref="N140" si="16">ROUND(L140*K140,2)</f>
        <v>0</v>
      </c>
      <c r="O140" s="233"/>
      <c r="P140" s="233"/>
      <c r="Q140" s="233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5" s="9" customFormat="1" ht="27.75" customHeight="1" x14ac:dyDescent="0.3">
      <c r="B141" s="126"/>
      <c r="C141" s="136">
        <v>20</v>
      </c>
      <c r="D141" s="136" t="s">
        <v>121</v>
      </c>
      <c r="E141" s="137" t="s">
        <v>487</v>
      </c>
      <c r="F141" s="232" t="s">
        <v>488</v>
      </c>
      <c r="G141" s="232"/>
      <c r="H141" s="232"/>
      <c r="I141" s="232"/>
      <c r="J141" s="138" t="s">
        <v>129</v>
      </c>
      <c r="K141" s="139">
        <v>2</v>
      </c>
      <c r="L141" s="233"/>
      <c r="M141" s="233"/>
      <c r="N141" s="233">
        <f t="shared" ref="N141" si="17">ROUND(L141*K141,2)</f>
        <v>0</v>
      </c>
      <c r="O141" s="233"/>
      <c r="P141" s="233"/>
      <c r="Q141" s="233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5" s="9" customFormat="1" ht="27.75" customHeight="1" x14ac:dyDescent="0.3">
      <c r="B142" s="126"/>
      <c r="C142" s="136">
        <v>21</v>
      </c>
      <c r="D142" s="136" t="s">
        <v>121</v>
      </c>
      <c r="E142" s="137" t="s">
        <v>489</v>
      </c>
      <c r="F142" s="232" t="s">
        <v>490</v>
      </c>
      <c r="G142" s="232"/>
      <c r="H142" s="232"/>
      <c r="I142" s="232"/>
      <c r="J142" s="138" t="s">
        <v>129</v>
      </c>
      <c r="K142" s="139">
        <v>2</v>
      </c>
      <c r="L142" s="233"/>
      <c r="M142" s="233"/>
      <c r="N142" s="233">
        <f t="shared" ref="N142" si="18">ROUND(L142*K142,2)</f>
        <v>0</v>
      </c>
      <c r="O142" s="233"/>
      <c r="P142" s="233"/>
      <c r="Q142" s="233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5" s="9" customFormat="1" ht="29.25" customHeight="1" x14ac:dyDescent="0.3">
      <c r="B143" s="126"/>
      <c r="C143" s="136">
        <v>22</v>
      </c>
      <c r="D143" s="136" t="s">
        <v>121</v>
      </c>
      <c r="E143" s="137" t="s">
        <v>491</v>
      </c>
      <c r="F143" s="232" t="s">
        <v>492</v>
      </c>
      <c r="G143" s="232"/>
      <c r="H143" s="232"/>
      <c r="I143" s="232"/>
      <c r="J143" s="138" t="s">
        <v>129</v>
      </c>
      <c r="K143" s="139">
        <v>4</v>
      </c>
      <c r="L143" s="233"/>
      <c r="M143" s="233"/>
      <c r="N143" s="233">
        <f t="shared" ref="N143:N149" si="19">ROUND(L143*K143,2)</f>
        <v>0</v>
      </c>
      <c r="O143" s="233"/>
      <c r="P143" s="233"/>
      <c r="Q143" s="233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5" s="9" customFormat="1" ht="29.85" customHeight="1" x14ac:dyDescent="0.3">
      <c r="B144" s="126"/>
      <c r="C144" s="136">
        <v>23</v>
      </c>
      <c r="D144" s="136" t="s">
        <v>121</v>
      </c>
      <c r="E144" s="137" t="s">
        <v>380</v>
      </c>
      <c r="F144" s="232" t="s">
        <v>381</v>
      </c>
      <c r="G144" s="232"/>
      <c r="H144" s="232"/>
      <c r="I144" s="232"/>
      <c r="J144" s="138" t="s">
        <v>129</v>
      </c>
      <c r="K144" s="139">
        <v>1</v>
      </c>
      <c r="L144" s="233"/>
      <c r="M144" s="233"/>
      <c r="N144" s="233">
        <f t="shared" si="19"/>
        <v>0</v>
      </c>
      <c r="O144" s="233"/>
      <c r="P144" s="233"/>
      <c r="Q144" s="233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5" s="9" customFormat="1" ht="29.85" customHeight="1" x14ac:dyDescent="0.3">
      <c r="B145" s="126"/>
      <c r="C145" s="136">
        <v>24</v>
      </c>
      <c r="D145" s="136" t="s">
        <v>121</v>
      </c>
      <c r="E145" s="137" t="s">
        <v>493</v>
      </c>
      <c r="F145" s="232" t="s">
        <v>494</v>
      </c>
      <c r="G145" s="232"/>
      <c r="H145" s="232"/>
      <c r="I145" s="232"/>
      <c r="J145" s="138" t="s">
        <v>129</v>
      </c>
      <c r="K145" s="139">
        <v>1</v>
      </c>
      <c r="L145" s="233"/>
      <c r="M145" s="233"/>
      <c r="N145" s="233">
        <f t="shared" si="19"/>
        <v>0</v>
      </c>
      <c r="O145" s="233"/>
      <c r="P145" s="233"/>
      <c r="Q145" s="233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5" s="9" customFormat="1" ht="29.85" customHeight="1" x14ac:dyDescent="0.3">
      <c r="B146" s="126"/>
      <c r="C146" s="136">
        <v>25</v>
      </c>
      <c r="D146" s="136" t="s">
        <v>121</v>
      </c>
      <c r="E146" s="137" t="s">
        <v>333</v>
      </c>
      <c r="F146" s="232" t="s">
        <v>382</v>
      </c>
      <c r="G146" s="232"/>
      <c r="H146" s="232"/>
      <c r="I146" s="232"/>
      <c r="J146" s="138" t="s">
        <v>129</v>
      </c>
      <c r="K146" s="139">
        <v>2</v>
      </c>
      <c r="L146" s="233"/>
      <c r="M146" s="233"/>
      <c r="N146" s="233">
        <f t="shared" si="19"/>
        <v>0</v>
      </c>
      <c r="O146" s="233"/>
      <c r="P146" s="233"/>
      <c r="Q146" s="233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5" s="9" customFormat="1" ht="29.85" customHeight="1" x14ac:dyDescent="0.3">
      <c r="B147" s="126"/>
      <c r="C147" s="136">
        <v>26</v>
      </c>
      <c r="D147" s="136" t="s">
        <v>121</v>
      </c>
      <c r="E147" s="137" t="s">
        <v>243</v>
      </c>
      <c r="F147" s="232" t="s">
        <v>383</v>
      </c>
      <c r="G147" s="232"/>
      <c r="H147" s="232"/>
      <c r="I147" s="232"/>
      <c r="J147" s="138" t="s">
        <v>129</v>
      </c>
      <c r="K147" s="139">
        <v>1</v>
      </c>
      <c r="L147" s="233"/>
      <c r="M147" s="233"/>
      <c r="N147" s="233">
        <f t="shared" si="19"/>
        <v>0</v>
      </c>
      <c r="O147" s="233"/>
      <c r="P147" s="233"/>
      <c r="Q147" s="233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5" s="9" customFormat="1" ht="29.85" customHeight="1" x14ac:dyDescent="0.3">
      <c r="B148" s="126"/>
      <c r="C148" s="136">
        <v>27</v>
      </c>
      <c r="D148" s="136" t="s">
        <v>121</v>
      </c>
      <c r="E148" s="137" t="s">
        <v>332</v>
      </c>
      <c r="F148" s="232" t="s">
        <v>384</v>
      </c>
      <c r="G148" s="232"/>
      <c r="H148" s="232"/>
      <c r="I148" s="232"/>
      <c r="J148" s="138" t="s">
        <v>129</v>
      </c>
      <c r="K148" s="139">
        <v>2</v>
      </c>
      <c r="L148" s="233"/>
      <c r="M148" s="233"/>
      <c r="N148" s="233">
        <f t="shared" si="19"/>
        <v>0</v>
      </c>
      <c r="O148" s="233"/>
      <c r="P148" s="233"/>
      <c r="Q148" s="233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5" s="9" customFormat="1" ht="29.85" customHeight="1" x14ac:dyDescent="0.3">
      <c r="B149" s="126"/>
      <c r="C149" s="155">
        <v>28</v>
      </c>
      <c r="D149" s="155" t="s">
        <v>125</v>
      </c>
      <c r="E149" s="156" t="s">
        <v>251</v>
      </c>
      <c r="F149" s="274" t="s">
        <v>379</v>
      </c>
      <c r="G149" s="275"/>
      <c r="H149" s="275"/>
      <c r="I149" s="276"/>
      <c r="J149" s="157" t="s">
        <v>129</v>
      </c>
      <c r="K149" s="158">
        <v>2</v>
      </c>
      <c r="L149" s="271"/>
      <c r="M149" s="272"/>
      <c r="N149" s="271">
        <f t="shared" si="19"/>
        <v>0</v>
      </c>
      <c r="O149" s="273"/>
      <c r="P149" s="273"/>
      <c r="Q149" s="272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5" s="9" customFormat="1" ht="29.85" customHeight="1" x14ac:dyDescent="0.3">
      <c r="B150" s="126"/>
      <c r="C150" s="136">
        <v>29</v>
      </c>
      <c r="D150" s="136" t="s">
        <v>121</v>
      </c>
      <c r="E150" s="137" t="s">
        <v>495</v>
      </c>
      <c r="F150" s="232" t="s">
        <v>496</v>
      </c>
      <c r="G150" s="232"/>
      <c r="H150" s="232"/>
      <c r="I150" s="232"/>
      <c r="J150" s="138" t="s">
        <v>129</v>
      </c>
      <c r="K150" s="139">
        <v>3</v>
      </c>
      <c r="L150" s="233"/>
      <c r="M150" s="233"/>
      <c r="N150" s="233">
        <f t="shared" ref="N150" si="20">ROUND(L150*K150,2)</f>
        <v>0</v>
      </c>
      <c r="O150" s="233"/>
      <c r="P150" s="233"/>
      <c r="Q150" s="233"/>
      <c r="R150" s="128"/>
      <c r="T150" s="129"/>
      <c r="W150" s="130"/>
      <c r="Y150" s="130"/>
      <c r="AA150" s="131"/>
      <c r="AR150" s="132"/>
      <c r="AT150" s="133"/>
      <c r="AU150" s="133"/>
      <c r="AY150" s="132"/>
      <c r="BK150" s="134"/>
    </row>
    <row r="151" spans="2:65" s="9" customFormat="1" ht="29.85" customHeight="1" x14ac:dyDescent="0.3">
      <c r="B151" s="126"/>
      <c r="C151" s="136">
        <v>30</v>
      </c>
      <c r="D151" s="136" t="s">
        <v>121</v>
      </c>
      <c r="E151" s="137" t="s">
        <v>497</v>
      </c>
      <c r="F151" s="232" t="s">
        <v>498</v>
      </c>
      <c r="G151" s="232"/>
      <c r="H151" s="232"/>
      <c r="I151" s="232"/>
      <c r="J151" s="138" t="s">
        <v>129</v>
      </c>
      <c r="K151" s="139">
        <v>3</v>
      </c>
      <c r="L151" s="233"/>
      <c r="M151" s="233"/>
      <c r="N151" s="233">
        <f t="shared" ref="N151" si="21">ROUND(L151*K151,2)</f>
        <v>0</v>
      </c>
      <c r="O151" s="233"/>
      <c r="P151" s="233"/>
      <c r="Q151" s="233"/>
      <c r="R151" s="128"/>
      <c r="T151" s="129"/>
      <c r="W151" s="130"/>
      <c r="Y151" s="130"/>
      <c r="AA151" s="131"/>
      <c r="AR151" s="132"/>
      <c r="AT151" s="133"/>
      <c r="AU151" s="133"/>
      <c r="AY151" s="132"/>
      <c r="BK151" s="134"/>
    </row>
    <row r="152" spans="2:65" s="9" customFormat="1" ht="29.85" customHeight="1" x14ac:dyDescent="0.3">
      <c r="B152" s="126"/>
      <c r="C152" s="136">
        <v>31</v>
      </c>
      <c r="D152" s="136" t="s">
        <v>121</v>
      </c>
      <c r="E152" s="137" t="s">
        <v>499</v>
      </c>
      <c r="F152" s="232" t="s">
        <v>500</v>
      </c>
      <c r="G152" s="232"/>
      <c r="H152" s="232"/>
      <c r="I152" s="232"/>
      <c r="J152" s="138" t="s">
        <v>129</v>
      </c>
      <c r="K152" s="139">
        <v>5</v>
      </c>
      <c r="L152" s="233"/>
      <c r="M152" s="233"/>
      <c r="N152" s="233">
        <f t="shared" ref="N152:N155" si="22">ROUND(L152*K152,2)</f>
        <v>0</v>
      </c>
      <c r="O152" s="233"/>
      <c r="P152" s="233"/>
      <c r="Q152" s="233"/>
      <c r="R152" s="128"/>
      <c r="T152" s="129"/>
      <c r="W152" s="130"/>
      <c r="Y152" s="130"/>
      <c r="AA152" s="131"/>
      <c r="AR152" s="132"/>
      <c r="AT152" s="133"/>
      <c r="AU152" s="133"/>
      <c r="AY152" s="132"/>
      <c r="BK152" s="134"/>
    </row>
    <row r="153" spans="2:65" s="9" customFormat="1" ht="29.85" customHeight="1" x14ac:dyDescent="0.3">
      <c r="B153" s="126"/>
      <c r="C153" s="136">
        <v>32</v>
      </c>
      <c r="D153" s="136" t="s">
        <v>121</v>
      </c>
      <c r="E153" s="137" t="s">
        <v>386</v>
      </c>
      <c r="F153" s="232" t="s">
        <v>548</v>
      </c>
      <c r="G153" s="232"/>
      <c r="H153" s="232"/>
      <c r="I153" s="232"/>
      <c r="J153" s="138" t="s">
        <v>244</v>
      </c>
      <c r="K153" s="139">
        <v>2</v>
      </c>
      <c r="L153" s="233"/>
      <c r="M153" s="233"/>
      <c r="N153" s="233">
        <f t="shared" si="22"/>
        <v>0</v>
      </c>
      <c r="O153" s="233"/>
      <c r="P153" s="233"/>
      <c r="Q153" s="233"/>
      <c r="R153" s="128"/>
      <c r="T153" s="129"/>
      <c r="W153" s="130"/>
      <c r="Y153" s="130"/>
      <c r="AA153" s="131"/>
      <c r="AR153" s="132"/>
      <c r="AT153" s="133"/>
      <c r="AU153" s="133"/>
      <c r="AY153" s="132"/>
      <c r="BK153" s="134"/>
    </row>
    <row r="154" spans="2:65" s="9" customFormat="1" ht="36" customHeight="1" x14ac:dyDescent="0.3">
      <c r="B154" s="126"/>
      <c r="C154" s="136">
        <v>33</v>
      </c>
      <c r="D154" s="136" t="s">
        <v>121</v>
      </c>
      <c r="E154" s="137" t="s">
        <v>386</v>
      </c>
      <c r="F154" s="232" t="s">
        <v>549</v>
      </c>
      <c r="G154" s="232"/>
      <c r="H154" s="232"/>
      <c r="I154" s="232"/>
      <c r="J154" s="138" t="s">
        <v>244</v>
      </c>
      <c r="K154" s="139">
        <v>2</v>
      </c>
      <c r="L154" s="233"/>
      <c r="M154" s="233"/>
      <c r="N154" s="233">
        <f t="shared" si="22"/>
        <v>0</v>
      </c>
      <c r="O154" s="233"/>
      <c r="P154" s="233"/>
      <c r="Q154" s="233"/>
      <c r="R154" s="128"/>
      <c r="T154" s="129"/>
      <c r="W154" s="130"/>
      <c r="Y154" s="130"/>
      <c r="AA154" s="131"/>
      <c r="AR154" s="132"/>
      <c r="AT154" s="133"/>
      <c r="AU154" s="133"/>
      <c r="AY154" s="132"/>
      <c r="BK154" s="134"/>
    </row>
    <row r="155" spans="2:65" s="9" customFormat="1" ht="32.25" customHeight="1" x14ac:dyDescent="0.3">
      <c r="B155" s="126"/>
      <c r="C155" s="136">
        <v>34</v>
      </c>
      <c r="D155" s="136" t="s">
        <v>121</v>
      </c>
      <c r="E155" s="187" t="s">
        <v>385</v>
      </c>
      <c r="F155" s="232" t="s">
        <v>550</v>
      </c>
      <c r="G155" s="232"/>
      <c r="H155" s="232"/>
      <c r="I155" s="232"/>
      <c r="J155" s="138" t="s">
        <v>244</v>
      </c>
      <c r="K155" s="139">
        <v>2</v>
      </c>
      <c r="L155" s="233"/>
      <c r="M155" s="233"/>
      <c r="N155" s="233">
        <f t="shared" si="22"/>
        <v>0</v>
      </c>
      <c r="O155" s="233"/>
      <c r="P155" s="233"/>
      <c r="Q155" s="233"/>
      <c r="R155" s="128"/>
      <c r="T155" s="129"/>
      <c r="W155" s="130"/>
      <c r="Y155" s="130"/>
      <c r="AA155" s="131"/>
      <c r="AR155" s="132"/>
      <c r="AT155" s="133"/>
      <c r="AU155" s="133"/>
      <c r="AY155" s="132"/>
      <c r="BK155" s="134"/>
    </row>
    <row r="156" spans="2:65" s="1" customFormat="1" ht="25.5" customHeight="1" x14ac:dyDescent="0.3">
      <c r="B156" s="109"/>
      <c r="C156" s="136">
        <v>35</v>
      </c>
      <c r="D156" s="136" t="s">
        <v>121</v>
      </c>
      <c r="E156" s="137" t="s">
        <v>143</v>
      </c>
      <c r="F156" s="232" t="s">
        <v>269</v>
      </c>
      <c r="G156" s="232"/>
      <c r="H156" s="232"/>
      <c r="I156" s="232"/>
      <c r="J156" s="138" t="s">
        <v>128</v>
      </c>
      <c r="K156" s="139">
        <f>SUM(N134:Q155)/100</f>
        <v>0</v>
      </c>
      <c r="L156" s="233"/>
      <c r="M156" s="233"/>
      <c r="N156" s="233">
        <f t="shared" ref="N156" si="23">ROUND(L156*K156,2)</f>
        <v>0</v>
      </c>
      <c r="O156" s="233"/>
      <c r="P156" s="233"/>
      <c r="Q156" s="233"/>
      <c r="R156" s="112"/>
      <c r="T156" s="140" t="s">
        <v>5</v>
      </c>
      <c r="U156" s="36" t="s">
        <v>34</v>
      </c>
      <c r="V156" s="141">
        <v>0</v>
      </c>
      <c r="W156" s="141">
        <f t="shared" ref="W156" si="24">V156*K156</f>
        <v>0</v>
      </c>
      <c r="X156" s="141">
        <v>0</v>
      </c>
      <c r="Y156" s="141">
        <f t="shared" ref="Y156" si="25">X156*K156</f>
        <v>0</v>
      </c>
      <c r="Z156" s="141">
        <v>0</v>
      </c>
      <c r="AA156" s="142">
        <f t="shared" ref="AA156" si="26">Z156*K156</f>
        <v>0</v>
      </c>
      <c r="AR156" s="17" t="s">
        <v>123</v>
      </c>
      <c r="AT156" s="17" t="s">
        <v>121</v>
      </c>
      <c r="AU156" s="17" t="s">
        <v>89</v>
      </c>
      <c r="AY156" s="17" t="s">
        <v>120</v>
      </c>
      <c r="BE156" s="143">
        <f t="shared" ref="BE156" si="27">IF(U156="základní",N156,0)</f>
        <v>0</v>
      </c>
      <c r="BF156" s="143">
        <f t="shared" ref="BF156" si="28">IF(U156="snížená",N156,0)</f>
        <v>0</v>
      </c>
      <c r="BG156" s="143">
        <f t="shared" ref="BG156" si="29">IF(U156="zákl. přenesená",N156,0)</f>
        <v>0</v>
      </c>
      <c r="BH156" s="143">
        <f t="shared" ref="BH156" si="30">IF(U156="sníž. přenesená",N156,0)</f>
        <v>0</v>
      </c>
      <c r="BI156" s="143">
        <f t="shared" ref="BI156" si="31">IF(U156="nulová",N156,0)</f>
        <v>0</v>
      </c>
      <c r="BJ156" s="17" t="s">
        <v>75</v>
      </c>
      <c r="BK156" s="143">
        <f t="shared" ref="BK156" si="32">ROUND(L156*K156,2)</f>
        <v>0</v>
      </c>
      <c r="BL156" s="17" t="s">
        <v>123</v>
      </c>
      <c r="BM156" s="17" t="s">
        <v>144</v>
      </c>
    </row>
    <row r="157" spans="2:65" s="9" customFormat="1" ht="29.85" customHeight="1" x14ac:dyDescent="0.3">
      <c r="B157" s="126"/>
      <c r="D157" s="159" t="s">
        <v>249</v>
      </c>
      <c r="E157" s="135"/>
      <c r="F157" s="135"/>
      <c r="G157" s="135"/>
      <c r="H157" s="135"/>
      <c r="I157" s="135"/>
      <c r="J157" s="135"/>
      <c r="K157" s="135"/>
      <c r="L157" s="135"/>
      <c r="M157" s="135"/>
      <c r="N157" s="262">
        <f>SUM(N158:Q184)</f>
        <v>0</v>
      </c>
      <c r="O157" s="263"/>
      <c r="P157" s="263"/>
      <c r="Q157" s="263"/>
      <c r="R157" s="128"/>
      <c r="T157" s="129"/>
      <c r="W157" s="130" t="e">
        <f>SUM(#REF!)</f>
        <v>#REF!</v>
      </c>
      <c r="Y157" s="130" t="e">
        <f>SUM(#REF!)</f>
        <v>#REF!</v>
      </c>
      <c r="AA157" s="131" t="e">
        <f>SUM(#REF!)</f>
        <v>#REF!</v>
      </c>
      <c r="AR157" s="132" t="s">
        <v>89</v>
      </c>
      <c r="AT157" s="133" t="s">
        <v>68</v>
      </c>
      <c r="AU157" s="133" t="s">
        <v>75</v>
      </c>
      <c r="AY157" s="132" t="s">
        <v>120</v>
      </c>
      <c r="BK157" s="134" t="e">
        <f>SUM(#REF!)</f>
        <v>#REF!</v>
      </c>
    </row>
    <row r="158" spans="2:65" s="9" customFormat="1" ht="49.5" customHeight="1" x14ac:dyDescent="0.3">
      <c r="B158" s="126"/>
      <c r="C158" s="155">
        <v>36</v>
      </c>
      <c r="D158" s="155" t="s">
        <v>125</v>
      </c>
      <c r="E158" s="156" t="s">
        <v>503</v>
      </c>
      <c r="F158" s="234" t="s">
        <v>565</v>
      </c>
      <c r="G158" s="234"/>
      <c r="H158" s="234"/>
      <c r="I158" s="234"/>
      <c r="J158" s="157" t="s">
        <v>129</v>
      </c>
      <c r="K158" s="158">
        <v>6</v>
      </c>
      <c r="L158" s="235"/>
      <c r="M158" s="235"/>
      <c r="N158" s="235">
        <f t="shared" ref="N158:N163" si="33">ROUND(L158*K158,2)</f>
        <v>0</v>
      </c>
      <c r="O158" s="233"/>
      <c r="P158" s="233"/>
      <c r="Q158" s="233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5" s="9" customFormat="1" ht="63" customHeight="1" x14ac:dyDescent="0.3">
      <c r="B159" s="126"/>
      <c r="C159" s="155">
        <v>37</v>
      </c>
      <c r="D159" s="155" t="s">
        <v>125</v>
      </c>
      <c r="E159" s="156" t="s">
        <v>504</v>
      </c>
      <c r="F159" s="234" t="s">
        <v>551</v>
      </c>
      <c r="G159" s="234"/>
      <c r="H159" s="234"/>
      <c r="I159" s="234"/>
      <c r="J159" s="157" t="s">
        <v>129</v>
      </c>
      <c r="K159" s="158">
        <v>1</v>
      </c>
      <c r="L159" s="235"/>
      <c r="M159" s="235"/>
      <c r="N159" s="235">
        <f t="shared" si="33"/>
        <v>0</v>
      </c>
      <c r="O159" s="233"/>
      <c r="P159" s="233"/>
      <c r="Q159" s="233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5" s="9" customFormat="1" ht="29.85" customHeight="1" x14ac:dyDescent="0.3">
      <c r="B160" s="126"/>
      <c r="C160" s="136">
        <v>38</v>
      </c>
      <c r="D160" s="136" t="s">
        <v>121</v>
      </c>
      <c r="E160" s="137" t="s">
        <v>252</v>
      </c>
      <c r="F160" s="264" t="s">
        <v>253</v>
      </c>
      <c r="G160" s="265"/>
      <c r="H160" s="265"/>
      <c r="I160" s="266"/>
      <c r="J160" s="138" t="s">
        <v>129</v>
      </c>
      <c r="K160" s="139">
        <v>7</v>
      </c>
      <c r="L160" s="229"/>
      <c r="M160" s="230"/>
      <c r="N160" s="229">
        <f t="shared" si="33"/>
        <v>0</v>
      </c>
      <c r="O160" s="231"/>
      <c r="P160" s="231"/>
      <c r="Q160" s="230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29.85" customHeight="1" x14ac:dyDescent="0.3">
      <c r="B161" s="126"/>
      <c r="C161" s="160">
        <v>39</v>
      </c>
      <c r="D161" s="160" t="s">
        <v>125</v>
      </c>
      <c r="E161" s="156" t="s">
        <v>387</v>
      </c>
      <c r="F161" s="234" t="s">
        <v>552</v>
      </c>
      <c r="G161" s="236"/>
      <c r="H161" s="236"/>
      <c r="I161" s="236"/>
      <c r="J161" s="161" t="s">
        <v>129</v>
      </c>
      <c r="K161" s="152">
        <v>7</v>
      </c>
      <c r="L161" s="237"/>
      <c r="M161" s="237"/>
      <c r="N161" s="237">
        <f t="shared" si="33"/>
        <v>0</v>
      </c>
      <c r="O161" s="233"/>
      <c r="P161" s="233"/>
      <c r="Q161" s="233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9.85" customHeight="1" x14ac:dyDescent="0.3">
      <c r="B162" s="126"/>
      <c r="C162" s="160">
        <v>40</v>
      </c>
      <c r="D162" s="160" t="s">
        <v>125</v>
      </c>
      <c r="E162" s="156" t="s">
        <v>388</v>
      </c>
      <c r="F162" s="234" t="s">
        <v>553</v>
      </c>
      <c r="G162" s="236"/>
      <c r="H162" s="236"/>
      <c r="I162" s="236"/>
      <c r="J162" s="161" t="s">
        <v>129</v>
      </c>
      <c r="K162" s="152">
        <v>1</v>
      </c>
      <c r="L162" s="237"/>
      <c r="M162" s="237"/>
      <c r="N162" s="237">
        <f t="shared" si="33"/>
        <v>0</v>
      </c>
      <c r="O162" s="233"/>
      <c r="P162" s="233"/>
      <c r="Q162" s="233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45" customHeight="1" x14ac:dyDescent="0.3">
      <c r="B163" s="126"/>
      <c r="C163" s="155">
        <v>41</v>
      </c>
      <c r="D163" s="155" t="s">
        <v>125</v>
      </c>
      <c r="E163" s="189" t="s">
        <v>505</v>
      </c>
      <c r="F163" s="234" t="s">
        <v>554</v>
      </c>
      <c r="G163" s="234"/>
      <c r="H163" s="234"/>
      <c r="I163" s="234"/>
      <c r="J163" s="157" t="s">
        <v>129</v>
      </c>
      <c r="K163" s="158">
        <v>1</v>
      </c>
      <c r="L163" s="235"/>
      <c r="M163" s="235"/>
      <c r="N163" s="235">
        <f t="shared" si="33"/>
        <v>0</v>
      </c>
      <c r="O163" s="233"/>
      <c r="P163" s="233"/>
      <c r="Q163" s="233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29.85" customHeight="1" x14ac:dyDescent="0.3">
      <c r="B164" s="126"/>
      <c r="C164" s="136">
        <v>42</v>
      </c>
      <c r="D164" s="136" t="s">
        <v>121</v>
      </c>
      <c r="E164" s="137" t="s">
        <v>267</v>
      </c>
      <c r="F164" s="232" t="s">
        <v>268</v>
      </c>
      <c r="G164" s="232"/>
      <c r="H164" s="232"/>
      <c r="I164" s="232"/>
      <c r="J164" s="138" t="s">
        <v>240</v>
      </c>
      <c r="K164" s="139">
        <v>9</v>
      </c>
      <c r="L164" s="233"/>
      <c r="M164" s="233"/>
      <c r="N164" s="233">
        <f t="shared" ref="N164:N168" si="34">ROUND(L164*K164,2)</f>
        <v>0</v>
      </c>
      <c r="O164" s="233"/>
      <c r="P164" s="233"/>
      <c r="Q164" s="233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9" customFormat="1" ht="29.85" customHeight="1" x14ac:dyDescent="0.3">
      <c r="B165" s="126"/>
      <c r="C165" s="160">
        <v>43</v>
      </c>
      <c r="D165" s="160" t="s">
        <v>125</v>
      </c>
      <c r="E165" s="156" t="s">
        <v>392</v>
      </c>
      <c r="F165" s="234" t="s">
        <v>555</v>
      </c>
      <c r="G165" s="236"/>
      <c r="H165" s="236"/>
      <c r="I165" s="236"/>
      <c r="J165" s="161" t="s">
        <v>129</v>
      </c>
      <c r="K165" s="152">
        <v>1</v>
      </c>
      <c r="L165" s="237"/>
      <c r="M165" s="237"/>
      <c r="N165" s="237">
        <f t="shared" si="34"/>
        <v>0</v>
      </c>
      <c r="O165" s="233"/>
      <c r="P165" s="233"/>
      <c r="Q165" s="233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3" s="9" customFormat="1" ht="29.85" customHeight="1" x14ac:dyDescent="0.3">
      <c r="B166" s="126"/>
      <c r="C166" s="136">
        <v>44</v>
      </c>
      <c r="D166" s="136" t="s">
        <v>121</v>
      </c>
      <c r="E166" s="137" t="s">
        <v>393</v>
      </c>
      <c r="F166" s="267" t="s">
        <v>394</v>
      </c>
      <c r="G166" s="267"/>
      <c r="H166" s="267"/>
      <c r="I166" s="267"/>
      <c r="J166" s="138" t="s">
        <v>129</v>
      </c>
      <c r="K166" s="139">
        <v>2</v>
      </c>
      <c r="L166" s="233"/>
      <c r="M166" s="233"/>
      <c r="N166" s="233">
        <f t="shared" si="34"/>
        <v>0</v>
      </c>
      <c r="O166" s="233"/>
      <c r="P166" s="233"/>
      <c r="Q166" s="233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3" s="9" customFormat="1" ht="102.75" customHeight="1" x14ac:dyDescent="0.3">
      <c r="B167" s="126"/>
      <c r="C167" s="136">
        <v>45</v>
      </c>
      <c r="D167" s="136" t="s">
        <v>121</v>
      </c>
      <c r="E167" s="137" t="s">
        <v>389</v>
      </c>
      <c r="F167" s="232" t="s">
        <v>556</v>
      </c>
      <c r="G167" s="232"/>
      <c r="H167" s="232"/>
      <c r="I167" s="232"/>
      <c r="J167" s="138" t="s">
        <v>240</v>
      </c>
      <c r="K167" s="139">
        <v>3</v>
      </c>
      <c r="L167" s="233"/>
      <c r="M167" s="233"/>
      <c r="N167" s="233">
        <f t="shared" si="34"/>
        <v>0</v>
      </c>
      <c r="O167" s="233"/>
      <c r="P167" s="233"/>
      <c r="Q167" s="233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3" s="9" customFormat="1" ht="29.85" customHeight="1" x14ac:dyDescent="0.3">
      <c r="B168" s="126"/>
      <c r="C168" s="136">
        <v>46</v>
      </c>
      <c r="D168" s="136" t="s">
        <v>121</v>
      </c>
      <c r="E168" s="137" t="s">
        <v>390</v>
      </c>
      <c r="F168" s="267" t="s">
        <v>391</v>
      </c>
      <c r="G168" s="267"/>
      <c r="H168" s="267"/>
      <c r="I168" s="267"/>
      <c r="J168" s="138" t="s">
        <v>129</v>
      </c>
      <c r="K168" s="139">
        <v>3</v>
      </c>
      <c r="L168" s="233"/>
      <c r="M168" s="233"/>
      <c r="N168" s="233">
        <f t="shared" si="34"/>
        <v>0</v>
      </c>
      <c r="O168" s="233"/>
      <c r="P168" s="233"/>
      <c r="Q168" s="233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3" s="9" customFormat="1" ht="29.85" customHeight="1" x14ac:dyDescent="0.3">
      <c r="B169" s="126"/>
      <c r="C169" s="155">
        <v>47</v>
      </c>
      <c r="D169" s="155" t="s">
        <v>125</v>
      </c>
      <c r="E169" s="156" t="s">
        <v>395</v>
      </c>
      <c r="F169" s="234" t="s">
        <v>557</v>
      </c>
      <c r="G169" s="234"/>
      <c r="H169" s="234"/>
      <c r="I169" s="234"/>
      <c r="J169" s="157" t="s">
        <v>129</v>
      </c>
      <c r="K169" s="158">
        <v>9</v>
      </c>
      <c r="L169" s="235"/>
      <c r="M169" s="235"/>
      <c r="N169" s="235">
        <f t="shared" ref="N169:N178" si="35">ROUND(L169*K169,2)</f>
        <v>0</v>
      </c>
      <c r="O169" s="233"/>
      <c r="P169" s="233"/>
      <c r="Q169" s="233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3" s="9" customFormat="1" ht="30.75" customHeight="1" x14ac:dyDescent="0.3">
      <c r="B170" s="126"/>
      <c r="C170" s="136">
        <v>48</v>
      </c>
      <c r="D170" s="136" t="s">
        <v>121</v>
      </c>
      <c r="E170" s="137" t="s">
        <v>256</v>
      </c>
      <c r="F170" s="232" t="s">
        <v>257</v>
      </c>
      <c r="G170" s="232"/>
      <c r="H170" s="232"/>
      <c r="I170" s="232"/>
      <c r="J170" s="138" t="s">
        <v>129</v>
      </c>
      <c r="K170" s="139">
        <v>9</v>
      </c>
      <c r="L170" s="233"/>
      <c r="M170" s="233"/>
      <c r="N170" s="233">
        <f t="shared" si="35"/>
        <v>0</v>
      </c>
      <c r="O170" s="233"/>
      <c r="P170" s="233"/>
      <c r="Q170" s="233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3" s="9" customFormat="1" ht="29.85" customHeight="1" x14ac:dyDescent="0.3">
      <c r="B171" s="126"/>
      <c r="C171" s="136">
        <v>49</v>
      </c>
      <c r="D171" s="136" t="s">
        <v>121</v>
      </c>
      <c r="E171" s="137" t="s">
        <v>258</v>
      </c>
      <c r="F171" s="267" t="s">
        <v>396</v>
      </c>
      <c r="G171" s="267"/>
      <c r="H171" s="267"/>
      <c r="I171" s="267"/>
      <c r="J171" s="138" t="s">
        <v>129</v>
      </c>
      <c r="K171" s="139">
        <v>9</v>
      </c>
      <c r="L171" s="233"/>
      <c r="M171" s="233"/>
      <c r="N171" s="233">
        <f t="shared" si="35"/>
        <v>0</v>
      </c>
      <c r="O171" s="233"/>
      <c r="P171" s="233"/>
      <c r="Q171" s="233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3" s="9" customFormat="1" ht="29.85" customHeight="1" x14ac:dyDescent="0.3">
      <c r="B172" s="126"/>
      <c r="C172" s="136">
        <v>50</v>
      </c>
      <c r="D172" s="136" t="s">
        <v>121</v>
      </c>
      <c r="E172" s="137" t="s">
        <v>397</v>
      </c>
      <c r="F172" s="267" t="s">
        <v>398</v>
      </c>
      <c r="G172" s="267"/>
      <c r="H172" s="267"/>
      <c r="I172" s="267"/>
      <c r="J172" s="138" t="s">
        <v>129</v>
      </c>
      <c r="K172" s="139">
        <v>9</v>
      </c>
      <c r="L172" s="233"/>
      <c r="M172" s="233"/>
      <c r="N172" s="233">
        <f t="shared" si="35"/>
        <v>0</v>
      </c>
      <c r="O172" s="233"/>
      <c r="P172" s="233"/>
      <c r="Q172" s="233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3" s="9" customFormat="1" ht="29.85" customHeight="1" x14ac:dyDescent="0.3">
      <c r="B173" s="126"/>
      <c r="C173" s="155">
        <v>51</v>
      </c>
      <c r="D173" s="155" t="s">
        <v>125</v>
      </c>
      <c r="E173" s="156" t="s">
        <v>254</v>
      </c>
      <c r="F173" s="234" t="s">
        <v>255</v>
      </c>
      <c r="G173" s="234"/>
      <c r="H173" s="234"/>
      <c r="I173" s="234"/>
      <c r="J173" s="157" t="s">
        <v>129</v>
      </c>
      <c r="K173" s="158">
        <v>9</v>
      </c>
      <c r="L173" s="235"/>
      <c r="M173" s="235"/>
      <c r="N173" s="235">
        <f t="shared" si="35"/>
        <v>0</v>
      </c>
      <c r="O173" s="233"/>
      <c r="P173" s="233"/>
      <c r="Q173" s="233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3" s="9" customFormat="1" ht="29.85" customHeight="1" x14ac:dyDescent="0.3">
      <c r="B174" s="126"/>
      <c r="C174" s="136">
        <v>52</v>
      </c>
      <c r="D174" s="136" t="s">
        <v>121</v>
      </c>
      <c r="E174" s="137" t="s">
        <v>399</v>
      </c>
      <c r="F174" s="232" t="s">
        <v>259</v>
      </c>
      <c r="G174" s="232"/>
      <c r="H174" s="232"/>
      <c r="I174" s="232"/>
      <c r="J174" s="138" t="s">
        <v>129</v>
      </c>
      <c r="K174" s="139">
        <v>9</v>
      </c>
      <c r="L174" s="233"/>
      <c r="M174" s="233"/>
      <c r="N174" s="233">
        <f t="shared" si="35"/>
        <v>0</v>
      </c>
      <c r="O174" s="233"/>
      <c r="P174" s="233"/>
      <c r="Q174" s="233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3" s="9" customFormat="1" ht="29.85" customHeight="1" x14ac:dyDescent="0.3">
      <c r="B175" s="126"/>
      <c r="C175" s="155">
        <v>53</v>
      </c>
      <c r="D175" s="155" t="s">
        <v>125</v>
      </c>
      <c r="E175" s="156" t="s">
        <v>400</v>
      </c>
      <c r="F175" s="234" t="s">
        <v>558</v>
      </c>
      <c r="G175" s="234"/>
      <c r="H175" s="234"/>
      <c r="I175" s="234"/>
      <c r="J175" s="157" t="s">
        <v>129</v>
      </c>
      <c r="K175" s="158">
        <v>2</v>
      </c>
      <c r="L175" s="235"/>
      <c r="M175" s="235"/>
      <c r="N175" s="235">
        <f t="shared" si="35"/>
        <v>0</v>
      </c>
      <c r="O175" s="233"/>
      <c r="P175" s="233"/>
      <c r="Q175" s="233"/>
      <c r="R175" s="128"/>
      <c r="T175" s="129"/>
      <c r="W175" s="130"/>
      <c r="Y175" s="130"/>
      <c r="AA175" s="131"/>
      <c r="AR175" s="132"/>
      <c r="AT175" s="133"/>
      <c r="AU175" s="133"/>
      <c r="AY175" s="132"/>
      <c r="BK175" s="134"/>
    </row>
    <row r="176" spans="2:63" s="9" customFormat="1" ht="29.85" customHeight="1" x14ac:dyDescent="0.3">
      <c r="B176" s="126"/>
      <c r="C176" s="136">
        <v>54</v>
      </c>
      <c r="D176" s="136" t="s">
        <v>121</v>
      </c>
      <c r="E176" s="137" t="s">
        <v>260</v>
      </c>
      <c r="F176" s="232" t="s">
        <v>401</v>
      </c>
      <c r="G176" s="232"/>
      <c r="H176" s="232"/>
      <c r="I176" s="232"/>
      <c r="J176" s="138" t="s">
        <v>129</v>
      </c>
      <c r="K176" s="139">
        <v>2</v>
      </c>
      <c r="L176" s="233"/>
      <c r="M176" s="233"/>
      <c r="N176" s="233">
        <f t="shared" si="35"/>
        <v>0</v>
      </c>
      <c r="O176" s="233"/>
      <c r="P176" s="233"/>
      <c r="Q176" s="233"/>
      <c r="R176" s="128"/>
      <c r="T176" s="129"/>
      <c r="W176" s="130"/>
      <c r="Y176" s="130"/>
      <c r="AA176" s="131"/>
      <c r="AR176" s="132"/>
      <c r="AT176" s="133"/>
      <c r="AU176" s="133"/>
      <c r="AY176" s="132"/>
      <c r="BK176" s="134"/>
    </row>
    <row r="177" spans="2:65" s="9" customFormat="1" ht="29.85" customHeight="1" x14ac:dyDescent="0.3">
      <c r="B177" s="126"/>
      <c r="C177" s="136">
        <v>55</v>
      </c>
      <c r="D177" s="136" t="s">
        <v>121</v>
      </c>
      <c r="E177" s="137" t="s">
        <v>402</v>
      </c>
      <c r="F177" s="232" t="s">
        <v>403</v>
      </c>
      <c r="G177" s="232"/>
      <c r="H177" s="232"/>
      <c r="I177" s="232"/>
      <c r="J177" s="138" t="s">
        <v>129</v>
      </c>
      <c r="K177" s="139">
        <v>2</v>
      </c>
      <c r="L177" s="233"/>
      <c r="M177" s="233"/>
      <c r="N177" s="233">
        <f t="shared" si="35"/>
        <v>0</v>
      </c>
      <c r="O177" s="233"/>
      <c r="P177" s="233"/>
      <c r="Q177" s="233"/>
      <c r="R177" s="128"/>
      <c r="T177" s="129"/>
      <c r="W177" s="130"/>
      <c r="Y177" s="130"/>
      <c r="AA177" s="131"/>
      <c r="AR177" s="132"/>
      <c r="AT177" s="133"/>
      <c r="AU177" s="133"/>
      <c r="AY177" s="132"/>
      <c r="BK177" s="134"/>
    </row>
    <row r="178" spans="2:65" s="9" customFormat="1" ht="29.85" customHeight="1" x14ac:dyDescent="0.3">
      <c r="B178" s="126"/>
      <c r="C178" s="136">
        <v>56</v>
      </c>
      <c r="D178" s="136" t="s">
        <v>121</v>
      </c>
      <c r="E178" s="137" t="s">
        <v>404</v>
      </c>
      <c r="F178" s="232" t="s">
        <v>405</v>
      </c>
      <c r="G178" s="232"/>
      <c r="H178" s="232"/>
      <c r="I178" s="232"/>
      <c r="J178" s="138" t="s">
        <v>129</v>
      </c>
      <c r="K178" s="139">
        <v>2</v>
      </c>
      <c r="L178" s="233"/>
      <c r="M178" s="233"/>
      <c r="N178" s="233">
        <f t="shared" si="35"/>
        <v>0</v>
      </c>
      <c r="O178" s="233"/>
      <c r="P178" s="233"/>
      <c r="Q178" s="233"/>
      <c r="R178" s="128"/>
      <c r="T178" s="129"/>
      <c r="W178" s="130"/>
      <c r="Y178" s="130"/>
      <c r="AA178" s="131"/>
      <c r="AR178" s="132"/>
      <c r="AT178" s="133"/>
      <c r="AU178" s="133"/>
      <c r="AY178" s="132"/>
      <c r="BK178" s="134"/>
    </row>
    <row r="179" spans="2:65" s="9" customFormat="1" ht="29.85" customHeight="1" x14ac:dyDescent="0.3">
      <c r="B179" s="126"/>
      <c r="C179" s="155">
        <v>57</v>
      </c>
      <c r="D179" s="155" t="s">
        <v>125</v>
      </c>
      <c r="E179" s="156" t="s">
        <v>406</v>
      </c>
      <c r="F179" s="234" t="s">
        <v>559</v>
      </c>
      <c r="G179" s="234"/>
      <c r="H179" s="234"/>
      <c r="I179" s="234"/>
      <c r="J179" s="157" t="s">
        <v>129</v>
      </c>
      <c r="K179" s="158">
        <v>1</v>
      </c>
      <c r="L179" s="235"/>
      <c r="M179" s="235"/>
      <c r="N179" s="235">
        <f t="shared" ref="N179" si="36">ROUND(L179*K179,2)</f>
        <v>0</v>
      </c>
      <c r="O179" s="233"/>
      <c r="P179" s="233"/>
      <c r="Q179" s="233"/>
      <c r="R179" s="128"/>
      <c r="T179" s="129"/>
      <c r="W179" s="130"/>
      <c r="Y179" s="130"/>
      <c r="AA179" s="131"/>
      <c r="AR179" s="132"/>
      <c r="AT179" s="133"/>
      <c r="AU179" s="133"/>
      <c r="AY179" s="132"/>
      <c r="BK179" s="134"/>
    </row>
    <row r="180" spans="2:65" s="9" customFormat="1" ht="31.5" customHeight="1" x14ac:dyDescent="0.3">
      <c r="B180" s="126"/>
      <c r="C180" s="136">
        <v>58</v>
      </c>
      <c r="D180" s="136" t="s">
        <v>121</v>
      </c>
      <c r="E180" s="137" t="s">
        <v>260</v>
      </c>
      <c r="F180" s="232" t="s">
        <v>261</v>
      </c>
      <c r="G180" s="232"/>
      <c r="H180" s="232"/>
      <c r="I180" s="232"/>
      <c r="J180" s="138" t="s">
        <v>129</v>
      </c>
      <c r="K180" s="139">
        <v>1</v>
      </c>
      <c r="L180" s="233"/>
      <c r="M180" s="233"/>
      <c r="N180" s="233">
        <f t="shared" ref="N180:N183" si="37">ROUND(L180*K180,2)</f>
        <v>0</v>
      </c>
      <c r="O180" s="233"/>
      <c r="P180" s="233"/>
      <c r="Q180" s="233"/>
      <c r="R180" s="128"/>
      <c r="T180" s="129"/>
      <c r="W180" s="130"/>
      <c r="Y180" s="130"/>
      <c r="AA180" s="131"/>
      <c r="AR180" s="132"/>
      <c r="AT180" s="133"/>
      <c r="AU180" s="133"/>
      <c r="AY180" s="132"/>
      <c r="BK180" s="134"/>
    </row>
    <row r="181" spans="2:65" s="9" customFormat="1" ht="26.25" customHeight="1" x14ac:dyDescent="0.3">
      <c r="B181" s="126"/>
      <c r="C181" s="155">
        <v>59</v>
      </c>
      <c r="D181" s="155" t="s">
        <v>125</v>
      </c>
      <c r="E181" s="156" t="s">
        <v>407</v>
      </c>
      <c r="F181" s="234" t="s">
        <v>262</v>
      </c>
      <c r="G181" s="234"/>
      <c r="H181" s="234"/>
      <c r="I181" s="234"/>
      <c r="J181" s="157" t="s">
        <v>129</v>
      </c>
      <c r="K181" s="158">
        <v>31</v>
      </c>
      <c r="L181" s="235"/>
      <c r="M181" s="235"/>
      <c r="N181" s="235">
        <f t="shared" si="37"/>
        <v>0</v>
      </c>
      <c r="O181" s="233"/>
      <c r="P181" s="233"/>
      <c r="Q181" s="233"/>
      <c r="R181" s="128"/>
      <c r="T181" s="129"/>
      <c r="W181" s="130"/>
      <c r="Y181" s="130"/>
      <c r="AA181" s="131"/>
      <c r="AR181" s="132"/>
      <c r="AT181" s="133"/>
      <c r="AU181" s="133"/>
      <c r="AY181" s="132"/>
      <c r="BK181" s="134"/>
    </row>
    <row r="182" spans="2:65" s="9" customFormat="1" ht="26.25" customHeight="1" x14ac:dyDescent="0.3">
      <c r="B182" s="126"/>
      <c r="C182" s="155">
        <v>60</v>
      </c>
      <c r="D182" s="155" t="s">
        <v>125</v>
      </c>
      <c r="E182" s="156" t="s">
        <v>263</v>
      </c>
      <c r="F182" s="234" t="s">
        <v>264</v>
      </c>
      <c r="G182" s="234"/>
      <c r="H182" s="234"/>
      <c r="I182" s="234"/>
      <c r="J182" s="157" t="s">
        <v>129</v>
      </c>
      <c r="K182" s="158">
        <v>31</v>
      </c>
      <c r="L182" s="235"/>
      <c r="M182" s="235"/>
      <c r="N182" s="235">
        <f t="shared" si="37"/>
        <v>0</v>
      </c>
      <c r="O182" s="233"/>
      <c r="P182" s="233"/>
      <c r="Q182" s="233"/>
      <c r="R182" s="128"/>
      <c r="T182" s="129"/>
      <c r="W182" s="130"/>
      <c r="Y182" s="130"/>
      <c r="AA182" s="131"/>
      <c r="AR182" s="132"/>
      <c r="AT182" s="133"/>
      <c r="AU182" s="133"/>
      <c r="AY182" s="132"/>
      <c r="BK182" s="134"/>
    </row>
    <row r="183" spans="2:65" s="9" customFormat="1" ht="24.75" customHeight="1" x14ac:dyDescent="0.3">
      <c r="B183" s="126"/>
      <c r="C183" s="136">
        <v>61</v>
      </c>
      <c r="D183" s="136" t="s">
        <v>121</v>
      </c>
      <c r="E183" s="137" t="s">
        <v>408</v>
      </c>
      <c r="F183" s="232" t="s">
        <v>409</v>
      </c>
      <c r="G183" s="232"/>
      <c r="H183" s="232"/>
      <c r="I183" s="232"/>
      <c r="J183" s="138" t="s">
        <v>129</v>
      </c>
      <c r="K183" s="139">
        <v>31</v>
      </c>
      <c r="L183" s="233"/>
      <c r="M183" s="233"/>
      <c r="N183" s="233">
        <f t="shared" si="37"/>
        <v>0</v>
      </c>
      <c r="O183" s="233"/>
      <c r="P183" s="233"/>
      <c r="Q183" s="233"/>
      <c r="R183" s="128"/>
      <c r="T183" s="129"/>
      <c r="W183" s="130"/>
      <c r="Y183" s="130"/>
      <c r="AA183" s="131"/>
      <c r="AR183" s="132"/>
      <c r="AT183" s="133"/>
      <c r="AU183" s="133"/>
      <c r="AY183" s="132"/>
      <c r="BK183" s="134"/>
    </row>
    <row r="184" spans="2:65" s="9" customFormat="1" ht="29.85" customHeight="1" x14ac:dyDescent="0.3">
      <c r="B184" s="126"/>
      <c r="C184" s="136">
        <v>62</v>
      </c>
      <c r="D184" s="136" t="s">
        <v>121</v>
      </c>
      <c r="E184" s="137" t="s">
        <v>265</v>
      </c>
      <c r="F184" s="232" t="s">
        <v>266</v>
      </c>
      <c r="G184" s="232"/>
      <c r="H184" s="232"/>
      <c r="I184" s="232"/>
      <c r="J184" s="138" t="s">
        <v>128</v>
      </c>
      <c r="K184" s="139">
        <f>SUM(N169:Q183)/100</f>
        <v>0</v>
      </c>
      <c r="L184" s="233"/>
      <c r="M184" s="233"/>
      <c r="N184" s="233">
        <f t="shared" ref="N184" si="38">ROUND(L184*K184,2)</f>
        <v>0</v>
      </c>
      <c r="O184" s="233"/>
      <c r="P184" s="233"/>
      <c r="Q184" s="233"/>
      <c r="R184" s="128"/>
      <c r="T184" s="129"/>
      <c r="W184" s="130" t="e">
        <f>SUM(W185:W198)</f>
        <v>#REF!</v>
      </c>
      <c r="Y184" s="130" t="e">
        <f>SUM(Y185:Y198)</f>
        <v>#REF!</v>
      </c>
      <c r="AA184" s="131" t="e">
        <f>SUM(AA185:AA198)</f>
        <v>#REF!</v>
      </c>
      <c r="AR184" s="132" t="s">
        <v>89</v>
      </c>
      <c r="AT184" s="133" t="s">
        <v>68</v>
      </c>
      <c r="AU184" s="133" t="s">
        <v>75</v>
      </c>
      <c r="AY184" s="132" t="s">
        <v>120</v>
      </c>
      <c r="BK184" s="134" t="e">
        <f>SUM(BK185:BK198)</f>
        <v>#REF!</v>
      </c>
    </row>
    <row r="185" spans="2:65" s="1" customFormat="1" ht="25.5" customHeight="1" x14ac:dyDescent="0.3">
      <c r="B185" s="109"/>
      <c r="C185" s="9"/>
      <c r="D185" s="159" t="s">
        <v>100</v>
      </c>
      <c r="E185" s="135"/>
      <c r="F185" s="135"/>
      <c r="G185" s="135"/>
      <c r="H185" s="135"/>
      <c r="I185" s="135"/>
      <c r="J185" s="135"/>
      <c r="K185" s="135"/>
      <c r="L185" s="135"/>
      <c r="M185" s="135"/>
      <c r="N185" s="262">
        <f>SUM(N186:Q198)</f>
        <v>0</v>
      </c>
      <c r="O185" s="263"/>
      <c r="P185" s="263"/>
      <c r="Q185" s="263"/>
      <c r="R185" s="112"/>
      <c r="T185" s="140" t="s">
        <v>5</v>
      </c>
      <c r="U185" s="36" t="s">
        <v>34</v>
      </c>
      <c r="V185" s="141">
        <v>0.184</v>
      </c>
      <c r="W185" s="141" t="e">
        <f>V185*#REF!</f>
        <v>#REF!</v>
      </c>
      <c r="X185" s="141">
        <v>1.7000000000000001E-4</v>
      </c>
      <c r="Y185" s="141" t="e">
        <f>X185*#REF!</f>
        <v>#REF!</v>
      </c>
      <c r="Z185" s="141">
        <v>0</v>
      </c>
      <c r="AA185" s="142" t="e">
        <f>Z185*#REF!</f>
        <v>#REF!</v>
      </c>
      <c r="AR185" s="17" t="s">
        <v>123</v>
      </c>
      <c r="AT185" s="17" t="s">
        <v>121</v>
      </c>
      <c r="AU185" s="17" t="s">
        <v>89</v>
      </c>
      <c r="AY185" s="17" t="s">
        <v>120</v>
      </c>
      <c r="BE185" s="143" t="e">
        <f>IF(U185="základní",#REF!,0)</f>
        <v>#REF!</v>
      </c>
      <c r="BF185" s="143">
        <f>IF(U185="snížená",#REF!,0)</f>
        <v>0</v>
      </c>
      <c r="BG185" s="143">
        <f>IF(U185="zákl. přenesená",#REF!,0)</f>
        <v>0</v>
      </c>
      <c r="BH185" s="143">
        <f>IF(U185="sníž. přenesená",#REF!,0)</f>
        <v>0</v>
      </c>
      <c r="BI185" s="143">
        <f>IF(U185="nulová",#REF!,0)</f>
        <v>0</v>
      </c>
      <c r="BJ185" s="17" t="s">
        <v>75</v>
      </c>
      <c r="BK185" s="143" t="e">
        <f>ROUND(#REF!*#REF!,2)</f>
        <v>#REF!</v>
      </c>
      <c r="BL185" s="17" t="s">
        <v>123</v>
      </c>
      <c r="BM185" s="17" t="s">
        <v>145</v>
      </c>
    </row>
    <row r="186" spans="2:65" s="1" customFormat="1" ht="25.5" customHeight="1" x14ac:dyDescent="0.3">
      <c r="B186" s="109"/>
      <c r="C186" s="136">
        <v>63</v>
      </c>
      <c r="D186" s="136" t="s">
        <v>121</v>
      </c>
      <c r="E186" s="137" t="s">
        <v>270</v>
      </c>
      <c r="F186" s="232" t="s">
        <v>358</v>
      </c>
      <c r="G186" s="232"/>
      <c r="H186" s="232"/>
      <c r="I186" s="232"/>
      <c r="J186" s="138" t="s">
        <v>271</v>
      </c>
      <c r="K186" s="139">
        <v>20</v>
      </c>
      <c r="L186" s="233"/>
      <c r="M186" s="233"/>
      <c r="N186" s="233">
        <f t="shared" ref="N186:N198" si="39">ROUND(L186*K186,2)</f>
        <v>0</v>
      </c>
      <c r="O186" s="233"/>
      <c r="P186" s="233"/>
      <c r="Q186" s="233"/>
      <c r="R186" s="112"/>
      <c r="T186" s="140"/>
      <c r="U186" s="36"/>
      <c r="V186" s="141"/>
      <c r="W186" s="141"/>
      <c r="X186" s="141"/>
      <c r="Y186" s="141"/>
      <c r="Z186" s="141"/>
      <c r="AA186" s="142"/>
      <c r="AR186" s="17"/>
      <c r="AT186" s="17"/>
      <c r="AU186" s="17"/>
      <c r="AY186" s="17"/>
      <c r="BE186" s="143"/>
      <c r="BF186" s="143"/>
      <c r="BG186" s="143"/>
      <c r="BH186" s="143"/>
      <c r="BI186" s="143"/>
      <c r="BJ186" s="17"/>
      <c r="BK186" s="143"/>
      <c r="BL186" s="17"/>
      <c r="BM186" s="17"/>
    </row>
    <row r="187" spans="2:65" s="1" customFormat="1" ht="25.5" customHeight="1" x14ac:dyDescent="0.3">
      <c r="B187" s="109"/>
      <c r="C187" s="155">
        <v>64</v>
      </c>
      <c r="D187" s="155" t="s">
        <v>125</v>
      </c>
      <c r="E187" s="156" t="s">
        <v>272</v>
      </c>
      <c r="F187" s="234" t="s">
        <v>273</v>
      </c>
      <c r="G187" s="234"/>
      <c r="H187" s="234"/>
      <c r="I187" s="234"/>
      <c r="J187" s="157" t="s">
        <v>129</v>
      </c>
      <c r="K187" s="158">
        <v>40</v>
      </c>
      <c r="L187" s="235"/>
      <c r="M187" s="235"/>
      <c r="N187" s="235">
        <f t="shared" si="39"/>
        <v>0</v>
      </c>
      <c r="O187" s="233"/>
      <c r="P187" s="233"/>
      <c r="Q187" s="233"/>
      <c r="R187" s="112"/>
      <c r="T187" s="140"/>
      <c r="U187" s="36"/>
      <c r="V187" s="141"/>
      <c r="W187" s="141"/>
      <c r="X187" s="141"/>
      <c r="Y187" s="141"/>
      <c r="Z187" s="141"/>
      <c r="AA187" s="142"/>
      <c r="AR187" s="17"/>
      <c r="AT187" s="17"/>
      <c r="AU187" s="17"/>
      <c r="AY187" s="17"/>
      <c r="BE187" s="143"/>
      <c r="BF187" s="143"/>
      <c r="BG187" s="143"/>
      <c r="BH187" s="143"/>
      <c r="BI187" s="143"/>
      <c r="BJ187" s="17"/>
      <c r="BK187" s="143"/>
      <c r="BL187" s="17"/>
      <c r="BM187" s="17"/>
    </row>
    <row r="188" spans="2:65" s="1" customFormat="1" ht="25.5" customHeight="1" x14ac:dyDescent="0.3">
      <c r="B188" s="109"/>
      <c r="C188" s="155">
        <v>65</v>
      </c>
      <c r="D188" s="155" t="s">
        <v>125</v>
      </c>
      <c r="E188" s="156" t="s">
        <v>274</v>
      </c>
      <c r="F188" s="234" t="s">
        <v>275</v>
      </c>
      <c r="G188" s="234"/>
      <c r="H188" s="234"/>
      <c r="I188" s="234"/>
      <c r="J188" s="157" t="s">
        <v>129</v>
      </c>
      <c r="K188" s="158">
        <v>22</v>
      </c>
      <c r="L188" s="235"/>
      <c r="M188" s="235"/>
      <c r="N188" s="235">
        <f t="shared" si="39"/>
        <v>0</v>
      </c>
      <c r="O188" s="233"/>
      <c r="P188" s="233"/>
      <c r="Q188" s="233"/>
      <c r="R188" s="112"/>
      <c r="T188" s="140"/>
      <c r="U188" s="36"/>
      <c r="V188" s="141"/>
      <c r="W188" s="141"/>
      <c r="X188" s="141"/>
      <c r="Y188" s="141"/>
      <c r="Z188" s="141"/>
      <c r="AA188" s="142"/>
      <c r="AR188" s="17"/>
      <c r="AT188" s="17"/>
      <c r="AU188" s="17"/>
      <c r="AY188" s="17"/>
      <c r="BE188" s="143"/>
      <c r="BF188" s="143"/>
      <c r="BG188" s="143"/>
      <c r="BH188" s="143"/>
      <c r="BI188" s="143"/>
      <c r="BJ188" s="17"/>
      <c r="BK188" s="143"/>
      <c r="BL188" s="17"/>
      <c r="BM188" s="17"/>
    </row>
    <row r="189" spans="2:65" s="1" customFormat="1" ht="25.5" customHeight="1" x14ac:dyDescent="0.3">
      <c r="B189" s="109"/>
      <c r="C189" s="155">
        <v>66</v>
      </c>
      <c r="D189" s="155" t="s">
        <v>125</v>
      </c>
      <c r="E189" s="156" t="s">
        <v>276</v>
      </c>
      <c r="F189" s="234" t="s">
        <v>277</v>
      </c>
      <c r="G189" s="234"/>
      <c r="H189" s="234"/>
      <c r="I189" s="234"/>
      <c r="J189" s="157" t="s">
        <v>129</v>
      </c>
      <c r="K189" s="158">
        <v>16</v>
      </c>
      <c r="L189" s="235"/>
      <c r="M189" s="235"/>
      <c r="N189" s="235">
        <f t="shared" si="39"/>
        <v>0</v>
      </c>
      <c r="O189" s="233"/>
      <c r="P189" s="233"/>
      <c r="Q189" s="233"/>
      <c r="R189" s="112"/>
      <c r="T189" s="140"/>
      <c r="U189" s="36"/>
      <c r="V189" s="141"/>
      <c r="W189" s="141"/>
      <c r="X189" s="141"/>
      <c r="Y189" s="141"/>
      <c r="Z189" s="141"/>
      <c r="AA189" s="142"/>
      <c r="AR189" s="17"/>
      <c r="AT189" s="17"/>
      <c r="AU189" s="17"/>
      <c r="AY189" s="17"/>
      <c r="BE189" s="143"/>
      <c r="BF189" s="143"/>
      <c r="BG189" s="143"/>
      <c r="BH189" s="143"/>
      <c r="BI189" s="143"/>
      <c r="BJ189" s="17"/>
      <c r="BK189" s="143"/>
      <c r="BL189" s="17"/>
      <c r="BM189" s="17"/>
    </row>
    <row r="190" spans="2:65" s="1" customFormat="1" ht="25.5" customHeight="1" x14ac:dyDescent="0.3">
      <c r="B190" s="109"/>
      <c r="C190" s="155">
        <v>67</v>
      </c>
      <c r="D190" s="155" t="s">
        <v>125</v>
      </c>
      <c r="E190" s="156" t="s">
        <v>278</v>
      </c>
      <c r="F190" s="234" t="s">
        <v>279</v>
      </c>
      <c r="G190" s="234"/>
      <c r="H190" s="234"/>
      <c r="I190" s="234"/>
      <c r="J190" s="157" t="s">
        <v>129</v>
      </c>
      <c r="K190" s="158">
        <v>12</v>
      </c>
      <c r="L190" s="235"/>
      <c r="M190" s="235"/>
      <c r="N190" s="235">
        <f t="shared" si="39"/>
        <v>0</v>
      </c>
      <c r="O190" s="233"/>
      <c r="P190" s="233"/>
      <c r="Q190" s="233"/>
      <c r="R190" s="112"/>
      <c r="T190" s="140"/>
      <c r="U190" s="36"/>
      <c r="V190" s="141"/>
      <c r="W190" s="141"/>
      <c r="X190" s="141"/>
      <c r="Y190" s="141"/>
      <c r="Z190" s="141"/>
      <c r="AA190" s="142"/>
      <c r="AR190" s="17"/>
      <c r="AT190" s="17"/>
      <c r="AU190" s="17"/>
      <c r="AY190" s="17"/>
      <c r="BE190" s="143"/>
      <c r="BF190" s="143"/>
      <c r="BG190" s="143"/>
      <c r="BH190" s="143"/>
      <c r="BI190" s="143"/>
      <c r="BJ190" s="17"/>
      <c r="BK190" s="143"/>
      <c r="BL190" s="17"/>
      <c r="BM190" s="17"/>
    </row>
    <row r="191" spans="2:65" s="1" customFormat="1" ht="25.5" customHeight="1" x14ac:dyDescent="0.3">
      <c r="B191" s="109"/>
      <c r="C191" s="155">
        <v>68</v>
      </c>
      <c r="D191" s="155" t="s">
        <v>125</v>
      </c>
      <c r="E191" s="156" t="s">
        <v>410</v>
      </c>
      <c r="F191" s="234" t="s">
        <v>284</v>
      </c>
      <c r="G191" s="234"/>
      <c r="H191" s="234"/>
      <c r="I191" s="234"/>
      <c r="J191" s="157" t="s">
        <v>129</v>
      </c>
      <c r="K191" s="158">
        <v>4</v>
      </c>
      <c r="L191" s="235"/>
      <c r="M191" s="235"/>
      <c r="N191" s="235">
        <f t="shared" si="39"/>
        <v>0</v>
      </c>
      <c r="O191" s="233"/>
      <c r="P191" s="233"/>
      <c r="Q191" s="233"/>
      <c r="R191" s="112"/>
      <c r="T191" s="140"/>
      <c r="U191" s="36"/>
      <c r="V191" s="141"/>
      <c r="W191" s="141"/>
      <c r="X191" s="141"/>
      <c r="Y191" s="141"/>
      <c r="Z191" s="141"/>
      <c r="AA191" s="142"/>
      <c r="AR191" s="17"/>
      <c r="AT191" s="17"/>
      <c r="AU191" s="17"/>
      <c r="AY191" s="17"/>
      <c r="BE191" s="143"/>
      <c r="BF191" s="143"/>
      <c r="BG191" s="143"/>
      <c r="BH191" s="143"/>
      <c r="BI191" s="143"/>
      <c r="BJ191" s="17"/>
      <c r="BK191" s="143"/>
      <c r="BL191" s="17"/>
      <c r="BM191" s="17"/>
    </row>
    <row r="192" spans="2:65" s="1" customFormat="1" ht="25.5" customHeight="1" x14ac:dyDescent="0.3">
      <c r="B192" s="109"/>
      <c r="C192" s="155">
        <v>69</v>
      </c>
      <c r="D192" s="155" t="s">
        <v>125</v>
      </c>
      <c r="E192" s="156" t="s">
        <v>411</v>
      </c>
      <c r="F192" s="234" t="s">
        <v>285</v>
      </c>
      <c r="G192" s="234"/>
      <c r="H192" s="234"/>
      <c r="I192" s="234"/>
      <c r="J192" s="157" t="s">
        <v>129</v>
      </c>
      <c r="K192" s="158">
        <v>2</v>
      </c>
      <c r="L192" s="235"/>
      <c r="M192" s="235"/>
      <c r="N192" s="235">
        <f t="shared" si="39"/>
        <v>0</v>
      </c>
      <c r="O192" s="233"/>
      <c r="P192" s="233"/>
      <c r="Q192" s="233"/>
      <c r="R192" s="112"/>
      <c r="T192" s="140"/>
      <c r="U192" s="36"/>
      <c r="V192" s="141"/>
      <c r="W192" s="141"/>
      <c r="X192" s="141"/>
      <c r="Y192" s="141"/>
      <c r="Z192" s="141"/>
      <c r="AA192" s="142"/>
      <c r="AR192" s="17"/>
      <c r="AT192" s="17"/>
      <c r="AU192" s="17"/>
      <c r="AY192" s="17"/>
      <c r="BE192" s="143"/>
      <c r="BF192" s="143"/>
      <c r="BG192" s="143"/>
      <c r="BH192" s="143"/>
      <c r="BI192" s="143"/>
      <c r="BJ192" s="17"/>
      <c r="BK192" s="143"/>
      <c r="BL192" s="17"/>
      <c r="BM192" s="17"/>
    </row>
    <row r="193" spans="2:65" s="1" customFormat="1" ht="25.5" customHeight="1" x14ac:dyDescent="0.3">
      <c r="B193" s="109"/>
      <c r="C193" s="155">
        <v>70</v>
      </c>
      <c r="D193" s="155" t="s">
        <v>125</v>
      </c>
      <c r="E193" s="156" t="s">
        <v>286</v>
      </c>
      <c r="F193" s="234" t="s">
        <v>287</v>
      </c>
      <c r="G193" s="234"/>
      <c r="H193" s="234"/>
      <c r="I193" s="234"/>
      <c r="J193" s="157" t="s">
        <v>129</v>
      </c>
      <c r="K193" s="158">
        <v>2</v>
      </c>
      <c r="L193" s="235"/>
      <c r="M193" s="235"/>
      <c r="N193" s="235">
        <f t="shared" si="39"/>
        <v>0</v>
      </c>
      <c r="O193" s="233"/>
      <c r="P193" s="233"/>
      <c r="Q193" s="233"/>
      <c r="R193" s="112"/>
      <c r="T193" s="140"/>
      <c r="U193" s="36"/>
      <c r="V193" s="141"/>
      <c r="W193" s="141"/>
      <c r="X193" s="141"/>
      <c r="Y193" s="141"/>
      <c r="Z193" s="141"/>
      <c r="AA193" s="142"/>
      <c r="AR193" s="17"/>
      <c r="AT193" s="17"/>
      <c r="AU193" s="17"/>
      <c r="AY193" s="17"/>
      <c r="BE193" s="143"/>
      <c r="BF193" s="143"/>
      <c r="BG193" s="143"/>
      <c r="BH193" s="143"/>
      <c r="BI193" s="143"/>
      <c r="BJ193" s="17"/>
      <c r="BK193" s="143"/>
      <c r="BL193" s="17"/>
      <c r="BM193" s="17"/>
    </row>
    <row r="194" spans="2:65" s="1" customFormat="1" ht="25.5" customHeight="1" x14ac:dyDescent="0.3">
      <c r="B194" s="109"/>
      <c r="C194" s="155">
        <v>71</v>
      </c>
      <c r="D194" s="155" t="s">
        <v>125</v>
      </c>
      <c r="E194" s="156" t="s">
        <v>361</v>
      </c>
      <c r="F194" s="234" t="s">
        <v>362</v>
      </c>
      <c r="G194" s="234"/>
      <c r="H194" s="234"/>
      <c r="I194" s="234"/>
      <c r="J194" s="157" t="s">
        <v>129</v>
      </c>
      <c r="K194" s="158">
        <v>90</v>
      </c>
      <c r="L194" s="235"/>
      <c r="M194" s="235"/>
      <c r="N194" s="235">
        <f t="shared" si="39"/>
        <v>0</v>
      </c>
      <c r="O194" s="233"/>
      <c r="P194" s="233"/>
      <c r="Q194" s="233"/>
      <c r="R194" s="112"/>
      <c r="T194" s="140"/>
      <c r="U194" s="36"/>
      <c r="V194" s="141"/>
      <c r="W194" s="141"/>
      <c r="X194" s="141"/>
      <c r="Y194" s="141"/>
      <c r="Z194" s="141"/>
      <c r="AA194" s="142"/>
      <c r="AR194" s="17"/>
      <c r="AT194" s="17"/>
      <c r="AU194" s="17"/>
      <c r="AY194" s="17"/>
      <c r="BE194" s="143"/>
      <c r="BF194" s="143"/>
      <c r="BG194" s="143"/>
      <c r="BH194" s="143"/>
      <c r="BI194" s="143"/>
      <c r="BJ194" s="17"/>
      <c r="BK194" s="143"/>
      <c r="BL194" s="17"/>
      <c r="BM194" s="17"/>
    </row>
    <row r="195" spans="2:65" s="1" customFormat="1" ht="25.5" customHeight="1" x14ac:dyDescent="0.3">
      <c r="B195" s="109"/>
      <c r="C195" s="155">
        <v>72</v>
      </c>
      <c r="D195" s="155" t="s">
        <v>125</v>
      </c>
      <c r="E195" s="156" t="s">
        <v>363</v>
      </c>
      <c r="F195" s="234" t="s">
        <v>364</v>
      </c>
      <c r="G195" s="234"/>
      <c r="H195" s="234"/>
      <c r="I195" s="234"/>
      <c r="J195" s="157" t="s">
        <v>129</v>
      </c>
      <c r="K195" s="158">
        <v>10</v>
      </c>
      <c r="L195" s="235"/>
      <c r="M195" s="235"/>
      <c r="N195" s="235">
        <f t="shared" si="39"/>
        <v>0</v>
      </c>
      <c r="O195" s="233"/>
      <c r="P195" s="233"/>
      <c r="Q195" s="233"/>
      <c r="R195" s="112"/>
      <c r="T195" s="140"/>
      <c r="U195" s="36"/>
      <c r="V195" s="141"/>
      <c r="W195" s="141"/>
      <c r="X195" s="141"/>
      <c r="Y195" s="141"/>
      <c r="Z195" s="141"/>
      <c r="AA195" s="142"/>
      <c r="AR195" s="17"/>
      <c r="AT195" s="17"/>
      <c r="AU195" s="17"/>
      <c r="AY195" s="17"/>
      <c r="BE195" s="143"/>
      <c r="BF195" s="143"/>
      <c r="BG195" s="143"/>
      <c r="BH195" s="143"/>
      <c r="BI195" s="143"/>
      <c r="BJ195" s="17"/>
      <c r="BK195" s="143"/>
      <c r="BL195" s="17"/>
      <c r="BM195" s="17"/>
    </row>
    <row r="196" spans="2:65" s="1" customFormat="1" ht="25.5" customHeight="1" x14ac:dyDescent="0.3">
      <c r="B196" s="109"/>
      <c r="C196" s="155">
        <v>73</v>
      </c>
      <c r="D196" s="155" t="s">
        <v>125</v>
      </c>
      <c r="E196" s="156" t="s">
        <v>289</v>
      </c>
      <c r="F196" s="234" t="s">
        <v>290</v>
      </c>
      <c r="G196" s="234"/>
      <c r="H196" s="234"/>
      <c r="I196" s="234"/>
      <c r="J196" s="157" t="s">
        <v>291</v>
      </c>
      <c r="K196" s="158">
        <v>90</v>
      </c>
      <c r="L196" s="235"/>
      <c r="M196" s="235"/>
      <c r="N196" s="235">
        <f t="shared" si="39"/>
        <v>0</v>
      </c>
      <c r="O196" s="233"/>
      <c r="P196" s="233"/>
      <c r="Q196" s="233"/>
      <c r="R196" s="112"/>
      <c r="T196" s="140"/>
      <c r="U196" s="36"/>
      <c r="V196" s="141"/>
      <c r="W196" s="141"/>
      <c r="X196" s="141"/>
      <c r="Y196" s="141"/>
      <c r="Z196" s="141"/>
      <c r="AA196" s="142"/>
      <c r="AR196" s="17"/>
      <c r="AT196" s="17"/>
      <c r="AU196" s="17"/>
      <c r="AY196" s="17"/>
      <c r="BE196" s="143"/>
      <c r="BF196" s="143"/>
      <c r="BG196" s="143"/>
      <c r="BH196" s="143"/>
      <c r="BI196" s="143"/>
      <c r="BJ196" s="17"/>
      <c r="BK196" s="143"/>
      <c r="BL196" s="17"/>
      <c r="BM196" s="17"/>
    </row>
    <row r="197" spans="2:65" s="1" customFormat="1" ht="25.5" customHeight="1" x14ac:dyDescent="0.3">
      <c r="B197" s="109"/>
      <c r="C197" s="155">
        <v>74</v>
      </c>
      <c r="D197" s="155" t="s">
        <v>125</v>
      </c>
      <c r="E197" s="156" t="s">
        <v>294</v>
      </c>
      <c r="F197" s="234" t="s">
        <v>295</v>
      </c>
      <c r="G197" s="234"/>
      <c r="H197" s="234"/>
      <c r="I197" s="234"/>
      <c r="J197" s="157" t="s">
        <v>129</v>
      </c>
      <c r="K197" s="158">
        <v>90</v>
      </c>
      <c r="L197" s="235"/>
      <c r="M197" s="235"/>
      <c r="N197" s="235">
        <f t="shared" si="39"/>
        <v>0</v>
      </c>
      <c r="O197" s="233"/>
      <c r="P197" s="233"/>
      <c r="Q197" s="233"/>
      <c r="R197" s="112"/>
      <c r="T197" s="140"/>
      <c r="U197" s="36"/>
      <c r="V197" s="141"/>
      <c r="W197" s="141"/>
      <c r="X197" s="141"/>
      <c r="Y197" s="141"/>
      <c r="Z197" s="141"/>
      <c r="AA197" s="142"/>
      <c r="AR197" s="17"/>
      <c r="AT197" s="17"/>
      <c r="AU197" s="17"/>
      <c r="AY197" s="17"/>
      <c r="BE197" s="143"/>
      <c r="BF197" s="143"/>
      <c r="BG197" s="143"/>
      <c r="BH197" s="143"/>
      <c r="BI197" s="143"/>
      <c r="BJ197" s="17"/>
      <c r="BK197" s="143"/>
      <c r="BL197" s="17"/>
      <c r="BM197" s="17"/>
    </row>
    <row r="198" spans="2:65" s="1" customFormat="1" ht="25.5" customHeight="1" x14ac:dyDescent="0.3">
      <c r="B198" s="109"/>
      <c r="C198" s="136">
        <v>75</v>
      </c>
      <c r="D198" s="136" t="s">
        <v>121</v>
      </c>
      <c r="E198" s="137" t="s">
        <v>365</v>
      </c>
      <c r="F198" s="232" t="s">
        <v>366</v>
      </c>
      <c r="G198" s="232"/>
      <c r="H198" s="232"/>
      <c r="I198" s="232"/>
      <c r="J198" s="138" t="s">
        <v>128</v>
      </c>
      <c r="K198" s="139">
        <f>SUM(N186:Q197)/100</f>
        <v>0</v>
      </c>
      <c r="L198" s="233"/>
      <c r="M198" s="233"/>
      <c r="N198" s="233">
        <f t="shared" si="39"/>
        <v>0</v>
      </c>
      <c r="O198" s="233"/>
      <c r="P198" s="233"/>
      <c r="Q198" s="233"/>
      <c r="R198" s="112"/>
      <c r="T198" s="140"/>
      <c r="U198" s="36"/>
      <c r="V198" s="141"/>
      <c r="W198" s="141"/>
      <c r="X198" s="141"/>
      <c r="Y198" s="141"/>
      <c r="Z198" s="141"/>
      <c r="AA198" s="142"/>
      <c r="AR198" s="17"/>
      <c r="AT198" s="17"/>
      <c r="AU198" s="17"/>
      <c r="AY198" s="17"/>
      <c r="BE198" s="143"/>
      <c r="BF198" s="143"/>
      <c r="BG198" s="143"/>
      <c r="BH198" s="143"/>
      <c r="BI198" s="143"/>
      <c r="BJ198" s="17"/>
      <c r="BK198" s="143"/>
      <c r="BL198" s="17"/>
      <c r="BM198" s="17"/>
    </row>
    <row r="199" spans="2:65" x14ac:dyDescent="0.3">
      <c r="B199" s="51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3"/>
    </row>
  </sheetData>
  <mergeCells count="290"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N162:Q162"/>
    <mergeCell ref="F164:I164"/>
    <mergeCell ref="L164:M164"/>
    <mergeCell ref="N164:Q164"/>
    <mergeCell ref="F163:I163"/>
    <mergeCell ref="L163:M163"/>
    <mergeCell ref="N163:Q163"/>
    <mergeCell ref="F165:I165"/>
    <mergeCell ref="L165:M165"/>
    <mergeCell ref="N165:Q165"/>
    <mergeCell ref="F162:I162"/>
    <mergeCell ref="L162:M162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98:I198"/>
    <mergeCell ref="L198:M198"/>
    <mergeCell ref="N198:Q198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6:I186"/>
    <mergeCell ref="L186:M186"/>
    <mergeCell ref="N186:Q186"/>
    <mergeCell ref="F190:I190"/>
    <mergeCell ref="L190:M190"/>
    <mergeCell ref="N190:Q190"/>
    <mergeCell ref="F191:I191"/>
    <mergeCell ref="L191:M191"/>
    <mergeCell ref="N191:Q191"/>
    <mergeCell ref="F189:I189"/>
    <mergeCell ref="L189:M189"/>
    <mergeCell ref="N189:Q189"/>
    <mergeCell ref="N125:Q125"/>
    <mergeCell ref="N133:Q133"/>
    <mergeCell ref="N157:Q157"/>
    <mergeCell ref="N185:Q185"/>
    <mergeCell ref="F132:I132"/>
    <mergeCell ref="L132:M132"/>
    <mergeCell ref="N132:Q132"/>
    <mergeCell ref="N184:Q184"/>
    <mergeCell ref="L184:M184"/>
    <mergeCell ref="F184:I184"/>
    <mergeCell ref="F156:I156"/>
    <mergeCell ref="L156:M156"/>
    <mergeCell ref="N156:Q156"/>
    <mergeCell ref="F182:I182"/>
    <mergeCell ref="L182:M182"/>
    <mergeCell ref="N182:Q182"/>
    <mergeCell ref="F181:I181"/>
    <mergeCell ref="L181:M181"/>
    <mergeCell ref="N181:Q181"/>
    <mergeCell ref="F183:I183"/>
    <mergeCell ref="L183:M183"/>
    <mergeCell ref="N183:Q183"/>
    <mergeCell ref="F180:I180"/>
    <mergeCell ref="L180:M180"/>
    <mergeCell ref="F122:I122"/>
    <mergeCell ref="L122:M122"/>
    <mergeCell ref="N122:Q122"/>
    <mergeCell ref="F123:I123"/>
    <mergeCell ref="L123:M123"/>
    <mergeCell ref="N123:Q123"/>
    <mergeCell ref="H1:K1"/>
    <mergeCell ref="F124:I124"/>
    <mergeCell ref="L124:M124"/>
    <mergeCell ref="N124:Q124"/>
    <mergeCell ref="F108:P108"/>
    <mergeCell ref="F109:P109"/>
    <mergeCell ref="M111:P111"/>
    <mergeCell ref="M113:Q113"/>
    <mergeCell ref="M114:Q114"/>
    <mergeCell ref="F116:I116"/>
    <mergeCell ref="L116:M116"/>
    <mergeCell ref="N116:Q116"/>
    <mergeCell ref="N117:Q117"/>
    <mergeCell ref="N118:Q118"/>
    <mergeCell ref="D97:H97"/>
    <mergeCell ref="N97:Q97"/>
    <mergeCell ref="N98:Q98"/>
    <mergeCell ref="L100:Q100"/>
    <mergeCell ref="F120:I120"/>
    <mergeCell ref="L120:M120"/>
    <mergeCell ref="N120:Q120"/>
    <mergeCell ref="F121:I121"/>
    <mergeCell ref="L121:M121"/>
    <mergeCell ref="N121:Q121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M34:P34"/>
    <mergeCell ref="H35:J35"/>
    <mergeCell ref="M35:P35"/>
    <mergeCell ref="H36:J36"/>
    <mergeCell ref="M36:P36"/>
    <mergeCell ref="L38:P38"/>
    <mergeCell ref="C76:Q76"/>
    <mergeCell ref="F78:P78"/>
    <mergeCell ref="H33:J33"/>
    <mergeCell ref="M33:P33"/>
    <mergeCell ref="H34:J34"/>
    <mergeCell ref="N180:Q180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119:Q119"/>
    <mergeCell ref="N92:Q92"/>
    <mergeCell ref="N93:Q93"/>
    <mergeCell ref="N94:Q94"/>
    <mergeCell ref="N96:Q96"/>
    <mergeCell ref="F171:I171"/>
    <mergeCell ref="L171:M171"/>
    <mergeCell ref="N171:Q171"/>
    <mergeCell ref="F172:I172"/>
    <mergeCell ref="L172:M172"/>
    <mergeCell ref="C106:Q106"/>
    <mergeCell ref="N172:Q172"/>
    <mergeCell ref="F173:I173"/>
    <mergeCell ref="L173:M173"/>
    <mergeCell ref="N173:Q173"/>
    <mergeCell ref="L177:M177"/>
    <mergeCell ref="N177:Q177"/>
    <mergeCell ref="F174:I174"/>
    <mergeCell ref="F170:I170"/>
    <mergeCell ref="L170:M170"/>
    <mergeCell ref="N170:Q170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8:I138"/>
    <mergeCell ref="L138:M138"/>
    <mergeCell ref="F134:I134"/>
    <mergeCell ref="L134:M134"/>
    <mergeCell ref="N134:Q134"/>
    <mergeCell ref="F144:I144"/>
    <mergeCell ref="L144:M144"/>
    <mergeCell ref="N144:Q14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F151:I151"/>
    <mergeCell ref="L151:M151"/>
    <mergeCell ref="N151:Q151"/>
    <mergeCell ref="F152:I152"/>
    <mergeCell ref="L152:M152"/>
    <mergeCell ref="N152:Q152"/>
    <mergeCell ref="N141:Q141"/>
    <mergeCell ref="F142:I142"/>
    <mergeCell ref="L142:M142"/>
    <mergeCell ref="N142:Q142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7:I147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9:I169"/>
    <mergeCell ref="L169:M169"/>
    <mergeCell ref="N169:Q169"/>
    <mergeCell ref="F187:I187"/>
    <mergeCell ref="L187:M187"/>
    <mergeCell ref="N187:Q187"/>
    <mergeCell ref="F188:I188"/>
    <mergeCell ref="L188:M188"/>
    <mergeCell ref="N188:Q188"/>
    <mergeCell ref="F178:I178"/>
    <mergeCell ref="L178:M178"/>
    <mergeCell ref="N178:Q178"/>
    <mergeCell ref="F179:I179"/>
    <mergeCell ref="L179:M179"/>
    <mergeCell ref="N179:Q179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16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229"/>
  <sheetViews>
    <sheetView showGridLines="0" tabSelected="1" workbookViewId="0">
      <pane ySplit="1" topLeftCell="A208" activePane="bottomLeft" state="frozen"/>
      <selection pane="bottomLeft" activeCell="L204" sqref="L204:M20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5"/>
      <c r="B1" s="12"/>
      <c r="C1" s="12"/>
      <c r="D1" s="13" t="s">
        <v>1</v>
      </c>
      <c r="E1" s="12"/>
      <c r="F1" s="14" t="s">
        <v>84</v>
      </c>
      <c r="G1" s="14"/>
      <c r="H1" s="258" t="s">
        <v>85</v>
      </c>
      <c r="I1" s="258"/>
      <c r="J1" s="258"/>
      <c r="K1" s="258"/>
      <c r="L1" s="14" t="s">
        <v>86</v>
      </c>
      <c r="M1" s="12"/>
      <c r="N1" s="12"/>
      <c r="O1" s="13" t="s">
        <v>87</v>
      </c>
      <c r="P1" s="12"/>
      <c r="Q1" s="12"/>
      <c r="R1" s="12"/>
      <c r="S1" s="14" t="s">
        <v>88</v>
      </c>
      <c r="T1" s="14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 x14ac:dyDescent="0.3">
      <c r="C2" s="194" t="s">
        <v>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T2" s="186" t="s">
        <v>12</v>
      </c>
      <c r="AT2" s="17" t="s">
        <v>79</v>
      </c>
    </row>
    <row r="3" spans="1:66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89</v>
      </c>
    </row>
    <row r="4" spans="1:66" ht="36.950000000000003" customHeight="1" x14ac:dyDescent="0.3">
      <c r="B4" s="21"/>
      <c r="C4" s="196" t="s">
        <v>90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2"/>
      <c r="AT4" s="17" t="s">
        <v>6</v>
      </c>
    </row>
    <row r="5" spans="1:66" ht="6.95" customHeight="1" x14ac:dyDescent="0.3">
      <c r="B5" s="21"/>
      <c r="R5" s="22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66" ht="25.35" customHeight="1" x14ac:dyDescent="0.3">
      <c r="B6" s="21"/>
      <c r="D6" s="26" t="s">
        <v>15</v>
      </c>
      <c r="F6" s="238" t="str">
        <f>'Rekapitulace stavby'!K6</f>
        <v>Oprava sociálního zázemí školní jídelny ZŠ Sjednocení  ve Studénce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R6" s="22"/>
    </row>
    <row r="7" spans="1:66" s="1" customFormat="1" ht="32.85" customHeight="1" x14ac:dyDescent="0.3">
      <c r="B7" s="29"/>
      <c r="D7" s="25" t="s">
        <v>91</v>
      </c>
      <c r="F7" s="288" t="s">
        <v>193</v>
      </c>
      <c r="G7" s="240"/>
      <c r="H7" s="240"/>
      <c r="I7" s="240"/>
      <c r="J7" s="240"/>
      <c r="K7" s="240"/>
      <c r="L7" s="240"/>
      <c r="M7" s="240"/>
      <c r="N7" s="240"/>
      <c r="O7" s="240"/>
      <c r="P7" s="240"/>
      <c r="R7" s="30"/>
    </row>
    <row r="8" spans="1:66" s="1" customFormat="1" ht="14.45" customHeight="1" x14ac:dyDescent="0.3">
      <c r="B8" s="29"/>
      <c r="D8" s="26" t="s">
        <v>16</v>
      </c>
      <c r="F8" s="24" t="s">
        <v>5</v>
      </c>
      <c r="M8" s="26" t="s">
        <v>17</v>
      </c>
      <c r="O8" s="24" t="s">
        <v>5</v>
      </c>
      <c r="R8" s="30"/>
    </row>
    <row r="9" spans="1:66" s="1" customFormat="1" ht="14.45" customHeight="1" x14ac:dyDescent="0.3">
      <c r="B9" s="29"/>
      <c r="D9" s="26" t="s">
        <v>18</v>
      </c>
      <c r="F9" s="166" t="s">
        <v>191</v>
      </c>
      <c r="M9" s="26" t="s">
        <v>19</v>
      </c>
      <c r="O9" s="241">
        <v>44706</v>
      </c>
      <c r="P9" s="241"/>
      <c r="R9" s="30"/>
    </row>
    <row r="10" spans="1:66" s="1" customFormat="1" ht="10.9" customHeight="1" x14ac:dyDescent="0.3">
      <c r="B10" s="29"/>
      <c r="R10" s="30"/>
    </row>
    <row r="11" spans="1:66" s="1" customFormat="1" ht="14.45" customHeight="1" x14ac:dyDescent="0.3">
      <c r="B11" s="29"/>
      <c r="D11" s="26" t="s">
        <v>20</v>
      </c>
      <c r="M11" s="26" t="s">
        <v>21</v>
      </c>
      <c r="O11" s="198" t="s">
        <v>5</v>
      </c>
      <c r="P11" s="198"/>
      <c r="R11" s="30"/>
    </row>
    <row r="12" spans="1:66" s="1" customFormat="1" ht="18" customHeight="1" x14ac:dyDescent="0.3">
      <c r="B12" s="29"/>
      <c r="E12" s="166" t="s">
        <v>192</v>
      </c>
      <c r="M12" s="26" t="s">
        <v>22</v>
      </c>
      <c r="O12" s="198" t="s">
        <v>5</v>
      </c>
      <c r="P12" s="198"/>
      <c r="R12" s="30"/>
    </row>
    <row r="13" spans="1:66" s="1" customFormat="1" ht="6.95" customHeight="1" x14ac:dyDescent="0.3">
      <c r="B13" s="29"/>
      <c r="R13" s="30"/>
    </row>
    <row r="14" spans="1:66" s="1" customFormat="1" ht="14.45" customHeight="1" x14ac:dyDescent="0.3">
      <c r="B14" s="29"/>
      <c r="D14" s="26" t="s">
        <v>23</v>
      </c>
      <c r="M14" s="26" t="s">
        <v>21</v>
      </c>
      <c r="O14" s="198" t="s">
        <v>5</v>
      </c>
      <c r="P14" s="198"/>
      <c r="R14" s="30"/>
    </row>
    <row r="15" spans="1:66" s="1" customFormat="1" ht="18" customHeight="1" x14ac:dyDescent="0.3">
      <c r="B15" s="29"/>
      <c r="E15" s="24" t="s">
        <v>24</v>
      </c>
      <c r="M15" s="26" t="s">
        <v>22</v>
      </c>
      <c r="O15" s="198" t="s">
        <v>5</v>
      </c>
      <c r="P15" s="198"/>
      <c r="R15" s="30"/>
    </row>
    <row r="16" spans="1:66" s="1" customFormat="1" ht="6.95" customHeight="1" x14ac:dyDescent="0.3">
      <c r="B16" s="29"/>
      <c r="R16" s="30"/>
    </row>
    <row r="17" spans="2:18" s="1" customFormat="1" ht="14.45" customHeight="1" x14ac:dyDescent="0.3">
      <c r="B17" s="29"/>
      <c r="D17" s="26" t="s">
        <v>25</v>
      </c>
      <c r="M17" s="26" t="s">
        <v>21</v>
      </c>
      <c r="O17" s="198" t="s">
        <v>5</v>
      </c>
      <c r="P17" s="198"/>
      <c r="R17" s="30"/>
    </row>
    <row r="18" spans="2:18" s="1" customFormat="1" ht="18" customHeight="1" x14ac:dyDescent="0.3">
      <c r="B18" s="29"/>
      <c r="E18" s="24" t="s">
        <v>26</v>
      </c>
      <c r="M18" s="26" t="s">
        <v>22</v>
      </c>
      <c r="O18" s="198" t="s">
        <v>5</v>
      </c>
      <c r="P18" s="198"/>
      <c r="R18" s="30"/>
    </row>
    <row r="19" spans="2:18" s="1" customFormat="1" ht="6.95" customHeight="1" x14ac:dyDescent="0.3">
      <c r="B19" s="29"/>
      <c r="R19" s="30"/>
    </row>
    <row r="20" spans="2:18" s="1" customFormat="1" ht="14.45" customHeight="1" x14ac:dyDescent="0.3">
      <c r="B20" s="29"/>
      <c r="D20" s="26" t="s">
        <v>28</v>
      </c>
      <c r="M20" s="26" t="s">
        <v>21</v>
      </c>
      <c r="O20" s="198" t="s">
        <v>5</v>
      </c>
      <c r="P20" s="198"/>
      <c r="R20" s="30"/>
    </row>
    <row r="21" spans="2:18" s="1" customFormat="1" ht="18" customHeight="1" x14ac:dyDescent="0.3">
      <c r="B21" s="29"/>
      <c r="E21" s="24"/>
      <c r="M21" s="26" t="s">
        <v>22</v>
      </c>
      <c r="O21" s="198" t="s">
        <v>5</v>
      </c>
      <c r="P21" s="198"/>
      <c r="R21" s="30"/>
    </row>
    <row r="22" spans="2:18" s="1" customFormat="1" ht="6.95" customHeight="1" x14ac:dyDescent="0.3">
      <c r="B22" s="29"/>
      <c r="R22" s="30"/>
    </row>
    <row r="23" spans="2:18" s="1" customFormat="1" ht="14.45" customHeight="1" x14ac:dyDescent="0.3">
      <c r="B23" s="29"/>
      <c r="D23" s="26" t="s">
        <v>29</v>
      </c>
      <c r="R23" s="30"/>
    </row>
    <row r="24" spans="2:18" s="1" customFormat="1" ht="16.5" customHeight="1" x14ac:dyDescent="0.3">
      <c r="B24" s="29"/>
      <c r="E24" s="201" t="s">
        <v>5</v>
      </c>
      <c r="F24" s="201"/>
      <c r="G24" s="201"/>
      <c r="H24" s="201"/>
      <c r="I24" s="201"/>
      <c r="J24" s="201"/>
      <c r="K24" s="201"/>
      <c r="L24" s="201"/>
      <c r="R24" s="30"/>
    </row>
    <row r="25" spans="2:18" s="1" customFormat="1" ht="6.95" customHeight="1" x14ac:dyDescent="0.3">
      <c r="B25" s="29"/>
      <c r="R25" s="30"/>
    </row>
    <row r="26" spans="2:18" s="1" customFormat="1" ht="6.95" customHeight="1" x14ac:dyDescent="0.3">
      <c r="B26" s="2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R26" s="30"/>
    </row>
    <row r="27" spans="2:18" s="1" customFormat="1" ht="14.45" customHeight="1" x14ac:dyDescent="0.3">
      <c r="B27" s="29"/>
      <c r="D27" s="94" t="s">
        <v>92</v>
      </c>
      <c r="M27" s="223">
        <f>N88</f>
        <v>0</v>
      </c>
      <c r="N27" s="223"/>
      <c r="O27" s="223"/>
      <c r="P27" s="223"/>
      <c r="R27" s="30"/>
    </row>
    <row r="28" spans="2:18" s="1" customFormat="1" ht="14.45" customHeight="1" x14ac:dyDescent="0.3">
      <c r="B28" s="29"/>
      <c r="D28" s="28" t="s">
        <v>93</v>
      </c>
      <c r="M28" s="223">
        <f>N105</f>
        <v>0</v>
      </c>
      <c r="N28" s="223"/>
      <c r="O28" s="223"/>
      <c r="P28" s="223"/>
      <c r="R28" s="30"/>
    </row>
    <row r="29" spans="2:18" s="1" customFormat="1" ht="6.95" customHeight="1" x14ac:dyDescent="0.3">
      <c r="B29" s="29"/>
      <c r="R29" s="30"/>
    </row>
    <row r="30" spans="2:18" s="1" customFormat="1" ht="25.35" customHeight="1" x14ac:dyDescent="0.3">
      <c r="B30" s="29"/>
      <c r="D30" s="95" t="s">
        <v>32</v>
      </c>
      <c r="M30" s="249">
        <f>ROUND(M27+M28,2)</f>
        <v>0</v>
      </c>
      <c r="N30" s="240"/>
      <c r="O30" s="240"/>
      <c r="P30" s="240"/>
      <c r="R30" s="30"/>
    </row>
    <row r="31" spans="2:18" s="1" customFormat="1" ht="6.95" customHeight="1" x14ac:dyDescent="0.3">
      <c r="B31" s="2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R31" s="30"/>
    </row>
    <row r="32" spans="2:18" s="1" customFormat="1" ht="14.45" customHeight="1" x14ac:dyDescent="0.3">
      <c r="B32" s="29"/>
      <c r="D32" s="34" t="s">
        <v>33</v>
      </c>
      <c r="E32" s="34" t="s">
        <v>34</v>
      </c>
      <c r="F32" s="35">
        <v>0.21</v>
      </c>
      <c r="G32" s="96" t="s">
        <v>35</v>
      </c>
      <c r="H32" s="250">
        <f>M30</f>
        <v>0</v>
      </c>
      <c r="I32" s="240"/>
      <c r="J32" s="240"/>
      <c r="M32" s="250">
        <f>SUM(H32*0.21)</f>
        <v>0</v>
      </c>
      <c r="N32" s="240"/>
      <c r="O32" s="240"/>
      <c r="P32" s="240"/>
      <c r="R32" s="30"/>
    </row>
    <row r="33" spans="2:18" s="1" customFormat="1" ht="14.45" customHeight="1" x14ac:dyDescent="0.3">
      <c r="B33" s="29"/>
      <c r="E33" s="34" t="s">
        <v>36</v>
      </c>
      <c r="F33" s="35">
        <v>0.15</v>
      </c>
      <c r="G33" s="96" t="s">
        <v>35</v>
      </c>
      <c r="H33" s="250">
        <f>ROUND((SUM(BF105:BF108)+SUM(BF126:BF227)), 2)</f>
        <v>0</v>
      </c>
      <c r="I33" s="240"/>
      <c r="J33" s="240"/>
      <c r="M33" s="250">
        <f>ROUND(ROUND((SUM(BF105:BF108)+SUM(BF126:BF227)), 2)*F33, 2)</f>
        <v>0</v>
      </c>
      <c r="N33" s="240"/>
      <c r="O33" s="240"/>
      <c r="P33" s="240"/>
      <c r="R33" s="30"/>
    </row>
    <row r="34" spans="2:18" s="1" customFormat="1" ht="14.45" hidden="1" customHeight="1" x14ac:dyDescent="0.3">
      <c r="B34" s="29"/>
      <c r="E34" s="34" t="s">
        <v>37</v>
      </c>
      <c r="F34" s="35">
        <v>0.21</v>
      </c>
      <c r="G34" s="96" t="s">
        <v>35</v>
      </c>
      <c r="H34" s="250">
        <f>ROUND((SUM(BG105:BG108)+SUM(BG126:BG227)), 2)</f>
        <v>0</v>
      </c>
      <c r="I34" s="240"/>
      <c r="J34" s="240"/>
      <c r="M34" s="250">
        <v>0</v>
      </c>
      <c r="N34" s="240"/>
      <c r="O34" s="240"/>
      <c r="P34" s="240"/>
      <c r="R34" s="30"/>
    </row>
    <row r="35" spans="2:18" s="1" customFormat="1" ht="14.45" hidden="1" customHeight="1" x14ac:dyDescent="0.3">
      <c r="B35" s="29"/>
      <c r="E35" s="34" t="s">
        <v>38</v>
      </c>
      <c r="F35" s="35">
        <v>0.15</v>
      </c>
      <c r="G35" s="96" t="s">
        <v>35</v>
      </c>
      <c r="H35" s="250">
        <f>ROUND((SUM(BH105:BH108)+SUM(BH126:BH227)), 2)</f>
        <v>0</v>
      </c>
      <c r="I35" s="240"/>
      <c r="J35" s="240"/>
      <c r="M35" s="250">
        <v>0</v>
      </c>
      <c r="N35" s="240"/>
      <c r="O35" s="240"/>
      <c r="P35" s="240"/>
      <c r="R35" s="30"/>
    </row>
    <row r="36" spans="2:18" s="1" customFormat="1" ht="14.45" hidden="1" customHeight="1" x14ac:dyDescent="0.3">
      <c r="B36" s="29"/>
      <c r="E36" s="34" t="s">
        <v>39</v>
      </c>
      <c r="F36" s="35">
        <v>0</v>
      </c>
      <c r="G36" s="96" t="s">
        <v>35</v>
      </c>
      <c r="H36" s="250">
        <f>ROUND((SUM(BI105:BI108)+SUM(BI126:BI227)), 2)</f>
        <v>0</v>
      </c>
      <c r="I36" s="240"/>
      <c r="J36" s="240"/>
      <c r="M36" s="250">
        <v>0</v>
      </c>
      <c r="N36" s="240"/>
      <c r="O36" s="240"/>
      <c r="P36" s="240"/>
      <c r="R36" s="30"/>
    </row>
    <row r="37" spans="2:18" s="1" customFormat="1" ht="6.95" customHeight="1" x14ac:dyDescent="0.3">
      <c r="B37" s="29"/>
      <c r="R37" s="30"/>
    </row>
    <row r="38" spans="2:18" s="1" customFormat="1" ht="25.35" customHeight="1" x14ac:dyDescent="0.3">
      <c r="B38" s="29"/>
      <c r="C38" s="93"/>
      <c r="D38" s="97" t="s">
        <v>40</v>
      </c>
      <c r="E38" s="65"/>
      <c r="F38" s="65"/>
      <c r="G38" s="98" t="s">
        <v>41</v>
      </c>
      <c r="H38" s="99" t="s">
        <v>42</v>
      </c>
      <c r="I38" s="65"/>
      <c r="J38" s="65"/>
      <c r="K38" s="65"/>
      <c r="L38" s="251">
        <f>SUM(M30:M36)</f>
        <v>0</v>
      </c>
      <c r="M38" s="251"/>
      <c r="N38" s="251"/>
      <c r="O38" s="251"/>
      <c r="P38" s="252"/>
      <c r="Q38" s="93"/>
      <c r="R38" s="30"/>
    </row>
    <row r="39" spans="2:18" s="1" customFormat="1" ht="14.45" customHeight="1" x14ac:dyDescent="0.3">
      <c r="B39" s="29"/>
      <c r="R39" s="30"/>
    </row>
    <row r="40" spans="2:18" s="1" customFormat="1" ht="14.45" customHeight="1" x14ac:dyDescent="0.3">
      <c r="B40" s="29"/>
      <c r="R40" s="30"/>
    </row>
    <row r="41" spans="2:18" x14ac:dyDescent="0.3">
      <c r="B41" s="21"/>
      <c r="R41" s="22"/>
    </row>
    <row r="42" spans="2:18" x14ac:dyDescent="0.3">
      <c r="B42" s="21"/>
      <c r="R42" s="22"/>
    </row>
    <row r="43" spans="2:18" x14ac:dyDescent="0.3">
      <c r="B43" s="21"/>
      <c r="R43" s="22"/>
    </row>
    <row r="44" spans="2:18" x14ac:dyDescent="0.3">
      <c r="B44" s="21"/>
      <c r="R44" s="22"/>
    </row>
    <row r="45" spans="2:18" x14ac:dyDescent="0.3">
      <c r="B45" s="21"/>
      <c r="R45" s="22"/>
    </row>
    <row r="46" spans="2:18" x14ac:dyDescent="0.3">
      <c r="B46" s="21"/>
      <c r="R46" s="22"/>
    </row>
    <row r="47" spans="2:18" x14ac:dyDescent="0.3">
      <c r="B47" s="21"/>
      <c r="R47" s="22"/>
    </row>
    <row r="48" spans="2:18" x14ac:dyDescent="0.3">
      <c r="B48" s="21"/>
      <c r="R48" s="22"/>
    </row>
    <row r="49" spans="2:18" x14ac:dyDescent="0.3">
      <c r="B49" s="21"/>
      <c r="R49" s="22"/>
    </row>
    <row r="50" spans="2:18" s="1" customFormat="1" ht="15" x14ac:dyDescent="0.3">
      <c r="B50" s="29"/>
      <c r="D50" s="42" t="s">
        <v>43</v>
      </c>
      <c r="E50" s="43"/>
      <c r="F50" s="43"/>
      <c r="G50" s="43"/>
      <c r="H50" s="44"/>
      <c r="J50" s="42" t="s">
        <v>44</v>
      </c>
      <c r="K50" s="43"/>
      <c r="L50" s="43"/>
      <c r="M50" s="43"/>
      <c r="N50" s="43"/>
      <c r="O50" s="43"/>
      <c r="P50" s="44"/>
      <c r="R50" s="30"/>
    </row>
    <row r="51" spans="2:18" x14ac:dyDescent="0.3">
      <c r="B51" s="21"/>
      <c r="D51" s="45"/>
      <c r="H51" s="46"/>
      <c r="J51" s="45"/>
      <c r="P51" s="46"/>
      <c r="R51" s="22"/>
    </row>
    <row r="52" spans="2:18" x14ac:dyDescent="0.3">
      <c r="B52" s="21"/>
      <c r="D52" s="45"/>
      <c r="H52" s="46"/>
      <c r="J52" s="45"/>
      <c r="P52" s="46"/>
      <c r="R52" s="22"/>
    </row>
    <row r="53" spans="2:18" x14ac:dyDescent="0.3">
      <c r="B53" s="21"/>
      <c r="D53" s="45"/>
      <c r="H53" s="46"/>
      <c r="J53" s="45"/>
      <c r="P53" s="46"/>
      <c r="R53" s="22"/>
    </row>
    <row r="54" spans="2:18" x14ac:dyDescent="0.3">
      <c r="B54" s="21"/>
      <c r="D54" s="45"/>
      <c r="H54" s="46"/>
      <c r="J54" s="45"/>
      <c r="P54" s="46"/>
      <c r="R54" s="22"/>
    </row>
    <row r="55" spans="2:18" x14ac:dyDescent="0.3">
      <c r="B55" s="21"/>
      <c r="D55" s="45"/>
      <c r="H55" s="46"/>
      <c r="J55" s="45"/>
      <c r="P55" s="46"/>
      <c r="R55" s="22"/>
    </row>
    <row r="56" spans="2:18" x14ac:dyDescent="0.3">
      <c r="B56" s="21"/>
      <c r="D56" s="45"/>
      <c r="H56" s="46"/>
      <c r="J56" s="45"/>
      <c r="P56" s="46"/>
      <c r="R56" s="22"/>
    </row>
    <row r="57" spans="2:18" x14ac:dyDescent="0.3">
      <c r="B57" s="21"/>
      <c r="D57" s="45"/>
      <c r="H57" s="46"/>
      <c r="J57" s="45"/>
      <c r="P57" s="46"/>
      <c r="R57" s="22"/>
    </row>
    <row r="58" spans="2:18" x14ac:dyDescent="0.3">
      <c r="B58" s="21"/>
      <c r="D58" s="45"/>
      <c r="H58" s="46"/>
      <c r="J58" s="45"/>
      <c r="P58" s="46"/>
      <c r="R58" s="22"/>
    </row>
    <row r="59" spans="2:18" s="1" customFormat="1" ht="15" x14ac:dyDescent="0.3">
      <c r="B59" s="29"/>
      <c r="D59" s="47" t="s">
        <v>45</v>
      </c>
      <c r="E59" s="48"/>
      <c r="F59" s="48"/>
      <c r="G59" s="49" t="s">
        <v>46</v>
      </c>
      <c r="H59" s="50"/>
      <c r="J59" s="47" t="s">
        <v>45</v>
      </c>
      <c r="K59" s="48"/>
      <c r="L59" s="48"/>
      <c r="M59" s="48"/>
      <c r="N59" s="49" t="s">
        <v>46</v>
      </c>
      <c r="O59" s="48"/>
      <c r="P59" s="50"/>
      <c r="R59" s="30"/>
    </row>
    <row r="60" spans="2:18" x14ac:dyDescent="0.3">
      <c r="B60" s="21"/>
      <c r="R60" s="22"/>
    </row>
    <row r="61" spans="2:18" s="1" customFormat="1" ht="15" x14ac:dyDescent="0.3">
      <c r="B61" s="29"/>
      <c r="D61" s="42" t="s">
        <v>47</v>
      </c>
      <c r="E61" s="43"/>
      <c r="F61" s="43"/>
      <c r="G61" s="43"/>
      <c r="H61" s="44"/>
      <c r="J61" s="42" t="s">
        <v>48</v>
      </c>
      <c r="K61" s="43"/>
      <c r="L61" s="43"/>
      <c r="M61" s="43"/>
      <c r="N61" s="43"/>
      <c r="O61" s="43"/>
      <c r="P61" s="44"/>
      <c r="R61" s="30"/>
    </row>
    <row r="62" spans="2:18" x14ac:dyDescent="0.3">
      <c r="B62" s="21"/>
      <c r="D62" s="45"/>
      <c r="H62" s="46"/>
      <c r="J62" s="45"/>
      <c r="P62" s="46"/>
      <c r="R62" s="22"/>
    </row>
    <row r="63" spans="2:18" x14ac:dyDescent="0.3">
      <c r="B63" s="21"/>
      <c r="D63" s="45"/>
      <c r="H63" s="46"/>
      <c r="J63" s="45"/>
      <c r="P63" s="46"/>
      <c r="R63" s="22"/>
    </row>
    <row r="64" spans="2:18" x14ac:dyDescent="0.3">
      <c r="B64" s="21"/>
      <c r="D64" s="45"/>
      <c r="H64" s="46"/>
      <c r="J64" s="45"/>
      <c r="P64" s="46"/>
      <c r="R64" s="22"/>
    </row>
    <row r="65" spans="2:18" x14ac:dyDescent="0.3">
      <c r="B65" s="21"/>
      <c r="D65" s="45"/>
      <c r="H65" s="46"/>
      <c r="J65" s="45"/>
      <c r="P65" s="46"/>
      <c r="R65" s="22"/>
    </row>
    <row r="66" spans="2:18" x14ac:dyDescent="0.3">
      <c r="B66" s="21"/>
      <c r="D66" s="45"/>
      <c r="H66" s="46"/>
      <c r="J66" s="45"/>
      <c r="P66" s="46"/>
      <c r="R66" s="22"/>
    </row>
    <row r="67" spans="2:18" x14ac:dyDescent="0.3">
      <c r="B67" s="21"/>
      <c r="D67" s="45"/>
      <c r="H67" s="46"/>
      <c r="J67" s="45"/>
      <c r="P67" s="46"/>
      <c r="R67" s="22"/>
    </row>
    <row r="68" spans="2:18" x14ac:dyDescent="0.3">
      <c r="B68" s="21"/>
      <c r="D68" s="45"/>
      <c r="H68" s="46"/>
      <c r="J68" s="45"/>
      <c r="P68" s="46"/>
      <c r="R68" s="22"/>
    </row>
    <row r="69" spans="2:18" x14ac:dyDescent="0.3">
      <c r="B69" s="21"/>
      <c r="D69" s="45"/>
      <c r="H69" s="46"/>
      <c r="J69" s="45"/>
      <c r="P69" s="46"/>
      <c r="R69" s="22"/>
    </row>
    <row r="70" spans="2:18" s="1" customFormat="1" ht="15" x14ac:dyDescent="0.3">
      <c r="B70" s="29"/>
      <c r="D70" s="47" t="s">
        <v>45</v>
      </c>
      <c r="E70" s="48"/>
      <c r="F70" s="48"/>
      <c r="G70" s="49" t="s">
        <v>46</v>
      </c>
      <c r="H70" s="50"/>
      <c r="J70" s="47" t="s">
        <v>45</v>
      </c>
      <c r="K70" s="48"/>
      <c r="L70" s="48"/>
      <c r="M70" s="48"/>
      <c r="N70" s="49" t="s">
        <v>46</v>
      </c>
      <c r="O70" s="48"/>
      <c r="P70" s="50"/>
      <c r="R70" s="30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9"/>
      <c r="C76" s="196" t="s">
        <v>94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0"/>
    </row>
    <row r="77" spans="2:18" s="1" customFormat="1" ht="6.95" customHeight="1" x14ac:dyDescent="0.3">
      <c r="B77" s="29"/>
      <c r="R77" s="30"/>
    </row>
    <row r="78" spans="2:18" s="1" customFormat="1" ht="30" customHeight="1" x14ac:dyDescent="0.3">
      <c r="B78" s="29"/>
      <c r="C78" s="26" t="s">
        <v>15</v>
      </c>
      <c r="F78" s="238" t="str">
        <f>F6</f>
        <v>Oprava sociálního zázemí školní jídelny ZŠ Sjednocení  ve Studénce</v>
      </c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R78" s="30"/>
    </row>
    <row r="79" spans="2:18" s="1" customFormat="1" ht="36.950000000000003" customHeight="1" x14ac:dyDescent="0.3">
      <c r="B79" s="29"/>
      <c r="C79" s="60" t="s">
        <v>91</v>
      </c>
      <c r="F79" s="210" t="str">
        <f>F7</f>
        <v>Stavební úpravy</v>
      </c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R79" s="30"/>
    </row>
    <row r="80" spans="2:18" s="1" customFormat="1" ht="6.95" customHeight="1" x14ac:dyDescent="0.3">
      <c r="B80" s="29"/>
      <c r="R80" s="30"/>
    </row>
    <row r="81" spans="2:47" s="1" customFormat="1" ht="18" customHeight="1" x14ac:dyDescent="0.3">
      <c r="B81" s="29"/>
      <c r="C81" s="26" t="s">
        <v>18</v>
      </c>
      <c r="F81" s="24" t="str">
        <f>F9</f>
        <v>Studénka</v>
      </c>
      <c r="K81" s="26" t="s">
        <v>19</v>
      </c>
      <c r="M81" s="241">
        <f>IF(O9="","",O9)</f>
        <v>44706</v>
      </c>
      <c r="N81" s="241"/>
      <c r="O81" s="241"/>
      <c r="P81" s="241"/>
      <c r="R81" s="30"/>
    </row>
    <row r="82" spans="2:47" s="1" customFormat="1" ht="6.95" customHeight="1" x14ac:dyDescent="0.3">
      <c r="B82" s="29"/>
      <c r="R82" s="30"/>
    </row>
    <row r="83" spans="2:47" s="1" customFormat="1" ht="15" x14ac:dyDescent="0.3">
      <c r="B83" s="29"/>
      <c r="C83" s="26" t="s">
        <v>20</v>
      </c>
      <c r="F83" s="24" t="str">
        <f>E12</f>
        <v>Město Studénka</v>
      </c>
      <c r="K83" s="26" t="s">
        <v>25</v>
      </c>
      <c r="M83" s="198" t="str">
        <f>E18</f>
        <v>ing. Krhovský</v>
      </c>
      <c r="N83" s="198"/>
      <c r="O83" s="198"/>
      <c r="P83" s="198"/>
      <c r="Q83" s="198"/>
      <c r="R83" s="30"/>
    </row>
    <row r="84" spans="2:47" s="1" customFormat="1" ht="14.45" customHeight="1" x14ac:dyDescent="0.3">
      <c r="B84" s="29"/>
      <c r="C84" s="26" t="s">
        <v>23</v>
      </c>
      <c r="F84" s="24" t="str">
        <f>IF(E15="","",E15)</f>
        <v>bude určen výběrem</v>
      </c>
      <c r="K84" s="26" t="s">
        <v>28</v>
      </c>
      <c r="M84" s="198"/>
      <c r="N84" s="198"/>
      <c r="O84" s="198"/>
      <c r="P84" s="198"/>
      <c r="Q84" s="198"/>
      <c r="R84" s="30"/>
    </row>
    <row r="85" spans="2:47" s="1" customFormat="1" ht="10.35" customHeight="1" x14ac:dyDescent="0.3">
      <c r="B85" s="29"/>
      <c r="R85" s="30"/>
    </row>
    <row r="86" spans="2:47" s="1" customFormat="1" ht="29.25" customHeight="1" x14ac:dyDescent="0.3">
      <c r="B86" s="29"/>
      <c r="C86" s="246" t="s">
        <v>95</v>
      </c>
      <c r="D86" s="247"/>
      <c r="E86" s="247"/>
      <c r="F86" s="247"/>
      <c r="G86" s="247"/>
      <c r="H86" s="93"/>
      <c r="I86" s="93"/>
      <c r="J86" s="93"/>
      <c r="K86" s="93"/>
      <c r="L86" s="93"/>
      <c r="M86" s="93"/>
      <c r="N86" s="246" t="s">
        <v>96</v>
      </c>
      <c r="O86" s="247"/>
      <c r="P86" s="247"/>
      <c r="Q86" s="247"/>
      <c r="R86" s="30"/>
    </row>
    <row r="87" spans="2:47" s="1" customFormat="1" ht="10.35" customHeight="1" x14ac:dyDescent="0.3">
      <c r="B87" s="29"/>
      <c r="R87" s="30"/>
    </row>
    <row r="88" spans="2:47" s="1" customFormat="1" ht="29.25" customHeight="1" x14ac:dyDescent="0.3">
      <c r="B88" s="29"/>
      <c r="C88" s="100" t="s">
        <v>97</v>
      </c>
      <c r="N88" s="218">
        <f>N126</f>
        <v>0</v>
      </c>
      <c r="O88" s="248"/>
      <c r="P88" s="248"/>
      <c r="Q88" s="248"/>
      <c r="R88" s="30"/>
      <c r="AU88" s="17" t="s">
        <v>98</v>
      </c>
    </row>
    <row r="89" spans="2:47" s="6" customFormat="1" ht="24.95" customHeight="1" x14ac:dyDescent="0.3">
      <c r="B89" s="101"/>
      <c r="D89" s="102" t="s">
        <v>130</v>
      </c>
      <c r="N89" s="242">
        <f>N127</f>
        <v>0</v>
      </c>
      <c r="O89" s="243"/>
      <c r="P89" s="243"/>
      <c r="Q89" s="243"/>
      <c r="R89" s="103"/>
    </row>
    <row r="90" spans="2:47" s="7" customFormat="1" ht="19.899999999999999" customHeight="1" x14ac:dyDescent="0.3">
      <c r="B90" s="104"/>
      <c r="D90" s="105" t="s">
        <v>131</v>
      </c>
      <c r="N90" s="244">
        <f>N128</f>
        <v>0</v>
      </c>
      <c r="O90" s="245"/>
      <c r="P90" s="245"/>
      <c r="Q90" s="245"/>
      <c r="R90" s="106"/>
    </row>
    <row r="91" spans="2:47" s="7" customFormat="1" ht="19.899999999999999" customHeight="1" x14ac:dyDescent="0.3">
      <c r="B91" s="104"/>
      <c r="D91" s="105"/>
      <c r="N91" s="244"/>
      <c r="O91" s="244"/>
      <c r="P91" s="244"/>
      <c r="Q91" s="244"/>
      <c r="R91" s="106"/>
    </row>
    <row r="92" spans="2:47" s="7" customFormat="1" ht="19.899999999999999" customHeight="1" x14ac:dyDescent="0.3">
      <c r="B92" s="104"/>
      <c r="D92" s="105"/>
      <c r="N92" s="244"/>
      <c r="O92" s="245"/>
      <c r="P92" s="245"/>
      <c r="Q92" s="245"/>
      <c r="R92" s="106"/>
    </row>
    <row r="93" spans="2:47" s="7" customFormat="1" ht="19.899999999999999" customHeight="1" x14ac:dyDescent="0.3">
      <c r="B93" s="104"/>
      <c r="D93" s="105"/>
      <c r="N93" s="244"/>
      <c r="O93" s="245"/>
      <c r="P93" s="245"/>
      <c r="Q93" s="245"/>
      <c r="R93" s="106"/>
    </row>
    <row r="94" spans="2:47" s="7" customFormat="1" ht="19.899999999999999" customHeight="1" x14ac:dyDescent="0.3">
      <c r="B94" s="104"/>
      <c r="D94" s="105" t="s">
        <v>146</v>
      </c>
      <c r="N94" s="244">
        <f>N150</f>
        <v>0</v>
      </c>
      <c r="O94" s="245"/>
      <c r="P94" s="245"/>
      <c r="Q94" s="245"/>
      <c r="R94" s="106"/>
    </row>
    <row r="95" spans="2:47" s="7" customFormat="1" ht="19.899999999999999" customHeight="1" x14ac:dyDescent="0.3">
      <c r="B95" s="104"/>
      <c r="D95" s="105" t="s">
        <v>147</v>
      </c>
      <c r="N95" s="244">
        <f>N155</f>
        <v>0</v>
      </c>
      <c r="O95" s="245"/>
      <c r="P95" s="245"/>
      <c r="Q95" s="245"/>
      <c r="R95" s="106"/>
    </row>
    <row r="96" spans="2:47" s="7" customFormat="1" ht="19.899999999999999" customHeight="1" x14ac:dyDescent="0.3">
      <c r="B96" s="104"/>
      <c r="D96" s="105" t="s">
        <v>148</v>
      </c>
      <c r="N96" s="244">
        <f>N192</f>
        <v>0</v>
      </c>
      <c r="O96" s="245"/>
      <c r="P96" s="245"/>
      <c r="Q96" s="245"/>
      <c r="R96" s="106"/>
    </row>
    <row r="97" spans="2:65" s="7" customFormat="1" ht="19.899999999999999" customHeight="1" x14ac:dyDescent="0.3">
      <c r="B97" s="104"/>
      <c r="D97" s="105" t="s">
        <v>132</v>
      </c>
      <c r="N97" s="244">
        <f>N197</f>
        <v>0</v>
      </c>
      <c r="O97" s="245"/>
      <c r="P97" s="245"/>
      <c r="Q97" s="245"/>
      <c r="R97" s="106"/>
    </row>
    <row r="98" spans="2:65" s="6" customFormat="1" ht="24.95" customHeight="1" x14ac:dyDescent="0.3">
      <c r="B98" s="101"/>
      <c r="D98" s="102" t="s">
        <v>99</v>
      </c>
      <c r="N98" s="242">
        <f>N199</f>
        <v>0</v>
      </c>
      <c r="O98" s="243"/>
      <c r="P98" s="243"/>
      <c r="Q98" s="243"/>
      <c r="R98" s="103"/>
    </row>
    <row r="99" spans="2:65" s="7" customFormat="1" ht="19.899999999999999" customHeight="1" x14ac:dyDescent="0.3">
      <c r="B99" s="104"/>
      <c r="D99" s="105" t="s">
        <v>149</v>
      </c>
      <c r="N99" s="244">
        <f>N200</f>
        <v>0</v>
      </c>
      <c r="O99" s="245"/>
      <c r="P99" s="245"/>
      <c r="Q99" s="245"/>
      <c r="R99" s="106"/>
    </row>
    <row r="100" spans="2:65" s="7" customFormat="1" ht="19.899999999999999" customHeight="1" x14ac:dyDescent="0.3">
      <c r="B100" s="104"/>
      <c r="D100" s="105" t="s">
        <v>324</v>
      </c>
      <c r="N100" s="244">
        <f>N205</f>
        <v>0</v>
      </c>
      <c r="O100" s="245"/>
      <c r="P100" s="245"/>
      <c r="Q100" s="245"/>
      <c r="R100" s="106"/>
    </row>
    <row r="101" spans="2:65" s="7" customFormat="1" ht="19.899999999999999" customHeight="1" x14ac:dyDescent="0.3">
      <c r="B101" s="104"/>
      <c r="D101" s="105"/>
      <c r="N101" s="244"/>
      <c r="O101" s="245"/>
      <c r="P101" s="245"/>
      <c r="Q101" s="245"/>
      <c r="R101" s="106"/>
    </row>
    <row r="102" spans="2:65" s="7" customFormat="1" ht="19.899999999999999" customHeight="1" x14ac:dyDescent="0.3">
      <c r="B102" s="104"/>
      <c r="D102" s="105" t="s">
        <v>151</v>
      </c>
      <c r="N102" s="244">
        <f>N213</f>
        <v>0</v>
      </c>
      <c r="O102" s="245"/>
      <c r="P102" s="245"/>
      <c r="Q102" s="245"/>
      <c r="R102" s="106"/>
    </row>
    <row r="103" spans="2:65" s="7" customFormat="1" ht="19.899999999999999" customHeight="1" x14ac:dyDescent="0.3">
      <c r="B103" s="104"/>
      <c r="D103" s="105" t="s">
        <v>152</v>
      </c>
      <c r="N103" s="244">
        <f>N226</f>
        <v>0</v>
      </c>
      <c r="O103" s="245"/>
      <c r="P103" s="245"/>
      <c r="Q103" s="245"/>
      <c r="R103" s="106"/>
    </row>
    <row r="104" spans="2:65" s="1" customFormat="1" ht="21.75" customHeight="1" x14ac:dyDescent="0.3">
      <c r="B104" s="29"/>
      <c r="R104" s="30"/>
    </row>
    <row r="105" spans="2:65" s="1" customFormat="1" ht="29.25" customHeight="1" x14ac:dyDescent="0.3">
      <c r="B105" s="29"/>
      <c r="C105" s="100" t="s">
        <v>101</v>
      </c>
      <c r="N105" s="248">
        <f>ROUND(N106+N107,2)</f>
        <v>0</v>
      </c>
      <c r="O105" s="253"/>
      <c r="P105" s="253"/>
      <c r="Q105" s="253"/>
      <c r="R105" s="30"/>
      <c r="T105" s="107"/>
      <c r="U105" s="108" t="s">
        <v>33</v>
      </c>
    </row>
    <row r="106" spans="2:65" s="1" customFormat="1" ht="18" customHeight="1" x14ac:dyDescent="0.3">
      <c r="B106" s="109"/>
      <c r="C106" s="110"/>
      <c r="D106" s="254" t="s">
        <v>102</v>
      </c>
      <c r="E106" s="254"/>
      <c r="F106" s="254"/>
      <c r="G106" s="254"/>
      <c r="H106" s="254"/>
      <c r="I106" s="110"/>
      <c r="J106" s="110"/>
      <c r="K106" s="110"/>
      <c r="L106" s="110"/>
      <c r="M106" s="110"/>
      <c r="N106" s="255"/>
      <c r="O106" s="255"/>
      <c r="P106" s="255"/>
      <c r="Q106" s="255"/>
      <c r="R106" s="112"/>
      <c r="S106" s="110"/>
      <c r="T106" s="113"/>
      <c r="U106" s="114" t="s">
        <v>34</v>
      </c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5" t="s">
        <v>103</v>
      </c>
      <c r="AZ106" s="110"/>
      <c r="BA106" s="110"/>
      <c r="BB106" s="110"/>
      <c r="BC106" s="110"/>
      <c r="BD106" s="110"/>
      <c r="BE106" s="116">
        <f>IF(U106="základní",N106,0)</f>
        <v>0</v>
      </c>
      <c r="BF106" s="116">
        <f>IF(U106="snížená",N106,0)</f>
        <v>0</v>
      </c>
      <c r="BG106" s="116">
        <f>IF(U106="zákl. přenesená",N106,0)</f>
        <v>0</v>
      </c>
      <c r="BH106" s="116">
        <f>IF(U106="sníž. přenesená",N106,0)</f>
        <v>0</v>
      </c>
      <c r="BI106" s="116">
        <f>IF(U106="nulová",N106,0)</f>
        <v>0</v>
      </c>
      <c r="BJ106" s="115" t="s">
        <v>75</v>
      </c>
      <c r="BK106" s="110"/>
      <c r="BL106" s="110"/>
      <c r="BM106" s="110"/>
    </row>
    <row r="107" spans="2:65" s="1" customFormat="1" ht="18" customHeight="1" x14ac:dyDescent="0.3">
      <c r="B107" s="109"/>
      <c r="C107" s="110"/>
      <c r="D107" s="111" t="s">
        <v>104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255"/>
      <c r="O107" s="255"/>
      <c r="P107" s="255"/>
      <c r="Q107" s="255"/>
      <c r="R107" s="112"/>
      <c r="S107" s="110"/>
      <c r="T107" s="117"/>
      <c r="U107" s="118" t="s">
        <v>34</v>
      </c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5" t="s">
        <v>105</v>
      </c>
      <c r="AZ107" s="110"/>
      <c r="BA107" s="110"/>
      <c r="BB107" s="110"/>
      <c r="BC107" s="110"/>
      <c r="BD107" s="110"/>
      <c r="BE107" s="116">
        <f>IF(U107="základní",N107,0)</f>
        <v>0</v>
      </c>
      <c r="BF107" s="116">
        <f>IF(U107="snížená",N107,0)</f>
        <v>0</v>
      </c>
      <c r="BG107" s="116">
        <f>IF(U107="zákl. přenesená",N107,0)</f>
        <v>0</v>
      </c>
      <c r="BH107" s="116">
        <f>IF(U107="sníž. přenesená",N107,0)</f>
        <v>0</v>
      </c>
      <c r="BI107" s="116">
        <f>IF(U107="nulová",N107,0)</f>
        <v>0</v>
      </c>
      <c r="BJ107" s="115" t="s">
        <v>75</v>
      </c>
      <c r="BK107" s="110"/>
      <c r="BL107" s="110"/>
      <c r="BM107" s="110"/>
    </row>
    <row r="108" spans="2:65" s="1" customFormat="1" x14ac:dyDescent="0.3">
      <c r="B108" s="29"/>
      <c r="R108" s="30"/>
    </row>
    <row r="109" spans="2:65" s="1" customFormat="1" ht="29.25" customHeight="1" x14ac:dyDescent="0.3">
      <c r="B109" s="29"/>
      <c r="C109" s="92" t="s">
        <v>83</v>
      </c>
      <c r="D109" s="93"/>
      <c r="E109" s="93"/>
      <c r="F109" s="93"/>
      <c r="G109" s="93"/>
      <c r="H109" s="93"/>
      <c r="I109" s="93"/>
      <c r="J109" s="93"/>
      <c r="K109" s="93"/>
      <c r="L109" s="216">
        <f>ROUND(SUM(N88+N105),2)</f>
        <v>0</v>
      </c>
      <c r="M109" s="216"/>
      <c r="N109" s="216"/>
      <c r="O109" s="216"/>
      <c r="P109" s="216"/>
      <c r="Q109" s="216"/>
      <c r="R109" s="30"/>
    </row>
    <row r="110" spans="2:65" s="1" customFormat="1" ht="6.95" customHeight="1" x14ac:dyDescent="0.3"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3"/>
    </row>
    <row r="114" spans="2:63" s="1" customFormat="1" ht="6.95" customHeight="1" x14ac:dyDescent="0.3"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6"/>
    </row>
    <row r="115" spans="2:63" s="1" customFormat="1" ht="36.950000000000003" customHeight="1" x14ac:dyDescent="0.3">
      <c r="B115" s="29"/>
      <c r="C115" s="196" t="s">
        <v>106</v>
      </c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30"/>
    </row>
    <row r="116" spans="2:63" s="1" customFormat="1" ht="6.95" customHeight="1" x14ac:dyDescent="0.3">
      <c r="B116" s="29"/>
      <c r="R116" s="30"/>
    </row>
    <row r="117" spans="2:63" s="1" customFormat="1" ht="30" customHeight="1" x14ac:dyDescent="0.3">
      <c r="B117" s="29"/>
      <c r="C117" s="26" t="s">
        <v>15</v>
      </c>
      <c r="F117" s="238" t="str">
        <f>F6</f>
        <v>Oprava sociálního zázemí školní jídelny ZŠ Sjednocení  ve Studénce</v>
      </c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R117" s="30"/>
    </row>
    <row r="118" spans="2:63" s="1" customFormat="1" ht="36.950000000000003" customHeight="1" x14ac:dyDescent="0.3">
      <c r="B118" s="29"/>
      <c r="C118" s="60" t="s">
        <v>91</v>
      </c>
      <c r="F118" s="210" t="str">
        <f>F7</f>
        <v>Stavební úpravy</v>
      </c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R118" s="30"/>
    </row>
    <row r="119" spans="2:63" s="1" customFormat="1" ht="6.95" customHeight="1" x14ac:dyDescent="0.3">
      <c r="B119" s="29"/>
      <c r="R119" s="30"/>
    </row>
    <row r="120" spans="2:63" s="1" customFormat="1" ht="18" customHeight="1" x14ac:dyDescent="0.3">
      <c r="B120" s="29"/>
      <c r="C120" s="26" t="s">
        <v>18</v>
      </c>
      <c r="F120" s="24" t="str">
        <f>F9</f>
        <v>Studénka</v>
      </c>
      <c r="K120" s="26" t="s">
        <v>19</v>
      </c>
      <c r="M120" s="241">
        <f>IF(O9="","",O9)</f>
        <v>44706</v>
      </c>
      <c r="N120" s="241"/>
      <c r="O120" s="241"/>
      <c r="P120" s="241"/>
      <c r="R120" s="30"/>
    </row>
    <row r="121" spans="2:63" s="1" customFormat="1" ht="6.95" customHeight="1" x14ac:dyDescent="0.3">
      <c r="B121" s="29"/>
      <c r="R121" s="30"/>
    </row>
    <row r="122" spans="2:63" s="1" customFormat="1" ht="15" x14ac:dyDescent="0.3">
      <c r="B122" s="29"/>
      <c r="C122" s="26" t="s">
        <v>20</v>
      </c>
      <c r="F122" s="24" t="str">
        <f>E12</f>
        <v>Město Studénka</v>
      </c>
      <c r="K122" s="26" t="s">
        <v>25</v>
      </c>
      <c r="M122" s="198" t="str">
        <f>E18</f>
        <v>ing. Krhovský</v>
      </c>
      <c r="N122" s="198"/>
      <c r="O122" s="198"/>
      <c r="P122" s="198"/>
      <c r="Q122" s="198"/>
      <c r="R122" s="30"/>
    </row>
    <row r="123" spans="2:63" s="1" customFormat="1" ht="14.45" customHeight="1" x14ac:dyDescent="0.3">
      <c r="B123" s="29"/>
      <c r="C123" s="26" t="s">
        <v>23</v>
      </c>
      <c r="F123" s="24" t="str">
        <f>IF(E15="","",E15)</f>
        <v>bude určen výběrem</v>
      </c>
      <c r="K123" s="26" t="s">
        <v>28</v>
      </c>
      <c r="M123" s="198">
        <f>E21</f>
        <v>0</v>
      </c>
      <c r="N123" s="198"/>
      <c r="O123" s="198"/>
      <c r="P123" s="198"/>
      <c r="Q123" s="198"/>
      <c r="R123" s="30"/>
    </row>
    <row r="124" spans="2:63" s="1" customFormat="1" ht="10.35" customHeight="1" x14ac:dyDescent="0.3">
      <c r="B124" s="29"/>
      <c r="R124" s="30"/>
    </row>
    <row r="125" spans="2:63" s="8" customFormat="1" ht="29.25" customHeight="1" x14ac:dyDescent="0.3">
      <c r="B125" s="119"/>
      <c r="C125" s="120" t="s">
        <v>107</v>
      </c>
      <c r="D125" s="121" t="s">
        <v>108</v>
      </c>
      <c r="E125" s="121" t="s">
        <v>51</v>
      </c>
      <c r="F125" s="256" t="s">
        <v>109</v>
      </c>
      <c r="G125" s="256"/>
      <c r="H125" s="256"/>
      <c r="I125" s="256"/>
      <c r="J125" s="121" t="s">
        <v>110</v>
      </c>
      <c r="K125" s="121" t="s">
        <v>111</v>
      </c>
      <c r="L125" s="256" t="s">
        <v>112</v>
      </c>
      <c r="M125" s="256"/>
      <c r="N125" s="256" t="s">
        <v>96</v>
      </c>
      <c r="O125" s="256"/>
      <c r="P125" s="256"/>
      <c r="Q125" s="257"/>
      <c r="R125" s="122"/>
      <c r="T125" s="66" t="s">
        <v>113</v>
      </c>
      <c r="U125" s="67" t="s">
        <v>33</v>
      </c>
      <c r="V125" s="67" t="s">
        <v>114</v>
      </c>
      <c r="W125" s="67" t="s">
        <v>115</v>
      </c>
      <c r="X125" s="67" t="s">
        <v>116</v>
      </c>
      <c r="Y125" s="67" t="s">
        <v>117</v>
      </c>
      <c r="Z125" s="67" t="s">
        <v>118</v>
      </c>
      <c r="AA125" s="68" t="s">
        <v>119</v>
      </c>
    </row>
    <row r="126" spans="2:63" s="1" customFormat="1" ht="29.25" customHeight="1" x14ac:dyDescent="0.35">
      <c r="B126" s="29"/>
      <c r="C126" s="70" t="s">
        <v>92</v>
      </c>
      <c r="N126" s="259">
        <f>SUM(N127+N199)</f>
        <v>0</v>
      </c>
      <c r="O126" s="260"/>
      <c r="P126" s="260"/>
      <c r="Q126" s="260"/>
      <c r="R126" s="30"/>
      <c r="T126" s="69"/>
      <c r="U126" s="43"/>
      <c r="V126" s="43"/>
      <c r="W126" s="123" t="e">
        <f>W127+W198</f>
        <v>#REF!</v>
      </c>
      <c r="X126" s="43"/>
      <c r="Y126" s="123" t="e">
        <f>Y127+Y198</f>
        <v>#REF!</v>
      </c>
      <c r="Z126" s="43"/>
      <c r="AA126" s="124" t="e">
        <f>AA127+AA198</f>
        <v>#REF!</v>
      </c>
      <c r="AT126" s="17" t="s">
        <v>68</v>
      </c>
      <c r="AU126" s="17" t="s">
        <v>98</v>
      </c>
      <c r="BK126" s="125" t="e">
        <f>BK127+BK198</f>
        <v>#REF!</v>
      </c>
    </row>
    <row r="127" spans="2:63" s="9" customFormat="1" ht="37.35" customHeight="1" x14ac:dyDescent="0.35">
      <c r="B127" s="126"/>
      <c r="D127" s="127" t="s">
        <v>130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261">
        <f>SUM(N128+N150+N155+N192+N197)</f>
        <v>0</v>
      </c>
      <c r="O127" s="242"/>
      <c r="P127" s="242"/>
      <c r="Q127" s="242"/>
      <c r="R127" s="128"/>
      <c r="T127" s="129"/>
      <c r="W127" s="130" t="e">
        <f>W128+#REF!+#REF!+#REF!+W150+W155+W191+W196</f>
        <v>#REF!</v>
      </c>
      <c r="Y127" s="130" t="e">
        <f>Y128+#REF!+#REF!+#REF!+Y150+Y155+Y191+Y196</f>
        <v>#REF!</v>
      </c>
      <c r="AA127" s="131" t="e">
        <f>AA128+#REF!+#REF!+#REF!+AA150+AA155+AA191+AA196</f>
        <v>#REF!</v>
      </c>
      <c r="AR127" s="132" t="s">
        <v>75</v>
      </c>
      <c r="AT127" s="133" t="s">
        <v>68</v>
      </c>
      <c r="AU127" s="133" t="s">
        <v>69</v>
      </c>
      <c r="AY127" s="132" t="s">
        <v>120</v>
      </c>
      <c r="BK127" s="134" t="e">
        <f>BK128+#REF!+#REF!+#REF!+BK150+BK155+BK191+BK196</f>
        <v>#REF!</v>
      </c>
    </row>
    <row r="128" spans="2:63" s="9" customFormat="1" ht="19.899999999999999" customHeight="1" x14ac:dyDescent="0.3">
      <c r="B128" s="126"/>
      <c r="D128" s="159" t="s">
        <v>317</v>
      </c>
      <c r="E128" s="135"/>
      <c r="F128" s="135"/>
      <c r="G128" s="135"/>
      <c r="H128" s="135"/>
      <c r="I128" s="135"/>
      <c r="J128" s="135"/>
      <c r="K128" s="135"/>
      <c r="L128" s="135"/>
      <c r="M128" s="135"/>
      <c r="N128" s="262">
        <f>SUM(N129:Q149)</f>
        <v>0</v>
      </c>
      <c r="O128" s="263"/>
      <c r="P128" s="263"/>
      <c r="Q128" s="263"/>
      <c r="R128" s="128"/>
      <c r="T128" s="129"/>
      <c r="W128" s="130" t="e">
        <f>SUM(#REF!)</f>
        <v>#REF!</v>
      </c>
      <c r="Y128" s="130" t="e">
        <f>SUM(#REF!)</f>
        <v>#REF!</v>
      </c>
      <c r="AA128" s="131" t="e">
        <f>SUM(#REF!)</f>
        <v>#REF!</v>
      </c>
      <c r="AR128" s="132" t="s">
        <v>75</v>
      </c>
      <c r="AT128" s="133" t="s">
        <v>68</v>
      </c>
      <c r="AU128" s="133" t="s">
        <v>75</v>
      </c>
      <c r="AY128" s="132" t="s">
        <v>120</v>
      </c>
      <c r="BK128" s="134" t="e">
        <f>SUM(#REF!)</f>
        <v>#REF!</v>
      </c>
    </row>
    <row r="129" spans="2:63" s="9" customFormat="1" ht="39.75" customHeight="1" x14ac:dyDescent="0.3">
      <c r="B129" s="126"/>
      <c r="C129" s="136">
        <v>1</v>
      </c>
      <c r="D129" s="136" t="s">
        <v>121</v>
      </c>
      <c r="E129" s="137" t="s">
        <v>413</v>
      </c>
      <c r="F129" s="232" t="s">
        <v>514</v>
      </c>
      <c r="G129" s="232"/>
      <c r="H129" s="232"/>
      <c r="I129" s="232"/>
      <c r="J129" s="138" t="s">
        <v>133</v>
      </c>
      <c r="K129" s="139">
        <v>35.533000000000001</v>
      </c>
      <c r="L129" s="233"/>
      <c r="M129" s="233"/>
      <c r="N129" s="233">
        <f>ROUND(L129*K129,2)</f>
        <v>0</v>
      </c>
      <c r="O129" s="233"/>
      <c r="P129" s="233"/>
      <c r="Q129" s="233"/>
      <c r="R129" s="128"/>
      <c r="T129" s="129"/>
      <c r="W129" s="130"/>
      <c r="Y129" s="130"/>
      <c r="AA129" s="131"/>
      <c r="AR129" s="132"/>
      <c r="AT129" s="133"/>
      <c r="AU129" s="133"/>
      <c r="AY129" s="132"/>
      <c r="BK129" s="134"/>
    </row>
    <row r="130" spans="2:63" s="9" customFormat="1" ht="24.75" customHeight="1" x14ac:dyDescent="0.3">
      <c r="B130" s="126"/>
      <c r="C130" s="163"/>
      <c r="D130" s="163"/>
      <c r="E130" s="164" t="s">
        <v>5</v>
      </c>
      <c r="F130" s="277" t="s">
        <v>507</v>
      </c>
      <c r="G130" s="279"/>
      <c r="H130" s="279"/>
      <c r="I130" s="279"/>
      <c r="J130" s="163"/>
      <c r="K130" s="165">
        <v>35.53</v>
      </c>
      <c r="L130" s="163"/>
      <c r="M130" s="163"/>
      <c r="N130" s="163"/>
      <c r="O130" s="163"/>
      <c r="P130" s="163"/>
      <c r="Q130" s="163"/>
      <c r="R130" s="128"/>
      <c r="T130" s="129"/>
      <c r="W130" s="130"/>
      <c r="Y130" s="130"/>
      <c r="AA130" s="131"/>
      <c r="AR130" s="132"/>
      <c r="AT130" s="133"/>
      <c r="AU130" s="133"/>
      <c r="AY130" s="132"/>
      <c r="BK130" s="134"/>
    </row>
    <row r="131" spans="2:63" s="9" customFormat="1" ht="33.75" customHeight="1" x14ac:dyDescent="0.3">
      <c r="B131" s="126"/>
      <c r="C131" s="136">
        <v>2</v>
      </c>
      <c r="D131" s="136" t="s">
        <v>121</v>
      </c>
      <c r="E131" s="137" t="s">
        <v>414</v>
      </c>
      <c r="F131" s="232" t="s">
        <v>415</v>
      </c>
      <c r="G131" s="232"/>
      <c r="H131" s="232"/>
      <c r="I131" s="232"/>
      <c r="J131" s="138" t="s">
        <v>133</v>
      </c>
      <c r="K131" s="139">
        <v>35.53</v>
      </c>
      <c r="L131" s="233"/>
      <c r="M131" s="233"/>
      <c r="N131" s="233">
        <f>ROUND(L131*K131,2)</f>
        <v>0</v>
      </c>
      <c r="O131" s="233"/>
      <c r="P131" s="233"/>
      <c r="Q131" s="233"/>
      <c r="R131" s="128"/>
      <c r="T131" s="129"/>
      <c r="W131" s="130"/>
      <c r="Y131" s="130"/>
      <c r="AA131" s="131"/>
      <c r="AR131" s="132"/>
      <c r="AT131" s="133"/>
      <c r="AU131" s="133"/>
      <c r="AY131" s="132"/>
      <c r="BK131" s="134"/>
    </row>
    <row r="132" spans="2:63" s="9" customFormat="1" ht="33.75" customHeight="1" x14ac:dyDescent="0.3">
      <c r="B132" s="126"/>
      <c r="C132" s="136">
        <v>3</v>
      </c>
      <c r="D132" s="136" t="s">
        <v>121</v>
      </c>
      <c r="E132" s="137" t="s">
        <v>316</v>
      </c>
      <c r="F132" s="232" t="s">
        <v>416</v>
      </c>
      <c r="G132" s="280"/>
      <c r="H132" s="280"/>
      <c r="I132" s="280"/>
      <c r="J132" s="138" t="s">
        <v>133</v>
      </c>
      <c r="K132" s="139">
        <v>17.765000000000001</v>
      </c>
      <c r="L132" s="233"/>
      <c r="M132" s="280"/>
      <c r="N132" s="233">
        <f>ROUND(L132*K132,2)</f>
        <v>0</v>
      </c>
      <c r="O132" s="280"/>
      <c r="P132" s="280"/>
      <c r="Q132" s="280"/>
      <c r="R132" s="128"/>
      <c r="T132" s="129"/>
      <c r="W132" s="130"/>
      <c r="Y132" s="130"/>
      <c r="AA132" s="131"/>
      <c r="AR132" s="132"/>
      <c r="AT132" s="133"/>
      <c r="AU132" s="133"/>
      <c r="AY132" s="132"/>
      <c r="BK132" s="134"/>
    </row>
    <row r="133" spans="2:63" s="9" customFormat="1" ht="28.5" customHeight="1" x14ac:dyDescent="0.3">
      <c r="B133" s="126"/>
      <c r="C133" s="163"/>
      <c r="D133" s="163"/>
      <c r="E133" s="164" t="s">
        <v>5</v>
      </c>
      <c r="F133" s="277" t="s">
        <v>506</v>
      </c>
      <c r="G133" s="279"/>
      <c r="H133" s="279"/>
      <c r="I133" s="279"/>
      <c r="J133" s="163"/>
      <c r="K133" s="165">
        <v>17.765000000000001</v>
      </c>
      <c r="L133" s="163"/>
      <c r="M133" s="163"/>
      <c r="N133" s="163"/>
      <c r="O133" s="163"/>
      <c r="P133" s="163"/>
      <c r="Q133" s="163"/>
      <c r="R133" s="128"/>
      <c r="T133" s="129"/>
      <c r="W133" s="130"/>
      <c r="Y133" s="130"/>
      <c r="AA133" s="131"/>
      <c r="AR133" s="132"/>
      <c r="AT133" s="133"/>
      <c r="AU133" s="133"/>
      <c r="AY133" s="132"/>
      <c r="BK133" s="134"/>
    </row>
    <row r="134" spans="2:63" s="9" customFormat="1" ht="28.5" customHeight="1" x14ac:dyDescent="0.3">
      <c r="B134" s="126"/>
      <c r="C134" s="136">
        <v>4</v>
      </c>
      <c r="D134" s="136" t="s">
        <v>121</v>
      </c>
      <c r="E134" s="137" t="s">
        <v>511</v>
      </c>
      <c r="F134" s="232" t="s">
        <v>512</v>
      </c>
      <c r="G134" s="232"/>
      <c r="H134" s="232"/>
      <c r="I134" s="232"/>
      <c r="J134" s="138" t="s">
        <v>122</v>
      </c>
      <c r="K134" s="139">
        <v>71.06</v>
      </c>
      <c r="L134" s="233"/>
      <c r="M134" s="233"/>
      <c r="N134" s="233">
        <f>ROUND(L134*K134,2)</f>
        <v>0</v>
      </c>
      <c r="O134" s="233"/>
      <c r="P134" s="233"/>
      <c r="Q134" s="233"/>
      <c r="R134" s="128"/>
      <c r="T134" s="129"/>
      <c r="W134" s="130"/>
      <c r="Y134" s="130"/>
      <c r="AA134" s="131"/>
      <c r="AR134" s="132"/>
      <c r="AT134" s="133"/>
      <c r="AU134" s="133"/>
      <c r="AY134" s="132"/>
      <c r="BK134" s="134"/>
    </row>
    <row r="135" spans="2:63" s="9" customFormat="1" ht="28.5" customHeight="1" x14ac:dyDescent="0.3">
      <c r="B135" s="126"/>
      <c r="C135" s="10"/>
      <c r="D135" s="10"/>
      <c r="E135" s="148" t="s">
        <v>5</v>
      </c>
      <c r="F135" s="277" t="s">
        <v>513</v>
      </c>
      <c r="G135" s="278"/>
      <c r="H135" s="278"/>
      <c r="I135" s="278"/>
      <c r="J135" s="10"/>
      <c r="K135" s="188">
        <v>71.06</v>
      </c>
      <c r="L135" s="10"/>
      <c r="M135" s="10"/>
      <c r="N135" s="10"/>
      <c r="O135" s="10"/>
      <c r="P135" s="10"/>
      <c r="Q135" s="10"/>
      <c r="R135" s="128"/>
      <c r="T135" s="129"/>
      <c r="W135" s="130"/>
      <c r="Y135" s="130"/>
      <c r="AA135" s="131"/>
      <c r="AR135" s="132"/>
      <c r="AT135" s="133"/>
      <c r="AU135" s="133"/>
      <c r="AY135" s="132"/>
      <c r="BK135" s="134"/>
    </row>
    <row r="136" spans="2:63" s="9" customFormat="1" ht="28.5" customHeight="1" x14ac:dyDescent="0.3">
      <c r="B136" s="126"/>
      <c r="C136" s="136">
        <v>5</v>
      </c>
      <c r="D136" s="136" t="s">
        <v>121</v>
      </c>
      <c r="E136" s="137" t="s">
        <v>515</v>
      </c>
      <c r="F136" s="232" t="s">
        <v>516</v>
      </c>
      <c r="G136" s="232"/>
      <c r="H136" s="232"/>
      <c r="I136" s="232"/>
      <c r="J136" s="138" t="s">
        <v>122</v>
      </c>
      <c r="K136" s="139">
        <v>71.06</v>
      </c>
      <c r="L136" s="233"/>
      <c r="M136" s="233"/>
      <c r="N136" s="233">
        <f>ROUND(L136*K136,2)</f>
        <v>0</v>
      </c>
      <c r="O136" s="233"/>
      <c r="P136" s="233"/>
      <c r="Q136" s="233"/>
      <c r="R136" s="128"/>
      <c r="T136" s="129"/>
      <c r="W136" s="130"/>
      <c r="Y136" s="130"/>
      <c r="AA136" s="131"/>
      <c r="AR136" s="132"/>
      <c r="AT136" s="133"/>
      <c r="AU136" s="133"/>
      <c r="AY136" s="132"/>
      <c r="BK136" s="134"/>
    </row>
    <row r="137" spans="2:63" s="9" customFormat="1" ht="61.5" customHeight="1" x14ac:dyDescent="0.3">
      <c r="B137" s="126"/>
      <c r="C137" s="136">
        <v>6</v>
      </c>
      <c r="D137" s="136" t="s">
        <v>121</v>
      </c>
      <c r="E137" s="137" t="s">
        <v>417</v>
      </c>
      <c r="F137" s="232" t="s">
        <v>418</v>
      </c>
      <c r="G137" s="280"/>
      <c r="H137" s="280"/>
      <c r="I137" s="280"/>
      <c r="J137" s="138" t="s">
        <v>133</v>
      </c>
      <c r="K137" s="139">
        <v>9.4049999999999994</v>
      </c>
      <c r="L137" s="233"/>
      <c r="M137" s="280"/>
      <c r="N137" s="233">
        <f>ROUND(L137*K137,2)</f>
        <v>0</v>
      </c>
      <c r="O137" s="280"/>
      <c r="P137" s="280"/>
      <c r="Q137" s="280"/>
      <c r="R137" s="128"/>
      <c r="T137" s="129"/>
      <c r="W137" s="130"/>
      <c r="Y137" s="130"/>
      <c r="AA137" s="131"/>
      <c r="AR137" s="132"/>
      <c r="AT137" s="133"/>
      <c r="AU137" s="133"/>
      <c r="AY137" s="132"/>
      <c r="BK137" s="134"/>
    </row>
    <row r="138" spans="2:63" s="9" customFormat="1" ht="24.75" customHeight="1" x14ac:dyDescent="0.3">
      <c r="B138" s="126"/>
      <c r="C138" s="163"/>
      <c r="D138" s="163"/>
      <c r="E138" s="164" t="s">
        <v>5</v>
      </c>
      <c r="F138" s="277" t="s">
        <v>508</v>
      </c>
      <c r="G138" s="279"/>
      <c r="H138" s="279"/>
      <c r="I138" s="279"/>
      <c r="J138" s="163"/>
      <c r="K138" s="165">
        <v>9.4049999999999994</v>
      </c>
      <c r="L138" s="163"/>
      <c r="M138" s="163"/>
      <c r="N138" s="163"/>
      <c r="O138" s="163"/>
      <c r="P138" s="163"/>
      <c r="Q138" s="163"/>
      <c r="R138" s="128"/>
      <c r="T138" s="129"/>
      <c r="W138" s="130"/>
      <c r="Y138" s="130"/>
      <c r="AA138" s="131"/>
      <c r="AR138" s="132"/>
      <c r="AT138" s="133"/>
      <c r="AU138" s="133"/>
      <c r="AY138" s="132"/>
      <c r="BK138" s="134"/>
    </row>
    <row r="139" spans="2:63" s="9" customFormat="1" ht="24.75" customHeight="1" x14ac:dyDescent="0.3">
      <c r="B139" s="126"/>
      <c r="C139" s="136">
        <v>7</v>
      </c>
      <c r="D139" s="136" t="s">
        <v>121</v>
      </c>
      <c r="E139" s="137" t="s">
        <v>419</v>
      </c>
      <c r="F139" s="232" t="s">
        <v>304</v>
      </c>
      <c r="G139" s="280"/>
      <c r="H139" s="280"/>
      <c r="I139" s="280"/>
      <c r="J139" s="138" t="s">
        <v>133</v>
      </c>
      <c r="K139" s="139">
        <v>26.125</v>
      </c>
      <c r="L139" s="233"/>
      <c r="M139" s="280"/>
      <c r="N139" s="233">
        <f>ROUND(L139*K139,2)</f>
        <v>0</v>
      </c>
      <c r="O139" s="280"/>
      <c r="P139" s="280"/>
      <c r="Q139" s="280"/>
      <c r="R139" s="128"/>
      <c r="T139" s="129"/>
      <c r="W139" s="130"/>
      <c r="Y139" s="130"/>
      <c r="AA139" s="131"/>
      <c r="AR139" s="132"/>
      <c r="AT139" s="133"/>
      <c r="AU139" s="133"/>
      <c r="AY139" s="132"/>
      <c r="BK139" s="134"/>
    </row>
    <row r="140" spans="2:63" s="9" customFormat="1" ht="24.75" customHeight="1" x14ac:dyDescent="0.3">
      <c r="B140" s="126"/>
      <c r="C140" s="167"/>
      <c r="D140" s="167"/>
      <c r="E140" s="168"/>
      <c r="F140" s="277" t="s">
        <v>509</v>
      </c>
      <c r="G140" s="279"/>
      <c r="H140" s="279"/>
      <c r="I140" s="279"/>
      <c r="J140" s="169"/>
      <c r="K140" s="165">
        <v>35.53</v>
      </c>
      <c r="L140" s="116"/>
      <c r="M140" s="110"/>
      <c r="N140" s="116"/>
      <c r="O140" s="110"/>
      <c r="P140" s="110"/>
      <c r="Q140" s="110"/>
      <c r="R140" s="128"/>
      <c r="T140" s="129"/>
      <c r="W140" s="130"/>
      <c r="Y140" s="130"/>
      <c r="AA140" s="131"/>
      <c r="AR140" s="132"/>
      <c r="AT140" s="133"/>
      <c r="AU140" s="133"/>
      <c r="AY140" s="132"/>
      <c r="BK140" s="134"/>
    </row>
    <row r="141" spans="2:63" s="9" customFormat="1" ht="24.75" customHeight="1" x14ac:dyDescent="0.3">
      <c r="B141" s="126"/>
      <c r="C141" s="163"/>
      <c r="D141" s="163"/>
      <c r="E141" s="164" t="s">
        <v>5</v>
      </c>
      <c r="F141" s="277" t="s">
        <v>510</v>
      </c>
      <c r="G141" s="279"/>
      <c r="H141" s="279"/>
      <c r="I141" s="279"/>
      <c r="J141" s="163"/>
      <c r="K141" s="165">
        <v>-9.4049999999999994</v>
      </c>
      <c r="L141" s="163"/>
      <c r="M141" s="163"/>
      <c r="N141" s="163"/>
      <c r="O141" s="163"/>
      <c r="P141" s="163"/>
      <c r="Q141" s="163"/>
      <c r="R141" s="128"/>
      <c r="T141" s="129"/>
      <c r="W141" s="130"/>
      <c r="Y141" s="130"/>
      <c r="AA141" s="131"/>
      <c r="AR141" s="132"/>
      <c r="AT141" s="133"/>
      <c r="AU141" s="133"/>
      <c r="AY141" s="132"/>
      <c r="BK141" s="134"/>
    </row>
    <row r="142" spans="2:63" s="9" customFormat="1" ht="39" customHeight="1" x14ac:dyDescent="0.3">
      <c r="B142" s="126"/>
      <c r="C142" s="136">
        <v>8</v>
      </c>
      <c r="D142" s="136" t="s">
        <v>121</v>
      </c>
      <c r="E142" s="137" t="s">
        <v>137</v>
      </c>
      <c r="F142" s="232" t="s">
        <v>138</v>
      </c>
      <c r="G142" s="280"/>
      <c r="H142" s="280"/>
      <c r="I142" s="280"/>
      <c r="J142" s="138" t="s">
        <v>133</v>
      </c>
      <c r="K142" s="139">
        <v>9.4049999999999994</v>
      </c>
      <c r="L142" s="233"/>
      <c r="M142" s="280"/>
      <c r="N142" s="233">
        <f>ROUND(L142*K142,2)</f>
        <v>0</v>
      </c>
      <c r="O142" s="280"/>
      <c r="P142" s="280"/>
      <c r="Q142" s="280"/>
      <c r="R142" s="128"/>
      <c r="T142" s="129"/>
      <c r="W142" s="130"/>
      <c r="Y142" s="130"/>
      <c r="AA142" s="131"/>
      <c r="AR142" s="132"/>
      <c r="AT142" s="133"/>
      <c r="AU142" s="133"/>
      <c r="AY142" s="132"/>
      <c r="BK142" s="134"/>
    </row>
    <row r="143" spans="2:63" s="9" customFormat="1" ht="25.5" customHeight="1" x14ac:dyDescent="0.3">
      <c r="B143" s="126"/>
      <c r="C143" s="163"/>
      <c r="D143" s="163"/>
      <c r="E143" s="164" t="s">
        <v>5</v>
      </c>
      <c r="F143" s="277" t="s">
        <v>508</v>
      </c>
      <c r="G143" s="279"/>
      <c r="H143" s="279"/>
      <c r="I143" s="279"/>
      <c r="J143" s="163"/>
      <c r="K143" s="165">
        <v>9.4049999999999994</v>
      </c>
      <c r="L143" s="163"/>
      <c r="M143" s="163"/>
      <c r="N143" s="163"/>
      <c r="O143" s="163"/>
      <c r="P143" s="163"/>
      <c r="Q143" s="163"/>
      <c r="R143" s="128"/>
      <c r="T143" s="129"/>
      <c r="W143" s="130"/>
      <c r="Y143" s="130"/>
      <c r="AA143" s="131"/>
      <c r="AR143" s="132"/>
      <c r="AT143" s="133"/>
      <c r="AU143" s="133"/>
      <c r="AY143" s="132"/>
      <c r="BK143" s="134"/>
    </row>
    <row r="144" spans="2:63" s="9" customFormat="1" ht="39" customHeight="1" x14ac:dyDescent="0.3">
      <c r="B144" s="126"/>
      <c r="C144" s="155">
        <v>9</v>
      </c>
      <c r="D144" s="155" t="s">
        <v>125</v>
      </c>
      <c r="E144" s="156" t="s">
        <v>517</v>
      </c>
      <c r="F144" s="268" t="s">
        <v>518</v>
      </c>
      <c r="G144" s="269"/>
      <c r="H144" s="269"/>
      <c r="I144" s="270"/>
      <c r="J144" s="157" t="s">
        <v>136</v>
      </c>
      <c r="K144" s="158">
        <v>15.988</v>
      </c>
      <c r="L144" s="271"/>
      <c r="M144" s="272"/>
      <c r="N144" s="271">
        <f>ROUND(L144*K144,2)</f>
        <v>0</v>
      </c>
      <c r="O144" s="273"/>
      <c r="P144" s="273"/>
      <c r="Q144" s="272"/>
      <c r="R144" s="128"/>
      <c r="T144" s="129"/>
      <c r="W144" s="130"/>
      <c r="Y144" s="130"/>
      <c r="AA144" s="131"/>
      <c r="AR144" s="132"/>
      <c r="AT144" s="133"/>
      <c r="AU144" s="133"/>
      <c r="AY144" s="132"/>
      <c r="BK144" s="134"/>
    </row>
    <row r="145" spans="2:65" s="9" customFormat="1" ht="25.5" customHeight="1" x14ac:dyDescent="0.3">
      <c r="B145" s="126"/>
      <c r="C145" s="10"/>
      <c r="D145" s="10"/>
      <c r="E145" s="148" t="s">
        <v>5</v>
      </c>
      <c r="F145" s="277" t="s">
        <v>519</v>
      </c>
      <c r="G145" s="278"/>
      <c r="H145" s="278"/>
      <c r="I145" s="278"/>
      <c r="J145" s="10"/>
      <c r="K145" s="188">
        <v>15.988</v>
      </c>
      <c r="L145" s="10"/>
      <c r="M145" s="10"/>
      <c r="N145" s="10"/>
      <c r="O145" s="10"/>
      <c r="P145" s="10"/>
      <c r="Q145" s="10"/>
      <c r="R145" s="128"/>
      <c r="T145" s="129"/>
      <c r="W145" s="130"/>
      <c r="Y145" s="130"/>
      <c r="AA145" s="131"/>
      <c r="AR145" s="132"/>
      <c r="AT145" s="133"/>
      <c r="AU145" s="133"/>
      <c r="AY145" s="132"/>
      <c r="BK145" s="134"/>
    </row>
    <row r="146" spans="2:65" s="9" customFormat="1" ht="36" customHeight="1" x14ac:dyDescent="0.3">
      <c r="B146" s="126"/>
      <c r="C146" s="155">
        <v>10</v>
      </c>
      <c r="D146" s="155" t="s">
        <v>125</v>
      </c>
      <c r="E146" s="156" t="s">
        <v>517</v>
      </c>
      <c r="F146" s="268" t="s">
        <v>520</v>
      </c>
      <c r="G146" s="269"/>
      <c r="H146" s="269"/>
      <c r="I146" s="270"/>
      <c r="J146" s="157" t="s">
        <v>136</v>
      </c>
      <c r="K146" s="158">
        <v>1.99</v>
      </c>
      <c r="L146" s="271"/>
      <c r="M146" s="272"/>
      <c r="N146" s="271">
        <f>ROUND(L146*K146,2)</f>
        <v>0</v>
      </c>
      <c r="O146" s="273"/>
      <c r="P146" s="273"/>
      <c r="Q146" s="272"/>
      <c r="R146" s="128"/>
      <c r="T146" s="129"/>
      <c r="W146" s="130"/>
      <c r="Y146" s="130"/>
      <c r="AA146" s="131"/>
      <c r="AR146" s="132"/>
      <c r="AT146" s="133"/>
      <c r="AU146" s="133"/>
      <c r="AY146" s="132"/>
      <c r="BK146" s="134"/>
    </row>
    <row r="147" spans="2:65" s="9" customFormat="1" ht="36" customHeight="1" x14ac:dyDescent="0.3">
      <c r="B147" s="126"/>
      <c r="C147" s="10"/>
      <c r="D147" s="10"/>
      <c r="E147" s="148" t="s">
        <v>5</v>
      </c>
      <c r="F147" s="277" t="s">
        <v>521</v>
      </c>
      <c r="G147" s="278"/>
      <c r="H147" s="278"/>
      <c r="I147" s="278"/>
      <c r="J147" s="10"/>
      <c r="K147" s="188">
        <v>1.99</v>
      </c>
      <c r="L147" s="10"/>
      <c r="M147" s="10"/>
      <c r="N147" s="10"/>
      <c r="O147" s="10"/>
      <c r="P147" s="10"/>
      <c r="Q147" s="10"/>
      <c r="R147" s="128"/>
      <c r="T147" s="129"/>
      <c r="W147" s="130"/>
      <c r="Y147" s="130"/>
      <c r="AA147" s="131"/>
      <c r="AR147" s="132"/>
      <c r="AT147" s="133"/>
      <c r="AU147" s="133"/>
      <c r="AY147" s="132"/>
      <c r="BK147" s="134"/>
    </row>
    <row r="148" spans="2:65" s="9" customFormat="1" ht="30.75" customHeight="1" x14ac:dyDescent="0.3">
      <c r="B148" s="126"/>
      <c r="C148" s="136">
        <v>11</v>
      </c>
      <c r="D148" s="136" t="s">
        <v>121</v>
      </c>
      <c r="E148" s="137" t="s">
        <v>420</v>
      </c>
      <c r="F148" s="232" t="s">
        <v>421</v>
      </c>
      <c r="G148" s="280"/>
      <c r="H148" s="280"/>
      <c r="I148" s="280"/>
      <c r="J148" s="138" t="s">
        <v>122</v>
      </c>
      <c r="K148" s="139">
        <v>5.5</v>
      </c>
      <c r="L148" s="233"/>
      <c r="M148" s="280"/>
      <c r="N148" s="233">
        <f>ROUND(L148*K148,2)</f>
        <v>0</v>
      </c>
      <c r="O148" s="280"/>
      <c r="P148" s="280"/>
      <c r="Q148" s="280"/>
      <c r="R148" s="128"/>
      <c r="T148" s="129"/>
      <c r="W148" s="130"/>
      <c r="Y148" s="130"/>
      <c r="AA148" s="131"/>
      <c r="AR148" s="132"/>
      <c r="AT148" s="133"/>
      <c r="AU148" s="133"/>
      <c r="AY148" s="132"/>
      <c r="BK148" s="134"/>
    </row>
    <row r="149" spans="2:65" s="9" customFormat="1" ht="28.5" customHeight="1" x14ac:dyDescent="0.3">
      <c r="B149" s="126"/>
      <c r="C149" s="136">
        <v>12</v>
      </c>
      <c r="D149" s="136" t="s">
        <v>121</v>
      </c>
      <c r="E149" s="137" t="s">
        <v>422</v>
      </c>
      <c r="F149" s="232" t="s">
        <v>335</v>
      </c>
      <c r="G149" s="280"/>
      <c r="H149" s="280"/>
      <c r="I149" s="280"/>
      <c r="J149" s="138" t="s">
        <v>122</v>
      </c>
      <c r="K149" s="139">
        <v>5.5</v>
      </c>
      <c r="L149" s="233"/>
      <c r="M149" s="280"/>
      <c r="N149" s="233">
        <f>ROUND(L149*K149,2)</f>
        <v>0</v>
      </c>
      <c r="O149" s="280"/>
      <c r="P149" s="280"/>
      <c r="Q149" s="280"/>
      <c r="R149" s="128"/>
      <c r="T149" s="129"/>
      <c r="W149" s="130"/>
      <c r="Y149" s="130"/>
      <c r="AA149" s="131"/>
      <c r="AR149" s="132"/>
      <c r="AT149" s="133"/>
      <c r="AU149" s="133"/>
      <c r="AY149" s="132"/>
      <c r="BK149" s="134"/>
    </row>
    <row r="150" spans="2:65" s="9" customFormat="1" ht="29.85" customHeight="1" x14ac:dyDescent="0.3">
      <c r="B150" s="126"/>
      <c r="D150" s="159" t="s">
        <v>325</v>
      </c>
      <c r="E150" s="135"/>
      <c r="F150" s="135"/>
      <c r="G150" s="135"/>
      <c r="H150" s="135"/>
      <c r="I150" s="135"/>
      <c r="J150" s="135"/>
      <c r="K150" s="135"/>
      <c r="L150" s="135"/>
      <c r="M150" s="135"/>
      <c r="N150" s="295">
        <f>SUM(N151:Q154)</f>
        <v>0</v>
      </c>
      <c r="O150" s="296"/>
      <c r="P150" s="296"/>
      <c r="Q150" s="296"/>
      <c r="R150" s="128"/>
      <c r="T150" s="129"/>
      <c r="W150" s="130">
        <f>SUM(W151:W154)</f>
        <v>40.338999999999992</v>
      </c>
      <c r="Y150" s="130">
        <f>SUM(Y151:Y154)</f>
        <v>2.395902</v>
      </c>
      <c r="AA150" s="131">
        <f>SUM(AA151:AA154)</f>
        <v>0</v>
      </c>
      <c r="AR150" s="132" t="s">
        <v>75</v>
      </c>
      <c r="AT150" s="133" t="s">
        <v>68</v>
      </c>
      <c r="AU150" s="133" t="s">
        <v>75</v>
      </c>
      <c r="AY150" s="132" t="s">
        <v>120</v>
      </c>
      <c r="BK150" s="134">
        <f>SUM(BK151:BK154)</f>
        <v>0</v>
      </c>
    </row>
    <row r="151" spans="2:65" s="1" customFormat="1" ht="25.5" customHeight="1" x14ac:dyDescent="0.3">
      <c r="B151" s="109"/>
      <c r="C151" s="174">
        <v>13</v>
      </c>
      <c r="D151" s="174" t="s">
        <v>121</v>
      </c>
      <c r="E151" s="137" t="s">
        <v>423</v>
      </c>
      <c r="F151" s="281" t="s">
        <v>155</v>
      </c>
      <c r="G151" s="282"/>
      <c r="H151" s="282"/>
      <c r="I151" s="283"/>
      <c r="J151" s="176" t="s">
        <v>122</v>
      </c>
      <c r="K151" s="177">
        <v>80</v>
      </c>
      <c r="L151" s="284"/>
      <c r="M151" s="285"/>
      <c r="N151" s="284">
        <f>ROUND(L151*K151,2)</f>
        <v>0</v>
      </c>
      <c r="O151" s="286"/>
      <c r="P151" s="286"/>
      <c r="Q151" s="285"/>
      <c r="R151" s="112"/>
      <c r="T151" s="140" t="s">
        <v>5</v>
      </c>
      <c r="U151" s="36" t="s">
        <v>34</v>
      </c>
      <c r="V151" s="141">
        <v>0.47</v>
      </c>
      <c r="W151" s="141">
        <f>V151*K151</f>
        <v>37.599999999999994</v>
      </c>
      <c r="X151" s="141">
        <v>2.1000000000000001E-2</v>
      </c>
      <c r="Y151" s="141">
        <f>X151*K151</f>
        <v>1.6800000000000002</v>
      </c>
      <c r="Z151" s="141">
        <v>0</v>
      </c>
      <c r="AA151" s="142">
        <f>Z151*K151</f>
        <v>0</v>
      </c>
      <c r="AR151" s="17" t="s">
        <v>126</v>
      </c>
      <c r="AT151" s="17" t="s">
        <v>121</v>
      </c>
      <c r="AU151" s="17" t="s">
        <v>89</v>
      </c>
      <c r="AY151" s="17" t="s">
        <v>120</v>
      </c>
      <c r="BE151" s="143">
        <f>IF(U151="základní",N151,0)</f>
        <v>0</v>
      </c>
      <c r="BF151" s="143">
        <f>IF(U151="snížená",N151,0)</f>
        <v>0</v>
      </c>
      <c r="BG151" s="143">
        <f>IF(U151="zákl. přenesená",N151,0)</f>
        <v>0</v>
      </c>
      <c r="BH151" s="143">
        <f>IF(U151="sníž. přenesená",N151,0)</f>
        <v>0</v>
      </c>
      <c r="BI151" s="143">
        <f>IF(U151="nulová",N151,0)</f>
        <v>0</v>
      </c>
      <c r="BJ151" s="17" t="s">
        <v>75</v>
      </c>
      <c r="BK151" s="143">
        <f>ROUND(L151*K151,2)</f>
        <v>0</v>
      </c>
      <c r="BL151" s="17" t="s">
        <v>126</v>
      </c>
      <c r="BM151" s="17" t="s">
        <v>156</v>
      </c>
    </row>
    <row r="152" spans="2:65" s="10" customFormat="1" ht="35.25" customHeight="1" x14ac:dyDescent="0.3">
      <c r="B152" s="144"/>
      <c r="C152" s="170"/>
      <c r="D152" s="170"/>
      <c r="E152" s="171"/>
      <c r="F152" s="277" t="s">
        <v>522</v>
      </c>
      <c r="G152" s="287"/>
      <c r="H152" s="287"/>
      <c r="I152" s="287"/>
      <c r="J152" s="170"/>
      <c r="K152" s="172"/>
      <c r="L152" s="170"/>
      <c r="M152" s="170"/>
      <c r="N152" s="170"/>
      <c r="O152" s="170"/>
      <c r="P152" s="170"/>
      <c r="Q152" s="170"/>
      <c r="R152" s="145"/>
      <c r="T152" s="146"/>
      <c r="AA152" s="147"/>
      <c r="AT152" s="148" t="s">
        <v>124</v>
      </c>
      <c r="AU152" s="148" t="s">
        <v>89</v>
      </c>
      <c r="AV152" s="10" t="s">
        <v>89</v>
      </c>
      <c r="AW152" s="10" t="s">
        <v>27</v>
      </c>
      <c r="AX152" s="10" t="s">
        <v>75</v>
      </c>
      <c r="AY152" s="148" t="s">
        <v>120</v>
      </c>
    </row>
    <row r="153" spans="2:65" s="1" customFormat="1" ht="34.5" customHeight="1" x14ac:dyDescent="0.3">
      <c r="B153" s="109"/>
      <c r="C153" s="136">
        <v>14</v>
      </c>
      <c r="D153" s="136" t="s">
        <v>121</v>
      </c>
      <c r="E153" s="137" t="s">
        <v>423</v>
      </c>
      <c r="F153" s="226" t="s">
        <v>424</v>
      </c>
      <c r="G153" s="227"/>
      <c r="H153" s="227"/>
      <c r="I153" s="228"/>
      <c r="J153" s="138" t="s">
        <v>122</v>
      </c>
      <c r="K153" s="139">
        <v>3</v>
      </c>
      <c r="L153" s="229"/>
      <c r="M153" s="230"/>
      <c r="N153" s="229">
        <f>ROUND(L153*K153,2)</f>
        <v>0</v>
      </c>
      <c r="O153" s="231"/>
      <c r="P153" s="231"/>
      <c r="Q153" s="230"/>
      <c r="R153" s="112"/>
      <c r="T153" s="140" t="s">
        <v>5</v>
      </c>
      <c r="U153" s="36" t="s">
        <v>34</v>
      </c>
      <c r="V153" s="141">
        <v>0.38</v>
      </c>
      <c r="W153" s="141">
        <f>V153*K153</f>
        <v>1.1400000000000001</v>
      </c>
      <c r="X153" s="141">
        <v>1.2999999999999999E-2</v>
      </c>
      <c r="Y153" s="141">
        <f>X153*K153</f>
        <v>3.9E-2</v>
      </c>
      <c r="Z153" s="141">
        <v>0</v>
      </c>
      <c r="AA153" s="142">
        <f>Z153*K153</f>
        <v>0</v>
      </c>
      <c r="AR153" s="17" t="s">
        <v>126</v>
      </c>
      <c r="AT153" s="17" t="s">
        <v>121</v>
      </c>
      <c r="AU153" s="17" t="s">
        <v>89</v>
      </c>
      <c r="AY153" s="17" t="s">
        <v>120</v>
      </c>
      <c r="BE153" s="143">
        <f>IF(U153="základní",N153,0)</f>
        <v>0</v>
      </c>
      <c r="BF153" s="143">
        <f>IF(U153="snížená",N153,0)</f>
        <v>0</v>
      </c>
      <c r="BG153" s="143">
        <f>IF(U153="zákl. přenesená",N153,0)</f>
        <v>0</v>
      </c>
      <c r="BH153" s="143">
        <f>IF(U153="sníž. přenesená",N153,0)</f>
        <v>0</v>
      </c>
      <c r="BI153" s="143">
        <f>IF(U153="nulová",N153,0)</f>
        <v>0</v>
      </c>
      <c r="BJ153" s="17" t="s">
        <v>75</v>
      </c>
      <c r="BK153" s="143">
        <f>ROUND(L153*K153,2)</f>
        <v>0</v>
      </c>
      <c r="BL153" s="17" t="s">
        <v>126</v>
      </c>
      <c r="BM153" s="17" t="s">
        <v>157</v>
      </c>
    </row>
    <row r="154" spans="2:65" s="1" customFormat="1" ht="25.5" customHeight="1" x14ac:dyDescent="0.3">
      <c r="B154" s="109"/>
      <c r="C154" s="136">
        <v>15</v>
      </c>
      <c r="D154" s="136" t="s">
        <v>121</v>
      </c>
      <c r="E154" s="137" t="s">
        <v>158</v>
      </c>
      <c r="F154" s="232" t="s">
        <v>159</v>
      </c>
      <c r="G154" s="232"/>
      <c r="H154" s="232"/>
      <c r="I154" s="232"/>
      <c r="J154" s="138" t="s">
        <v>133</v>
      </c>
      <c r="K154" s="139">
        <v>0.3</v>
      </c>
      <c r="L154" s="233"/>
      <c r="M154" s="233"/>
      <c r="N154" s="233">
        <f>ROUND(L154*K154,2)</f>
        <v>0</v>
      </c>
      <c r="O154" s="233"/>
      <c r="P154" s="233"/>
      <c r="Q154" s="233"/>
      <c r="R154" s="112"/>
      <c r="T154" s="140" t="s">
        <v>5</v>
      </c>
      <c r="U154" s="36" t="s">
        <v>34</v>
      </c>
      <c r="V154" s="141">
        <v>5.33</v>
      </c>
      <c r="W154" s="141">
        <f>V154*K154</f>
        <v>1.599</v>
      </c>
      <c r="X154" s="141">
        <v>2.2563399999999998</v>
      </c>
      <c r="Y154" s="141">
        <f>X154*K154</f>
        <v>0.67690199999999989</v>
      </c>
      <c r="Z154" s="141">
        <v>0</v>
      </c>
      <c r="AA154" s="142">
        <f>Z154*K154</f>
        <v>0</v>
      </c>
      <c r="AR154" s="17" t="s">
        <v>126</v>
      </c>
      <c r="AT154" s="17" t="s">
        <v>121</v>
      </c>
      <c r="AU154" s="17" t="s">
        <v>89</v>
      </c>
      <c r="AY154" s="17" t="s">
        <v>120</v>
      </c>
      <c r="BE154" s="143">
        <f>IF(U154="základní",N154,0)</f>
        <v>0</v>
      </c>
      <c r="BF154" s="143">
        <f>IF(U154="snížená",N154,0)</f>
        <v>0</v>
      </c>
      <c r="BG154" s="143">
        <f>IF(U154="zákl. přenesená",N154,0)</f>
        <v>0</v>
      </c>
      <c r="BH154" s="143">
        <f>IF(U154="sníž. přenesená",N154,0)</f>
        <v>0</v>
      </c>
      <c r="BI154" s="143">
        <f>IF(U154="nulová",N154,0)</f>
        <v>0</v>
      </c>
      <c r="BJ154" s="17" t="s">
        <v>75</v>
      </c>
      <c r="BK154" s="143">
        <f>ROUND(L154*K154,2)</f>
        <v>0</v>
      </c>
      <c r="BL154" s="17" t="s">
        <v>126</v>
      </c>
      <c r="BM154" s="17" t="s">
        <v>160</v>
      </c>
    </row>
    <row r="155" spans="2:65" s="9" customFormat="1" ht="29.85" customHeight="1" x14ac:dyDescent="0.3">
      <c r="B155" s="126"/>
      <c r="D155" s="159" t="s">
        <v>318</v>
      </c>
      <c r="E155" s="135"/>
      <c r="F155" s="135"/>
      <c r="G155" s="135"/>
      <c r="H155" s="135"/>
      <c r="I155" s="135"/>
      <c r="J155" s="135"/>
      <c r="K155" s="135"/>
      <c r="L155" s="135"/>
      <c r="M155" s="135"/>
      <c r="N155" s="262">
        <f>SUM(N156:Q191)</f>
        <v>0</v>
      </c>
      <c r="O155" s="263"/>
      <c r="P155" s="263"/>
      <c r="Q155" s="263"/>
      <c r="R155" s="128"/>
      <c r="T155" s="129"/>
      <c r="W155" s="130" t="e">
        <f>SUM(#REF!)</f>
        <v>#REF!</v>
      </c>
      <c r="Y155" s="130" t="e">
        <f>SUM(#REF!)</f>
        <v>#REF!</v>
      </c>
      <c r="AA155" s="131" t="e">
        <f>SUM(#REF!)</f>
        <v>#REF!</v>
      </c>
      <c r="AR155" s="132" t="s">
        <v>75</v>
      </c>
      <c r="AT155" s="133" t="s">
        <v>68</v>
      </c>
      <c r="AU155" s="133" t="s">
        <v>75</v>
      </c>
      <c r="AY155" s="132" t="s">
        <v>120</v>
      </c>
      <c r="BK155" s="134" t="e">
        <f>SUM(#REF!)</f>
        <v>#REF!</v>
      </c>
    </row>
    <row r="156" spans="2:65" s="9" customFormat="1" ht="58.5" customHeight="1" x14ac:dyDescent="0.3">
      <c r="B156" s="126"/>
      <c r="C156" s="136">
        <v>16</v>
      </c>
      <c r="D156" s="136" t="s">
        <v>121</v>
      </c>
      <c r="E156" s="137" t="s">
        <v>426</v>
      </c>
      <c r="F156" s="232" t="s">
        <v>425</v>
      </c>
      <c r="G156" s="232"/>
      <c r="H156" s="232"/>
      <c r="I156" s="232"/>
      <c r="J156" s="138" t="s">
        <v>129</v>
      </c>
      <c r="K156" s="139">
        <v>2</v>
      </c>
      <c r="L156" s="233"/>
      <c r="M156" s="233"/>
      <c r="N156" s="233">
        <f>ROUND(L156*K156,2)</f>
        <v>0</v>
      </c>
      <c r="O156" s="233"/>
      <c r="P156" s="233"/>
      <c r="Q156" s="233"/>
      <c r="R156" s="128"/>
      <c r="T156" s="129"/>
      <c r="W156" s="130"/>
      <c r="Y156" s="130"/>
      <c r="AA156" s="131"/>
      <c r="AR156" s="132"/>
      <c r="AT156" s="133"/>
      <c r="AU156" s="133"/>
      <c r="AY156" s="132"/>
      <c r="BK156" s="134"/>
    </row>
    <row r="157" spans="2:65" s="9" customFormat="1" ht="29.85" customHeight="1" x14ac:dyDescent="0.3">
      <c r="B157" s="126"/>
      <c r="C157" s="136">
        <v>17</v>
      </c>
      <c r="D157" s="136" t="s">
        <v>121</v>
      </c>
      <c r="E157" s="137" t="s">
        <v>427</v>
      </c>
      <c r="F157" s="232" t="s">
        <v>319</v>
      </c>
      <c r="G157" s="280"/>
      <c r="H157" s="280"/>
      <c r="I157" s="280"/>
      <c r="J157" s="138" t="s">
        <v>129</v>
      </c>
      <c r="K157" s="139">
        <v>4</v>
      </c>
      <c r="L157" s="233"/>
      <c r="M157" s="280"/>
      <c r="N157" s="233">
        <f t="shared" ref="N157:N160" si="0">ROUND(L157*K157,2)</f>
        <v>0</v>
      </c>
      <c r="O157" s="280"/>
      <c r="P157" s="280"/>
      <c r="Q157" s="280"/>
      <c r="R157" s="128"/>
      <c r="T157" s="129"/>
      <c r="W157" s="130"/>
      <c r="Y157" s="130"/>
      <c r="AA157" s="131"/>
      <c r="AR157" s="132"/>
      <c r="AT157" s="133"/>
      <c r="AU157" s="133"/>
      <c r="AY157" s="132"/>
      <c r="BK157" s="134"/>
    </row>
    <row r="158" spans="2:65" s="9" customFormat="1" ht="29.85" customHeight="1" x14ac:dyDescent="0.3">
      <c r="B158" s="126"/>
      <c r="C158" s="136">
        <v>18</v>
      </c>
      <c r="D158" s="136" t="s">
        <v>121</v>
      </c>
      <c r="E158" s="137" t="s">
        <v>427</v>
      </c>
      <c r="F158" s="232" t="s">
        <v>320</v>
      </c>
      <c r="G158" s="280"/>
      <c r="H158" s="280"/>
      <c r="I158" s="280"/>
      <c r="J158" s="138" t="s">
        <v>129</v>
      </c>
      <c r="K158" s="139">
        <v>4</v>
      </c>
      <c r="L158" s="233"/>
      <c r="M158" s="280"/>
      <c r="N158" s="233">
        <f t="shared" si="0"/>
        <v>0</v>
      </c>
      <c r="O158" s="280"/>
      <c r="P158" s="280"/>
      <c r="Q158" s="280"/>
      <c r="R158" s="128"/>
      <c r="T158" s="129"/>
      <c r="W158" s="130"/>
      <c r="Y158" s="130"/>
      <c r="AA158" s="131"/>
      <c r="AR158" s="132"/>
      <c r="AT158" s="133"/>
      <c r="AU158" s="133"/>
      <c r="AY158" s="132"/>
      <c r="BK158" s="134"/>
    </row>
    <row r="159" spans="2:65" s="9" customFormat="1" ht="29.85" customHeight="1" x14ac:dyDescent="0.3">
      <c r="B159" s="126"/>
      <c r="C159" s="136">
        <v>19</v>
      </c>
      <c r="D159" s="136" t="s">
        <v>121</v>
      </c>
      <c r="E159" s="137" t="s">
        <v>427</v>
      </c>
      <c r="F159" s="232" t="s">
        <v>321</v>
      </c>
      <c r="G159" s="280"/>
      <c r="H159" s="280"/>
      <c r="I159" s="280"/>
      <c r="J159" s="138" t="s">
        <v>129</v>
      </c>
      <c r="K159" s="139">
        <v>4</v>
      </c>
      <c r="L159" s="233"/>
      <c r="M159" s="280"/>
      <c r="N159" s="233">
        <f t="shared" si="0"/>
        <v>0</v>
      </c>
      <c r="O159" s="280"/>
      <c r="P159" s="280"/>
      <c r="Q159" s="280"/>
      <c r="R159" s="128"/>
      <c r="T159" s="129"/>
      <c r="W159" s="130"/>
      <c r="Y159" s="130"/>
      <c r="AA159" s="131"/>
      <c r="AR159" s="132"/>
      <c r="AT159" s="133"/>
      <c r="AU159" s="133"/>
      <c r="AY159" s="132"/>
      <c r="BK159" s="134"/>
    </row>
    <row r="160" spans="2:65" s="9" customFormat="1" ht="29.85" customHeight="1" x14ac:dyDescent="0.3">
      <c r="B160" s="126"/>
      <c r="C160" s="136">
        <v>20</v>
      </c>
      <c r="D160" s="136" t="s">
        <v>121</v>
      </c>
      <c r="E160" s="137" t="s">
        <v>427</v>
      </c>
      <c r="F160" s="232" t="s">
        <v>322</v>
      </c>
      <c r="G160" s="280"/>
      <c r="H160" s="280"/>
      <c r="I160" s="280"/>
      <c r="J160" s="138" t="s">
        <v>129</v>
      </c>
      <c r="K160" s="139">
        <v>1</v>
      </c>
      <c r="L160" s="233"/>
      <c r="M160" s="280"/>
      <c r="N160" s="233">
        <f t="shared" si="0"/>
        <v>0</v>
      </c>
      <c r="O160" s="280"/>
      <c r="P160" s="280"/>
      <c r="Q160" s="280"/>
      <c r="R160" s="128"/>
      <c r="T160" s="129"/>
      <c r="W160" s="130"/>
      <c r="Y160" s="130"/>
      <c r="AA160" s="131"/>
      <c r="AR160" s="132"/>
      <c r="AT160" s="133"/>
      <c r="AU160" s="133"/>
      <c r="AY160" s="132"/>
      <c r="BK160" s="134"/>
    </row>
    <row r="161" spans="2:63" s="9" customFormat="1" ht="39.75" customHeight="1" x14ac:dyDescent="0.3">
      <c r="B161" s="126"/>
      <c r="C161" s="136">
        <v>21</v>
      </c>
      <c r="D161" s="136" t="s">
        <v>121</v>
      </c>
      <c r="E161" s="137" t="s">
        <v>428</v>
      </c>
      <c r="F161" s="232" t="s">
        <v>430</v>
      </c>
      <c r="G161" s="280"/>
      <c r="H161" s="280"/>
      <c r="I161" s="280"/>
      <c r="J161" s="138" t="s">
        <v>129</v>
      </c>
      <c r="K161" s="139">
        <v>2</v>
      </c>
      <c r="L161" s="233"/>
      <c r="M161" s="280"/>
      <c r="N161" s="233">
        <f t="shared" ref="N161:N162" si="1">ROUND(L161*K161,2)</f>
        <v>0</v>
      </c>
      <c r="O161" s="280"/>
      <c r="P161" s="280"/>
      <c r="Q161" s="280"/>
      <c r="R161" s="128"/>
      <c r="T161" s="129"/>
      <c r="W161" s="130"/>
      <c r="Y161" s="130"/>
      <c r="AA161" s="131"/>
      <c r="AR161" s="132"/>
      <c r="AT161" s="133"/>
      <c r="AU161" s="133"/>
      <c r="AY161" s="132"/>
      <c r="BK161" s="134"/>
    </row>
    <row r="162" spans="2:63" s="9" customFormat="1" ht="29.85" customHeight="1" x14ac:dyDescent="0.3">
      <c r="B162" s="126"/>
      <c r="C162" s="136">
        <v>22</v>
      </c>
      <c r="D162" s="136" t="s">
        <v>121</v>
      </c>
      <c r="E162" s="137" t="s">
        <v>428</v>
      </c>
      <c r="F162" s="232" t="s">
        <v>429</v>
      </c>
      <c r="G162" s="280"/>
      <c r="H162" s="280"/>
      <c r="I162" s="280"/>
      <c r="J162" s="138" t="s">
        <v>129</v>
      </c>
      <c r="K162" s="139">
        <v>4</v>
      </c>
      <c r="L162" s="233"/>
      <c r="M162" s="280"/>
      <c r="N162" s="233">
        <f t="shared" si="1"/>
        <v>0</v>
      </c>
      <c r="O162" s="280"/>
      <c r="P162" s="280"/>
      <c r="Q162" s="280"/>
      <c r="R162" s="128"/>
      <c r="T162" s="129"/>
      <c r="W162" s="130"/>
      <c r="Y162" s="130"/>
      <c r="AA162" s="131"/>
      <c r="AR162" s="132"/>
      <c r="AT162" s="133"/>
      <c r="AU162" s="133"/>
      <c r="AY162" s="132"/>
      <c r="BK162" s="134"/>
    </row>
    <row r="163" spans="2:63" s="9" customFormat="1" ht="45" customHeight="1" x14ac:dyDescent="0.3">
      <c r="B163" s="126"/>
      <c r="C163" s="136">
        <v>23</v>
      </c>
      <c r="D163" s="136" t="s">
        <v>121</v>
      </c>
      <c r="E163" s="137" t="s">
        <v>523</v>
      </c>
      <c r="F163" s="232" t="s">
        <v>524</v>
      </c>
      <c r="G163" s="232"/>
      <c r="H163" s="232"/>
      <c r="I163" s="232"/>
      <c r="J163" s="138" t="s">
        <v>122</v>
      </c>
      <c r="K163" s="139">
        <v>4</v>
      </c>
      <c r="L163" s="233"/>
      <c r="M163" s="233"/>
      <c r="N163" s="233">
        <f>ROUND(L163*K163,2)</f>
        <v>0</v>
      </c>
      <c r="O163" s="233"/>
      <c r="P163" s="233"/>
      <c r="Q163" s="233"/>
      <c r="R163" s="128"/>
      <c r="T163" s="129"/>
      <c r="W163" s="130"/>
      <c r="Y163" s="130"/>
      <c r="AA163" s="131"/>
      <c r="AR163" s="132"/>
      <c r="AT163" s="133"/>
      <c r="AU163" s="133"/>
      <c r="AY163" s="132"/>
      <c r="BK163" s="134"/>
    </row>
    <row r="164" spans="2:63" s="9" customFormat="1" ht="46.5" customHeight="1" x14ac:dyDescent="0.3">
      <c r="B164" s="126"/>
      <c r="C164" s="136">
        <v>24</v>
      </c>
      <c r="D164" s="136" t="s">
        <v>121</v>
      </c>
      <c r="E164" s="137" t="s">
        <v>523</v>
      </c>
      <c r="F164" s="232" t="s">
        <v>525</v>
      </c>
      <c r="G164" s="232"/>
      <c r="H164" s="232"/>
      <c r="I164" s="232"/>
      <c r="J164" s="138" t="s">
        <v>122</v>
      </c>
      <c r="K164" s="139">
        <v>5</v>
      </c>
      <c r="L164" s="233"/>
      <c r="M164" s="233"/>
      <c r="N164" s="233">
        <f>ROUND(L164*K164,2)</f>
        <v>0</v>
      </c>
      <c r="O164" s="233"/>
      <c r="P164" s="233"/>
      <c r="Q164" s="233"/>
      <c r="R164" s="128"/>
      <c r="T164" s="129"/>
      <c r="W164" s="130"/>
      <c r="Y164" s="130"/>
      <c r="AA164" s="131"/>
      <c r="AR164" s="132"/>
      <c r="AT164" s="133"/>
      <c r="AU164" s="133"/>
      <c r="AY164" s="132"/>
      <c r="BK164" s="134"/>
    </row>
    <row r="165" spans="2:63" s="9" customFormat="1" ht="70.5" customHeight="1" x14ac:dyDescent="0.3">
      <c r="B165" s="126"/>
      <c r="C165" s="136">
        <v>25</v>
      </c>
      <c r="D165" s="136" t="s">
        <v>121</v>
      </c>
      <c r="E165" s="137" t="s">
        <v>161</v>
      </c>
      <c r="F165" s="232" t="s">
        <v>526</v>
      </c>
      <c r="G165" s="232"/>
      <c r="H165" s="232"/>
      <c r="I165" s="232"/>
      <c r="J165" s="138" t="s">
        <v>133</v>
      </c>
      <c r="K165" s="139">
        <v>4</v>
      </c>
      <c r="L165" s="233"/>
      <c r="M165" s="233"/>
      <c r="N165" s="233">
        <f t="shared" ref="N165" si="2">ROUND(L165*K165,2)</f>
        <v>0</v>
      </c>
      <c r="O165" s="233"/>
      <c r="P165" s="233"/>
      <c r="Q165" s="233"/>
      <c r="R165" s="128"/>
      <c r="T165" s="129"/>
      <c r="W165" s="130"/>
      <c r="Y165" s="130"/>
      <c r="AA165" s="131"/>
      <c r="AR165" s="132"/>
      <c r="AT165" s="133"/>
      <c r="AU165" s="133"/>
      <c r="AY165" s="132"/>
      <c r="BK165" s="134"/>
    </row>
    <row r="166" spans="2:63" s="9" customFormat="1" ht="29.85" customHeight="1" x14ac:dyDescent="0.3">
      <c r="B166" s="126"/>
      <c r="C166" s="136">
        <v>26</v>
      </c>
      <c r="D166" s="136" t="s">
        <v>121</v>
      </c>
      <c r="E166" s="137" t="s">
        <v>413</v>
      </c>
      <c r="F166" s="232" t="s">
        <v>412</v>
      </c>
      <c r="G166" s="232"/>
      <c r="H166" s="232"/>
      <c r="I166" s="232"/>
      <c r="J166" s="138" t="s">
        <v>133</v>
      </c>
      <c r="K166" s="139">
        <v>28.56</v>
      </c>
      <c r="L166" s="233"/>
      <c r="M166" s="233"/>
      <c r="N166" s="233">
        <f>ROUND(L166*K166,2)</f>
        <v>0</v>
      </c>
      <c r="O166" s="233"/>
      <c r="P166" s="233"/>
      <c r="Q166" s="233"/>
      <c r="R166" s="128"/>
      <c r="T166" s="129"/>
      <c r="W166" s="130"/>
      <c r="Y166" s="130"/>
      <c r="AA166" s="131"/>
      <c r="AR166" s="132"/>
      <c r="AT166" s="133"/>
      <c r="AU166" s="133"/>
      <c r="AY166" s="132"/>
      <c r="BK166" s="134"/>
    </row>
    <row r="167" spans="2:63" s="9" customFormat="1" ht="29.85" customHeight="1" x14ac:dyDescent="0.3">
      <c r="B167" s="126"/>
      <c r="C167" s="163"/>
      <c r="D167" s="163"/>
      <c r="E167" s="164" t="s">
        <v>5</v>
      </c>
      <c r="F167" s="277" t="s">
        <v>527</v>
      </c>
      <c r="G167" s="279"/>
      <c r="H167" s="279"/>
      <c r="I167" s="279"/>
      <c r="J167" s="163"/>
      <c r="K167" s="165">
        <v>28.56</v>
      </c>
      <c r="L167" s="163"/>
      <c r="M167" s="163"/>
      <c r="N167" s="163"/>
      <c r="O167" s="163"/>
      <c r="P167" s="163"/>
      <c r="Q167" s="163"/>
      <c r="R167" s="128"/>
      <c r="T167" s="129"/>
      <c r="W167" s="130"/>
      <c r="Y167" s="130"/>
      <c r="AA167" s="131"/>
      <c r="AR167" s="132"/>
      <c r="AT167" s="133"/>
      <c r="AU167" s="133"/>
      <c r="AY167" s="132"/>
      <c r="BK167" s="134"/>
    </row>
    <row r="168" spans="2:63" s="9" customFormat="1" ht="29.85" customHeight="1" x14ac:dyDescent="0.3">
      <c r="B168" s="126"/>
      <c r="C168" s="136">
        <v>27</v>
      </c>
      <c r="D168" s="136" t="s">
        <v>121</v>
      </c>
      <c r="E168" s="137" t="s">
        <v>316</v>
      </c>
      <c r="F168" s="232" t="s">
        <v>416</v>
      </c>
      <c r="G168" s="280"/>
      <c r="H168" s="280"/>
      <c r="I168" s="280"/>
      <c r="J168" s="138" t="s">
        <v>133</v>
      </c>
      <c r="K168" s="139">
        <v>14.28</v>
      </c>
      <c r="L168" s="233"/>
      <c r="M168" s="280"/>
      <c r="N168" s="233">
        <f>ROUND(L168*K168,2)</f>
        <v>0</v>
      </c>
      <c r="O168" s="280"/>
      <c r="P168" s="280"/>
      <c r="Q168" s="280"/>
      <c r="R168" s="128"/>
      <c r="T168" s="129"/>
      <c r="W168" s="130"/>
      <c r="Y168" s="130"/>
      <c r="AA168" s="131"/>
      <c r="AR168" s="132"/>
      <c r="AT168" s="133"/>
      <c r="AU168" s="133"/>
      <c r="AY168" s="132"/>
      <c r="BK168" s="134"/>
    </row>
    <row r="169" spans="2:63" s="9" customFormat="1" ht="24.75" customHeight="1" x14ac:dyDescent="0.3">
      <c r="B169" s="126"/>
      <c r="C169" s="163"/>
      <c r="D169" s="163"/>
      <c r="E169" s="164" t="s">
        <v>5</v>
      </c>
      <c r="F169" s="277" t="s">
        <v>528</v>
      </c>
      <c r="G169" s="279"/>
      <c r="H169" s="279"/>
      <c r="I169" s="279"/>
      <c r="J169" s="163"/>
      <c r="K169" s="165">
        <v>14.28</v>
      </c>
      <c r="L169" s="163"/>
      <c r="M169" s="163"/>
      <c r="N169" s="163"/>
      <c r="O169" s="163"/>
      <c r="P169" s="163"/>
      <c r="Q169" s="163"/>
      <c r="R169" s="128"/>
      <c r="T169" s="129"/>
      <c r="W169" s="130"/>
      <c r="Y169" s="130"/>
      <c r="AA169" s="131"/>
      <c r="AR169" s="132"/>
      <c r="AT169" s="133"/>
      <c r="AU169" s="133"/>
      <c r="AY169" s="132"/>
      <c r="BK169" s="134"/>
    </row>
    <row r="170" spans="2:63" s="9" customFormat="1" ht="59.25" customHeight="1" x14ac:dyDescent="0.3">
      <c r="B170" s="126"/>
      <c r="C170" s="136">
        <v>28</v>
      </c>
      <c r="D170" s="136" t="s">
        <v>121</v>
      </c>
      <c r="E170" s="137" t="s">
        <v>417</v>
      </c>
      <c r="F170" s="232" t="s">
        <v>418</v>
      </c>
      <c r="G170" s="280"/>
      <c r="H170" s="280"/>
      <c r="I170" s="280"/>
      <c r="J170" s="138" t="s">
        <v>133</v>
      </c>
      <c r="K170" s="139">
        <v>16.065000000000001</v>
      </c>
      <c r="L170" s="233"/>
      <c r="M170" s="280"/>
      <c r="N170" s="233">
        <f>ROUND(L170*K170,2)</f>
        <v>0</v>
      </c>
      <c r="O170" s="280"/>
      <c r="P170" s="280"/>
      <c r="Q170" s="280"/>
      <c r="R170" s="128"/>
      <c r="T170" s="129"/>
      <c r="W170" s="130"/>
      <c r="Y170" s="130"/>
      <c r="AA170" s="131"/>
      <c r="AR170" s="132"/>
      <c r="AT170" s="133"/>
      <c r="AU170" s="133"/>
      <c r="AY170" s="132"/>
      <c r="BK170" s="134"/>
    </row>
    <row r="171" spans="2:63" s="9" customFormat="1" ht="29.85" customHeight="1" x14ac:dyDescent="0.3">
      <c r="B171" s="126"/>
      <c r="C171" s="163"/>
      <c r="D171" s="163"/>
      <c r="E171" s="164" t="s">
        <v>5</v>
      </c>
      <c r="F171" s="277" t="s">
        <v>529</v>
      </c>
      <c r="G171" s="279"/>
      <c r="H171" s="279"/>
      <c r="I171" s="279"/>
      <c r="J171" s="163"/>
      <c r="K171" s="165">
        <v>16.065000000000001</v>
      </c>
      <c r="L171" s="163"/>
      <c r="M171" s="163"/>
      <c r="N171" s="163"/>
      <c r="O171" s="163"/>
      <c r="P171" s="163"/>
      <c r="Q171" s="163"/>
      <c r="R171" s="128"/>
      <c r="T171" s="129"/>
      <c r="W171" s="130"/>
      <c r="Y171" s="130"/>
      <c r="AA171" s="131"/>
      <c r="AR171" s="132"/>
      <c r="AT171" s="133"/>
      <c r="AU171" s="133"/>
      <c r="AY171" s="132"/>
      <c r="BK171" s="134"/>
    </row>
    <row r="172" spans="2:63" s="9" customFormat="1" ht="34.5" customHeight="1" x14ac:dyDescent="0.3">
      <c r="B172" s="126"/>
      <c r="C172" s="136">
        <v>29</v>
      </c>
      <c r="D172" s="136" t="s">
        <v>121</v>
      </c>
      <c r="E172" s="137" t="s">
        <v>141</v>
      </c>
      <c r="F172" s="232" t="s">
        <v>323</v>
      </c>
      <c r="G172" s="232"/>
      <c r="H172" s="232"/>
      <c r="I172" s="232"/>
      <c r="J172" s="138" t="s">
        <v>122</v>
      </c>
      <c r="K172" s="139">
        <v>10.71</v>
      </c>
      <c r="L172" s="233"/>
      <c r="M172" s="233"/>
      <c r="N172" s="233">
        <f t="shared" ref="N172" si="3">ROUND(L172*K172,2)</f>
        <v>0</v>
      </c>
      <c r="O172" s="233"/>
      <c r="P172" s="233"/>
      <c r="Q172" s="233"/>
      <c r="R172" s="128"/>
      <c r="T172" s="129"/>
      <c r="W172" s="130"/>
      <c r="Y172" s="130"/>
      <c r="AA172" s="131"/>
      <c r="AR172" s="132"/>
      <c r="AT172" s="133"/>
      <c r="AU172" s="133"/>
      <c r="AY172" s="132"/>
      <c r="BK172" s="134"/>
    </row>
    <row r="173" spans="2:63" s="9" customFormat="1" ht="27" customHeight="1" x14ac:dyDescent="0.3">
      <c r="B173" s="126"/>
      <c r="C173" s="163"/>
      <c r="D173" s="163"/>
      <c r="E173" s="164" t="s">
        <v>5</v>
      </c>
      <c r="F173" s="277" t="s">
        <v>530</v>
      </c>
      <c r="G173" s="279"/>
      <c r="H173" s="279"/>
      <c r="I173" s="279"/>
      <c r="J173" s="163"/>
      <c r="K173" s="165">
        <v>10.71</v>
      </c>
      <c r="L173" s="163"/>
      <c r="M173" s="163"/>
      <c r="N173" s="163"/>
      <c r="O173" s="163"/>
      <c r="P173" s="163"/>
      <c r="Q173" s="163"/>
      <c r="R173" s="128"/>
      <c r="T173" s="129"/>
      <c r="W173" s="130"/>
      <c r="Y173" s="130"/>
      <c r="AA173" s="131"/>
      <c r="AR173" s="132"/>
      <c r="AT173" s="133"/>
      <c r="AU173" s="133"/>
      <c r="AY173" s="132"/>
      <c r="BK173" s="134"/>
    </row>
    <row r="174" spans="2:63" s="9" customFormat="1" ht="29.85" customHeight="1" x14ac:dyDescent="0.3">
      <c r="B174" s="126"/>
      <c r="C174" s="136">
        <v>30</v>
      </c>
      <c r="D174" s="136" t="s">
        <v>121</v>
      </c>
      <c r="E174" s="137" t="s">
        <v>419</v>
      </c>
      <c r="F174" s="232" t="s">
        <v>304</v>
      </c>
      <c r="G174" s="280"/>
      <c r="H174" s="280"/>
      <c r="I174" s="280"/>
      <c r="J174" s="138" t="s">
        <v>133</v>
      </c>
      <c r="K174" s="139">
        <v>12.494999999999999</v>
      </c>
      <c r="L174" s="233"/>
      <c r="M174" s="280"/>
      <c r="N174" s="233">
        <f>ROUND(L174*K174,2)</f>
        <v>0</v>
      </c>
      <c r="O174" s="280"/>
      <c r="P174" s="280"/>
      <c r="Q174" s="280"/>
      <c r="R174" s="128"/>
      <c r="T174" s="129"/>
      <c r="W174" s="130"/>
      <c r="Y174" s="130"/>
      <c r="AA174" s="131"/>
      <c r="AR174" s="132"/>
      <c r="AT174" s="133"/>
      <c r="AU174" s="133"/>
      <c r="AY174" s="132"/>
      <c r="BK174" s="134"/>
    </row>
    <row r="175" spans="2:63" s="9" customFormat="1" ht="21.75" customHeight="1" x14ac:dyDescent="0.3">
      <c r="B175" s="126"/>
      <c r="C175" s="167"/>
      <c r="D175" s="167"/>
      <c r="E175" s="168"/>
      <c r="F175" s="277" t="s">
        <v>531</v>
      </c>
      <c r="G175" s="279"/>
      <c r="H175" s="279"/>
      <c r="I175" s="279"/>
      <c r="J175" s="169"/>
      <c r="K175" s="165">
        <v>28.56</v>
      </c>
      <c r="L175" s="116"/>
      <c r="M175" s="110"/>
      <c r="N175" s="116"/>
      <c r="O175" s="110"/>
      <c r="P175" s="110"/>
      <c r="Q175" s="110"/>
      <c r="R175" s="128"/>
      <c r="T175" s="129"/>
      <c r="W175" s="130"/>
      <c r="Y175" s="130"/>
      <c r="AA175" s="131"/>
      <c r="AR175" s="132"/>
      <c r="AT175" s="133"/>
      <c r="AU175" s="133"/>
      <c r="AY175" s="132"/>
      <c r="BK175" s="134"/>
    </row>
    <row r="176" spans="2:63" s="9" customFormat="1" ht="22.5" customHeight="1" x14ac:dyDescent="0.3">
      <c r="B176" s="126"/>
      <c r="C176" s="163"/>
      <c r="D176" s="163"/>
      <c r="E176" s="164" t="s">
        <v>5</v>
      </c>
      <c r="F176" s="277" t="s">
        <v>532</v>
      </c>
      <c r="G176" s="279"/>
      <c r="H176" s="279"/>
      <c r="I176" s="279"/>
      <c r="J176" s="163"/>
      <c r="K176" s="165">
        <v>-16.065000000000001</v>
      </c>
      <c r="L176" s="163"/>
      <c r="M176" s="163"/>
      <c r="N176" s="163"/>
      <c r="O176" s="163"/>
      <c r="P176" s="163"/>
      <c r="Q176" s="163"/>
      <c r="R176" s="128"/>
      <c r="T176" s="129"/>
      <c r="W176" s="130"/>
      <c r="Y176" s="130"/>
      <c r="AA176" s="131"/>
      <c r="AR176" s="132"/>
      <c r="AT176" s="133"/>
      <c r="AU176" s="133"/>
      <c r="AY176" s="132"/>
      <c r="BK176" s="134"/>
    </row>
    <row r="177" spans="2:63" s="9" customFormat="1" ht="32.25" customHeight="1" x14ac:dyDescent="0.3">
      <c r="B177" s="126"/>
      <c r="C177" s="136">
        <v>31</v>
      </c>
      <c r="D177" s="136" t="s">
        <v>121</v>
      </c>
      <c r="E177" s="137" t="s">
        <v>137</v>
      </c>
      <c r="F177" s="232" t="s">
        <v>138</v>
      </c>
      <c r="G177" s="280"/>
      <c r="H177" s="280"/>
      <c r="I177" s="280"/>
      <c r="J177" s="138" t="s">
        <v>133</v>
      </c>
      <c r="K177" s="139">
        <v>16.065000000000001</v>
      </c>
      <c r="L177" s="233"/>
      <c r="M177" s="280"/>
      <c r="N177" s="233">
        <f>ROUND(L177*K177,2)</f>
        <v>0</v>
      </c>
      <c r="O177" s="280"/>
      <c r="P177" s="280"/>
      <c r="Q177" s="280"/>
      <c r="R177" s="128"/>
      <c r="T177" s="129"/>
      <c r="W177" s="130"/>
      <c r="Y177" s="130"/>
      <c r="AA177" s="131"/>
      <c r="AR177" s="132"/>
      <c r="AT177" s="133"/>
      <c r="AU177" s="133"/>
      <c r="AY177" s="132"/>
      <c r="BK177" s="134"/>
    </row>
    <row r="178" spans="2:63" s="9" customFormat="1" ht="32.25" customHeight="1" x14ac:dyDescent="0.3">
      <c r="B178" s="126"/>
      <c r="C178" s="163"/>
      <c r="D178" s="163"/>
      <c r="E178" s="164" t="s">
        <v>5</v>
      </c>
      <c r="F178" s="277" t="s">
        <v>529</v>
      </c>
      <c r="G178" s="279"/>
      <c r="H178" s="279"/>
      <c r="I178" s="279"/>
      <c r="J178" s="163"/>
      <c r="K178" s="165">
        <v>16.065000000000001</v>
      </c>
      <c r="L178" s="163"/>
      <c r="M178" s="163"/>
      <c r="N178" s="163"/>
      <c r="O178" s="163"/>
      <c r="P178" s="163"/>
      <c r="Q178" s="163"/>
      <c r="R178" s="128"/>
      <c r="T178" s="129"/>
      <c r="W178" s="130"/>
      <c r="Y178" s="130"/>
      <c r="AA178" s="131"/>
      <c r="AR178" s="132"/>
      <c r="AT178" s="133"/>
      <c r="AU178" s="133"/>
      <c r="AY178" s="132"/>
      <c r="BK178" s="134"/>
    </row>
    <row r="179" spans="2:63" s="9" customFormat="1" ht="32.25" customHeight="1" x14ac:dyDescent="0.3">
      <c r="B179" s="126"/>
      <c r="C179" s="155">
        <v>32</v>
      </c>
      <c r="D179" s="155" t="s">
        <v>125</v>
      </c>
      <c r="E179" s="156" t="s">
        <v>517</v>
      </c>
      <c r="F179" s="268" t="s">
        <v>518</v>
      </c>
      <c r="G179" s="269"/>
      <c r="H179" s="269"/>
      <c r="I179" s="270"/>
      <c r="J179" s="157" t="s">
        <v>136</v>
      </c>
      <c r="K179" s="158">
        <v>27.31</v>
      </c>
      <c r="L179" s="271"/>
      <c r="M179" s="272"/>
      <c r="N179" s="271">
        <f>ROUND(L179*K179,2)</f>
        <v>0</v>
      </c>
      <c r="O179" s="273"/>
      <c r="P179" s="273"/>
      <c r="Q179" s="272"/>
      <c r="R179" s="128"/>
      <c r="T179" s="129"/>
      <c r="W179" s="130"/>
      <c r="Y179" s="130"/>
      <c r="AA179" s="131"/>
      <c r="AR179" s="132"/>
      <c r="AT179" s="133"/>
      <c r="AU179" s="133"/>
      <c r="AY179" s="132"/>
      <c r="BK179" s="134"/>
    </row>
    <row r="180" spans="2:63" s="9" customFormat="1" ht="25.5" customHeight="1" x14ac:dyDescent="0.3">
      <c r="B180" s="126"/>
      <c r="C180" s="10"/>
      <c r="D180" s="10"/>
      <c r="E180" s="148" t="s">
        <v>5</v>
      </c>
      <c r="F180" s="277" t="s">
        <v>533</v>
      </c>
      <c r="G180" s="278"/>
      <c r="H180" s="278"/>
      <c r="I180" s="278"/>
      <c r="J180" s="10"/>
      <c r="K180" s="188">
        <v>27.31</v>
      </c>
      <c r="L180" s="10"/>
      <c r="M180" s="10"/>
      <c r="N180" s="10"/>
      <c r="O180" s="10"/>
      <c r="P180" s="10"/>
      <c r="Q180" s="10"/>
      <c r="R180" s="128"/>
      <c r="T180" s="129"/>
      <c r="W180" s="130"/>
      <c r="Y180" s="130"/>
      <c r="AA180" s="131"/>
      <c r="AR180" s="132"/>
      <c r="AT180" s="133"/>
      <c r="AU180" s="133"/>
      <c r="AY180" s="132"/>
      <c r="BK180" s="134"/>
    </row>
    <row r="181" spans="2:63" s="9" customFormat="1" ht="32.25" customHeight="1" x14ac:dyDescent="0.3">
      <c r="B181" s="126"/>
      <c r="C181" s="155">
        <v>32</v>
      </c>
      <c r="D181" s="155" t="s">
        <v>125</v>
      </c>
      <c r="E181" s="156" t="s">
        <v>517</v>
      </c>
      <c r="F181" s="268" t="s">
        <v>520</v>
      </c>
      <c r="G181" s="269"/>
      <c r="H181" s="269"/>
      <c r="I181" s="270"/>
      <c r="J181" s="157" t="s">
        <v>136</v>
      </c>
      <c r="K181" s="158">
        <v>3.391</v>
      </c>
      <c r="L181" s="271"/>
      <c r="M181" s="272"/>
      <c r="N181" s="271">
        <f>ROUND(L181*K181,2)</f>
        <v>0</v>
      </c>
      <c r="O181" s="273"/>
      <c r="P181" s="273"/>
      <c r="Q181" s="272"/>
      <c r="R181" s="128"/>
      <c r="T181" s="129"/>
      <c r="W181" s="130"/>
      <c r="Y181" s="130"/>
      <c r="AA181" s="131"/>
      <c r="AR181" s="132"/>
      <c r="AT181" s="133"/>
      <c r="AU181" s="133"/>
      <c r="AY181" s="132"/>
      <c r="BK181" s="134"/>
    </row>
    <row r="182" spans="2:63" s="9" customFormat="1" ht="27" customHeight="1" x14ac:dyDescent="0.3">
      <c r="B182" s="126"/>
      <c r="C182" s="10"/>
      <c r="D182" s="10"/>
      <c r="E182" s="148" t="s">
        <v>5</v>
      </c>
      <c r="F182" s="277" t="s">
        <v>534</v>
      </c>
      <c r="G182" s="278"/>
      <c r="H182" s="278"/>
      <c r="I182" s="278"/>
      <c r="J182" s="10"/>
      <c r="K182" s="188">
        <v>3.391</v>
      </c>
      <c r="L182" s="10"/>
      <c r="M182" s="10"/>
      <c r="N182" s="10"/>
      <c r="O182" s="10"/>
      <c r="P182" s="10"/>
      <c r="Q182" s="10"/>
      <c r="R182" s="128"/>
      <c r="T182" s="129"/>
      <c r="W182" s="130"/>
      <c r="Y182" s="130"/>
      <c r="AA182" s="131"/>
      <c r="AR182" s="132"/>
      <c r="AT182" s="133"/>
      <c r="AU182" s="133"/>
      <c r="AY182" s="132"/>
      <c r="BK182" s="134"/>
    </row>
    <row r="183" spans="2:63" s="9" customFormat="1" ht="32.25" customHeight="1" x14ac:dyDescent="0.3">
      <c r="B183" s="126"/>
      <c r="C183" s="173">
        <v>33</v>
      </c>
      <c r="D183" s="136" t="s">
        <v>121</v>
      </c>
      <c r="E183" s="137" t="s">
        <v>431</v>
      </c>
      <c r="F183" s="232" t="s">
        <v>432</v>
      </c>
      <c r="G183" s="232"/>
      <c r="H183" s="232"/>
      <c r="I183" s="232"/>
      <c r="J183" s="138" t="s">
        <v>122</v>
      </c>
      <c r="K183" s="139">
        <v>35.700000000000003</v>
      </c>
      <c r="L183" s="233"/>
      <c r="M183" s="233"/>
      <c r="N183" s="233">
        <f t="shared" ref="N183" si="4">ROUND(L183*K183,2)</f>
        <v>0</v>
      </c>
      <c r="O183" s="233"/>
      <c r="P183" s="233"/>
      <c r="Q183" s="233"/>
      <c r="R183" s="128"/>
      <c r="T183" s="129"/>
      <c r="W183" s="130"/>
      <c r="Y183" s="130"/>
      <c r="AA183" s="131"/>
      <c r="AR183" s="132"/>
      <c r="AT183" s="133"/>
      <c r="AU183" s="133"/>
      <c r="AY183" s="132"/>
      <c r="BK183" s="134"/>
    </row>
    <row r="184" spans="2:63" s="9" customFormat="1" ht="32.25" customHeight="1" x14ac:dyDescent="0.3">
      <c r="B184" s="126"/>
      <c r="C184" s="136">
        <v>34</v>
      </c>
      <c r="D184" s="136" t="s">
        <v>121</v>
      </c>
      <c r="E184" s="137" t="s">
        <v>433</v>
      </c>
      <c r="F184" s="232" t="s">
        <v>434</v>
      </c>
      <c r="G184" s="232"/>
      <c r="H184" s="232"/>
      <c r="I184" s="232"/>
      <c r="J184" s="138" t="s">
        <v>122</v>
      </c>
      <c r="K184" s="139">
        <v>12</v>
      </c>
      <c r="L184" s="233"/>
      <c r="M184" s="233"/>
      <c r="N184" s="233">
        <f>ROUND(L184*K184,2)</f>
        <v>0</v>
      </c>
      <c r="O184" s="233"/>
      <c r="P184" s="233"/>
      <c r="Q184" s="233"/>
      <c r="R184" s="128"/>
      <c r="T184" s="129"/>
      <c r="W184" s="130"/>
      <c r="Y184" s="130"/>
      <c r="AA184" s="131"/>
      <c r="AR184" s="132"/>
      <c r="AT184" s="133"/>
      <c r="AU184" s="133"/>
      <c r="AY184" s="132"/>
      <c r="BK184" s="134"/>
    </row>
    <row r="185" spans="2:63" s="9" customFormat="1" ht="32.25" customHeight="1" x14ac:dyDescent="0.3">
      <c r="B185" s="126"/>
      <c r="C185" s="136">
        <v>35</v>
      </c>
      <c r="D185" s="136" t="s">
        <v>121</v>
      </c>
      <c r="E185" s="137" t="s">
        <v>153</v>
      </c>
      <c r="F185" s="232" t="s">
        <v>154</v>
      </c>
      <c r="G185" s="232"/>
      <c r="H185" s="232"/>
      <c r="I185" s="232"/>
      <c r="J185" s="138" t="s">
        <v>133</v>
      </c>
      <c r="K185" s="139">
        <v>0.75</v>
      </c>
      <c r="L185" s="233"/>
      <c r="M185" s="233"/>
      <c r="N185" s="233">
        <f>ROUND(L185*K185,2)</f>
        <v>0</v>
      </c>
      <c r="O185" s="233"/>
      <c r="P185" s="233"/>
      <c r="Q185" s="233"/>
      <c r="R185" s="128"/>
      <c r="T185" s="129"/>
      <c r="W185" s="130"/>
      <c r="Y185" s="130"/>
      <c r="AA185" s="131"/>
      <c r="AR185" s="132"/>
      <c r="AT185" s="133"/>
      <c r="AU185" s="133"/>
      <c r="AY185" s="132"/>
      <c r="BK185" s="134"/>
    </row>
    <row r="186" spans="2:63" s="9" customFormat="1" ht="28.5" customHeight="1" x14ac:dyDescent="0.3">
      <c r="B186" s="126"/>
      <c r="C186" s="1"/>
      <c r="D186" s="1"/>
      <c r="E186" s="17" t="s">
        <v>5</v>
      </c>
      <c r="F186" s="289" t="s">
        <v>535</v>
      </c>
      <c r="G186" s="290"/>
      <c r="H186" s="290"/>
      <c r="I186" s="290"/>
      <c r="J186" s="1"/>
      <c r="K186" s="181">
        <v>0.75</v>
      </c>
      <c r="L186" s="1"/>
      <c r="M186" s="1"/>
      <c r="N186" s="1"/>
      <c r="O186" s="1"/>
      <c r="P186" s="1"/>
      <c r="Q186" s="163"/>
      <c r="R186" s="128"/>
      <c r="T186" s="129"/>
      <c r="W186" s="130"/>
      <c r="Y186" s="130"/>
      <c r="AA186" s="131"/>
      <c r="AR186" s="132"/>
      <c r="AT186" s="133"/>
      <c r="AU186" s="133"/>
      <c r="AY186" s="132"/>
      <c r="BK186" s="134"/>
    </row>
    <row r="187" spans="2:63" s="9" customFormat="1" ht="32.25" customHeight="1" x14ac:dyDescent="0.3">
      <c r="B187" s="126"/>
      <c r="C187" s="136">
        <v>36</v>
      </c>
      <c r="D187" s="136" t="s">
        <v>121</v>
      </c>
      <c r="E187" s="137" t="s">
        <v>435</v>
      </c>
      <c r="F187" s="232" t="s">
        <v>326</v>
      </c>
      <c r="G187" s="232"/>
      <c r="H187" s="232"/>
      <c r="I187" s="232"/>
      <c r="J187" s="182" t="s">
        <v>244</v>
      </c>
      <c r="K187" s="139">
        <v>11</v>
      </c>
      <c r="L187" s="233"/>
      <c r="M187" s="233"/>
      <c r="N187" s="233">
        <f>ROUND(L187*K187,2)</f>
        <v>0</v>
      </c>
      <c r="O187" s="233"/>
      <c r="P187" s="233"/>
      <c r="Q187" s="233"/>
      <c r="R187" s="128"/>
      <c r="T187" s="129"/>
      <c r="W187" s="130"/>
      <c r="Y187" s="130"/>
      <c r="AA187" s="131"/>
      <c r="AR187" s="132"/>
      <c r="AT187" s="133"/>
      <c r="AU187" s="133"/>
      <c r="AY187" s="132"/>
      <c r="BK187" s="134"/>
    </row>
    <row r="188" spans="2:63" s="9" customFormat="1" ht="30.75" customHeight="1" x14ac:dyDescent="0.3">
      <c r="B188" s="126"/>
      <c r="C188" s="136">
        <v>37</v>
      </c>
      <c r="D188" s="136" t="s">
        <v>121</v>
      </c>
      <c r="E188" s="137" t="s">
        <v>327</v>
      </c>
      <c r="F188" s="232" t="s">
        <v>566</v>
      </c>
      <c r="G188" s="232"/>
      <c r="H188" s="232"/>
      <c r="I188" s="232"/>
      <c r="J188" s="138" t="s">
        <v>244</v>
      </c>
      <c r="K188" s="139">
        <v>11</v>
      </c>
      <c r="L188" s="233"/>
      <c r="M188" s="233"/>
      <c r="N188" s="233">
        <f>ROUND(L188*K188,2)</f>
        <v>0</v>
      </c>
      <c r="O188" s="233"/>
      <c r="P188" s="233"/>
      <c r="Q188" s="233"/>
      <c r="R188" s="128"/>
      <c r="T188" s="129"/>
      <c r="W188" s="130"/>
      <c r="Y188" s="130"/>
      <c r="AA188" s="131"/>
      <c r="AR188" s="132"/>
      <c r="AT188" s="133"/>
      <c r="AU188" s="133"/>
      <c r="AY188" s="132"/>
      <c r="BK188" s="134"/>
    </row>
    <row r="189" spans="2:63" s="9" customFormat="1" ht="30" customHeight="1" x14ac:dyDescent="0.3">
      <c r="B189" s="126"/>
      <c r="C189" s="136">
        <v>38</v>
      </c>
      <c r="D189" s="136" t="s">
        <v>121</v>
      </c>
      <c r="E189" s="137" t="s">
        <v>153</v>
      </c>
      <c r="F189" s="232" t="s">
        <v>328</v>
      </c>
      <c r="G189" s="232"/>
      <c r="H189" s="232"/>
      <c r="I189" s="232"/>
      <c r="J189" s="138" t="s">
        <v>244</v>
      </c>
      <c r="K189" s="139">
        <v>11</v>
      </c>
      <c r="L189" s="233"/>
      <c r="M189" s="233"/>
      <c r="N189" s="233">
        <f>ROUND(L189*K189,2)</f>
        <v>0</v>
      </c>
      <c r="O189" s="233"/>
      <c r="P189" s="233"/>
      <c r="Q189" s="233"/>
      <c r="R189" s="128"/>
      <c r="T189" s="129"/>
      <c r="W189" s="130"/>
      <c r="Y189" s="130"/>
      <c r="AA189" s="131"/>
      <c r="AR189" s="132"/>
      <c r="AT189" s="133"/>
      <c r="AU189" s="133"/>
      <c r="AY189" s="132"/>
      <c r="BK189" s="134"/>
    </row>
    <row r="190" spans="2:63" s="9" customFormat="1" ht="29.25" customHeight="1" x14ac:dyDescent="0.3">
      <c r="B190" s="126"/>
      <c r="C190" s="1"/>
      <c r="D190" s="1"/>
      <c r="E190" s="17" t="s">
        <v>5</v>
      </c>
      <c r="F190" s="289" t="s">
        <v>536</v>
      </c>
      <c r="G190" s="290"/>
      <c r="H190" s="290"/>
      <c r="I190" s="290"/>
      <c r="J190" s="1"/>
      <c r="K190" s="181"/>
      <c r="L190" s="1"/>
      <c r="M190" s="1"/>
      <c r="N190" s="1"/>
      <c r="O190" s="1"/>
      <c r="P190" s="1"/>
      <c r="Q190" s="1"/>
      <c r="R190" s="128"/>
      <c r="T190" s="129"/>
      <c r="W190" s="130"/>
      <c r="Y190" s="130"/>
      <c r="AA190" s="131"/>
      <c r="AR190" s="132"/>
      <c r="AT190" s="133"/>
      <c r="AU190" s="133"/>
      <c r="AY190" s="132"/>
      <c r="BK190" s="134"/>
    </row>
    <row r="191" spans="2:63" s="9" customFormat="1" ht="29.85" customHeight="1" x14ac:dyDescent="0.3">
      <c r="B191" s="126"/>
      <c r="C191" s="136">
        <v>39</v>
      </c>
      <c r="D191" s="136" t="s">
        <v>121</v>
      </c>
      <c r="E191" s="137" t="s">
        <v>305</v>
      </c>
      <c r="F191" s="232" t="s">
        <v>436</v>
      </c>
      <c r="G191" s="232"/>
      <c r="H191" s="232"/>
      <c r="I191" s="232"/>
      <c r="J191" s="138" t="s">
        <v>128</v>
      </c>
      <c r="K191" s="139">
        <f>SUM(N156:Q190)/100</f>
        <v>0</v>
      </c>
      <c r="L191" s="233"/>
      <c r="M191" s="233"/>
      <c r="N191" s="233">
        <f t="shared" ref="N191" si="5">ROUND(L191*K191,2)</f>
        <v>0</v>
      </c>
      <c r="O191" s="233"/>
      <c r="P191" s="233"/>
      <c r="Q191" s="233"/>
      <c r="R191" s="128"/>
      <c r="T191" s="129"/>
      <c r="W191" s="130" t="e">
        <f>SUM(W194:W195)</f>
        <v>#REF!</v>
      </c>
      <c r="Y191" s="130" t="e">
        <f>SUM(Y194:Y195)</f>
        <v>#REF!</v>
      </c>
      <c r="AA191" s="131" t="e">
        <f>SUM(AA194:AA195)</f>
        <v>#REF!</v>
      </c>
      <c r="AR191" s="132" t="s">
        <v>75</v>
      </c>
      <c r="AT191" s="133" t="s">
        <v>68</v>
      </c>
      <c r="AU191" s="133" t="s">
        <v>75</v>
      </c>
      <c r="AY191" s="132" t="s">
        <v>120</v>
      </c>
      <c r="BK191" s="134" t="e">
        <f>SUM(BK194:BK195)</f>
        <v>#REF!</v>
      </c>
    </row>
    <row r="192" spans="2:63" s="9" customFormat="1" ht="29.85" customHeight="1" x14ac:dyDescent="0.3">
      <c r="B192" s="126"/>
      <c r="D192" s="135" t="s">
        <v>148</v>
      </c>
      <c r="E192" s="135"/>
      <c r="F192" s="135"/>
      <c r="G192" s="135"/>
      <c r="H192" s="135"/>
      <c r="I192" s="135"/>
      <c r="J192" s="135"/>
      <c r="K192" s="135"/>
      <c r="L192" s="135"/>
      <c r="M192" s="135"/>
      <c r="N192" s="262">
        <f>SUM(N193:Q196)</f>
        <v>0</v>
      </c>
      <c r="O192" s="263"/>
      <c r="P192" s="263"/>
      <c r="Q192" s="263"/>
      <c r="R192" s="128"/>
      <c r="T192" s="129"/>
      <c r="W192" s="130"/>
      <c r="Y192" s="130"/>
      <c r="AA192" s="131"/>
      <c r="AR192" s="132"/>
      <c r="AT192" s="133"/>
      <c r="AU192" s="133"/>
      <c r="AY192" s="132"/>
      <c r="BK192" s="134"/>
    </row>
    <row r="193" spans="2:65" s="9" customFormat="1" ht="29.85" customHeight="1" x14ac:dyDescent="0.3">
      <c r="B193" s="126"/>
      <c r="C193" s="174">
        <v>40</v>
      </c>
      <c r="D193" s="174" t="s">
        <v>121</v>
      </c>
      <c r="E193" s="175" t="s">
        <v>538</v>
      </c>
      <c r="F193" s="293" t="s">
        <v>438</v>
      </c>
      <c r="G193" s="299"/>
      <c r="H193" s="299"/>
      <c r="I193" s="299"/>
      <c r="J193" s="176" t="s">
        <v>136</v>
      </c>
      <c r="K193" s="177">
        <v>48.393000000000001</v>
      </c>
      <c r="L193" s="294"/>
      <c r="M193" s="299"/>
      <c r="N193" s="294">
        <f>ROUND(L193*K193,2)</f>
        <v>0</v>
      </c>
      <c r="O193" s="299"/>
      <c r="P193" s="299"/>
      <c r="Q193" s="299"/>
      <c r="R193" s="128"/>
      <c r="T193" s="129"/>
      <c r="W193" s="130"/>
      <c r="Y193" s="130"/>
      <c r="AA193" s="131"/>
      <c r="AR193" s="132"/>
      <c r="AT193" s="133"/>
      <c r="AU193" s="133"/>
      <c r="AY193" s="132"/>
      <c r="BK193" s="134"/>
    </row>
    <row r="194" spans="2:65" s="1" customFormat="1" ht="38.25" customHeight="1" x14ac:dyDescent="0.3">
      <c r="B194" s="109"/>
      <c r="C194" s="178"/>
      <c r="D194" s="178"/>
      <c r="E194" s="179" t="s">
        <v>5</v>
      </c>
      <c r="F194" s="297" t="s">
        <v>537</v>
      </c>
      <c r="G194" s="298"/>
      <c r="H194" s="298"/>
      <c r="I194" s="298"/>
      <c r="J194" s="178"/>
      <c r="K194" s="180">
        <v>48.393000000000001</v>
      </c>
      <c r="L194" s="178"/>
      <c r="M194" s="178"/>
      <c r="N194" s="178"/>
      <c r="O194" s="178"/>
      <c r="P194" s="178"/>
      <c r="Q194" s="178"/>
      <c r="R194" s="112"/>
      <c r="T194" s="140" t="s">
        <v>5</v>
      </c>
      <c r="U194" s="36" t="s">
        <v>34</v>
      </c>
      <c r="V194" s="141">
        <v>1.88</v>
      </c>
      <c r="W194" s="141">
        <f>V194*K195</f>
        <v>90.978839999999991</v>
      </c>
      <c r="X194" s="141">
        <v>0</v>
      </c>
      <c r="Y194" s="141">
        <f>X194*K195</f>
        <v>0</v>
      </c>
      <c r="Z194" s="141">
        <v>0</v>
      </c>
      <c r="AA194" s="142">
        <f>Z194*K195</f>
        <v>0</v>
      </c>
      <c r="AR194" s="17" t="s">
        <v>126</v>
      </c>
      <c r="AT194" s="17" t="s">
        <v>121</v>
      </c>
      <c r="AU194" s="17" t="s">
        <v>89</v>
      </c>
      <c r="AY194" s="17" t="s">
        <v>120</v>
      </c>
      <c r="BE194" s="143">
        <f>IF(U194="základní",N195,0)</f>
        <v>0</v>
      </c>
      <c r="BF194" s="143">
        <f>IF(U194="snížená",N195,0)</f>
        <v>0</v>
      </c>
      <c r="BG194" s="143">
        <f>IF(U194="zákl. přenesená",N195,0)</f>
        <v>0</v>
      </c>
      <c r="BH194" s="143">
        <f>IF(U194="sníž. přenesená",N195,0)</f>
        <v>0</v>
      </c>
      <c r="BI194" s="143">
        <f>IF(U194="nulová",N195,0)</f>
        <v>0</v>
      </c>
      <c r="BJ194" s="17" t="s">
        <v>75</v>
      </c>
      <c r="BK194" s="143">
        <f>ROUND(L195*K195,2)</f>
        <v>0</v>
      </c>
      <c r="BL194" s="17" t="s">
        <v>126</v>
      </c>
      <c r="BM194" s="17" t="s">
        <v>164</v>
      </c>
    </row>
    <row r="195" spans="2:65" s="1" customFormat="1" ht="38.25" customHeight="1" x14ac:dyDescent="0.3">
      <c r="B195" s="109"/>
      <c r="C195" s="174">
        <v>41</v>
      </c>
      <c r="D195" s="174" t="s">
        <v>121</v>
      </c>
      <c r="E195" s="175" t="s">
        <v>165</v>
      </c>
      <c r="F195" s="293" t="s">
        <v>439</v>
      </c>
      <c r="G195" s="293"/>
      <c r="H195" s="293"/>
      <c r="I195" s="293"/>
      <c r="J195" s="176" t="s">
        <v>136</v>
      </c>
      <c r="K195" s="177">
        <v>48.393000000000001</v>
      </c>
      <c r="L195" s="294"/>
      <c r="M195" s="294"/>
      <c r="N195" s="294">
        <f t="shared" ref="N195" si="6">ROUND(L195*K195,2)</f>
        <v>0</v>
      </c>
      <c r="O195" s="294"/>
      <c r="P195" s="294"/>
      <c r="Q195" s="294"/>
      <c r="R195" s="112"/>
      <c r="T195" s="140" t="s">
        <v>5</v>
      </c>
      <c r="U195" s="36" t="s">
        <v>34</v>
      </c>
      <c r="V195" s="141">
        <v>0.125</v>
      </c>
      <c r="W195" s="141" t="e">
        <f>V195*#REF!</f>
        <v>#REF!</v>
      </c>
      <c r="X195" s="141">
        <v>0</v>
      </c>
      <c r="Y195" s="141" t="e">
        <f>X195*#REF!</f>
        <v>#REF!</v>
      </c>
      <c r="Z195" s="141">
        <v>0</v>
      </c>
      <c r="AA195" s="142" t="e">
        <f>Z195*#REF!</f>
        <v>#REF!</v>
      </c>
      <c r="AR195" s="17" t="s">
        <v>126</v>
      </c>
      <c r="AT195" s="17" t="s">
        <v>121</v>
      </c>
      <c r="AU195" s="17" t="s">
        <v>89</v>
      </c>
      <c r="AY195" s="17" t="s">
        <v>120</v>
      </c>
      <c r="BE195" s="143" t="e">
        <f>IF(U195="základní",#REF!,0)</f>
        <v>#REF!</v>
      </c>
      <c r="BF195" s="143">
        <f>IF(U195="snížená",#REF!,0)</f>
        <v>0</v>
      </c>
      <c r="BG195" s="143">
        <f>IF(U195="zákl. přenesená",#REF!,0)</f>
        <v>0</v>
      </c>
      <c r="BH195" s="143">
        <f>IF(U195="sníž. přenesená",#REF!,0)</f>
        <v>0</v>
      </c>
      <c r="BI195" s="143">
        <f>IF(U195="nulová",#REF!,0)</f>
        <v>0</v>
      </c>
      <c r="BJ195" s="17" t="s">
        <v>75</v>
      </c>
      <c r="BK195" s="143" t="e">
        <f>ROUND(#REF!*#REF!,2)</f>
        <v>#REF!</v>
      </c>
      <c r="BL195" s="17" t="s">
        <v>126</v>
      </c>
      <c r="BM195" s="17" t="s">
        <v>166</v>
      </c>
    </row>
    <row r="196" spans="2:65" s="9" customFormat="1" ht="40.5" customHeight="1" x14ac:dyDescent="0.3">
      <c r="B196" s="126"/>
      <c r="C196" s="136">
        <v>42</v>
      </c>
      <c r="D196" s="136" t="s">
        <v>121</v>
      </c>
      <c r="E196" s="137" t="s">
        <v>162</v>
      </c>
      <c r="F196" s="232" t="s">
        <v>163</v>
      </c>
      <c r="G196" s="232"/>
      <c r="H196" s="232"/>
      <c r="I196" s="232"/>
      <c r="J196" s="138" t="s">
        <v>136</v>
      </c>
      <c r="K196" s="139">
        <v>48.393000000000001</v>
      </c>
      <c r="L196" s="233"/>
      <c r="M196" s="233"/>
      <c r="N196" s="233">
        <f>ROUND(L196*K196,2)</f>
        <v>0</v>
      </c>
      <c r="O196" s="233"/>
      <c r="P196" s="233"/>
      <c r="Q196" s="233"/>
      <c r="R196" s="128"/>
      <c r="T196" s="129"/>
      <c r="W196" s="130">
        <f>W197</f>
        <v>40.214582999999998</v>
      </c>
      <c r="Y196" s="130">
        <f>Y197</f>
        <v>0</v>
      </c>
      <c r="AA196" s="131">
        <f>AA197</f>
        <v>0</v>
      </c>
      <c r="AR196" s="132" t="s">
        <v>75</v>
      </c>
      <c r="AT196" s="133" t="s">
        <v>68</v>
      </c>
      <c r="AU196" s="133" t="s">
        <v>75</v>
      </c>
      <c r="AY196" s="132" t="s">
        <v>120</v>
      </c>
      <c r="BK196" s="134">
        <f>BK197</f>
        <v>0</v>
      </c>
    </row>
    <row r="197" spans="2:65" s="1" customFormat="1" ht="25.5" customHeight="1" x14ac:dyDescent="0.3">
      <c r="B197" s="109"/>
      <c r="C197" s="9"/>
      <c r="D197" s="135" t="s">
        <v>132</v>
      </c>
      <c r="E197" s="135"/>
      <c r="F197" s="135"/>
      <c r="G197" s="135"/>
      <c r="H197" s="135"/>
      <c r="I197" s="135"/>
      <c r="J197" s="135"/>
      <c r="K197" s="135"/>
      <c r="L197" s="135"/>
      <c r="M197" s="135"/>
      <c r="N197" s="291">
        <f>BK196</f>
        <v>0</v>
      </c>
      <c r="O197" s="291"/>
      <c r="P197" s="291"/>
      <c r="Q197" s="291"/>
      <c r="R197" s="112"/>
      <c r="T197" s="140" t="s">
        <v>5</v>
      </c>
      <c r="U197" s="36" t="s">
        <v>34</v>
      </c>
      <c r="V197" s="141">
        <v>0.83099999999999996</v>
      </c>
      <c r="W197" s="141">
        <f>V197*K198</f>
        <v>40.214582999999998</v>
      </c>
      <c r="X197" s="141">
        <v>0</v>
      </c>
      <c r="Y197" s="141">
        <f>X197*K198</f>
        <v>0</v>
      </c>
      <c r="Z197" s="141">
        <v>0</v>
      </c>
      <c r="AA197" s="142">
        <f>Z197*K198</f>
        <v>0</v>
      </c>
      <c r="AR197" s="17" t="s">
        <v>126</v>
      </c>
      <c r="AT197" s="17" t="s">
        <v>121</v>
      </c>
      <c r="AU197" s="17" t="s">
        <v>89</v>
      </c>
      <c r="AY197" s="17" t="s">
        <v>120</v>
      </c>
      <c r="BE197" s="143">
        <f>IF(U197="základní",N198,0)</f>
        <v>0</v>
      </c>
      <c r="BF197" s="143">
        <f>IF(U197="snížená",N198,0)</f>
        <v>0</v>
      </c>
      <c r="BG197" s="143">
        <f>IF(U197="zákl. přenesená",N198,0)</f>
        <v>0</v>
      </c>
      <c r="BH197" s="143">
        <f>IF(U197="sníž. přenesená",N198,0)</f>
        <v>0</v>
      </c>
      <c r="BI197" s="143">
        <f>IF(U197="nulová",N198,0)</f>
        <v>0</v>
      </c>
      <c r="BJ197" s="17" t="s">
        <v>75</v>
      </c>
      <c r="BK197" s="143">
        <f>ROUND(L198*K198,2)</f>
        <v>0</v>
      </c>
      <c r="BL197" s="17" t="s">
        <v>126</v>
      </c>
      <c r="BM197" s="17" t="s">
        <v>169</v>
      </c>
    </row>
    <row r="198" spans="2:65" s="9" customFormat="1" ht="37.35" customHeight="1" x14ac:dyDescent="0.3">
      <c r="B198" s="126"/>
      <c r="C198" s="136">
        <v>43</v>
      </c>
      <c r="D198" s="136" t="s">
        <v>121</v>
      </c>
      <c r="E198" s="137" t="s">
        <v>167</v>
      </c>
      <c r="F198" s="232" t="s">
        <v>168</v>
      </c>
      <c r="G198" s="232"/>
      <c r="H198" s="232"/>
      <c r="I198" s="232"/>
      <c r="J198" s="138" t="s">
        <v>136</v>
      </c>
      <c r="K198" s="139">
        <v>48.393000000000001</v>
      </c>
      <c r="L198" s="233"/>
      <c r="M198" s="233"/>
      <c r="N198" s="233">
        <f>ROUND(L198*K198,2)</f>
        <v>0</v>
      </c>
      <c r="O198" s="233"/>
      <c r="P198" s="233"/>
      <c r="Q198" s="233"/>
      <c r="R198" s="128"/>
      <c r="T198" s="129"/>
      <c r="W198" s="130" t="e">
        <f>W199+W204+#REF!+W212+W225</f>
        <v>#REF!</v>
      </c>
      <c r="Y198" s="130" t="e">
        <f>Y199+Y204+#REF!+Y212+Y225</f>
        <v>#REF!</v>
      </c>
      <c r="AA198" s="131" t="e">
        <f>AA199+AA204+#REF!+AA212+AA225</f>
        <v>#REF!</v>
      </c>
      <c r="AR198" s="132" t="s">
        <v>89</v>
      </c>
      <c r="AT198" s="133" t="s">
        <v>68</v>
      </c>
      <c r="AU198" s="133" t="s">
        <v>69</v>
      </c>
      <c r="AY198" s="132" t="s">
        <v>120</v>
      </c>
      <c r="BK198" s="134" t="e">
        <f>BK199+BK204+#REF!+BK212+BK225</f>
        <v>#REF!</v>
      </c>
    </row>
    <row r="199" spans="2:65" s="9" customFormat="1" ht="19.899999999999999" customHeight="1" x14ac:dyDescent="0.35">
      <c r="B199" s="126"/>
      <c r="D199" s="127" t="s">
        <v>99</v>
      </c>
      <c r="E199" s="127"/>
      <c r="F199" s="127"/>
      <c r="G199" s="127"/>
      <c r="H199" s="127"/>
      <c r="I199" s="127"/>
      <c r="J199" s="127"/>
      <c r="K199" s="127"/>
      <c r="L199" s="127"/>
      <c r="M199" s="127"/>
      <c r="N199" s="300">
        <f>SUM(N200+N205+N213+N226)</f>
        <v>0</v>
      </c>
      <c r="O199" s="301"/>
      <c r="P199" s="301"/>
      <c r="Q199" s="301"/>
      <c r="R199" s="128"/>
      <c r="T199" s="129"/>
      <c r="W199" s="130">
        <f>SUM(W203:W203)</f>
        <v>0</v>
      </c>
      <c r="Y199" s="130">
        <f>SUM(Y203:Y203)</f>
        <v>0</v>
      </c>
      <c r="AA199" s="131">
        <f>SUM(AA203:AA203)</f>
        <v>0</v>
      </c>
      <c r="AR199" s="132" t="s">
        <v>89</v>
      </c>
      <c r="AT199" s="133" t="s">
        <v>68</v>
      </c>
      <c r="AU199" s="133" t="s">
        <v>75</v>
      </c>
      <c r="AY199" s="132" t="s">
        <v>120</v>
      </c>
      <c r="BK199" s="134">
        <f>SUM(BK203:BK203)</f>
        <v>0</v>
      </c>
    </row>
    <row r="200" spans="2:65" s="9" customFormat="1" ht="17.25" customHeight="1" x14ac:dyDescent="0.3">
      <c r="B200" s="126"/>
      <c r="D200" s="135" t="s">
        <v>149</v>
      </c>
      <c r="E200" s="135"/>
      <c r="F200" s="135"/>
      <c r="G200" s="135"/>
      <c r="H200" s="135"/>
      <c r="I200" s="135"/>
      <c r="J200" s="135"/>
      <c r="K200" s="135"/>
      <c r="L200" s="135"/>
      <c r="M200" s="135"/>
      <c r="N200" s="262">
        <f>SUM(N201:Q204)</f>
        <v>0</v>
      </c>
      <c r="O200" s="263"/>
      <c r="P200" s="263"/>
      <c r="Q200" s="263"/>
      <c r="R200" s="128"/>
      <c r="T200" s="129"/>
      <c r="W200" s="130"/>
      <c r="Y200" s="130"/>
      <c r="AA200" s="131"/>
      <c r="AR200" s="132"/>
      <c r="AT200" s="133"/>
      <c r="AU200" s="133"/>
      <c r="AY200" s="132"/>
      <c r="BK200" s="134"/>
    </row>
    <row r="201" spans="2:65" s="9" customFormat="1" ht="42.75" customHeight="1" x14ac:dyDescent="0.3">
      <c r="B201" s="126"/>
      <c r="C201" s="136">
        <v>44</v>
      </c>
      <c r="D201" s="136" t="s">
        <v>121</v>
      </c>
      <c r="E201" s="175" t="s">
        <v>441</v>
      </c>
      <c r="F201" s="226" t="s">
        <v>440</v>
      </c>
      <c r="G201" s="227"/>
      <c r="H201" s="227"/>
      <c r="I201" s="228"/>
      <c r="J201" s="138" t="s">
        <v>122</v>
      </c>
      <c r="K201" s="139">
        <v>72</v>
      </c>
      <c r="L201" s="229"/>
      <c r="M201" s="230"/>
      <c r="N201" s="229">
        <f>ROUND(L201*K201,2)</f>
        <v>0</v>
      </c>
      <c r="O201" s="231"/>
      <c r="P201" s="231"/>
      <c r="Q201" s="230"/>
      <c r="R201" s="128"/>
      <c r="T201" s="129"/>
      <c r="W201" s="130"/>
      <c r="Y201" s="130"/>
      <c r="AA201" s="131"/>
      <c r="AR201" s="132"/>
      <c r="AT201" s="133"/>
      <c r="AU201" s="133"/>
      <c r="AY201" s="132"/>
      <c r="BK201" s="134"/>
    </row>
    <row r="202" spans="2:65" s="9" customFormat="1" ht="30.75" customHeight="1" x14ac:dyDescent="0.3">
      <c r="B202" s="126"/>
      <c r="C202" s="136">
        <v>45</v>
      </c>
      <c r="D202" s="136" t="s">
        <v>121</v>
      </c>
      <c r="E202" s="137" t="s">
        <v>306</v>
      </c>
      <c r="F202" s="232" t="s">
        <v>307</v>
      </c>
      <c r="G202" s="232"/>
      <c r="H202" s="232"/>
      <c r="I202" s="232"/>
      <c r="J202" s="138" t="s">
        <v>122</v>
      </c>
      <c r="K202" s="139">
        <v>72</v>
      </c>
      <c r="L202" s="233"/>
      <c r="M202" s="233"/>
      <c r="N202" s="233">
        <f>ROUND(L202*K202,2)</f>
        <v>0</v>
      </c>
      <c r="O202" s="233"/>
      <c r="P202" s="233"/>
      <c r="Q202" s="233"/>
      <c r="R202" s="128"/>
      <c r="T202" s="129"/>
      <c r="W202" s="130"/>
      <c r="Y202" s="130"/>
      <c r="AA202" s="131"/>
      <c r="AR202" s="132"/>
      <c r="AT202" s="133"/>
      <c r="AU202" s="133"/>
      <c r="AY202" s="132"/>
      <c r="BK202" s="134"/>
    </row>
    <row r="203" spans="2:65" s="1" customFormat="1" ht="38.25" customHeight="1" x14ac:dyDescent="0.3">
      <c r="B203" s="109"/>
      <c r="C203" s="160">
        <v>46</v>
      </c>
      <c r="D203" s="160" t="s">
        <v>125</v>
      </c>
      <c r="E203" s="162" t="s">
        <v>308</v>
      </c>
      <c r="F203" s="236" t="s">
        <v>309</v>
      </c>
      <c r="G203" s="236"/>
      <c r="H203" s="236"/>
      <c r="I203" s="236"/>
      <c r="J203" s="161" t="s">
        <v>122</v>
      </c>
      <c r="K203" s="152">
        <v>72</v>
      </c>
      <c r="L203" s="237"/>
      <c r="M203" s="237"/>
      <c r="N203" s="237">
        <f>ROUND(L203*K203,2)</f>
        <v>0</v>
      </c>
      <c r="O203" s="233"/>
      <c r="P203" s="233"/>
      <c r="Q203" s="233"/>
      <c r="R203" s="112"/>
      <c r="T203" s="140" t="s">
        <v>5</v>
      </c>
      <c r="U203" s="36" t="s">
        <v>34</v>
      </c>
      <c r="V203" s="141">
        <v>0</v>
      </c>
      <c r="W203" s="141">
        <f>V203*K204</f>
        <v>0</v>
      </c>
      <c r="X203" s="141">
        <v>0</v>
      </c>
      <c r="Y203" s="141">
        <f>X203*K204</f>
        <v>0</v>
      </c>
      <c r="Z203" s="141">
        <v>0</v>
      </c>
      <c r="AA203" s="142">
        <f>Z203*K204</f>
        <v>0</v>
      </c>
      <c r="AR203" s="17" t="s">
        <v>123</v>
      </c>
      <c r="AT203" s="17" t="s">
        <v>121</v>
      </c>
      <c r="AU203" s="17" t="s">
        <v>89</v>
      </c>
      <c r="AY203" s="17" t="s">
        <v>120</v>
      </c>
      <c r="BE203" s="143">
        <f>IF(U203="základní",N204,0)</f>
        <v>0</v>
      </c>
      <c r="BF203" s="143">
        <f>IF(U203="snížená",N204,0)</f>
        <v>0</v>
      </c>
      <c r="BG203" s="143">
        <f>IF(U203="zákl. přenesená",N204,0)</f>
        <v>0</v>
      </c>
      <c r="BH203" s="143">
        <f>IF(U203="sníž. přenesená",N204,0)</f>
        <v>0</v>
      </c>
      <c r="BI203" s="143">
        <f>IF(U203="nulová",N204,0)</f>
        <v>0</v>
      </c>
      <c r="BJ203" s="17" t="s">
        <v>75</v>
      </c>
      <c r="BK203" s="143">
        <f>ROUND(L204*K204,2)</f>
        <v>0</v>
      </c>
      <c r="BL203" s="17" t="s">
        <v>123</v>
      </c>
      <c r="BM203" s="17" t="s">
        <v>172</v>
      </c>
    </row>
    <row r="204" spans="2:65" s="9" customFormat="1" ht="29.85" customHeight="1" x14ac:dyDescent="0.3">
      <c r="B204" s="126"/>
      <c r="C204" s="136">
        <v>47</v>
      </c>
      <c r="D204" s="136" t="s">
        <v>121</v>
      </c>
      <c r="E204" s="137" t="s">
        <v>170</v>
      </c>
      <c r="F204" s="232" t="s">
        <v>171</v>
      </c>
      <c r="G204" s="232"/>
      <c r="H204" s="232"/>
      <c r="I204" s="232"/>
      <c r="J204" s="138" t="s">
        <v>128</v>
      </c>
      <c r="K204" s="139">
        <f>SUM(N201:Q203)/100</f>
        <v>0</v>
      </c>
      <c r="L204" s="233"/>
      <c r="M204" s="233"/>
      <c r="N204" s="233">
        <f>ROUND(L204*K204,2)</f>
        <v>0</v>
      </c>
      <c r="O204" s="233"/>
      <c r="P204" s="233"/>
      <c r="Q204" s="233"/>
      <c r="R204" s="128"/>
      <c r="T204" s="129"/>
      <c r="W204" s="130">
        <f>SUM(W205:W211)</f>
        <v>81.47</v>
      </c>
      <c r="Y204" s="130">
        <f>SUM(Y205:Y211)</f>
        <v>0.30284000000000005</v>
      </c>
      <c r="AA204" s="131">
        <f>SUM(AA205:AA211)</f>
        <v>0</v>
      </c>
      <c r="AR204" s="132" t="s">
        <v>89</v>
      </c>
      <c r="AT204" s="133" t="s">
        <v>68</v>
      </c>
      <c r="AU204" s="133" t="s">
        <v>75</v>
      </c>
      <c r="AY204" s="132" t="s">
        <v>120</v>
      </c>
      <c r="BK204" s="134">
        <f>SUM(BK205:BK211)</f>
        <v>0</v>
      </c>
    </row>
    <row r="205" spans="2:65" s="1" customFormat="1" ht="25.5" customHeight="1" x14ac:dyDescent="0.3">
      <c r="B205" s="109"/>
      <c r="C205" s="9"/>
      <c r="D205" s="159" t="s">
        <v>314</v>
      </c>
      <c r="E205" s="135"/>
      <c r="F205" s="135"/>
      <c r="G205" s="135"/>
      <c r="H205" s="135"/>
      <c r="I205" s="135"/>
      <c r="J205" s="135"/>
      <c r="K205" s="135"/>
      <c r="L205" s="135"/>
      <c r="M205" s="135"/>
      <c r="N205" s="262">
        <f>SUM(N206:Q212)</f>
        <v>0</v>
      </c>
      <c r="O205" s="263"/>
      <c r="P205" s="263"/>
      <c r="Q205" s="263"/>
      <c r="R205" s="112"/>
      <c r="T205" s="140" t="s">
        <v>5</v>
      </c>
      <c r="U205" s="36" t="s">
        <v>34</v>
      </c>
      <c r="V205" s="141">
        <v>0.36299999999999999</v>
      </c>
      <c r="W205" s="141">
        <f>V205*K206</f>
        <v>7.9859999999999998</v>
      </c>
      <c r="X205" s="141">
        <v>1.2600000000000001E-3</v>
      </c>
      <c r="Y205" s="141">
        <f>X205*K206</f>
        <v>2.7720000000000002E-2</v>
      </c>
      <c r="Z205" s="141">
        <v>0</v>
      </c>
      <c r="AA205" s="142">
        <f>Z205*K206</f>
        <v>0</v>
      </c>
      <c r="AR205" s="17" t="s">
        <v>123</v>
      </c>
      <c r="AT205" s="17" t="s">
        <v>121</v>
      </c>
      <c r="AU205" s="17" t="s">
        <v>89</v>
      </c>
      <c r="AY205" s="17" t="s">
        <v>120</v>
      </c>
      <c r="BE205" s="143">
        <f>IF(U205="základní",N206,0)</f>
        <v>0</v>
      </c>
      <c r="BF205" s="143">
        <f>IF(U205="snížená",N206,0)</f>
        <v>0</v>
      </c>
      <c r="BG205" s="143">
        <f>IF(U205="zákl. přenesená",N206,0)</f>
        <v>0</v>
      </c>
      <c r="BH205" s="143">
        <f>IF(U205="sníž. přenesená",N206,0)</f>
        <v>0</v>
      </c>
      <c r="BI205" s="143">
        <f>IF(U205="nulová",N206,0)</f>
        <v>0</v>
      </c>
      <c r="BJ205" s="17" t="s">
        <v>75</v>
      </c>
      <c r="BK205" s="143">
        <f>ROUND(L206*K206,2)</f>
        <v>0</v>
      </c>
      <c r="BL205" s="17" t="s">
        <v>123</v>
      </c>
      <c r="BM205" s="17" t="s">
        <v>174</v>
      </c>
    </row>
    <row r="206" spans="2:65" s="1" customFormat="1" ht="31.5" customHeight="1" x14ac:dyDescent="0.3">
      <c r="B206" s="109"/>
      <c r="C206" s="136">
        <v>48</v>
      </c>
      <c r="D206" s="136" t="s">
        <v>121</v>
      </c>
      <c r="E206" s="137" t="s">
        <v>444</v>
      </c>
      <c r="F206" s="232" t="s">
        <v>310</v>
      </c>
      <c r="G206" s="232"/>
      <c r="H206" s="232"/>
      <c r="I206" s="232"/>
      <c r="J206" s="138" t="s">
        <v>127</v>
      </c>
      <c r="K206" s="139">
        <v>22</v>
      </c>
      <c r="L206" s="233"/>
      <c r="M206" s="233"/>
      <c r="N206" s="233">
        <f t="shared" ref="N206:N211" si="7">ROUND(L206*K206,2)</f>
        <v>0</v>
      </c>
      <c r="O206" s="233"/>
      <c r="P206" s="233"/>
      <c r="Q206" s="233"/>
      <c r="R206" s="112"/>
      <c r="T206" s="140" t="s">
        <v>5</v>
      </c>
      <c r="U206" s="36" t="s">
        <v>34</v>
      </c>
      <c r="V206" s="141">
        <v>0.38</v>
      </c>
      <c r="W206" s="141">
        <f>V206*K207</f>
        <v>68.78</v>
      </c>
      <c r="X206" s="141">
        <v>1.5200000000000001E-3</v>
      </c>
      <c r="Y206" s="141">
        <f>X206*K207</f>
        <v>0.27512000000000003</v>
      </c>
      <c r="Z206" s="141">
        <v>0</v>
      </c>
      <c r="AA206" s="142">
        <f>Z206*K207</f>
        <v>0</v>
      </c>
      <c r="AR206" s="17" t="s">
        <v>123</v>
      </c>
      <c r="AT206" s="17" t="s">
        <v>121</v>
      </c>
      <c r="AU206" s="17" t="s">
        <v>89</v>
      </c>
      <c r="AY206" s="17" t="s">
        <v>120</v>
      </c>
      <c r="BE206" s="143">
        <f>IF(U206="základní",N207,0)</f>
        <v>0</v>
      </c>
      <c r="BF206" s="143">
        <f>IF(U206="snížená",N207,0)</f>
        <v>0</v>
      </c>
      <c r="BG206" s="143">
        <f>IF(U206="zákl. přenesená",N207,0)</f>
        <v>0</v>
      </c>
      <c r="BH206" s="143">
        <f>IF(U206="sníž. přenesená",N207,0)</f>
        <v>0</v>
      </c>
      <c r="BI206" s="143">
        <f>IF(U206="nulová",N207,0)</f>
        <v>0</v>
      </c>
      <c r="BJ206" s="17" t="s">
        <v>75</v>
      </c>
      <c r="BK206" s="143">
        <f>ROUND(L207*K207,2)</f>
        <v>0</v>
      </c>
      <c r="BL206" s="17" t="s">
        <v>123</v>
      </c>
      <c r="BM206" s="17" t="s">
        <v>175</v>
      </c>
    </row>
    <row r="207" spans="2:65" s="1" customFormat="1" ht="33.75" customHeight="1" x14ac:dyDescent="0.3">
      <c r="B207" s="109"/>
      <c r="C207" s="136">
        <v>49</v>
      </c>
      <c r="D207" s="136" t="s">
        <v>121</v>
      </c>
      <c r="E207" s="137" t="s">
        <v>311</v>
      </c>
      <c r="F207" s="232" t="s">
        <v>312</v>
      </c>
      <c r="G207" s="232"/>
      <c r="H207" s="232"/>
      <c r="I207" s="232"/>
      <c r="J207" s="138" t="s">
        <v>127</v>
      </c>
      <c r="K207" s="139">
        <v>181</v>
      </c>
      <c r="L207" s="233"/>
      <c r="M207" s="233"/>
      <c r="N207" s="233">
        <f t="shared" si="7"/>
        <v>0</v>
      </c>
      <c r="O207" s="233"/>
      <c r="P207" s="233"/>
      <c r="Q207" s="233"/>
      <c r="R207" s="112"/>
      <c r="T207" s="140" t="s">
        <v>5</v>
      </c>
      <c r="U207" s="36" t="s">
        <v>34</v>
      </c>
      <c r="V207" s="141">
        <v>4.8000000000000001E-2</v>
      </c>
      <c r="W207" s="141">
        <f>V207*K208</f>
        <v>4.7039999999999997</v>
      </c>
      <c r="X207" s="141">
        <v>0</v>
      </c>
      <c r="Y207" s="141">
        <f>X207*K208</f>
        <v>0</v>
      </c>
      <c r="Z207" s="141">
        <v>0</v>
      </c>
      <c r="AA207" s="142">
        <f>Z207*K208</f>
        <v>0</v>
      </c>
      <c r="AR207" s="17" t="s">
        <v>123</v>
      </c>
      <c r="AT207" s="17" t="s">
        <v>121</v>
      </c>
      <c r="AU207" s="17" t="s">
        <v>89</v>
      </c>
      <c r="AY207" s="17" t="s">
        <v>120</v>
      </c>
      <c r="BE207" s="143">
        <f>IF(U207="základní",N208,0)</f>
        <v>0</v>
      </c>
      <c r="BF207" s="143">
        <f>IF(U207="snížená",N208,0)</f>
        <v>0</v>
      </c>
      <c r="BG207" s="143">
        <f>IF(U207="zákl. přenesená",N208,0)</f>
        <v>0</v>
      </c>
      <c r="BH207" s="143">
        <f>IF(U207="sníž. přenesená",N208,0)</f>
        <v>0</v>
      </c>
      <c r="BI207" s="143">
        <f>IF(U207="nulová",N208,0)</f>
        <v>0</v>
      </c>
      <c r="BJ207" s="17" t="s">
        <v>75</v>
      </c>
      <c r="BK207" s="143">
        <f>ROUND(L208*K208,2)</f>
        <v>0</v>
      </c>
      <c r="BL207" s="17" t="s">
        <v>123</v>
      </c>
      <c r="BM207" s="17" t="s">
        <v>177</v>
      </c>
    </row>
    <row r="208" spans="2:65" s="1" customFormat="1" ht="25.5" customHeight="1" x14ac:dyDescent="0.3">
      <c r="B208" s="109"/>
      <c r="C208" s="136">
        <v>50</v>
      </c>
      <c r="D208" s="136" t="s">
        <v>121</v>
      </c>
      <c r="E208" s="137" t="s">
        <v>442</v>
      </c>
      <c r="F208" s="232" t="s">
        <v>443</v>
      </c>
      <c r="G208" s="232"/>
      <c r="H208" s="232"/>
      <c r="I208" s="232"/>
      <c r="J208" s="138" t="s">
        <v>127</v>
      </c>
      <c r="K208" s="139">
        <v>98</v>
      </c>
      <c r="L208" s="233"/>
      <c r="M208" s="233"/>
      <c r="N208" s="233">
        <f t="shared" si="7"/>
        <v>0</v>
      </c>
      <c r="O208" s="233"/>
      <c r="P208" s="233"/>
      <c r="Q208" s="233"/>
      <c r="R208" s="112"/>
      <c r="T208" s="140"/>
      <c r="U208" s="36"/>
      <c r="V208" s="141"/>
      <c r="W208" s="141"/>
      <c r="X208" s="141"/>
      <c r="Y208" s="141"/>
      <c r="Z208" s="141"/>
      <c r="AA208" s="142"/>
      <c r="AR208" s="17"/>
      <c r="AT208" s="17"/>
      <c r="AU208" s="17"/>
      <c r="AY208" s="17"/>
      <c r="BE208" s="143"/>
      <c r="BF208" s="143"/>
      <c r="BG208" s="143"/>
      <c r="BH208" s="143"/>
      <c r="BI208" s="143"/>
      <c r="BJ208" s="17"/>
      <c r="BK208" s="143"/>
      <c r="BL208" s="17"/>
      <c r="BM208" s="17"/>
    </row>
    <row r="209" spans="2:65" s="1" customFormat="1" ht="25.5" customHeight="1" x14ac:dyDescent="0.3">
      <c r="B209" s="109"/>
      <c r="C209" s="136">
        <v>51</v>
      </c>
      <c r="D209" s="136" t="s">
        <v>121</v>
      </c>
      <c r="E209" s="137" t="s">
        <v>445</v>
      </c>
      <c r="F209" s="232" t="s">
        <v>313</v>
      </c>
      <c r="G209" s="232"/>
      <c r="H209" s="232"/>
      <c r="I209" s="232"/>
      <c r="J209" s="138" t="s">
        <v>244</v>
      </c>
      <c r="K209" s="139">
        <v>19</v>
      </c>
      <c r="L209" s="233"/>
      <c r="M209" s="233"/>
      <c r="N209" s="233">
        <f t="shared" si="7"/>
        <v>0</v>
      </c>
      <c r="O209" s="233"/>
      <c r="P209" s="233"/>
      <c r="Q209" s="233"/>
      <c r="R209" s="112"/>
      <c r="T209" s="140"/>
      <c r="U209" s="36"/>
      <c r="V209" s="141"/>
      <c r="W209" s="141"/>
      <c r="X209" s="141"/>
      <c r="Y209" s="141"/>
      <c r="Z209" s="141"/>
      <c r="AA209" s="142"/>
      <c r="AR209" s="17"/>
      <c r="AT209" s="17"/>
      <c r="AU209" s="17"/>
      <c r="AY209" s="17"/>
      <c r="BE209" s="143"/>
      <c r="BF209" s="143"/>
      <c r="BG209" s="143"/>
      <c r="BH209" s="143"/>
      <c r="BI209" s="143"/>
      <c r="BJ209" s="17"/>
      <c r="BK209" s="143"/>
      <c r="BL209" s="17"/>
      <c r="BM209" s="17"/>
    </row>
    <row r="210" spans="2:65" s="1" customFormat="1" ht="25.5" customHeight="1" x14ac:dyDescent="0.3">
      <c r="B210" s="109"/>
      <c r="C210" s="136">
        <v>52</v>
      </c>
      <c r="D210" s="136" t="s">
        <v>121</v>
      </c>
      <c r="E210" s="137" t="s">
        <v>446</v>
      </c>
      <c r="F210" s="232" t="s">
        <v>447</v>
      </c>
      <c r="G210" s="232"/>
      <c r="H210" s="232"/>
      <c r="I210" s="232"/>
      <c r="J210" s="138" t="s">
        <v>129</v>
      </c>
      <c r="K210" s="139">
        <v>4</v>
      </c>
      <c r="L210" s="233"/>
      <c r="M210" s="233"/>
      <c r="N210" s="233">
        <f t="shared" si="7"/>
        <v>0</v>
      </c>
      <c r="O210" s="233"/>
      <c r="P210" s="233"/>
      <c r="Q210" s="233"/>
      <c r="R210" s="112"/>
      <c r="T210" s="140"/>
      <c r="U210" s="36"/>
      <c r="V210" s="141"/>
      <c r="W210" s="141"/>
      <c r="X210" s="141"/>
      <c r="Y210" s="141"/>
      <c r="Z210" s="141"/>
      <c r="AA210" s="142"/>
      <c r="AR210" s="17"/>
      <c r="AT210" s="17"/>
      <c r="AU210" s="17"/>
      <c r="AY210" s="17"/>
      <c r="BE210" s="143"/>
      <c r="BF210" s="143"/>
      <c r="BG210" s="143"/>
      <c r="BH210" s="143"/>
      <c r="BI210" s="143"/>
      <c r="BJ210" s="17"/>
      <c r="BK210" s="143"/>
      <c r="BL210" s="17"/>
      <c r="BM210" s="17"/>
    </row>
    <row r="211" spans="2:65" s="1" customFormat="1" ht="25.5" customHeight="1" x14ac:dyDescent="0.3">
      <c r="B211" s="109"/>
      <c r="C211" s="136">
        <v>53</v>
      </c>
      <c r="D211" s="136" t="s">
        <v>121</v>
      </c>
      <c r="E211" s="137" t="s">
        <v>165</v>
      </c>
      <c r="F211" s="232" t="s">
        <v>448</v>
      </c>
      <c r="G211" s="232"/>
      <c r="H211" s="232"/>
      <c r="I211" s="232"/>
      <c r="J211" s="138" t="s">
        <v>136</v>
      </c>
      <c r="K211" s="139">
        <v>6</v>
      </c>
      <c r="L211" s="233"/>
      <c r="M211" s="233"/>
      <c r="N211" s="233">
        <f t="shared" si="7"/>
        <v>0</v>
      </c>
      <c r="O211" s="233"/>
      <c r="P211" s="233"/>
      <c r="Q211" s="233"/>
      <c r="R211" s="112"/>
      <c r="T211" s="140"/>
      <c r="U211" s="36"/>
      <c r="V211" s="141"/>
      <c r="W211" s="141"/>
      <c r="X211" s="141"/>
      <c r="Y211" s="141"/>
      <c r="Z211" s="141"/>
      <c r="AA211" s="142"/>
      <c r="AR211" s="17"/>
      <c r="AT211" s="17"/>
      <c r="AU211" s="17"/>
      <c r="AY211" s="17"/>
      <c r="BE211" s="143"/>
      <c r="BF211" s="143"/>
      <c r="BG211" s="143"/>
      <c r="BH211" s="143"/>
      <c r="BI211" s="143"/>
      <c r="BJ211" s="17"/>
      <c r="BK211" s="143"/>
      <c r="BL211" s="17"/>
      <c r="BM211" s="17"/>
    </row>
    <row r="212" spans="2:65" s="9" customFormat="1" ht="29.85" customHeight="1" x14ac:dyDescent="0.3">
      <c r="B212" s="126"/>
      <c r="C212" s="136">
        <v>54</v>
      </c>
      <c r="D212" s="136" t="s">
        <v>121</v>
      </c>
      <c r="E212" s="137" t="s">
        <v>437</v>
      </c>
      <c r="F212" s="232" t="s">
        <v>315</v>
      </c>
      <c r="G212" s="232"/>
      <c r="H212" s="232"/>
      <c r="I212" s="232"/>
      <c r="J212" s="138" t="s">
        <v>136</v>
      </c>
      <c r="K212" s="139">
        <v>6</v>
      </c>
      <c r="L212" s="233"/>
      <c r="M212" s="233"/>
      <c r="N212" s="233">
        <f>ROUND(L212*K212,2)</f>
        <v>0</v>
      </c>
      <c r="O212" s="233"/>
      <c r="P212" s="233"/>
      <c r="Q212" s="233"/>
      <c r="R212" s="128"/>
      <c r="T212" s="129"/>
      <c r="W212" s="130">
        <f>SUM(W224:W224)</f>
        <v>0</v>
      </c>
      <c r="Y212" s="130">
        <f>SUM(Y224:Y224)</f>
        <v>0</v>
      </c>
      <c r="AA212" s="131">
        <f>SUM(AA224:AA224)</f>
        <v>0</v>
      </c>
      <c r="AR212" s="132" t="s">
        <v>89</v>
      </c>
      <c r="AT212" s="133" t="s">
        <v>68</v>
      </c>
      <c r="AU212" s="133" t="s">
        <v>75</v>
      </c>
      <c r="AY212" s="132" t="s">
        <v>120</v>
      </c>
      <c r="BK212" s="134">
        <f>SUM(BK224:BK224)</f>
        <v>0</v>
      </c>
    </row>
    <row r="213" spans="2:65" s="9" customFormat="1" ht="29.85" customHeight="1" x14ac:dyDescent="0.3">
      <c r="B213" s="126"/>
      <c r="D213" s="135" t="s">
        <v>151</v>
      </c>
      <c r="E213" s="135"/>
      <c r="F213" s="135"/>
      <c r="G213" s="135"/>
      <c r="H213" s="135"/>
      <c r="I213" s="135"/>
      <c r="J213" s="135"/>
      <c r="K213" s="135"/>
      <c r="L213" s="135"/>
      <c r="M213" s="135"/>
      <c r="N213" s="291">
        <f>SUM(N214:Q225)</f>
        <v>0</v>
      </c>
      <c r="O213" s="292"/>
      <c r="P213" s="292"/>
      <c r="Q213" s="292"/>
      <c r="R213" s="128"/>
      <c r="T213" s="129"/>
      <c r="W213" s="130"/>
      <c r="Y213" s="130"/>
      <c r="AA213" s="131"/>
      <c r="AR213" s="132"/>
      <c r="AT213" s="133"/>
      <c r="AU213" s="133"/>
      <c r="AY213" s="132"/>
      <c r="BK213" s="134"/>
    </row>
    <row r="214" spans="2:65" s="9" customFormat="1" ht="29.85" customHeight="1" x14ac:dyDescent="0.3">
      <c r="B214" s="126"/>
      <c r="C214" s="136">
        <v>55</v>
      </c>
      <c r="D214" s="136" t="s">
        <v>121</v>
      </c>
      <c r="E214" s="190" t="s">
        <v>539</v>
      </c>
      <c r="F214" s="232" t="s">
        <v>298</v>
      </c>
      <c r="G214" s="232"/>
      <c r="H214" s="232"/>
      <c r="I214" s="232"/>
      <c r="J214" s="138" t="s">
        <v>122</v>
      </c>
      <c r="K214" s="139">
        <v>19</v>
      </c>
      <c r="L214" s="233"/>
      <c r="M214" s="233"/>
      <c r="N214" s="233">
        <f>ROUND(L214*K214,2)</f>
        <v>0</v>
      </c>
      <c r="O214" s="233"/>
      <c r="P214" s="233"/>
      <c r="Q214" s="233"/>
      <c r="R214" s="128"/>
      <c r="T214" s="129"/>
      <c r="W214" s="130"/>
      <c r="Y214" s="130"/>
      <c r="AA214" s="131"/>
      <c r="AR214" s="132"/>
      <c r="AT214" s="133"/>
      <c r="AU214" s="133"/>
      <c r="AY214" s="132"/>
      <c r="BK214" s="134"/>
    </row>
    <row r="215" spans="2:65" s="9" customFormat="1" ht="29.85" customHeight="1" x14ac:dyDescent="0.3">
      <c r="B215" s="126"/>
      <c r="C215" s="163"/>
      <c r="D215" s="163"/>
      <c r="E215" s="164" t="s">
        <v>5</v>
      </c>
      <c r="F215" s="277" t="s">
        <v>540</v>
      </c>
      <c r="G215" s="287"/>
      <c r="H215" s="287"/>
      <c r="I215" s="287"/>
      <c r="J215" s="163"/>
      <c r="K215" s="165">
        <v>19</v>
      </c>
      <c r="L215" s="163"/>
      <c r="M215" s="163"/>
      <c r="N215" s="163"/>
      <c r="O215" s="163"/>
      <c r="P215" s="163"/>
      <c r="Q215" s="163"/>
      <c r="R215" s="128"/>
      <c r="T215" s="129"/>
      <c r="W215" s="130"/>
      <c r="Y215" s="130"/>
      <c r="AA215" s="131"/>
      <c r="AR215" s="132"/>
      <c r="AT215" s="133"/>
      <c r="AU215" s="133"/>
      <c r="AY215" s="132"/>
      <c r="BK215" s="134"/>
    </row>
    <row r="216" spans="2:65" s="9" customFormat="1" ht="29.85" customHeight="1" x14ac:dyDescent="0.3">
      <c r="B216" s="126"/>
      <c r="C216" s="160">
        <v>56</v>
      </c>
      <c r="D216" s="160" t="s">
        <v>125</v>
      </c>
      <c r="E216" s="162" t="s">
        <v>299</v>
      </c>
      <c r="F216" s="234" t="s">
        <v>560</v>
      </c>
      <c r="G216" s="236"/>
      <c r="H216" s="236"/>
      <c r="I216" s="236"/>
      <c r="J216" s="161" t="s">
        <v>122</v>
      </c>
      <c r="K216" s="152">
        <v>19</v>
      </c>
      <c r="L216" s="237"/>
      <c r="M216" s="237"/>
      <c r="N216" s="237">
        <f>ROUND(L216*K216,2)</f>
        <v>0</v>
      </c>
      <c r="O216" s="233"/>
      <c r="P216" s="233"/>
      <c r="Q216" s="233"/>
      <c r="R216" s="128"/>
      <c r="T216" s="129"/>
      <c r="W216" s="130"/>
      <c r="Y216" s="130"/>
      <c r="AA216" s="131"/>
      <c r="AR216" s="132"/>
      <c r="AT216" s="133"/>
      <c r="AU216" s="133"/>
      <c r="AY216" s="132"/>
      <c r="BK216" s="134"/>
    </row>
    <row r="217" spans="2:65" s="9" customFormat="1" ht="38.25" customHeight="1" x14ac:dyDescent="0.3">
      <c r="B217" s="126"/>
      <c r="C217" s="136">
        <v>57</v>
      </c>
      <c r="D217" s="136" t="s">
        <v>121</v>
      </c>
      <c r="E217" s="137" t="s">
        <v>300</v>
      </c>
      <c r="F217" s="232" t="s">
        <v>301</v>
      </c>
      <c r="G217" s="232"/>
      <c r="H217" s="232"/>
      <c r="I217" s="232"/>
      <c r="J217" s="138" t="s">
        <v>122</v>
      </c>
      <c r="K217" s="139">
        <v>80</v>
      </c>
      <c r="L217" s="233"/>
      <c r="M217" s="233"/>
      <c r="N217" s="233">
        <f>ROUND(L217*K217,2)</f>
        <v>0</v>
      </c>
      <c r="O217" s="233"/>
      <c r="P217" s="233"/>
      <c r="Q217" s="233"/>
      <c r="R217" s="128"/>
      <c r="T217" s="129"/>
      <c r="W217" s="130"/>
      <c r="Y217" s="130"/>
      <c r="AA217" s="131"/>
      <c r="AR217" s="132"/>
      <c r="AT217" s="133"/>
      <c r="AU217" s="133"/>
      <c r="AY217" s="132"/>
      <c r="BK217" s="134"/>
    </row>
    <row r="218" spans="2:65" s="9" customFormat="1" ht="29.85" customHeight="1" x14ac:dyDescent="0.3">
      <c r="B218" s="126"/>
      <c r="C218" s="163"/>
      <c r="D218" s="163"/>
      <c r="E218" s="164" t="s">
        <v>5</v>
      </c>
      <c r="F218" s="277" t="s">
        <v>541</v>
      </c>
      <c r="G218" s="287"/>
      <c r="H218" s="287"/>
      <c r="I218" s="287"/>
      <c r="J218" s="163"/>
      <c r="K218" s="165">
        <v>80</v>
      </c>
      <c r="L218" s="163"/>
      <c r="M218" s="163"/>
      <c r="N218" s="163"/>
      <c r="O218" s="163"/>
      <c r="P218" s="163"/>
      <c r="Q218" s="163"/>
      <c r="R218" s="128"/>
      <c r="T218" s="129"/>
      <c r="W218" s="130"/>
      <c r="Y218" s="130"/>
      <c r="AA218" s="131"/>
      <c r="AR218" s="132"/>
      <c r="AT218" s="133"/>
      <c r="AU218" s="133"/>
      <c r="AY218" s="132"/>
      <c r="BK218" s="134"/>
    </row>
    <row r="219" spans="2:65" s="9" customFormat="1" ht="37.5" customHeight="1" x14ac:dyDescent="0.3">
      <c r="B219" s="126"/>
      <c r="C219" s="160">
        <v>58</v>
      </c>
      <c r="D219" s="160" t="s">
        <v>125</v>
      </c>
      <c r="E219" s="162" t="s">
        <v>302</v>
      </c>
      <c r="F219" s="234" t="s">
        <v>561</v>
      </c>
      <c r="G219" s="236"/>
      <c r="H219" s="236"/>
      <c r="I219" s="236"/>
      <c r="J219" s="161" t="s">
        <v>122</v>
      </c>
      <c r="K219" s="152">
        <v>80</v>
      </c>
      <c r="L219" s="237"/>
      <c r="M219" s="237"/>
      <c r="N219" s="237">
        <f>ROUND(L219*K219,2)</f>
        <v>0</v>
      </c>
      <c r="O219" s="233"/>
      <c r="P219" s="233"/>
      <c r="Q219" s="233"/>
      <c r="R219" s="128"/>
      <c r="T219" s="129"/>
      <c r="W219" s="130"/>
      <c r="Y219" s="130"/>
      <c r="AA219" s="131"/>
      <c r="AR219" s="132"/>
      <c r="AT219" s="133"/>
      <c r="AU219" s="133"/>
      <c r="AY219" s="132"/>
      <c r="BK219" s="134"/>
    </row>
    <row r="220" spans="2:65" s="9" customFormat="1" ht="30" customHeight="1" x14ac:dyDescent="0.3">
      <c r="B220" s="126"/>
      <c r="C220" s="136">
        <v>59</v>
      </c>
      <c r="D220" s="136" t="s">
        <v>121</v>
      </c>
      <c r="E220" s="137" t="s">
        <v>543</v>
      </c>
      <c r="F220" s="232" t="s">
        <v>544</v>
      </c>
      <c r="G220" s="232"/>
      <c r="H220" s="232"/>
      <c r="I220" s="232"/>
      <c r="J220" s="138" t="s">
        <v>122</v>
      </c>
      <c r="K220" s="139">
        <v>53</v>
      </c>
      <c r="L220" s="233"/>
      <c r="M220" s="233"/>
      <c r="N220" s="233">
        <f>ROUND(L220*K220,2)</f>
        <v>0</v>
      </c>
      <c r="O220" s="233"/>
      <c r="P220" s="233"/>
      <c r="Q220" s="233"/>
      <c r="R220" s="128"/>
      <c r="T220" s="129"/>
      <c r="W220" s="130"/>
      <c r="Y220" s="130"/>
      <c r="AA220" s="131"/>
      <c r="AR220" s="132"/>
      <c r="AT220" s="133"/>
      <c r="AU220" s="133"/>
      <c r="AY220" s="132"/>
      <c r="BK220" s="134"/>
    </row>
    <row r="221" spans="2:65" s="9" customFormat="1" ht="21.75" customHeight="1" x14ac:dyDescent="0.3">
      <c r="B221" s="126"/>
      <c r="C221" s="163"/>
      <c r="D221" s="163"/>
      <c r="E221" s="164" t="s">
        <v>5</v>
      </c>
      <c r="F221" s="277" t="s">
        <v>542</v>
      </c>
      <c r="G221" s="287"/>
      <c r="H221" s="287"/>
      <c r="I221" s="287"/>
      <c r="J221" s="163"/>
      <c r="K221" s="165">
        <v>53</v>
      </c>
      <c r="L221" s="163"/>
      <c r="M221" s="163"/>
      <c r="N221" s="163"/>
      <c r="O221" s="163"/>
      <c r="P221" s="163"/>
      <c r="Q221" s="163"/>
      <c r="R221" s="128"/>
      <c r="T221" s="129"/>
      <c r="W221" s="130"/>
      <c r="Y221" s="130"/>
      <c r="AA221" s="131"/>
      <c r="AR221" s="132"/>
      <c r="AT221" s="133"/>
      <c r="AU221" s="133"/>
      <c r="AY221" s="132"/>
      <c r="BK221" s="134"/>
    </row>
    <row r="222" spans="2:65" s="9" customFormat="1" ht="24" customHeight="1" x14ac:dyDescent="0.3">
      <c r="B222" s="126"/>
      <c r="C222" s="136">
        <v>60</v>
      </c>
      <c r="D222" s="136" t="s">
        <v>121</v>
      </c>
      <c r="E222" s="190" t="s">
        <v>545</v>
      </c>
      <c r="F222" s="232" t="s">
        <v>546</v>
      </c>
      <c r="G222" s="232"/>
      <c r="H222" s="232"/>
      <c r="I222" s="232"/>
      <c r="J222" s="138" t="s">
        <v>122</v>
      </c>
      <c r="K222" s="139">
        <v>53</v>
      </c>
      <c r="L222" s="233"/>
      <c r="M222" s="233"/>
      <c r="N222" s="233">
        <f>ROUND(L222*K222,2)</f>
        <v>0</v>
      </c>
      <c r="O222" s="233"/>
      <c r="P222" s="233"/>
      <c r="Q222" s="233"/>
      <c r="R222" s="128"/>
      <c r="T222" s="129"/>
      <c r="W222" s="130"/>
      <c r="Y222" s="130"/>
      <c r="AA222" s="131"/>
      <c r="AR222" s="132"/>
      <c r="AT222" s="133"/>
      <c r="AU222" s="133"/>
      <c r="AY222" s="132"/>
      <c r="BK222" s="134"/>
    </row>
    <row r="223" spans="2:65" s="9" customFormat="1" ht="37.5" customHeight="1" x14ac:dyDescent="0.3">
      <c r="B223" s="126"/>
      <c r="C223" s="136">
        <v>61</v>
      </c>
      <c r="D223" s="136" t="s">
        <v>121</v>
      </c>
      <c r="E223" s="137" t="s">
        <v>303</v>
      </c>
      <c r="F223" s="232" t="s">
        <v>336</v>
      </c>
      <c r="G223" s="232"/>
      <c r="H223" s="232"/>
      <c r="I223" s="232"/>
      <c r="J223" s="138" t="s">
        <v>122</v>
      </c>
      <c r="K223" s="139">
        <v>152</v>
      </c>
      <c r="L223" s="233"/>
      <c r="M223" s="233"/>
      <c r="N223" s="233">
        <f>ROUND(L223*K223,2)</f>
        <v>0</v>
      </c>
      <c r="O223" s="233"/>
      <c r="P223" s="233"/>
      <c r="Q223" s="233"/>
      <c r="R223" s="128"/>
      <c r="T223" s="129"/>
      <c r="W223" s="130"/>
      <c r="Y223" s="130"/>
      <c r="AA223" s="131"/>
      <c r="AR223" s="132"/>
      <c r="AT223" s="133"/>
      <c r="AU223" s="133"/>
      <c r="AY223" s="132"/>
      <c r="BK223" s="134"/>
    </row>
    <row r="224" spans="2:65" s="1" customFormat="1" ht="25.5" customHeight="1" x14ac:dyDescent="0.3">
      <c r="B224" s="109"/>
      <c r="C224" s="136">
        <v>62</v>
      </c>
      <c r="D224" s="136" t="s">
        <v>121</v>
      </c>
      <c r="E224" s="137" t="s">
        <v>180</v>
      </c>
      <c r="F224" s="232" t="s">
        <v>181</v>
      </c>
      <c r="G224" s="232"/>
      <c r="H224" s="232"/>
      <c r="I224" s="232"/>
      <c r="J224" s="138" t="s">
        <v>122</v>
      </c>
      <c r="K224" s="139">
        <v>72</v>
      </c>
      <c r="L224" s="233"/>
      <c r="M224" s="233"/>
      <c r="N224" s="233">
        <f>ROUND(L224*K224,2)</f>
        <v>0</v>
      </c>
      <c r="O224" s="233"/>
      <c r="P224" s="233"/>
      <c r="Q224" s="233"/>
      <c r="R224" s="112"/>
      <c r="T224" s="140" t="s">
        <v>5</v>
      </c>
      <c r="U224" s="36" t="s">
        <v>34</v>
      </c>
      <c r="V224" s="141">
        <v>0</v>
      </c>
      <c r="W224" s="141">
        <f>V224*K225</f>
        <v>0</v>
      </c>
      <c r="X224" s="141">
        <v>0</v>
      </c>
      <c r="Y224" s="141">
        <f>X224*K225</f>
        <v>0</v>
      </c>
      <c r="Z224" s="141">
        <v>0</v>
      </c>
      <c r="AA224" s="142">
        <f>Z224*K225</f>
        <v>0</v>
      </c>
      <c r="AR224" s="17" t="s">
        <v>123</v>
      </c>
      <c r="AT224" s="17" t="s">
        <v>121</v>
      </c>
      <c r="AU224" s="17" t="s">
        <v>89</v>
      </c>
      <c r="AY224" s="17" t="s">
        <v>120</v>
      </c>
      <c r="BE224" s="143">
        <f>IF(U224="základní",N225,0)</f>
        <v>0</v>
      </c>
      <c r="BF224" s="143">
        <f>IF(U224="snížená",N225,0)</f>
        <v>0</v>
      </c>
      <c r="BG224" s="143">
        <f>IF(U224="zákl. přenesená",N225,0)</f>
        <v>0</v>
      </c>
      <c r="BH224" s="143">
        <f>IF(U224="sníž. přenesená",N225,0)</f>
        <v>0</v>
      </c>
      <c r="BI224" s="143">
        <f>IF(U224="nulová",N225,0)</f>
        <v>0</v>
      </c>
      <c r="BJ224" s="17" t="s">
        <v>75</v>
      </c>
      <c r="BK224" s="143">
        <f>ROUND(L225*K225,2)</f>
        <v>0</v>
      </c>
      <c r="BL224" s="17" t="s">
        <v>123</v>
      </c>
      <c r="BM224" s="17" t="s">
        <v>184</v>
      </c>
    </row>
    <row r="225" spans="2:65" s="9" customFormat="1" ht="29.85" customHeight="1" x14ac:dyDescent="0.3">
      <c r="B225" s="126"/>
      <c r="C225" s="136">
        <v>63</v>
      </c>
      <c r="D225" s="136" t="s">
        <v>121</v>
      </c>
      <c r="E225" s="137" t="s">
        <v>182</v>
      </c>
      <c r="F225" s="232" t="s">
        <v>183</v>
      </c>
      <c r="G225" s="232"/>
      <c r="H225" s="232"/>
      <c r="I225" s="232"/>
      <c r="J225" s="138" t="s">
        <v>128</v>
      </c>
      <c r="K225" s="139">
        <f>SUM(N214:Q224)/100</f>
        <v>0</v>
      </c>
      <c r="L225" s="233"/>
      <c r="M225" s="233"/>
      <c r="N225" s="233">
        <f>ROUND(L225*K225,2)</f>
        <v>0</v>
      </c>
      <c r="O225" s="233"/>
      <c r="P225" s="233"/>
      <c r="Q225" s="233"/>
      <c r="R225" s="128"/>
      <c r="T225" s="129"/>
      <c r="W225" s="130">
        <f>SUM(W226:W227)</f>
        <v>13.376000000000001</v>
      </c>
      <c r="Y225" s="130">
        <f>SUM(Y226:Y227)</f>
        <v>9.1200000000000003E-2</v>
      </c>
      <c r="AA225" s="131">
        <f>SUM(AA226:AA227)</f>
        <v>0</v>
      </c>
      <c r="AR225" s="132" t="s">
        <v>89</v>
      </c>
      <c r="AT225" s="133" t="s">
        <v>68</v>
      </c>
      <c r="AU225" s="133" t="s">
        <v>75</v>
      </c>
      <c r="AY225" s="132" t="s">
        <v>120</v>
      </c>
      <c r="BK225" s="134">
        <f>SUM(BK226:BK227)</f>
        <v>0</v>
      </c>
    </row>
    <row r="226" spans="2:65" s="1" customFormat="1" ht="25.5" customHeight="1" x14ac:dyDescent="0.3">
      <c r="B226" s="109"/>
      <c r="C226" s="9"/>
      <c r="D226" s="135" t="s">
        <v>152</v>
      </c>
      <c r="E226" s="135"/>
      <c r="F226" s="135"/>
      <c r="G226" s="135"/>
      <c r="H226" s="135"/>
      <c r="I226" s="135"/>
      <c r="J226" s="135"/>
      <c r="K226" s="135"/>
      <c r="L226" s="135"/>
      <c r="M226" s="135"/>
      <c r="N226" s="291">
        <f>SUM(N227:Q228)</f>
        <v>0</v>
      </c>
      <c r="O226" s="292"/>
      <c r="P226" s="292"/>
      <c r="Q226" s="292"/>
      <c r="R226" s="112"/>
      <c r="T226" s="140" t="s">
        <v>5</v>
      </c>
      <c r="U226" s="36" t="s">
        <v>34</v>
      </c>
      <c r="V226" s="141">
        <v>3.7999999999999999E-2</v>
      </c>
      <c r="W226" s="141">
        <f>V226*K227</f>
        <v>5.7759999999999998</v>
      </c>
      <c r="X226" s="141">
        <v>2.0000000000000001E-4</v>
      </c>
      <c r="Y226" s="141">
        <f>X226*K227</f>
        <v>3.04E-2</v>
      </c>
      <c r="Z226" s="141">
        <v>0</v>
      </c>
      <c r="AA226" s="142">
        <f>Z226*K227</f>
        <v>0</v>
      </c>
      <c r="AR226" s="17" t="s">
        <v>123</v>
      </c>
      <c r="AT226" s="17" t="s">
        <v>121</v>
      </c>
      <c r="AU226" s="17" t="s">
        <v>89</v>
      </c>
      <c r="AY226" s="17" t="s">
        <v>120</v>
      </c>
      <c r="BE226" s="143">
        <f>IF(U226="základní",N227,0)</f>
        <v>0</v>
      </c>
      <c r="BF226" s="143">
        <f>IF(U226="snížená",N227,0)</f>
        <v>0</v>
      </c>
      <c r="BG226" s="143">
        <f>IF(U226="zákl. přenesená",N227,0)</f>
        <v>0</v>
      </c>
      <c r="BH226" s="143">
        <f>IF(U226="sníž. přenesená",N227,0)</f>
        <v>0</v>
      </c>
      <c r="BI226" s="143">
        <f>IF(U226="nulová",N227,0)</f>
        <v>0</v>
      </c>
      <c r="BJ226" s="17" t="s">
        <v>75</v>
      </c>
      <c r="BK226" s="143">
        <f>ROUND(L227*K227,2)</f>
        <v>0</v>
      </c>
      <c r="BL226" s="17" t="s">
        <v>123</v>
      </c>
      <c r="BM226" s="17" t="s">
        <v>187</v>
      </c>
    </row>
    <row r="227" spans="2:65" s="1" customFormat="1" ht="24" customHeight="1" x14ac:dyDescent="0.3">
      <c r="B227" s="109"/>
      <c r="C227" s="136">
        <v>64</v>
      </c>
      <c r="D227" s="136" t="s">
        <v>121</v>
      </c>
      <c r="E227" s="137" t="s">
        <v>185</v>
      </c>
      <c r="F227" s="232" t="s">
        <v>186</v>
      </c>
      <c r="G227" s="232"/>
      <c r="H227" s="232"/>
      <c r="I227" s="232"/>
      <c r="J227" s="138" t="s">
        <v>122</v>
      </c>
      <c r="K227" s="139">
        <v>152</v>
      </c>
      <c r="L227" s="233"/>
      <c r="M227" s="233"/>
      <c r="N227" s="233">
        <f>ROUND(L227*K227,2)</f>
        <v>0</v>
      </c>
      <c r="O227" s="233"/>
      <c r="P227" s="233"/>
      <c r="Q227" s="233"/>
      <c r="R227" s="112"/>
      <c r="T227" s="140" t="s">
        <v>5</v>
      </c>
      <c r="U227" s="149" t="s">
        <v>34</v>
      </c>
      <c r="V227" s="150">
        <v>0.05</v>
      </c>
      <c r="W227" s="150">
        <f>V227*K228</f>
        <v>7.6000000000000005</v>
      </c>
      <c r="X227" s="150">
        <v>4.0000000000000002E-4</v>
      </c>
      <c r="Y227" s="150">
        <f>X227*K228</f>
        <v>6.08E-2</v>
      </c>
      <c r="Z227" s="150">
        <v>0</v>
      </c>
      <c r="AA227" s="151">
        <f>Z227*K228</f>
        <v>0</v>
      </c>
      <c r="AR227" s="17" t="s">
        <v>123</v>
      </c>
      <c r="AT227" s="17" t="s">
        <v>121</v>
      </c>
      <c r="AU227" s="17" t="s">
        <v>89</v>
      </c>
      <c r="AY227" s="17" t="s">
        <v>120</v>
      </c>
      <c r="BE227" s="143">
        <f>IF(U227="základní",N228,0)</f>
        <v>0</v>
      </c>
      <c r="BF227" s="143">
        <f>IF(U227="snížená",N228,0)</f>
        <v>0</v>
      </c>
      <c r="BG227" s="143">
        <f>IF(U227="zákl. přenesená",N228,0)</f>
        <v>0</v>
      </c>
      <c r="BH227" s="143">
        <f>IF(U227="sníž. přenesená",N228,0)</f>
        <v>0</v>
      </c>
      <c r="BI227" s="143">
        <f>IF(U227="nulová",N228,0)</f>
        <v>0</v>
      </c>
      <c r="BJ227" s="17" t="s">
        <v>75</v>
      </c>
      <c r="BK227" s="143">
        <f>ROUND(L228*K228,2)</f>
        <v>0</v>
      </c>
      <c r="BL227" s="17" t="s">
        <v>123</v>
      </c>
      <c r="BM227" s="17" t="s">
        <v>190</v>
      </c>
    </row>
    <row r="228" spans="2:65" s="1" customFormat="1" ht="16.5" customHeight="1" x14ac:dyDescent="0.3">
      <c r="B228" s="51"/>
      <c r="C228" s="136">
        <v>65</v>
      </c>
      <c r="D228" s="136" t="s">
        <v>121</v>
      </c>
      <c r="E228" s="137" t="s">
        <v>188</v>
      </c>
      <c r="F228" s="232" t="s">
        <v>189</v>
      </c>
      <c r="G228" s="232"/>
      <c r="H228" s="232"/>
      <c r="I228" s="232"/>
      <c r="J228" s="138" t="s">
        <v>122</v>
      </c>
      <c r="K228" s="139">
        <v>152</v>
      </c>
      <c r="L228" s="233"/>
      <c r="M228" s="233"/>
      <c r="N228" s="233">
        <f>ROUND(L228*K228,2)</f>
        <v>0</v>
      </c>
      <c r="O228" s="233"/>
      <c r="P228" s="233"/>
      <c r="Q228" s="233"/>
      <c r="R228" s="53"/>
    </row>
    <row r="229" spans="2:65" x14ac:dyDescent="0.3"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</row>
  </sheetData>
  <mergeCells count="302">
    <mergeCell ref="F216:I216"/>
    <mergeCell ref="L216:M216"/>
    <mergeCell ref="N216:Q216"/>
    <mergeCell ref="F220:I220"/>
    <mergeCell ref="L220:M220"/>
    <mergeCell ref="N220:Q220"/>
    <mergeCell ref="F221:I221"/>
    <mergeCell ref="F222:I222"/>
    <mergeCell ref="L222:M222"/>
    <mergeCell ref="N222:Q222"/>
    <mergeCell ref="F217:I217"/>
    <mergeCell ref="L217:M217"/>
    <mergeCell ref="F129:I129"/>
    <mergeCell ref="L129:M129"/>
    <mergeCell ref="N129:Q129"/>
    <mergeCell ref="N211:Q211"/>
    <mergeCell ref="F212:I212"/>
    <mergeCell ref="N142:Q142"/>
    <mergeCell ref="F148:I148"/>
    <mergeCell ref="F214:I214"/>
    <mergeCell ref="L214:M214"/>
    <mergeCell ref="N214:Q214"/>
    <mergeCell ref="N195:Q195"/>
    <mergeCell ref="F194:I194"/>
    <mergeCell ref="F193:I193"/>
    <mergeCell ref="L193:M193"/>
    <mergeCell ref="N193:Q193"/>
    <mergeCell ref="F196:I196"/>
    <mergeCell ref="L196:M196"/>
    <mergeCell ref="N196:Q196"/>
    <mergeCell ref="F203:I203"/>
    <mergeCell ref="L203:M203"/>
    <mergeCell ref="N203:Q203"/>
    <mergeCell ref="N197:Q197"/>
    <mergeCell ref="N199:Q199"/>
    <mergeCell ref="F185:I185"/>
    <mergeCell ref="N126:Q126"/>
    <mergeCell ref="N127:Q127"/>
    <mergeCell ref="N128:Q128"/>
    <mergeCell ref="N150:Q150"/>
    <mergeCell ref="N155:Q155"/>
    <mergeCell ref="N192:Q192"/>
    <mergeCell ref="L172:M172"/>
    <mergeCell ref="N172:Q172"/>
    <mergeCell ref="L177:M177"/>
    <mergeCell ref="N177:Q177"/>
    <mergeCell ref="L148:M148"/>
    <mergeCell ref="N148:Q148"/>
    <mergeCell ref="N159:Q159"/>
    <mergeCell ref="L160:M160"/>
    <mergeCell ref="N160:Q160"/>
    <mergeCell ref="L142:M142"/>
    <mergeCell ref="N158:Q158"/>
    <mergeCell ref="N137:Q137"/>
    <mergeCell ref="L139:M139"/>
    <mergeCell ref="N139:Q139"/>
    <mergeCell ref="N107:Q107"/>
    <mergeCell ref="L109:Q109"/>
    <mergeCell ref="C115:Q115"/>
    <mergeCell ref="F149:I149"/>
    <mergeCell ref="L149:M149"/>
    <mergeCell ref="N149:Q149"/>
    <mergeCell ref="F142:I142"/>
    <mergeCell ref="H1:K1"/>
    <mergeCell ref="F177:I177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L154:M154"/>
    <mergeCell ref="N154:Q154"/>
    <mergeCell ref="F157:I157"/>
    <mergeCell ref="L157:M157"/>
    <mergeCell ref="N157:Q157"/>
    <mergeCell ref="F158:I158"/>
    <mergeCell ref="L158:M158"/>
    <mergeCell ref="F198:I198"/>
    <mergeCell ref="L198:M198"/>
    <mergeCell ref="N198:Q198"/>
    <mergeCell ref="F204:I204"/>
    <mergeCell ref="L204:M204"/>
    <mergeCell ref="N204:Q204"/>
    <mergeCell ref="F201:I201"/>
    <mergeCell ref="L201:M201"/>
    <mergeCell ref="N201:Q201"/>
    <mergeCell ref="N200:Q200"/>
    <mergeCell ref="N202:Q202"/>
    <mergeCell ref="F202:I202"/>
    <mergeCell ref="L202:M202"/>
    <mergeCell ref="F130:I130"/>
    <mergeCell ref="F131:I131"/>
    <mergeCell ref="F133:I133"/>
    <mergeCell ref="F132:I132"/>
    <mergeCell ref="L191:M191"/>
    <mergeCell ref="N191:Q191"/>
    <mergeCell ref="F191:I191"/>
    <mergeCell ref="F195:I195"/>
    <mergeCell ref="L195:M195"/>
    <mergeCell ref="F186:I186"/>
    <mergeCell ref="F169:I169"/>
    <mergeCell ref="F134:I134"/>
    <mergeCell ref="L134:M134"/>
    <mergeCell ref="N134:Q134"/>
    <mergeCell ref="F135:I135"/>
    <mergeCell ref="F136:I136"/>
    <mergeCell ref="L136:M136"/>
    <mergeCell ref="N136:Q136"/>
    <mergeCell ref="F143:I143"/>
    <mergeCell ref="L131:M131"/>
    <mergeCell ref="N131:Q131"/>
    <mergeCell ref="L137:M137"/>
    <mergeCell ref="F160:I160"/>
    <mergeCell ref="F167:I167"/>
    <mergeCell ref="F228:I228"/>
    <mergeCell ref="L228:M228"/>
    <mergeCell ref="N228:Q228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N226:Q226"/>
    <mergeCell ref="N217:Q217"/>
    <mergeCell ref="F218:I218"/>
    <mergeCell ref="F219:I219"/>
    <mergeCell ref="L219:M219"/>
    <mergeCell ref="N219:Q219"/>
    <mergeCell ref="F223:I223"/>
    <mergeCell ref="L223:M223"/>
    <mergeCell ref="N223:Q223"/>
    <mergeCell ref="L212:M212"/>
    <mergeCell ref="N212:Q212"/>
    <mergeCell ref="N213:Q213"/>
    <mergeCell ref="F227:I227"/>
    <mergeCell ref="L227:M227"/>
    <mergeCell ref="N227:Q227"/>
    <mergeCell ref="F224:I224"/>
    <mergeCell ref="L224:M224"/>
    <mergeCell ref="N224:Q224"/>
    <mergeCell ref="F225:I225"/>
    <mergeCell ref="L225:M225"/>
    <mergeCell ref="N225:Q225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05:Q205"/>
    <mergeCell ref="F215:I215"/>
    <mergeCell ref="F171:I171"/>
    <mergeCell ref="F187:I187"/>
    <mergeCell ref="F189:I189"/>
    <mergeCell ref="N174:Q174"/>
    <mergeCell ref="F175:I175"/>
    <mergeCell ref="F176:I176"/>
    <mergeCell ref="F172:I172"/>
    <mergeCell ref="F188:I188"/>
    <mergeCell ref="L188:M188"/>
    <mergeCell ref="N188:Q188"/>
    <mergeCell ref="L185:M185"/>
    <mergeCell ref="N185:Q185"/>
    <mergeCell ref="L187:M187"/>
    <mergeCell ref="N187:Q187"/>
    <mergeCell ref="L174:M174"/>
    <mergeCell ref="F180:I180"/>
    <mergeCell ref="F181:I181"/>
    <mergeCell ref="L181:M181"/>
    <mergeCell ref="N181:Q181"/>
    <mergeCell ref="F190:I190"/>
    <mergeCell ref="L189:M189"/>
    <mergeCell ref="N189:Q189"/>
    <mergeCell ref="F174:I174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F137:I137"/>
    <mergeCell ref="F138:I138"/>
    <mergeCell ref="F139:I139"/>
    <mergeCell ref="F140:I140"/>
    <mergeCell ref="F141:I141"/>
    <mergeCell ref="L132:M132"/>
    <mergeCell ref="N132:Q132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F161:I161"/>
    <mergeCell ref="L161:M161"/>
    <mergeCell ref="N161:Q161"/>
    <mergeCell ref="F156:I156"/>
    <mergeCell ref="L156:M156"/>
    <mergeCell ref="N156:Q156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59:I159"/>
    <mergeCell ref="L159:M159"/>
    <mergeCell ref="F163:I163"/>
    <mergeCell ref="L163:M163"/>
    <mergeCell ref="N163:Q163"/>
    <mergeCell ref="F162:I162"/>
    <mergeCell ref="L162:M162"/>
    <mergeCell ref="N162:Q162"/>
    <mergeCell ref="F164:I164"/>
    <mergeCell ref="L164:M164"/>
    <mergeCell ref="N164:Q164"/>
    <mergeCell ref="F182:I182"/>
    <mergeCell ref="F183:I183"/>
    <mergeCell ref="L183:M183"/>
    <mergeCell ref="N183:Q183"/>
    <mergeCell ref="F184:I184"/>
    <mergeCell ref="L184:M184"/>
    <mergeCell ref="N184:Q184"/>
    <mergeCell ref="F165:I165"/>
    <mergeCell ref="L165:M165"/>
    <mergeCell ref="N165:Q165"/>
    <mergeCell ref="F166:I166"/>
    <mergeCell ref="L166:M166"/>
    <mergeCell ref="N166:Q166"/>
    <mergeCell ref="F173:I173"/>
    <mergeCell ref="F178:I178"/>
    <mergeCell ref="F179:I179"/>
    <mergeCell ref="L179:M179"/>
    <mergeCell ref="N179:Q179"/>
    <mergeCell ref="F168:I168"/>
    <mergeCell ref="L168:M168"/>
    <mergeCell ref="N168:Q168"/>
    <mergeCell ref="F170:I170"/>
    <mergeCell ref="L170:M170"/>
    <mergeCell ref="N170:Q170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25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Kanalizace</vt:lpstr>
      <vt:lpstr>Vodovod</vt:lpstr>
      <vt:lpstr>Stavební úpravy</vt:lpstr>
      <vt:lpstr>Kanalizace!Názvy_tisku</vt:lpstr>
      <vt:lpstr>'Rekapitulace stavby'!Názvy_tisku</vt:lpstr>
      <vt:lpstr>'Stavební úpravy'!Názvy_tisku</vt:lpstr>
      <vt:lpstr>Vodovod!Názvy_tisku</vt:lpstr>
      <vt:lpstr>Kanalizace!Oblast_tisku</vt:lpstr>
      <vt:lpstr>'Rekapitulace stavby'!Oblast_tisku</vt:lpstr>
      <vt:lpstr>'Stavební úpravy'!Oblast_tisku</vt:lpstr>
      <vt:lpstr>Vodovod!Oblast_tisku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Borovičková</dc:creator>
  <cp:lastModifiedBy>Krzák Jan</cp:lastModifiedBy>
  <cp:lastPrinted>2022-05-26T08:42:12Z</cp:lastPrinted>
  <dcterms:created xsi:type="dcterms:W3CDTF">2018-01-05T07:22:27Z</dcterms:created>
  <dcterms:modified xsi:type="dcterms:W3CDTF">2026-01-27T11:57:12Z</dcterms:modified>
</cp:coreProperties>
</file>