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S:\MHUM\Dostál\8. Předláždění chodníku na ul. Mírová, Studénka\Oprava chodníku předl.na ul. Mírová ve Studénce\"/>
    </mc:Choice>
  </mc:AlternateContent>
  <xr:revisionPtr revIDLastSave="0" documentId="8_{644AD1A4-2098-4BE8-BACF-45422DE200E6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Rekapitulace stavby" sheetId="1" state="veryHidden" r:id="rId1"/>
    <sheet name="2026-MS-02 - Předláždění ..." sheetId="2" r:id="rId2"/>
  </sheets>
  <definedNames>
    <definedName name="_xlnm._FilterDatabase" localSheetId="1" hidden="1">'2026-MS-02 - Předláždění ...'!$C$119:$K$204</definedName>
    <definedName name="_xlnm.Print_Titles" localSheetId="1">'2026-MS-02 - Předláždění ...'!$119:$119</definedName>
    <definedName name="_xlnm.Print_Titles" localSheetId="0">'Rekapitulace stavby'!$92:$92</definedName>
    <definedName name="_xlnm.Print_Area" localSheetId="1">'2026-MS-02 - Předláždění ...'!$C$4:$J$76,'2026-MS-02 - Předláždění ...'!$C$82:$J$103,'2026-MS-02 - Předláždění ...'!$C$109:$K$204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95" i="1"/>
  <c r="J33" i="2"/>
  <c r="AX95" i="1"/>
  <c r="BI203" i="2"/>
  <c r="BH203" i="2"/>
  <c r="BG203" i="2"/>
  <c r="BF203" i="2"/>
  <c r="T203" i="2"/>
  <c r="T202" i="2"/>
  <c r="R203" i="2"/>
  <c r="R202" i="2" s="1"/>
  <c r="P203" i="2"/>
  <c r="P202" i="2" s="1"/>
  <c r="BI200" i="2"/>
  <c r="BH200" i="2"/>
  <c r="BG200" i="2"/>
  <c r="BF200" i="2"/>
  <c r="T200" i="2"/>
  <c r="T199" i="2"/>
  <c r="R200" i="2"/>
  <c r="R199" i="2"/>
  <c r="P200" i="2"/>
  <c r="P199" i="2" s="1"/>
  <c r="BI193" i="2"/>
  <c r="BH193" i="2"/>
  <c r="BG193" i="2"/>
  <c r="BF193" i="2"/>
  <c r="T193" i="2"/>
  <c r="T192" i="2"/>
  <c r="R193" i="2"/>
  <c r="R192" i="2"/>
  <c r="P193" i="2"/>
  <c r="P192" i="2"/>
  <c r="BI190" i="2"/>
  <c r="BH190" i="2"/>
  <c r="BG190" i="2"/>
  <c r="BF190" i="2"/>
  <c r="T190" i="2"/>
  <c r="T189" i="2" s="1"/>
  <c r="R190" i="2"/>
  <c r="R189" i="2"/>
  <c r="P190" i="2"/>
  <c r="P189" i="2"/>
  <c r="BI187" i="2"/>
  <c r="BH187" i="2"/>
  <c r="BG187" i="2"/>
  <c r="BF187" i="2"/>
  <c r="T187" i="2"/>
  <c r="R187" i="2"/>
  <c r="P187" i="2"/>
  <c r="BI185" i="2"/>
  <c r="BH185" i="2"/>
  <c r="BG185" i="2"/>
  <c r="BF185" i="2"/>
  <c r="T185" i="2"/>
  <c r="R185" i="2"/>
  <c r="P185" i="2"/>
  <c r="BI183" i="2"/>
  <c r="BH183" i="2"/>
  <c r="BG183" i="2"/>
  <c r="BF183" i="2"/>
  <c r="T183" i="2"/>
  <c r="R183" i="2"/>
  <c r="P183" i="2"/>
  <c r="BI179" i="2"/>
  <c r="BH179" i="2"/>
  <c r="BG179" i="2"/>
  <c r="BF179" i="2"/>
  <c r="T179" i="2"/>
  <c r="R179" i="2"/>
  <c r="P179" i="2"/>
  <c r="BI176" i="2"/>
  <c r="BH176" i="2"/>
  <c r="BG176" i="2"/>
  <c r="BF176" i="2"/>
  <c r="T176" i="2"/>
  <c r="R176" i="2"/>
  <c r="P176" i="2"/>
  <c r="BI172" i="2"/>
  <c r="BH172" i="2"/>
  <c r="BG172" i="2"/>
  <c r="BF172" i="2"/>
  <c r="T172" i="2"/>
  <c r="R172" i="2"/>
  <c r="P172" i="2"/>
  <c r="BI169" i="2"/>
  <c r="BH169" i="2"/>
  <c r="BG169" i="2"/>
  <c r="BF169" i="2"/>
  <c r="T169" i="2"/>
  <c r="R169" i="2"/>
  <c r="P169" i="2"/>
  <c r="BI165" i="2"/>
  <c r="BH165" i="2"/>
  <c r="BG165" i="2"/>
  <c r="BF165" i="2"/>
  <c r="T165" i="2"/>
  <c r="R165" i="2"/>
  <c r="P165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8" i="2"/>
  <c r="BH158" i="2"/>
  <c r="BG158" i="2"/>
  <c r="BF158" i="2"/>
  <c r="T158" i="2"/>
  <c r="R158" i="2"/>
  <c r="P158" i="2"/>
  <c r="BI153" i="2"/>
  <c r="BH153" i="2"/>
  <c r="BG153" i="2"/>
  <c r="BF153" i="2"/>
  <c r="T153" i="2"/>
  <c r="R153" i="2"/>
  <c r="P153" i="2"/>
  <c r="BI147" i="2"/>
  <c r="BH147" i="2"/>
  <c r="BG147" i="2"/>
  <c r="BF147" i="2"/>
  <c r="T147" i="2"/>
  <c r="R147" i="2"/>
  <c r="P147" i="2"/>
  <c r="BI145" i="2"/>
  <c r="BH145" i="2"/>
  <c r="BG145" i="2"/>
  <c r="BF145" i="2"/>
  <c r="T145" i="2"/>
  <c r="R145" i="2"/>
  <c r="P145" i="2"/>
  <c r="BI143" i="2"/>
  <c r="BH143" i="2"/>
  <c r="BG143" i="2"/>
  <c r="BF143" i="2"/>
  <c r="T143" i="2"/>
  <c r="R143" i="2"/>
  <c r="P143" i="2"/>
  <c r="BI140" i="2"/>
  <c r="BH140" i="2"/>
  <c r="BG140" i="2"/>
  <c r="BF140" i="2"/>
  <c r="T140" i="2"/>
  <c r="R140" i="2"/>
  <c r="P140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BI133" i="2"/>
  <c r="BH133" i="2"/>
  <c r="BG133" i="2"/>
  <c r="BF133" i="2"/>
  <c r="T133" i="2"/>
  <c r="R133" i="2"/>
  <c r="P133" i="2"/>
  <c r="BI129" i="2"/>
  <c r="BH129" i="2"/>
  <c r="BG129" i="2"/>
  <c r="BF129" i="2"/>
  <c r="T129" i="2"/>
  <c r="R129" i="2"/>
  <c r="P129" i="2"/>
  <c r="BI127" i="2"/>
  <c r="BH127" i="2"/>
  <c r="BG127" i="2"/>
  <c r="BF127" i="2"/>
  <c r="T127" i="2"/>
  <c r="R127" i="2"/>
  <c r="P127" i="2"/>
  <c r="BI125" i="2"/>
  <c r="BH125" i="2"/>
  <c r="BG125" i="2"/>
  <c r="BF125" i="2"/>
  <c r="T125" i="2"/>
  <c r="R125" i="2"/>
  <c r="P125" i="2"/>
  <c r="BI122" i="2"/>
  <c r="BH122" i="2"/>
  <c r="BG122" i="2"/>
  <c r="BF122" i="2"/>
  <c r="T122" i="2"/>
  <c r="R122" i="2"/>
  <c r="P122" i="2"/>
  <c r="J117" i="2"/>
  <c r="J116" i="2"/>
  <c r="F116" i="2"/>
  <c r="F114" i="2"/>
  <c r="E112" i="2"/>
  <c r="J90" i="2"/>
  <c r="J89" i="2"/>
  <c r="F89" i="2"/>
  <c r="F87" i="2"/>
  <c r="E85" i="2"/>
  <c r="J16" i="2"/>
  <c r="E16" i="2"/>
  <c r="F117" i="2" s="1"/>
  <c r="J15" i="2"/>
  <c r="J10" i="2"/>
  <c r="J114" i="2"/>
  <c r="L90" i="1"/>
  <c r="AM90" i="1"/>
  <c r="AM89" i="1"/>
  <c r="L89" i="1"/>
  <c r="AM87" i="1"/>
  <c r="L87" i="1"/>
  <c r="L85" i="1"/>
  <c r="L84" i="1"/>
  <c r="J125" i="2"/>
  <c r="J122" i="2"/>
  <c r="BK203" i="2"/>
  <c r="BK200" i="2"/>
  <c r="BK187" i="2"/>
  <c r="BK185" i="2"/>
  <c r="BK183" i="2"/>
  <c r="J183" i="2"/>
  <c r="BK179" i="2"/>
  <c r="J176" i="2"/>
  <c r="BK169" i="2"/>
  <c r="BK165" i="2"/>
  <c r="J165" i="2"/>
  <c r="BK161" i="2"/>
  <c r="J161" i="2"/>
  <c r="BK160" i="2"/>
  <c r="J160" i="2"/>
  <c r="BK158" i="2"/>
  <c r="J158" i="2"/>
  <c r="BK153" i="2"/>
  <c r="J153" i="2"/>
  <c r="J147" i="2"/>
  <c r="J145" i="2"/>
  <c r="BK143" i="2"/>
  <c r="J143" i="2"/>
  <c r="J140" i="2"/>
  <c r="BK138" i="2"/>
  <c r="J136" i="2"/>
  <c r="BK133" i="2"/>
  <c r="BK127" i="2"/>
  <c r="BK190" i="2"/>
  <c r="AS94" i="1"/>
  <c r="BK147" i="2"/>
  <c r="BK145" i="2"/>
  <c r="BK140" i="2"/>
  <c r="J138" i="2"/>
  <c r="BK136" i="2"/>
  <c r="J133" i="2"/>
  <c r="BK129" i="2"/>
  <c r="J129" i="2"/>
  <c r="J127" i="2"/>
  <c r="J190" i="2"/>
  <c r="J187" i="2"/>
  <c r="J185" i="2"/>
  <c r="BK176" i="2"/>
  <c r="BK125" i="2"/>
  <c r="BK122" i="2"/>
  <c r="BK193" i="2"/>
  <c r="J193" i="2"/>
  <c r="J203" i="2"/>
  <c r="J200" i="2"/>
  <c r="J179" i="2"/>
  <c r="BK172" i="2"/>
  <c r="J172" i="2"/>
  <c r="J169" i="2"/>
  <c r="R152" i="2" l="1"/>
  <c r="R121" i="2"/>
  <c r="R164" i="2"/>
  <c r="BK164" i="2"/>
  <c r="J164" i="2"/>
  <c r="J98" i="2"/>
  <c r="T121" i="2"/>
  <c r="BK142" i="2"/>
  <c r="BK120" i="2" s="1"/>
  <c r="J120" i="2" s="1"/>
  <c r="J94" i="2" s="1"/>
  <c r="J142" i="2"/>
  <c r="J96" i="2"/>
  <c r="BK152" i="2"/>
  <c r="J152" i="2"/>
  <c r="J97" i="2"/>
  <c r="BK121" i="2"/>
  <c r="R142" i="2"/>
  <c r="R120" i="2" s="1"/>
  <c r="P121" i="2"/>
  <c r="T142" i="2"/>
  <c r="T120" i="2" s="1"/>
  <c r="T164" i="2"/>
  <c r="T152" i="2"/>
  <c r="P164" i="2"/>
  <c r="P152" i="2"/>
  <c r="P142" i="2"/>
  <c r="BE169" i="2"/>
  <c r="BE176" i="2"/>
  <c r="BK192" i="2"/>
  <c r="J192" i="2"/>
  <c r="J100" i="2"/>
  <c r="J87" i="2"/>
  <c r="F90" i="2"/>
  <c r="BE122" i="2"/>
  <c r="BE125" i="2"/>
  <c r="BE203" i="2"/>
  <c r="BE185" i="2"/>
  <c r="BE187" i="2"/>
  <c r="BE129" i="2"/>
  <c r="BE133" i="2"/>
  <c r="BE138" i="2"/>
  <c r="BE143" i="2"/>
  <c r="BK199" i="2"/>
  <c r="J199" i="2"/>
  <c r="J101" i="2"/>
  <c r="BE127" i="2"/>
  <c r="BE136" i="2"/>
  <c r="BE140" i="2"/>
  <c r="BE145" i="2"/>
  <c r="BE147" i="2"/>
  <c r="BE153" i="2"/>
  <c r="BE158" i="2"/>
  <c r="BE160" i="2"/>
  <c r="BE200" i="2"/>
  <c r="BK189" i="2"/>
  <c r="J189" i="2"/>
  <c r="J99" i="2"/>
  <c r="BE161" i="2"/>
  <c r="BE165" i="2"/>
  <c r="BE172" i="2"/>
  <c r="BE179" i="2"/>
  <c r="BE190" i="2"/>
  <c r="BK202" i="2"/>
  <c r="J202" i="2"/>
  <c r="J102" i="2"/>
  <c r="BE183" i="2"/>
  <c r="BE193" i="2"/>
  <c r="F33" i="2"/>
  <c r="BB95" i="1"/>
  <c r="BB94" i="1"/>
  <c r="AX94" i="1"/>
  <c r="J32" i="2"/>
  <c r="AW95" i="1"/>
  <c r="F34" i="2"/>
  <c r="BC95" i="1"/>
  <c r="BC94" i="1"/>
  <c r="AY94" i="1"/>
  <c r="F32" i="2"/>
  <c r="BA95" i="1"/>
  <c r="BA94" i="1"/>
  <c r="AW94" i="1"/>
  <c r="AK30" i="1" s="1"/>
  <c r="F35" i="2"/>
  <c r="BD95" i="1" s="1"/>
  <c r="BD94" i="1" s="1"/>
  <c r="W33" i="1" s="1"/>
  <c r="P120" i="2" l="1"/>
  <c r="AU95" i="1"/>
  <c r="J121" i="2"/>
  <c r="J95" i="2"/>
  <c r="AU94" i="1"/>
  <c r="W30" i="1"/>
  <c r="F31" i="2"/>
  <c r="AZ95" i="1"/>
  <c r="AZ94" i="1" s="1"/>
  <c r="W29" i="1" s="1"/>
  <c r="W31" i="1"/>
  <c r="W32" i="1"/>
  <c r="J28" i="2"/>
  <c r="AG95" i="1"/>
  <c r="J31" i="2"/>
  <c r="AV95" i="1" s="1"/>
  <c r="AT95" i="1" s="1"/>
  <c r="J37" i="2" l="1"/>
  <c r="AN95" i="1"/>
  <c r="AG94" i="1"/>
  <c r="AV94" i="1"/>
  <c r="AK29" i="1"/>
  <c r="AK26" i="1" l="1"/>
  <c r="AK35" i="1" s="1"/>
  <c r="AT94" i="1"/>
  <c r="AN94" i="1" l="1"/>
</calcChain>
</file>

<file path=xl/sharedStrings.xml><?xml version="1.0" encoding="utf-8"?>
<sst xmlns="http://schemas.openxmlformats.org/spreadsheetml/2006/main" count="1008" uniqueCount="289">
  <si>
    <t>Export Komplet</t>
  </si>
  <si>
    <t/>
  </si>
  <si>
    <t>2.0</t>
  </si>
  <si>
    <t>ZAMOK</t>
  </si>
  <si>
    <t>False</t>
  </si>
  <si>
    <t>{5a4897c7-f430-4686-9d4f-2281269f2cfd}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</si>
  <si>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</si>
  <si>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</si>
  <si>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</si>
  <si>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</si>
  <si>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</si>
  <si>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</si>
  <si>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</si>
  <si>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</si>
  <si>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2026-MS-02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</si>
  <si>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</si>
  <si>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</si>
  <si>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Předláždění chodníku na ul. Mírové ve Studénce</t>
  </si>
  <si>
    <t>KSO:</t>
  </si>
  <si>
    <t>CC-CZ:</t>
  </si>
  <si>
    <t>Místo:</t>
  </si>
  <si>
    <t xml:space="preserve"> </t>
  </si>
  <si>
    <t>Datum:</t>
  </si>
  <si>
    <t>2. 2. 2026</t>
  </si>
  <si>
    <t>Zadavatel:</t>
  </si>
  <si>
    <t>IČ:</t>
  </si>
  <si>
    <t>Město Studénka</t>
  </si>
  <si>
    <t>DIČ:</t>
  </si>
  <si>
    <t>Uchazeč:</t>
  </si>
  <si>
    <t>Vyplň údaj</t>
  </si>
  <si>
    <t>Projektant:</t>
  </si>
  <si>
    <t>True</t>
  </si>
  <si>
    <t>Zpracovatel:</t>
  </si>
  <si>
    <t>190 07 680</t>
  </si>
  <si>
    <t>Ladislav Pekárek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</si>
  <si>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</si>
  <si>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</si>
  <si>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</si>
  <si>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</si>
  <si>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</si>
  <si>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</si>
  <si>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</si>
  <si>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</si>
  <si>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</si>
  <si>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</si>
  <si>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</si>
  <si>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</si>
  <si>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</si>
  <si>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</si>
  <si>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</si>
  <si>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</si>
  <si>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</si>
  <si>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</si>
  <si>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</si>
  <si>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</si>
  <si>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</si>
  <si>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</si>
  <si>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</si>
  <si>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</si>
  <si>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</si>
  <si>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</si>
  <si>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</si>
  <si>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</si>
  <si>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</si>
  <si>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</si>
  <si>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</si>
  <si>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</si>
  <si>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</si>
  <si>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</si>
  <si>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</si>
  <si>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</si>
  <si>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</si>
  <si>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</si>
  <si>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</si>
  <si>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</si>
  <si>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</si>
  <si>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</si>
  <si>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</si>
  <si>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</si>
  <si>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</si>
  <si>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</si>
  <si>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</si>
  <si>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</si>
  <si>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</si>
  <si>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</si>
  <si>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</si>
  <si>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</si>
  <si>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</si>
  <si>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</si>
  <si>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</si>
  <si>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1 - Zemní práce</t>
  </si>
  <si>
    <t>5 - Komunikace pozemní</t>
  </si>
  <si>
    <t>9 - Ostatní konstrukce a práce, bourání</t>
  </si>
  <si>
    <t>997 - Doprava suti a vybouraných hmot</t>
  </si>
  <si>
    <t>998 - Přesun hmot</t>
  </si>
  <si>
    <t>HZS - Hodinové zúčtovací sazby</t>
  </si>
  <si>
    <t>VRN1 - Průzkumné, zeměměřičské a projektové práce</t>
  </si>
  <si>
    <t>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</si>
  <si>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</si>
  <si>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</si>
  <si>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</si>
  <si>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</si>
  <si>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</si>
  <si>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</si>
  <si>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</si>
  <si>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</si>
  <si>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</si>
  <si>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</si>
  <si>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</si>
  <si>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</si>
  <si>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</si>
  <si>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Zemní práce</t>
  </si>
  <si>
    <t>ROZPOCET</t>
  </si>
  <si>
    <t>K</t>
  </si>
  <si>
    <t>113106123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</si>
  <si>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</si>
  <si>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m2</t>
  </si>
  <si>
    <t>CS ÚRS 2026 01</t>
  </si>
  <si>
    <t>4</t>
  </si>
  <si>
    <t>-606804982</t>
  </si>
  <si>
    <t>Online PSC</t>
  </si>
  <si>
    <t>https://podminky.urs.cz/item/CS_URS_2026_01/113106123</t>
  </si>
  <si>
    <t>VV</t>
  </si>
  <si>
    <t>425,00+74,00</t>
  </si>
  <si>
    <t>113107221</t>
  </si>
  <si>
    <t>Odstranění podkladů nebo krytů strojně plochy jednotlivě přes 200 m2 s přemístěním hmot na skládku na vzdálenost do 20 m nebo s naložením na dopravní prostředek z kameniva hrubého drceného, o tl. vrstvy do 100 mm</t>
  </si>
  <si>
    <t>-1079272181</t>
  </si>
  <si>
    <t>https://podminky.urs.cz/item/CS_URS_2026_01/113107221</t>
  </si>
  <si>
    <t>3</t>
  </si>
  <si>
    <t>113202111</t>
  </si>
  <si>
    <t>Vytrhání obrub s vybouráním lože, s přemístěním hmot na skládku na vzdálenost do 3 m nebo s naložením na dopravní prostředek z krajníků nebo obrubníků stojatých</t>
  </si>
  <si>
    <t>m</t>
  </si>
  <si>
    <t>1480263434</t>
  </si>
  <si>
    <t>https://podminky.urs.cz/item/CS_URS_2026_01/113202111</t>
  </si>
  <si>
    <t>121112003</t>
  </si>
  <si>
    <t>Sejmutí ornice ručně při souvislé ploše, tl. vrstvy do 200 mm</t>
  </si>
  <si>
    <t>279204561</t>
  </si>
  <si>
    <t>https://podminky.urs.cz/item/CS_URS_2026_01/121112003</t>
  </si>
  <si>
    <t>sejmutí kulturní vrsty před bouráním a osazením obrubníků</t>
  </si>
  <si>
    <t>446,00*0,45</t>
  </si>
  <si>
    <t>5</t>
  </si>
  <si>
    <t>181311103</t>
  </si>
  <si>
    <t>Rozprostření a urovnání ornice v rovině nebo ve svahu sklonu do 1:5 ručně při souvislé ploše, tl. vrstvy do 200 mm</t>
  </si>
  <si>
    <t>848648154</t>
  </si>
  <si>
    <t>https://podminky.urs.cz/item/CS_URS_2026_01/181311103</t>
  </si>
  <si>
    <t>P</t>
  </si>
  <si>
    <t>Poznámka k položce:_x000D_
kolem nově položených obrubníků</t>
  </si>
  <si>
    <t>6</t>
  </si>
  <si>
    <t>181411131</t>
  </si>
  <si>
    <t>Založení trávníku na půdě předem připravené plochy do 1000 m2 výsevem včetně utažení parkového v rovině nebo na svahu do 1:5</t>
  </si>
  <si>
    <t>-280988108</t>
  </si>
  <si>
    <t>https://podminky.urs.cz/item/CS_URS_2026_01/181411131</t>
  </si>
  <si>
    <t>7</t>
  </si>
  <si>
    <t>M</t>
  </si>
  <si>
    <t>00572410</t>
  </si>
  <si>
    <t>osivo směs travní parková</t>
  </si>
  <si>
    <t>kg</t>
  </si>
  <si>
    <t>8</t>
  </si>
  <si>
    <t>1713202480</t>
  </si>
  <si>
    <t>200,7*0,02 'Přepočtené koeficientem množství</t>
  </si>
  <si>
    <t>181951112</t>
  </si>
  <si>
    <t>Úprava pláně vyrovnáním výškových rozdílů strojně v hornině třídy těžitelnosti I, skupiny 1 až 3 se zhutněním</t>
  </si>
  <si>
    <t>-213100363</t>
  </si>
  <si>
    <t>https://podminky.urs.cz/item/CS_URS_2026_01/181951112</t>
  </si>
  <si>
    <t>Komunikace pozemní</t>
  </si>
  <si>
    <t>9</t>
  </si>
  <si>
    <t>564831011</t>
  </si>
  <si>
    <t>Podklad ze štěrkodrti ŠD s rozprostřením a zhutněním plochy jednotlivě do 100 m2, po zhutnění tl. 100 mm</t>
  </si>
  <si>
    <t>1817109453</t>
  </si>
  <si>
    <t>https://podminky.urs.cz/item/CS_URS_2026_01/564831011</t>
  </si>
  <si>
    <t>10</t>
  </si>
  <si>
    <t>596211112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</si>
  <si>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100 do 300 m2</t>
  </si>
  <si>
    <t>1282197114</t>
  </si>
  <si>
    <t>https://podminky.urs.cz/item/CS_URS_2026_01/596211112</t>
  </si>
  <si>
    <t>11</t>
  </si>
  <si>
    <t>59245015</t>
  </si>
  <si>
    <t>dlažba zámková betonová tvaru I 200x165mm tl 60mm přírodní</t>
  </si>
  <si>
    <t>1125559889</t>
  </si>
  <si>
    <t>Poznámka k položce:_x000D_
Spotřeba: 36 kus/m2</t>
  </si>
  <si>
    <t>předpokládá se výměna 10 % plochy, zbztek původní</t>
  </si>
  <si>
    <t>499,00*0,10</t>
  </si>
  <si>
    <t>49,9*1,02 'Přepočtené koeficientem množství</t>
  </si>
  <si>
    <t>Ostatní konstrukce a práce, bourání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</si>
  <si>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</si>
  <si>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</si>
  <si>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-1909303312</t>
  </si>
  <si>
    <t>https://podminky.urs.cz/item/CS_URS_2026_01/916231213</t>
  </si>
  <si>
    <t>193,00*2</t>
  </si>
  <si>
    <t>4,00*15</t>
  </si>
  <si>
    <t>Součet</t>
  </si>
  <si>
    <t>13</t>
  </si>
  <si>
    <t>59217016</t>
  </si>
  <si>
    <t>obrubník betonový chodníkový 1000x80x250mm</t>
  </si>
  <si>
    <t>-1903607122</t>
  </si>
  <si>
    <t>446*1,02 'Přepočtené koeficientem množství</t>
  </si>
  <si>
    <t>14</t>
  </si>
  <si>
    <t>919726201.TCT</t>
  </si>
  <si>
    <t>Geotextilie pro vyztužení, separaci a filtraci tkaná z PP podélná pevnost v tahu do 15 kN/m PK TEX PP</t>
  </si>
  <si>
    <t>1213023670</t>
  </si>
  <si>
    <t>15</t>
  </si>
  <si>
    <t>979054451</t>
  </si>
  <si>
    <t>Očištění vybouraných prvků komunikací od spojovacího materiálu s odklizením a uložením očištěných hmot a spojovacího materiálu na skládku na vzdálenost do 10 m zámkových dlaždic s vyplněním spár kamenivem</t>
  </si>
  <si>
    <t>-911454067</t>
  </si>
  <si>
    <t>https://podminky.urs.cz/item/CS_URS_2026_01/979054451</t>
  </si>
  <si>
    <t>499,00*0,9</t>
  </si>
  <si>
    <t>997</t>
  </si>
  <si>
    <t>Doprava suti a vybouraných hmot</t>
  </si>
  <si>
    <t>16</t>
  </si>
  <si>
    <t>997221151</t>
  </si>
  <si>
    <t>Vodorovná doprava suti stavebním kolečkem s naložením a se složením z kusových materiálů, na vzdálenost do 50 m</t>
  </si>
  <si>
    <t>t</t>
  </si>
  <si>
    <t>2030831692</t>
  </si>
  <si>
    <t>https://podminky.urs.cz/item/CS_URS_2026_01/997221151</t>
  </si>
  <si>
    <t>doprava vybouraných zámkových dlaždic na místo očištění</t>
  </si>
  <si>
    <t>129,74</t>
  </si>
  <si>
    <t>17</t>
  </si>
  <si>
    <t>997221551</t>
  </si>
  <si>
    <t>Vodorovná doprava suti bez naložení, ale se složením a s hrubým urovnáním ze sypkých materiálů, na vzdálenost do 1 km</t>
  </si>
  <si>
    <t>-1263211595</t>
  </si>
  <si>
    <t>https://podminky.urs.cz/item/CS_URS_2026_01/997221551</t>
  </si>
  <si>
    <t>Poznámka k položce:_x000D_
staré podkladní vrstvy</t>
  </si>
  <si>
    <t>18</t>
  </si>
  <si>
    <t>997221559</t>
  </si>
  <si>
    <t>Vodorovná doprava suti bez naložení, ale se složením a s hrubým urovnáním ze sypkých materiálů, na vzdálenost Příplatek k ceně za každý další započatý 1 km přes 1 km</t>
  </si>
  <si>
    <t>407492937</t>
  </si>
  <si>
    <t>https://podminky.urs.cz/item/CS_URS_2026_01/997221559</t>
  </si>
  <si>
    <t>84,83*14 'Přepočtené koeficientem množství</t>
  </si>
  <si>
    <t>19</t>
  </si>
  <si>
    <t>997221561</t>
  </si>
  <si>
    <t>Vodorovná doprava suti bez naložení, ale se složením a s hrubým urovnáním z kusových materiálů, na vzdálenost do 1 km</t>
  </si>
  <si>
    <t>-328747242</t>
  </si>
  <si>
    <t>https://podminky.urs.cz/item/CS_URS_2026_01/997221561</t>
  </si>
  <si>
    <t>Poznámka k položce:_x000D_
staré obrubníky</t>
  </si>
  <si>
    <t>20</t>
  </si>
  <si>
    <t>997221569</t>
  </si>
  <si>
    <t>Vodorovná doprava suti bez naložení, ale se složením a s hrubým urovnáním z kusových materiálů, na vzdálenost Příplatek k ceně za každý další započatý 1 km přes 1 km</t>
  </si>
  <si>
    <t>-1025868479</t>
  </si>
  <si>
    <t>https://podminky.urs.cz/item/CS_URS_2026_01/997221569</t>
  </si>
  <si>
    <t>91,43*14 'Přepočtené koeficientem množství</t>
  </si>
  <si>
    <t>997221611</t>
  </si>
  <si>
    <t>Nakládání na dopravní prostředky pro vodorovnou dopravu suti</t>
  </si>
  <si>
    <t>50331257</t>
  </si>
  <si>
    <t>https://podminky.urs.cz/item/CS_URS_2026_01/997221611</t>
  </si>
  <si>
    <t>22</t>
  </si>
  <si>
    <t>997221861</t>
  </si>
  <si>
    <t>Poplatek za předání stavebního odpadu recyklačnímu zařízení z prostého betonu zatříděného do Katalogu odpadů pod kódem 17 01 01</t>
  </si>
  <si>
    <t>-943664020</t>
  </si>
  <si>
    <t>https://podminky.urs.cz/item/CS_URS_2026_01/997221861</t>
  </si>
  <si>
    <t>23</t>
  </si>
  <si>
    <t>997221873</t>
  </si>
  <si>
    <t>Poplatek za předání stavebního odpadu recyklačnímu zařízení zeminy a kamení zatříděného do Katalogu odpadů pod kódem 17 05 04</t>
  </si>
  <si>
    <t>-1956941820</t>
  </si>
  <si>
    <t>https://podminky.urs.cz/item/CS_URS_2026_01/997221873</t>
  </si>
  <si>
    <t>998</t>
  </si>
  <si>
    <t>Přesun hmot</t>
  </si>
  <si>
    <t>24</t>
  </si>
  <si>
    <t>998223011</t>
  </si>
  <si>
    <t>Přesun hmot pro pozemní komunikace s krytem dlážděným dopravní vzdálenost do 200 m jakékoliv délky objektu</t>
  </si>
  <si>
    <t>1558591115</t>
  </si>
  <si>
    <t>https://podminky.urs.cz/item/CS_URS_2026_01/998223011</t>
  </si>
  <si>
    <t>HZS</t>
  </si>
  <si>
    <t>Hodinové zúčtovací sazby</t>
  </si>
  <si>
    <t>25</t>
  </si>
  <si>
    <t>HZS1292</t>
  </si>
  <si>
    <t>Hodinové zúčtovací sazby profesí HSV zemní a pomocné práce stavební dělník</t>
  </si>
  <si>
    <t>hod</t>
  </si>
  <si>
    <t>512</t>
  </si>
  <si>
    <t>2060119079</t>
  </si>
  <si>
    <t>https://podminky.urs.cz/item/CS_URS_2026_01/HZS1292</t>
  </si>
  <si>
    <t>místa nadzvednutí chodníku kořenovými náběhy budou řešena</t>
  </si>
  <si>
    <t>podkopáním těchto kořenů, stlačení kořenů do volných prostor s následným zatížením a zasýpáním</t>
  </si>
  <si>
    <t>odhad hodin stavebního dělníka, fakturovat skutečnost</t>
  </si>
  <si>
    <t>100</t>
  </si>
  <si>
    <t>VRN1</t>
  </si>
  <si>
    <t>Průzkumné, zeměměřičské a projektové práce</t>
  </si>
  <si>
    <t>26</t>
  </si>
  <si>
    <t>012344000</t>
  </si>
  <si>
    <t>Vytyčovací práce</t>
  </si>
  <si>
    <t>suma</t>
  </si>
  <si>
    <t>1024</t>
  </si>
  <si>
    <t>1532834093</t>
  </si>
  <si>
    <t>https://podminky.urs.cz/item/CS_URS_2026_01/012344000</t>
  </si>
  <si>
    <t>VRN3</t>
  </si>
  <si>
    <t>Zařízení staveniště</t>
  </si>
  <si>
    <t>27</t>
  </si>
  <si>
    <t>030001000</t>
  </si>
  <si>
    <t>176686391</t>
  </si>
  <si>
    <t>https://podminky.urs.cz/item/CS_URS_2026_01/030001000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</si>
</sst>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1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7" fillId="0" borderId="3" xfId="0" applyFont="1" applyBorder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Protection="1">
      <protection locked="0"/>
    </xf>
    <xf numFmtId="4" fontId="6" fillId="0" borderId="0" xfId="0" applyNumberFormat="1" applyFont="1"/>
    <xf numFmtId="0" fontId="7" fillId="0" borderId="14" xfId="0" applyFont="1" applyBorder="1"/>
    <xf numFmtId="166" fontId="7" fillId="0" borderId="0" xfId="0" applyNumberFormat="1" applyFont="1"/>
    <xf numFmtId="166" fontId="7" fillId="0" borderId="15" xfId="0" applyNumberFormat="1" applyFont="1" applyBorder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1" fillId="0" borderId="22" xfId="0" applyFont="1" applyBorder="1" applyAlignment="1">
      <alignment horizontal="center" vertical="center"/>
    </xf>
    <xf numFmtId="49" fontId="21" fillId="0" borderId="22" xfId="0" applyNumberFormat="1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center" vertical="center" wrapText="1"/>
    </xf>
    <xf numFmtId="167" fontId="21" fillId="0" borderId="22" xfId="0" applyNumberFormat="1" applyFont="1" applyBorder="1" applyAlignment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8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7" fontId="8" fillId="0" borderId="0" xfId="0" applyNumberFormat="1" applyFont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5" fillId="0" borderId="0" xfId="0" applyFont="1" applyAlignment="1">
      <alignment vertical="center" wrapText="1"/>
    </xf>
    <xf numFmtId="0" fontId="36" fillId="0" borderId="22" xfId="0" applyFont="1" applyBorder="1" applyAlignment="1">
      <alignment horizontal="center" vertical="center"/>
    </xf>
    <xf numFmtId="49" fontId="36" fillId="0" borderId="22" xfId="0" applyNumberFormat="1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center" vertical="center" wrapText="1"/>
    </xf>
    <xf numFmtId="167" fontId="36" fillId="0" borderId="22" xfId="0" applyNumberFormat="1" applyFont="1" applyBorder="1" applyAlignment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/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right" vertical="center"/>
    </xf>
    <xf numFmtId="0" fontId="21" fillId="4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6_01/564831011" TargetMode="External"/><Relationship Id="rId13" Type="http://schemas.openxmlformats.org/officeDocument/2006/relationships/hyperlink" Target="https://podminky.urs.cz/item/CS_URS_2026_01/997221551" TargetMode="External"/><Relationship Id="rId18" Type="http://schemas.openxmlformats.org/officeDocument/2006/relationships/hyperlink" Target="https://podminky.urs.cz/item/CS_URS_2026_01/997221861" TargetMode="External"/><Relationship Id="rId3" Type="http://schemas.openxmlformats.org/officeDocument/2006/relationships/hyperlink" Target="https://podminky.urs.cz/item/CS_URS_2026_01/113202111" TargetMode="External"/><Relationship Id="rId21" Type="http://schemas.openxmlformats.org/officeDocument/2006/relationships/hyperlink" Target="https://podminky.urs.cz/item/CS_URS_2026_01/HZS1292" TargetMode="External"/><Relationship Id="rId7" Type="http://schemas.openxmlformats.org/officeDocument/2006/relationships/hyperlink" Target="https://podminky.urs.cz/item/CS_URS_2026_01/181951112" TargetMode="External"/><Relationship Id="rId12" Type="http://schemas.openxmlformats.org/officeDocument/2006/relationships/hyperlink" Target="https://podminky.urs.cz/item/CS_URS_2026_01/997221151" TargetMode="External"/><Relationship Id="rId17" Type="http://schemas.openxmlformats.org/officeDocument/2006/relationships/hyperlink" Target="https://podminky.urs.cz/item/CS_URS_2026_01/997221611" TargetMode="External"/><Relationship Id="rId2" Type="http://schemas.openxmlformats.org/officeDocument/2006/relationships/hyperlink" Target="https://podminky.urs.cz/item/CS_URS_2026_01/113107221" TargetMode="External"/><Relationship Id="rId16" Type="http://schemas.openxmlformats.org/officeDocument/2006/relationships/hyperlink" Target="https://podminky.urs.cz/item/CS_URS_2026_01/997221569" TargetMode="External"/><Relationship Id="rId20" Type="http://schemas.openxmlformats.org/officeDocument/2006/relationships/hyperlink" Target="https://podminky.urs.cz/item/CS_URS_2026_01/998223011" TargetMode="External"/><Relationship Id="rId1" Type="http://schemas.openxmlformats.org/officeDocument/2006/relationships/hyperlink" Target="https://podminky.urs.cz/item/CS_URS_2026_01/113106123" TargetMode="External"/><Relationship Id="rId6" Type="http://schemas.openxmlformats.org/officeDocument/2006/relationships/hyperlink" Target="https://podminky.urs.cz/item/CS_URS_2026_01/181411131" TargetMode="External"/><Relationship Id="rId11" Type="http://schemas.openxmlformats.org/officeDocument/2006/relationships/hyperlink" Target="https://podminky.urs.cz/item/CS_URS_2026_01/979054451" TargetMode="External"/><Relationship Id="rId24" Type="http://schemas.openxmlformats.org/officeDocument/2006/relationships/drawing" Target="../drawings/drawing2.xml"/><Relationship Id="rId5" Type="http://schemas.openxmlformats.org/officeDocument/2006/relationships/hyperlink" Target="https://podminky.urs.cz/item/CS_URS_2026_01/181311103" TargetMode="External"/><Relationship Id="rId15" Type="http://schemas.openxmlformats.org/officeDocument/2006/relationships/hyperlink" Target="https://podminky.urs.cz/item/CS_URS_2026_01/997221561" TargetMode="External"/><Relationship Id="rId23" Type="http://schemas.openxmlformats.org/officeDocument/2006/relationships/hyperlink" Target="https://podminky.urs.cz/item/CS_URS_2026_01/030001000" TargetMode="External"/><Relationship Id="rId10" Type="http://schemas.openxmlformats.org/officeDocument/2006/relationships/hyperlink" Target="https://podminky.urs.cz/item/CS_URS_2026_01/916231213" TargetMode="External"/><Relationship Id="rId19" Type="http://schemas.openxmlformats.org/officeDocument/2006/relationships/hyperlink" Target="https://podminky.urs.cz/item/CS_URS_2026_01/997221873" TargetMode="External"/><Relationship Id="rId4" Type="http://schemas.openxmlformats.org/officeDocument/2006/relationships/hyperlink" Target="https://podminky.urs.cz/item/CS_URS_2026_01/121112003" TargetMode="External"/><Relationship Id="rId9" Type="http://schemas.openxmlformats.org/officeDocument/2006/relationships/hyperlink" Target="https://podminky.urs.cz/item/CS_URS_2026_01/596211112" TargetMode="External"/><Relationship Id="rId14" Type="http://schemas.openxmlformats.org/officeDocument/2006/relationships/hyperlink" Target="https://podminky.urs.cz/item/CS_URS_2026_01/997221559" TargetMode="External"/><Relationship Id="rId22" Type="http://schemas.openxmlformats.org/officeDocument/2006/relationships/hyperlink" Target="https://podminky.urs.cz/item/CS_URS_2026_01/012344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ht="36.950000000000003" customHeight="1">
      <c r="AR2" s="176"/>
      <c r="AS2" s="176"/>
      <c r="AT2" s="176"/>
      <c r="AU2" s="176"/>
      <c r="AV2" s="176"/>
      <c r="AW2" s="176"/>
      <c r="AX2" s="176"/>
      <c r="AY2" s="176"/>
      <c r="AZ2" s="176"/>
      <c r="BA2" s="176"/>
      <c r="BB2" s="176"/>
      <c r="BC2" s="176"/>
      <c r="BD2" s="176"/>
      <c r="BE2" s="176"/>
      <c r="BS2" s="15" t="s">
        <v>6</v>
      </c>
      <c r="BT2" s="15" t="s">
        <v>7</v>
      </c>
    </row>
    <row r="3" spans="1:74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5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ht="12" customHeight="1">
      <c r="B5" s="18"/>
      <c r="D5" s="22" t="s">
        <v>13</v>
      </c>
      <c r="K5" s="174" t="s">
        <v>14</v>
      </c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R5" s="18"/>
      <c r="BE5" s="177" t="s">
        <v>15</v>
      </c>
      <c r="BS5" s="15" t="s">
        <v>6</v>
      </c>
    </row>
    <row r="6" spans="1:74" ht="36.950000000000003" customHeight="1">
      <c r="B6" s="18"/>
      <c r="D6" s="24" t="s">
        <v>16</v>
      </c>
      <c r="K6" s="180" t="s">
        <v>17</v>
      </c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R6" s="18"/>
      <c r="BE6" s="178"/>
      <c r="BS6" s="15" t="s">
        <v>6</v>
      </c>
    </row>
    <row r="7" spans="1:74" ht="12" customHeight="1">
      <c r="B7" s="18"/>
      <c r="D7" s="25" t="s">
        <v>18</v>
      </c>
      <c r="K7" s="23" t="s">
        <v>1</v>
      </c>
      <c r="AK7" s="25" t="s">
        <v>19</v>
      </c>
      <c r="AN7" s="23" t="s">
        <v>1</v>
      </c>
      <c r="AR7" s="18"/>
      <c r="BE7" s="178"/>
      <c r="BS7" s="15" t="s">
        <v>6</v>
      </c>
    </row>
    <row r="8" spans="1:74" ht="12" customHeight="1">
      <c r="B8" s="18"/>
      <c r="D8" s="25" t="s">
        <v>20</v>
      </c>
      <c r="K8" s="23" t="s">
        <v>21</v>
      </c>
      <c r="AK8" s="25" t="s">
        <v>22</v>
      </c>
      <c r="AN8" s="26" t="s">
        <v>23</v>
      </c>
      <c r="AR8" s="18"/>
      <c r="BE8" s="178"/>
      <c r="BS8" s="15" t="s">
        <v>6</v>
      </c>
    </row>
    <row r="9" spans="1:74" ht="14.45" customHeight="1">
      <c r="B9" s="18"/>
      <c r="AR9" s="18"/>
      <c r="BE9" s="178"/>
      <c r="BS9" s="15" t="s">
        <v>6</v>
      </c>
    </row>
    <row r="10" spans="1:74" ht="12" customHeight="1">
      <c r="B10" s="18"/>
      <c r="D10" s="25" t="s">
        <v>24</v>
      </c>
      <c r="AK10" s="25" t="s">
        <v>25</v>
      </c>
      <c r="AN10" s="23" t="s">
        <v>1</v>
      </c>
      <c r="AR10" s="18"/>
      <c r="BE10" s="178"/>
      <c r="BS10" s="15" t="s">
        <v>6</v>
      </c>
    </row>
    <row r="11" spans="1:74" ht="18.399999999999999" customHeight="1">
      <c r="B11" s="18"/>
      <c r="E11" s="23" t="s">
        <v>26</v>
      </c>
      <c r="AK11" s="25" t="s">
        <v>27</v>
      </c>
      <c r="AN11" s="23" t="s">
        <v>1</v>
      </c>
      <c r="AR11" s="18"/>
      <c r="BE11" s="178"/>
      <c r="BS11" s="15" t="s">
        <v>6</v>
      </c>
    </row>
    <row r="12" spans="1:74" ht="6.95" customHeight="1">
      <c r="B12" s="18"/>
      <c r="AR12" s="18"/>
      <c r="BE12" s="178"/>
      <c r="BS12" s="15" t="s">
        <v>6</v>
      </c>
    </row>
    <row r="13" spans="1:74" ht="12" customHeight="1">
      <c r="B13" s="18"/>
      <c r="D13" s="25" t="s">
        <v>28</v>
      </c>
      <c r="AK13" s="25" t="s">
        <v>25</v>
      </c>
      <c r="AN13" s="27" t="s">
        <v>29</v>
      </c>
      <c r="AR13" s="18"/>
      <c r="BE13" s="178"/>
      <c r="BS13" s="15" t="s">
        <v>6</v>
      </c>
    </row>
    <row r="14" spans="1:74" ht="12.75">
      <c r="B14" s="18"/>
      <c r="E14" s="181" t="s">
        <v>29</v>
      </c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25" t="s">
        <v>27</v>
      </c>
      <c r="AN14" s="27" t="s">
        <v>29</v>
      </c>
      <c r="AR14" s="18"/>
      <c r="BE14" s="178"/>
      <c r="BS14" s="15" t="s">
        <v>6</v>
      </c>
    </row>
    <row r="15" spans="1:74" ht="6.95" customHeight="1">
      <c r="B15" s="18"/>
      <c r="AR15" s="18"/>
      <c r="BE15" s="178"/>
      <c r="BS15" s="15" t="s">
        <v>4</v>
      </c>
    </row>
    <row r="16" spans="1:74" ht="12" customHeight="1">
      <c r="B16" s="18"/>
      <c r="D16" s="25" t="s">
        <v>30</v>
      </c>
      <c r="AK16" s="25" t="s">
        <v>25</v>
      </c>
      <c r="AN16" s="23" t="s">
        <v>1</v>
      </c>
      <c r="AR16" s="18"/>
      <c r="BE16" s="178"/>
      <c r="BS16" s="15" t="s">
        <v>4</v>
      </c>
    </row>
    <row r="17" spans="2:71" ht="18.399999999999999" customHeight="1">
      <c r="B17" s="18"/>
      <c r="E17" s="23" t="s">
        <v>26</v>
      </c>
      <c r="AK17" s="25" t="s">
        <v>27</v>
      </c>
      <c r="AN17" s="23" t="s">
        <v>1</v>
      </c>
      <c r="AR17" s="18"/>
      <c r="BE17" s="178"/>
      <c r="BS17" s="15" t="s">
        <v>31</v>
      </c>
    </row>
    <row r="18" spans="2:71" ht="6.95" customHeight="1">
      <c r="B18" s="18"/>
      <c r="AR18" s="18"/>
      <c r="BE18" s="178"/>
      <c r="BS18" s="15" t="s">
        <v>6</v>
      </c>
    </row>
    <row r="19" spans="2:71" ht="12" customHeight="1">
      <c r="B19" s="18"/>
      <c r="D19" s="25" t="s">
        <v>32</v>
      </c>
      <c r="AK19" s="25" t="s">
        <v>25</v>
      </c>
      <c r="AN19" s="23" t="s">
        <v>33</v>
      </c>
      <c r="AR19" s="18"/>
      <c r="BE19" s="178"/>
      <c r="BS19" s="15" t="s">
        <v>6</v>
      </c>
    </row>
    <row r="20" spans="2:71" ht="18.399999999999999" customHeight="1">
      <c r="B20" s="18"/>
      <c r="E20" s="23" t="s">
        <v>34</v>
      </c>
      <c r="AK20" s="25" t="s">
        <v>27</v>
      </c>
      <c r="AN20" s="23" t="s">
        <v>1</v>
      </c>
      <c r="AR20" s="18"/>
      <c r="BE20" s="178"/>
      <c r="BS20" s="15" t="s">
        <v>4</v>
      </c>
    </row>
    <row r="21" spans="2:71" ht="6.95" customHeight="1">
      <c r="B21" s="18"/>
      <c r="AR21" s="18"/>
      <c r="BE21" s="178"/>
    </row>
    <row r="22" spans="2:71" ht="12" customHeight="1">
      <c r="B22" s="18"/>
      <c r="D22" s="25" t="s">
        <v>35</v>
      </c>
      <c r="AR22" s="18"/>
      <c r="BE22" s="178"/>
    </row>
    <row r="23" spans="2:71" ht="16.5" customHeight="1">
      <c r="B23" s="18"/>
      <c r="E23" s="175" t="s">
        <v>1</v>
      </c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R23" s="18"/>
      <c r="BE23" s="178"/>
    </row>
    <row r="24" spans="2:71" ht="6.95" customHeight="1">
      <c r="B24" s="18"/>
      <c r="AR24" s="18"/>
      <c r="BE24" s="178"/>
    </row>
    <row r="25" spans="2:71" ht="6.95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178"/>
    </row>
    <row r="26" spans="2:71" s="1" customFormat="1" ht="25.9" customHeight="1">
      <c r="B26" s="30"/>
      <c r="D26" s="31" t="s">
        <v>36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83">
        <f>ROUND(AG94,2)</f>
        <v>0</v>
      </c>
      <c r="AL26" s="184"/>
      <c r="AM26" s="184"/>
      <c r="AN26" s="184"/>
      <c r="AO26" s="184"/>
      <c r="AR26" s="30"/>
      <c r="BE26" s="178"/>
    </row>
    <row r="27" spans="2:71" s="1" customFormat="1" ht="6.95" customHeight="1">
      <c r="B27" s="30"/>
      <c r="AR27" s="30"/>
      <c r="BE27" s="178"/>
    </row>
    <row r="28" spans="2:71" s="1" customFormat="1" ht="12.75">
      <c r="B28" s="30"/>
      <c r="L28" s="185" t="s">
        <v>37</v>
      </c>
      <c r="M28" s="185"/>
      <c r="N28" s="185"/>
      <c r="O28" s="185"/>
      <c r="P28" s="185"/>
      <c r="W28" s="185" t="s">
        <v>38</v>
      </c>
      <c r="X28" s="185"/>
      <c r="Y28" s="185"/>
      <c r="Z28" s="185"/>
      <c r="AA28" s="185"/>
      <c r="AB28" s="185"/>
      <c r="AC28" s="185"/>
      <c r="AD28" s="185"/>
      <c r="AE28" s="185"/>
      <c r="AK28" s="185" t="s">
        <v>39</v>
      </c>
      <c r="AL28" s="185"/>
      <c r="AM28" s="185"/>
      <c r="AN28" s="185"/>
      <c r="AO28" s="185"/>
      <c r="AR28" s="30"/>
      <c r="BE28" s="178"/>
    </row>
    <row r="29" spans="2:71" s="2" customFormat="1" ht="14.45" customHeight="1">
      <c r="B29" s="34"/>
      <c r="D29" s="25" t="s">
        <v>40</v>
      </c>
      <c r="F29" s="25" t="s">
        <v>41</v>
      </c>
      <c r="L29" s="188">
        <v>0.21</v>
      </c>
      <c r="M29" s="187"/>
      <c r="N29" s="187"/>
      <c r="O29" s="187"/>
      <c r="P29" s="187"/>
      <c r="W29" s="186">
        <f>ROUND(AZ94, 2)</f>
        <v>0</v>
      </c>
      <c r="X29" s="187"/>
      <c r="Y29" s="187"/>
      <c r="Z29" s="187"/>
      <c r="AA29" s="187"/>
      <c r="AB29" s="187"/>
      <c r="AC29" s="187"/>
      <c r="AD29" s="187"/>
      <c r="AE29" s="187"/>
      <c r="AK29" s="186">
        <f>ROUND(AV94, 2)</f>
        <v>0</v>
      </c>
      <c r="AL29" s="187"/>
      <c r="AM29" s="187"/>
      <c r="AN29" s="187"/>
      <c r="AO29" s="187"/>
      <c r="AR29" s="34"/>
      <c r="BE29" s="179"/>
    </row>
    <row r="30" spans="2:71" s="2" customFormat="1" ht="14.45" customHeight="1">
      <c r="B30" s="34"/>
      <c r="F30" s="25" t="s">
        <v>42</v>
      </c>
      <c r="L30" s="188">
        <v>0.12</v>
      </c>
      <c r="M30" s="187"/>
      <c r="N30" s="187"/>
      <c r="O30" s="187"/>
      <c r="P30" s="187"/>
      <c r="W30" s="186">
        <f>ROUND(BA94, 2)</f>
        <v>0</v>
      </c>
      <c r="X30" s="187"/>
      <c r="Y30" s="187"/>
      <c r="Z30" s="187"/>
      <c r="AA30" s="187"/>
      <c r="AB30" s="187"/>
      <c r="AC30" s="187"/>
      <c r="AD30" s="187"/>
      <c r="AE30" s="187"/>
      <c r="AK30" s="186">
        <f>ROUND(AW94, 2)</f>
        <v>0</v>
      </c>
      <c r="AL30" s="187"/>
      <c r="AM30" s="187"/>
      <c r="AN30" s="187"/>
      <c r="AO30" s="187"/>
      <c r="AR30" s="34"/>
      <c r="BE30" s="179"/>
    </row>
    <row r="31" spans="2:71" s="2" customFormat="1" ht="14.45" hidden="1" customHeight="1">
      <c r="B31" s="34"/>
      <c r="F31" s="25" t="s">
        <v>43</v>
      </c>
      <c r="L31" s="188">
        <v>0.21</v>
      </c>
      <c r="M31" s="187"/>
      <c r="N31" s="187"/>
      <c r="O31" s="187"/>
      <c r="P31" s="187"/>
      <c r="W31" s="186">
        <f>ROUND(BB94, 2)</f>
        <v>0</v>
      </c>
      <c r="X31" s="187"/>
      <c r="Y31" s="187"/>
      <c r="Z31" s="187"/>
      <c r="AA31" s="187"/>
      <c r="AB31" s="187"/>
      <c r="AC31" s="187"/>
      <c r="AD31" s="187"/>
      <c r="AE31" s="187"/>
      <c r="AK31" s="186">
        <v>0</v>
      </c>
      <c r="AL31" s="187"/>
      <c r="AM31" s="187"/>
      <c r="AN31" s="187"/>
      <c r="AO31" s="187"/>
      <c r="AR31" s="34"/>
      <c r="BE31" s="179"/>
    </row>
    <row r="32" spans="2:71" s="2" customFormat="1" ht="14.45" hidden="1" customHeight="1">
      <c r="B32" s="34"/>
      <c r="F32" s="25" t="s">
        <v>44</v>
      </c>
      <c r="L32" s="188">
        <v>0.12</v>
      </c>
      <c r="M32" s="187"/>
      <c r="N32" s="187"/>
      <c r="O32" s="187"/>
      <c r="P32" s="187"/>
      <c r="W32" s="186">
        <f>ROUND(BC94, 2)</f>
        <v>0</v>
      </c>
      <c r="X32" s="187"/>
      <c r="Y32" s="187"/>
      <c r="Z32" s="187"/>
      <c r="AA32" s="187"/>
      <c r="AB32" s="187"/>
      <c r="AC32" s="187"/>
      <c r="AD32" s="187"/>
      <c r="AE32" s="187"/>
      <c r="AK32" s="186">
        <v>0</v>
      </c>
      <c r="AL32" s="187"/>
      <c r="AM32" s="187"/>
      <c r="AN32" s="187"/>
      <c r="AO32" s="187"/>
      <c r="AR32" s="34"/>
      <c r="BE32" s="179"/>
    </row>
    <row r="33" spans="2:57" s="2" customFormat="1" ht="14.45" hidden="1" customHeight="1">
      <c r="B33" s="34"/>
      <c r="F33" s="25" t="s">
        <v>45</v>
      </c>
      <c r="L33" s="188">
        <v>0</v>
      </c>
      <c r="M33" s="187"/>
      <c r="N33" s="187"/>
      <c r="O33" s="187"/>
      <c r="P33" s="187"/>
      <c r="W33" s="186">
        <f>ROUND(BD94, 2)</f>
        <v>0</v>
      </c>
      <c r="X33" s="187"/>
      <c r="Y33" s="187"/>
      <c r="Z33" s="187"/>
      <c r="AA33" s="187"/>
      <c r="AB33" s="187"/>
      <c r="AC33" s="187"/>
      <c r="AD33" s="187"/>
      <c r="AE33" s="187"/>
      <c r="AK33" s="186">
        <v>0</v>
      </c>
      <c r="AL33" s="187"/>
      <c r="AM33" s="187"/>
      <c r="AN33" s="187"/>
      <c r="AO33" s="187"/>
      <c r="AR33" s="34"/>
      <c r="BE33" s="179"/>
    </row>
    <row r="34" spans="2:57" s="1" customFormat="1" ht="6.95" customHeight="1">
      <c r="B34" s="30"/>
      <c r="AR34" s="30"/>
      <c r="BE34" s="178"/>
    </row>
    <row r="35" spans="2:57" s="1" customFormat="1" ht="25.9" customHeight="1">
      <c r="B35" s="30"/>
      <c r="C35" s="35"/>
      <c r="D35" s="36" t="s">
        <v>46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47</v>
      </c>
      <c r="U35" s="37"/>
      <c r="V35" s="37"/>
      <c r="W35" s="37"/>
      <c r="X35" s="189" t="s">
        <v>48</v>
      </c>
      <c r="Y35" s="190"/>
      <c r="Z35" s="190"/>
      <c r="AA35" s="190"/>
      <c r="AB35" s="190"/>
      <c r="AC35" s="37"/>
      <c r="AD35" s="37"/>
      <c r="AE35" s="37"/>
      <c r="AF35" s="37"/>
      <c r="AG35" s="37"/>
      <c r="AH35" s="37"/>
      <c r="AI35" s="37"/>
      <c r="AJ35" s="37"/>
      <c r="AK35" s="191">
        <f>SUM(AK26:AK33)</f>
        <v>0</v>
      </c>
      <c r="AL35" s="190"/>
      <c r="AM35" s="190"/>
      <c r="AN35" s="190"/>
      <c r="AO35" s="192"/>
      <c r="AP35" s="35"/>
      <c r="AQ35" s="35"/>
      <c r="AR35" s="30"/>
    </row>
    <row r="36" spans="2:57" s="1" customFormat="1" ht="6.95" customHeight="1">
      <c r="B36" s="30"/>
      <c r="AR36" s="30"/>
    </row>
    <row r="37" spans="2:57" s="1" customFormat="1" ht="14.45" customHeight="1">
      <c r="B37" s="30"/>
      <c r="AR37" s="30"/>
    </row>
    <row r="38" spans="2:57" ht="14.45" customHeight="1">
      <c r="B38" s="18"/>
      <c r="AR38" s="18"/>
    </row>
    <row r="39" spans="2:57" ht="14.45" customHeight="1">
      <c r="B39" s="18"/>
      <c r="AR39" s="18"/>
    </row>
    <row r="40" spans="2:57" ht="14.45" customHeight="1">
      <c r="B40" s="18"/>
      <c r="AR40" s="18"/>
    </row>
    <row r="41" spans="2:57" ht="14.45" customHeight="1">
      <c r="B41" s="18"/>
      <c r="AR41" s="18"/>
    </row>
    <row r="42" spans="2:57" ht="14.45" customHeight="1">
      <c r="B42" s="18"/>
      <c r="AR42" s="18"/>
    </row>
    <row r="43" spans="2:57" ht="14.45" customHeight="1">
      <c r="B43" s="18"/>
      <c r="AR43" s="18"/>
    </row>
    <row r="44" spans="2:57" ht="14.45" customHeight="1">
      <c r="B44" s="18"/>
      <c r="AR44" s="18"/>
    </row>
    <row r="45" spans="2:57" ht="14.45" customHeight="1">
      <c r="B45" s="18"/>
      <c r="AR45" s="18"/>
    </row>
    <row r="46" spans="2:57" ht="14.45" customHeight="1">
      <c r="B46" s="18"/>
      <c r="AR46" s="18"/>
    </row>
    <row r="47" spans="2:57" ht="14.45" customHeight="1">
      <c r="B47" s="18"/>
      <c r="AR47" s="18"/>
    </row>
    <row r="48" spans="2:57" ht="14.45" customHeight="1">
      <c r="B48" s="18"/>
      <c r="AR48" s="18"/>
    </row>
    <row r="49" spans="2:44" s="1" customFormat="1" ht="14.45" customHeight="1">
      <c r="B49" s="30"/>
      <c r="D49" s="39" t="s">
        <v>49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50</v>
      </c>
      <c r="AI49" s="40"/>
      <c r="AJ49" s="40"/>
      <c r="AK49" s="40"/>
      <c r="AL49" s="40"/>
      <c r="AM49" s="40"/>
      <c r="AN49" s="40"/>
      <c r="AO49" s="40"/>
      <c r="AR49" s="30"/>
    </row>
    <row r="50" spans="2:44" ht="11.25">
      <c r="B50" s="18"/>
      <c r="AR50" s="18"/>
    </row>
    <row r="51" spans="2:44" ht="11.25">
      <c r="B51" s="18"/>
      <c r="AR51" s="18"/>
    </row>
    <row r="52" spans="2:44" ht="11.25">
      <c r="B52" s="18"/>
      <c r="AR52" s="18"/>
    </row>
    <row r="53" spans="2:44" ht="11.25">
      <c r="B53" s="18"/>
      <c r="AR53" s="18"/>
    </row>
    <row r="54" spans="2:44" ht="11.25">
      <c r="B54" s="18"/>
      <c r="AR54" s="18"/>
    </row>
    <row r="55" spans="2:44" ht="11.25">
      <c r="B55" s="18"/>
      <c r="AR55" s="18"/>
    </row>
    <row r="56" spans="2:44" ht="11.25">
      <c r="B56" s="18"/>
      <c r="AR56" s="18"/>
    </row>
    <row r="57" spans="2:44" ht="11.25">
      <c r="B57" s="18"/>
      <c r="AR57" s="18"/>
    </row>
    <row r="58" spans="2:44" ht="11.25">
      <c r="B58" s="18"/>
      <c r="AR58" s="18"/>
    </row>
    <row r="59" spans="2:44" ht="11.25">
      <c r="B59" s="18"/>
      <c r="AR59" s="18"/>
    </row>
    <row r="60" spans="2:44" s="1" customFormat="1" ht="12.75">
      <c r="B60" s="30"/>
      <c r="D60" s="41" t="s">
        <v>51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1" t="s">
        <v>52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1" t="s">
        <v>51</v>
      </c>
      <c r="AI60" s="32"/>
      <c r="AJ60" s="32"/>
      <c r="AK60" s="32"/>
      <c r="AL60" s="32"/>
      <c r="AM60" s="41" t="s">
        <v>52</v>
      </c>
      <c r="AN60" s="32"/>
      <c r="AO60" s="32"/>
      <c r="AR60" s="30"/>
    </row>
    <row r="61" spans="2:44" ht="11.25">
      <c r="B61" s="18"/>
      <c r="AR61" s="18"/>
    </row>
    <row r="62" spans="2:44" ht="11.25">
      <c r="B62" s="18"/>
      <c r="AR62" s="18"/>
    </row>
    <row r="63" spans="2:44" ht="11.25">
      <c r="B63" s="18"/>
      <c r="AR63" s="18"/>
    </row>
    <row r="64" spans="2:44" s="1" customFormat="1" ht="12.75">
      <c r="B64" s="30"/>
      <c r="D64" s="39" t="s">
        <v>53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54</v>
      </c>
      <c r="AI64" s="40"/>
      <c r="AJ64" s="40"/>
      <c r="AK64" s="40"/>
      <c r="AL64" s="40"/>
      <c r="AM64" s="40"/>
      <c r="AN64" s="40"/>
      <c r="AO64" s="40"/>
      <c r="AR64" s="30"/>
    </row>
    <row r="65" spans="2:44" ht="11.25">
      <c r="B65" s="18"/>
      <c r="AR65" s="18"/>
    </row>
    <row r="66" spans="2:44" ht="11.25">
      <c r="B66" s="18"/>
      <c r="AR66" s="18"/>
    </row>
    <row r="67" spans="2:44" ht="11.25">
      <c r="B67" s="18"/>
      <c r="AR67" s="18"/>
    </row>
    <row r="68" spans="2:44" ht="11.25">
      <c r="B68" s="18"/>
      <c r="AR68" s="18"/>
    </row>
    <row r="69" spans="2:44" ht="11.25">
      <c r="B69" s="18"/>
      <c r="AR69" s="18"/>
    </row>
    <row r="70" spans="2:44" ht="11.25">
      <c r="B70" s="18"/>
      <c r="AR70" s="18"/>
    </row>
    <row r="71" spans="2:44" ht="11.25">
      <c r="B71" s="18"/>
      <c r="AR71" s="18"/>
    </row>
    <row r="72" spans="2:44" ht="11.25">
      <c r="B72" s="18"/>
      <c r="AR72" s="18"/>
    </row>
    <row r="73" spans="2:44" ht="11.25">
      <c r="B73" s="18"/>
      <c r="AR73" s="18"/>
    </row>
    <row r="74" spans="2:44" ht="11.25">
      <c r="B74" s="18"/>
      <c r="AR74" s="18"/>
    </row>
    <row r="75" spans="2:44" s="1" customFormat="1" ht="12.75">
      <c r="B75" s="30"/>
      <c r="D75" s="41" t="s">
        <v>51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1" t="s">
        <v>52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1" t="s">
        <v>51</v>
      </c>
      <c r="AI75" s="32"/>
      <c r="AJ75" s="32"/>
      <c r="AK75" s="32"/>
      <c r="AL75" s="32"/>
      <c r="AM75" s="41" t="s">
        <v>52</v>
      </c>
      <c r="AN75" s="32"/>
      <c r="AO75" s="32"/>
      <c r="AR75" s="30"/>
    </row>
    <row r="76" spans="2:44" s="1" customFormat="1" ht="11.25">
      <c r="B76" s="30"/>
      <c r="AR76" s="30"/>
    </row>
    <row r="77" spans="2:44" s="1" customFormat="1" ht="6.9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30"/>
    </row>
    <row r="81" spans="1:90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30"/>
    </row>
    <row r="82" spans="1:90" s="1" customFormat="1" ht="24.95" customHeight="1">
      <c r="B82" s="30"/>
      <c r="C82" s="19" t="s">
        <v>55</v>
      </c>
      <c r="AR82" s="30"/>
    </row>
    <row r="83" spans="1:90" s="1" customFormat="1" ht="6.95" customHeight="1">
      <c r="B83" s="30"/>
      <c r="AR83" s="30"/>
    </row>
    <row r="84" spans="1:90" s="3" customFormat="1" ht="12" customHeight="1">
      <c r="B84" s="46"/>
      <c r="C84" s="25" t="s">
        <v>13</v>
      </c>
      <c r="L84" s="3" t="str">
        <f>K5</f>
        <v>2026-MS-02</v>
      </c>
      <c r="AR84" s="46"/>
    </row>
    <row r="85" spans="1:90" s="4" customFormat="1" ht="36.950000000000003" customHeight="1">
      <c r="B85" s="47"/>
      <c r="C85" s="48" t="s">
        <v>16</v>
      </c>
      <c r="L85" s="171" t="str">
        <f>K6</f>
        <v>Předláždění chodníku na ul. Mírové ve Studénce</v>
      </c>
      <c r="M85" s="193"/>
      <c r="N85" s="193"/>
      <c r="O85" s="193"/>
      <c r="P85" s="193"/>
      <c r="Q85" s="193"/>
      <c r="R85" s="193"/>
      <c r="S85" s="193"/>
      <c r="T85" s="193"/>
      <c r="U85" s="193"/>
      <c r="V85" s="193"/>
      <c r="W85" s="193"/>
      <c r="X85" s="193"/>
      <c r="Y85" s="193"/>
      <c r="Z85" s="193"/>
      <c r="AA85" s="193"/>
      <c r="AB85" s="193"/>
      <c r="AC85" s="193"/>
      <c r="AD85" s="193"/>
      <c r="AE85" s="193"/>
      <c r="AF85" s="193"/>
      <c r="AG85" s="193"/>
      <c r="AH85" s="193"/>
      <c r="AI85" s="193"/>
      <c r="AJ85" s="193"/>
      <c r="AK85" s="193"/>
      <c r="AL85" s="193"/>
      <c r="AM85" s="193"/>
      <c r="AN85" s="193"/>
      <c r="AO85" s="193"/>
      <c r="AR85" s="47"/>
    </row>
    <row r="86" spans="1:90" s="1" customFormat="1" ht="6.95" customHeight="1">
      <c r="B86" s="30"/>
      <c r="AR86" s="30"/>
    </row>
    <row r="87" spans="1:90" s="1" customFormat="1" ht="12" customHeight="1">
      <c r="B87" s="30"/>
      <c r="C87" s="25" t="s">
        <v>20</v>
      </c>
      <c r="L87" s="49" t="str">
        <f>IF(K8="","",K8)</f>
        <v xml:space="preserve"> </v>
      </c>
      <c r="AI87" s="25" t="s">
        <v>22</v>
      </c>
      <c r="AM87" s="194" t="str">
        <f>IF(AN8= "","",AN8)</f>
        <v>2. 2. 2026</v>
      </c>
      <c r="AN87" s="194"/>
      <c r="AR87" s="30"/>
    </row>
    <row r="88" spans="1:90" s="1" customFormat="1" ht="6.95" customHeight="1">
      <c r="B88" s="30"/>
      <c r="AR88" s="30"/>
    </row>
    <row r="89" spans="1:90" s="1" customFormat="1" ht="15.2" customHeight="1">
      <c r="B89" s="30"/>
      <c r="C89" s="25" t="s">
        <v>24</v>
      </c>
      <c r="L89" s="3" t="str">
        <f>IF(E11= "","",E11)</f>
        <v>Město Studénka</v>
      </c>
      <c r="AI89" s="25" t="s">
        <v>30</v>
      </c>
      <c r="AM89" s="195" t="str">
        <f>IF(E17="","",E17)</f>
        <v>Město Studénka</v>
      </c>
      <c r="AN89" s="196"/>
      <c r="AO89" s="196"/>
      <c r="AP89" s="196"/>
      <c r="AR89" s="30"/>
      <c r="AS89" s="197" t="s">
        <v>56</v>
      </c>
      <c r="AT89" s="198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1:90" s="1" customFormat="1" ht="15.2" customHeight="1">
      <c r="B90" s="30"/>
      <c r="C90" s="25" t="s">
        <v>28</v>
      </c>
      <c r="L90" s="3" t="str">
        <f>IF(E14= "Vyplň údaj","",E14)</f>
        <v/>
      </c>
      <c r="AI90" s="25" t="s">
        <v>32</v>
      </c>
      <c r="AM90" s="195" t="str">
        <f>IF(E20="","",E20)</f>
        <v>Ladislav Pekárek</v>
      </c>
      <c r="AN90" s="196"/>
      <c r="AO90" s="196"/>
      <c r="AP90" s="196"/>
      <c r="AR90" s="30"/>
      <c r="AS90" s="199"/>
      <c r="AT90" s="200"/>
      <c r="BD90" s="54"/>
    </row>
    <row r="91" spans="1:90" s="1" customFormat="1" ht="10.9" customHeight="1">
      <c r="B91" s="30"/>
      <c r="AR91" s="30"/>
      <c r="AS91" s="199"/>
      <c r="AT91" s="200"/>
      <c r="BD91" s="54"/>
    </row>
    <row r="92" spans="1:90" s="1" customFormat="1" ht="29.25" customHeight="1">
      <c r="B92" s="30"/>
      <c r="C92" s="201" t="s">
        <v>57</v>
      </c>
      <c r="D92" s="202"/>
      <c r="E92" s="202"/>
      <c r="F92" s="202"/>
      <c r="G92" s="202"/>
      <c r="H92" s="55"/>
      <c r="I92" s="203" t="s">
        <v>58</v>
      </c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  <c r="AF92" s="202"/>
      <c r="AG92" s="204" t="s">
        <v>59</v>
      </c>
      <c r="AH92" s="202"/>
      <c r="AI92" s="202"/>
      <c r="AJ92" s="202"/>
      <c r="AK92" s="202"/>
      <c r="AL92" s="202"/>
      <c r="AM92" s="202"/>
      <c r="AN92" s="203" t="s">
        <v>60</v>
      </c>
      <c r="AO92" s="202"/>
      <c r="AP92" s="205"/>
      <c r="AQ92" s="56" t="s">
        <v>61</v>
      </c>
      <c r="AR92" s="30"/>
      <c r="AS92" s="57" t="s">
        <v>62</v>
      </c>
      <c r="AT92" s="58" t="s">
        <v>63</v>
      </c>
      <c r="AU92" s="58" t="s">
        <v>64</v>
      </c>
      <c r="AV92" s="58" t="s">
        <v>65</v>
      </c>
      <c r="AW92" s="58" t="s">
        <v>66</v>
      </c>
      <c r="AX92" s="58" t="s">
        <v>67</v>
      </c>
      <c r="AY92" s="58" t="s">
        <v>68</v>
      </c>
      <c r="AZ92" s="58" t="s">
        <v>69</v>
      </c>
      <c r="BA92" s="58" t="s">
        <v>70</v>
      </c>
      <c r="BB92" s="58" t="s">
        <v>71</v>
      </c>
      <c r="BC92" s="58" t="s">
        <v>72</v>
      </c>
      <c r="BD92" s="59" t="s">
        <v>73</v>
      </c>
    </row>
    <row r="93" spans="1:90" s="1" customFormat="1" ht="10.9" customHeight="1">
      <c r="B93" s="30"/>
      <c r="AR93" s="30"/>
      <c r="AS93" s="60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1:90" s="5" customFormat="1" ht="32.450000000000003" customHeight="1">
      <c r="B94" s="61"/>
      <c r="C94" s="62" t="s">
        <v>74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209">
        <f>ROUND(AG95,2)</f>
        <v>0</v>
      </c>
      <c r="AH94" s="209"/>
      <c r="AI94" s="209"/>
      <c r="AJ94" s="209"/>
      <c r="AK94" s="209"/>
      <c r="AL94" s="209"/>
      <c r="AM94" s="209"/>
      <c r="AN94" s="210">
        <f>SUM(AG94,AT94)</f>
        <v>0</v>
      </c>
      <c r="AO94" s="210"/>
      <c r="AP94" s="210"/>
      <c r="AQ94" s="65" t="s">
        <v>1</v>
      </c>
      <c r="AR94" s="61"/>
      <c r="AS94" s="66">
        <f>ROUND(AS95,2)</f>
        <v>0</v>
      </c>
      <c r="AT94" s="67">
        <f>ROUND(SUM(AV94:AW94),2)</f>
        <v>0</v>
      </c>
      <c r="AU94" s="68">
        <f>ROUND(AU95,5)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ROUND(AZ95,2)</f>
        <v>0</v>
      </c>
      <c r="BA94" s="67">
        <f>ROUND(BA95,2)</f>
        <v>0</v>
      </c>
      <c r="BB94" s="67">
        <f>ROUND(BB95,2)</f>
        <v>0</v>
      </c>
      <c r="BC94" s="67">
        <f>ROUND(BC95,2)</f>
        <v>0</v>
      </c>
      <c r="BD94" s="69">
        <f>ROUND(BD95,2)</f>
        <v>0</v>
      </c>
      <c r="BS94" s="70" t="s">
        <v>75</v>
      </c>
      <c r="BT94" s="70" t="s">
        <v>76</v>
      </c>
      <c r="BV94" s="70" t="s">
        <v>77</v>
      </c>
      <c r="BW94" s="70" t="s">
        <v>5</v>
      </c>
      <c r="BX94" s="70" t="s">
        <v>78</v>
      </c>
      <c r="CL94" s="70" t="s">
        <v>1</v>
      </c>
    </row>
    <row r="95" spans="1:90" s="6" customFormat="1" ht="24.75" customHeight="1">
      <c r="A95" s="71" t="s">
        <v>79</v>
      </c>
      <c r="B95" s="72"/>
      <c r="C95" s="73"/>
      <c r="D95" s="208" t="s">
        <v>14</v>
      </c>
      <c r="E95" s="208"/>
      <c r="F95" s="208"/>
      <c r="G95" s="208"/>
      <c r="H95" s="208"/>
      <c r="I95" s="74"/>
      <c r="J95" s="208" t="s">
        <v>17</v>
      </c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06">
        <f>'2026-MS-02 - Předláždění ...'!J28</f>
        <v>0</v>
      </c>
      <c r="AH95" s="207"/>
      <c r="AI95" s="207"/>
      <c r="AJ95" s="207"/>
      <c r="AK95" s="207"/>
      <c r="AL95" s="207"/>
      <c r="AM95" s="207"/>
      <c r="AN95" s="206">
        <f>SUM(AG95,AT95)</f>
        <v>0</v>
      </c>
      <c r="AO95" s="207"/>
      <c r="AP95" s="207"/>
      <c r="AQ95" s="75" t="s">
        <v>80</v>
      </c>
      <c r="AR95" s="72"/>
      <c r="AS95" s="76">
        <v>0</v>
      </c>
      <c r="AT95" s="77">
        <f>ROUND(SUM(AV95:AW95),2)</f>
        <v>0</v>
      </c>
      <c r="AU95" s="78">
        <f>'2026-MS-02 - Předláždění ...'!P120</f>
        <v>0</v>
      </c>
      <c r="AV95" s="77">
        <f>'2026-MS-02 - Předláždění ...'!J31</f>
        <v>0</v>
      </c>
      <c r="AW95" s="77">
        <f>'2026-MS-02 - Předláždění ...'!J32</f>
        <v>0</v>
      </c>
      <c r="AX95" s="77">
        <f>'2026-MS-02 - Předláždění ...'!J33</f>
        <v>0</v>
      </c>
      <c r="AY95" s="77">
        <f>'2026-MS-02 - Předláždění ...'!J34</f>
        <v>0</v>
      </c>
      <c r="AZ95" s="77">
        <f>'2026-MS-02 - Předláždění ...'!F31</f>
        <v>0</v>
      </c>
      <c r="BA95" s="77">
        <f>'2026-MS-02 - Předláždění ...'!F32</f>
        <v>0</v>
      </c>
      <c r="BB95" s="77">
        <f>'2026-MS-02 - Předláždění ...'!F33</f>
        <v>0</v>
      </c>
      <c r="BC95" s="77">
        <f>'2026-MS-02 - Předláždění ...'!F34</f>
        <v>0</v>
      </c>
      <c r="BD95" s="79">
        <f>'2026-MS-02 - Předláždění ...'!F35</f>
        <v>0</v>
      </c>
      <c r="BT95" s="80" t="s">
        <v>81</v>
      </c>
      <c r="BU95" s="80" t="s">
        <v>82</v>
      </c>
      <c r="BV95" s="80" t="s">
        <v>77</v>
      </c>
      <c r="BW95" s="80" t="s">
        <v>5</v>
      </c>
      <c r="BX95" s="80" t="s">
        <v>78</v>
      </c>
      <c r="CL95" s="80" t="s">
        <v>1</v>
      </c>
    </row>
    <row r="96" spans="1:90" s="1" customFormat="1" ht="30" customHeight="1">
      <c r="B96" s="30"/>
      <c r="AR96" s="30"/>
    </row>
    <row r="97" spans="2:44" s="1" customFormat="1" ht="6.95" customHeight="1"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30"/>
    </row>
  </sheetData>
  <sheetProtection algorithmName="SHA-512" hashValue="ybV5I6LmQLbViQofEbMfgxOJQZ0cNZ5tyeGhO5eozj5sY0iZKDND+8TKBptMk0RpVoH0JOLtXwbMMRbbsfQung==" saltValue="g38MHRiNJZZqx00wmuFWxbpqL+4WOZ294B6EZCeMgOzbrbxMvQik5b4tfu77tycvWVYu+nwT4vUOz/Z4kVRrmQ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2026-MS-02 - Předláždění 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05"/>
  <sheetViews>
    <sheetView showGridLines="0" tabSelected="1" topLeftCell="A91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AT2" s="15" t="s">
        <v>5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83</v>
      </c>
    </row>
    <row r="4" spans="2:46" ht="24.95" customHeight="1">
      <c r="B4" s="18"/>
      <c r="D4" s="19" t="s">
        <v>84</v>
      </c>
      <c r="L4" s="18"/>
      <c r="M4" s="81" t="s">
        <v>10</v>
      </c>
      <c r="AT4" s="15" t="s">
        <v>4</v>
      </c>
    </row>
    <row r="5" spans="2:46" ht="6.95" customHeight="1">
      <c r="B5" s="18"/>
      <c r="L5" s="18"/>
    </row>
    <row r="6" spans="2:46" s="1" customFormat="1" ht="12" customHeight="1">
      <c r="B6" s="30"/>
      <c r="D6" s="25" t="s">
        <v>16</v>
      </c>
      <c r="L6" s="30"/>
    </row>
    <row r="7" spans="2:46" s="1" customFormat="1" ht="16.5" customHeight="1">
      <c r="B7" s="30"/>
      <c r="E7" s="171" t="s">
        <v>17</v>
      </c>
      <c r="F7" s="172"/>
      <c r="G7" s="172"/>
      <c r="H7" s="172"/>
      <c r="L7" s="30"/>
    </row>
    <row r="8" spans="2:46" s="1" customFormat="1" ht="11.25">
      <c r="B8" s="30"/>
      <c r="L8" s="30"/>
    </row>
    <row r="9" spans="2:46" s="1" customFormat="1" ht="12" customHeight="1">
      <c r="B9" s="30"/>
      <c r="D9" s="25" t="s">
        <v>18</v>
      </c>
      <c r="F9" s="23" t="s">
        <v>1</v>
      </c>
      <c r="I9" s="25" t="s">
        <v>19</v>
      </c>
      <c r="J9" s="23" t="s">
        <v>1</v>
      </c>
      <c r="L9" s="30"/>
    </row>
    <row r="10" spans="2:46" s="1" customFormat="1" ht="12" customHeight="1">
      <c r="B10" s="30"/>
      <c r="D10" s="25" t="s">
        <v>20</v>
      </c>
      <c r="F10" s="23" t="s">
        <v>21</v>
      </c>
      <c r="I10" s="25" t="s">
        <v>22</v>
      </c>
      <c r="J10" s="50" t="str">
        <f>'Rekapitulace stavby'!AN8</f>
        <v>2. 2. 2026</v>
      </c>
      <c r="L10" s="30"/>
    </row>
    <row r="11" spans="2:46" s="1" customFormat="1" ht="10.9" customHeight="1">
      <c r="B11" s="30"/>
      <c r="L11" s="30"/>
    </row>
    <row r="12" spans="2:46" s="1" customFormat="1" ht="12" customHeight="1">
      <c r="B12" s="30"/>
      <c r="D12" s="25" t="s">
        <v>24</v>
      </c>
      <c r="I12" s="25" t="s">
        <v>25</v>
      </c>
      <c r="J12" s="23" t="s">
        <v>1</v>
      </c>
      <c r="L12" s="30"/>
    </row>
    <row r="13" spans="2:46" s="1" customFormat="1" ht="18" customHeight="1">
      <c r="B13" s="30"/>
      <c r="E13" s="23" t="s">
        <v>26</v>
      </c>
      <c r="I13" s="25" t="s">
        <v>27</v>
      </c>
      <c r="J13" s="23" t="s">
        <v>1</v>
      </c>
      <c r="L13" s="30"/>
    </row>
    <row r="14" spans="2:46" s="1" customFormat="1" ht="6.95" customHeight="1">
      <c r="B14" s="30"/>
      <c r="L14" s="30"/>
    </row>
    <row r="15" spans="2:46" s="1" customFormat="1" ht="12" customHeight="1">
      <c r="B15" s="30"/>
      <c r="D15" s="25" t="s">
        <v>28</v>
      </c>
      <c r="I15" s="25" t="s">
        <v>25</v>
      </c>
      <c r="J15" s="26" t="str">
        <f>'Rekapitulace stavby'!AN13</f>
        <v>Vyplň údaj</v>
      </c>
      <c r="L15" s="30"/>
    </row>
    <row r="16" spans="2:46" s="1" customFormat="1" ht="18" customHeight="1">
      <c r="B16" s="30"/>
      <c r="E16" s="173" t="str">
        <f>'Rekapitulace stavby'!E14</f>
        <v>Vyplň údaj</v>
      </c>
      <c r="F16" s="174"/>
      <c r="G16" s="174"/>
      <c r="H16" s="174"/>
      <c r="I16" s="25" t="s">
        <v>27</v>
      </c>
      <c r="J16" s="26" t="str">
        <f>'Rekapitulace stavby'!AN14</f>
        <v>Vyplň údaj</v>
      </c>
      <c r="L16" s="30"/>
    </row>
    <row r="17" spans="2:12" s="1" customFormat="1" ht="6.95" customHeight="1">
      <c r="B17" s="30"/>
      <c r="L17" s="30"/>
    </row>
    <row r="18" spans="2:12" s="1" customFormat="1" ht="12" customHeight="1">
      <c r="B18" s="30"/>
      <c r="D18" s="25" t="s">
        <v>30</v>
      </c>
      <c r="I18" s="25" t="s">
        <v>25</v>
      </c>
      <c r="J18" s="23" t="s">
        <v>1</v>
      </c>
      <c r="L18" s="30"/>
    </row>
    <row r="19" spans="2:12" s="1" customFormat="1" ht="18" customHeight="1">
      <c r="B19" s="30"/>
      <c r="E19" s="23" t="s">
        <v>26</v>
      </c>
      <c r="I19" s="25" t="s">
        <v>27</v>
      </c>
      <c r="J19" s="23" t="s">
        <v>1</v>
      </c>
      <c r="L19" s="30"/>
    </row>
    <row r="20" spans="2:12" s="1" customFormat="1" ht="6.95" customHeight="1">
      <c r="B20" s="30"/>
      <c r="L20" s="30"/>
    </row>
    <row r="21" spans="2:12" s="1" customFormat="1" ht="12" customHeight="1">
      <c r="B21" s="30"/>
      <c r="D21" s="25" t="s">
        <v>32</v>
      </c>
      <c r="I21" s="25" t="s">
        <v>25</v>
      </c>
      <c r="J21" s="23" t="s">
        <v>33</v>
      </c>
      <c r="L21" s="30"/>
    </row>
    <row r="22" spans="2:12" s="1" customFormat="1" ht="18" customHeight="1">
      <c r="B22" s="30"/>
      <c r="E22" s="23" t="s">
        <v>34</v>
      </c>
      <c r="I22" s="25" t="s">
        <v>27</v>
      </c>
      <c r="J22" s="23" t="s">
        <v>1</v>
      </c>
      <c r="L22" s="30"/>
    </row>
    <row r="23" spans="2:12" s="1" customFormat="1" ht="6.95" customHeight="1">
      <c r="B23" s="30"/>
      <c r="L23" s="30"/>
    </row>
    <row r="24" spans="2:12" s="1" customFormat="1" ht="12" customHeight="1">
      <c r="B24" s="30"/>
      <c r="D24" s="25" t="s">
        <v>35</v>
      </c>
      <c r="L24" s="30"/>
    </row>
    <row r="25" spans="2:12" s="7" customFormat="1" ht="16.5" customHeight="1">
      <c r="B25" s="82"/>
      <c r="E25" s="175" t="s">
        <v>1</v>
      </c>
      <c r="F25" s="175"/>
      <c r="G25" s="175"/>
      <c r="H25" s="175"/>
      <c r="L25" s="82"/>
    </row>
    <row r="26" spans="2:12" s="1" customFormat="1" ht="6.95" customHeight="1">
      <c r="B26" s="30"/>
      <c r="L26" s="30"/>
    </row>
    <row r="27" spans="2:12" s="1" customFormat="1" ht="6.95" customHeight="1">
      <c r="B27" s="30"/>
      <c r="D27" s="51"/>
      <c r="E27" s="51"/>
      <c r="F27" s="51"/>
      <c r="G27" s="51"/>
      <c r="H27" s="51"/>
      <c r="I27" s="51"/>
      <c r="J27" s="51"/>
      <c r="K27" s="51"/>
      <c r="L27" s="30"/>
    </row>
    <row r="28" spans="2:12" s="1" customFormat="1" ht="25.35" customHeight="1">
      <c r="B28" s="30"/>
      <c r="D28" s="83" t="s">
        <v>36</v>
      </c>
      <c r="J28" s="64">
        <f>ROUND(J120, 2)</f>
        <v>0</v>
      </c>
      <c r="L28" s="30"/>
    </row>
    <row r="29" spans="2:12" s="1" customFormat="1" ht="6.95" customHeight="1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14.45" customHeight="1">
      <c r="B30" s="30"/>
      <c r="F30" s="33" t="s">
        <v>38</v>
      </c>
      <c r="I30" s="33" t="s">
        <v>37</v>
      </c>
      <c r="J30" s="33" t="s">
        <v>39</v>
      </c>
      <c r="L30" s="30"/>
    </row>
    <row r="31" spans="2:12" s="1" customFormat="1" ht="14.45" customHeight="1">
      <c r="B31" s="30"/>
      <c r="D31" s="53" t="s">
        <v>40</v>
      </c>
      <c r="E31" s="25" t="s">
        <v>41</v>
      </c>
      <c r="F31" s="84">
        <f>ROUND((SUM(BE120:BE204)),  2)</f>
        <v>0</v>
      </c>
      <c r="I31" s="85">
        <v>0.21</v>
      </c>
      <c r="J31" s="84">
        <f>ROUND(((SUM(BE120:BE204))*I31),  2)</f>
        <v>0</v>
      </c>
      <c r="L31" s="30"/>
    </row>
    <row r="32" spans="2:12" s="1" customFormat="1" ht="14.45" customHeight="1">
      <c r="B32" s="30"/>
      <c r="E32" s="25" t="s">
        <v>42</v>
      </c>
      <c r="F32" s="84">
        <f>ROUND((SUM(BF120:BF204)),  2)</f>
        <v>0</v>
      </c>
      <c r="I32" s="85">
        <v>0.12</v>
      </c>
      <c r="J32" s="84">
        <f>ROUND(((SUM(BF120:BF204))*I32),  2)</f>
        <v>0</v>
      </c>
      <c r="L32" s="30"/>
    </row>
    <row r="33" spans="2:12" s="1" customFormat="1" ht="14.45" hidden="1" customHeight="1">
      <c r="B33" s="30"/>
      <c r="E33" s="25" t="s">
        <v>43</v>
      </c>
      <c r="F33" s="84">
        <f>ROUND((SUM(BG120:BG204)),  2)</f>
        <v>0</v>
      </c>
      <c r="I33" s="85">
        <v>0.21</v>
      </c>
      <c r="J33" s="84">
        <f>0</f>
        <v>0</v>
      </c>
      <c r="L33" s="30"/>
    </row>
    <row r="34" spans="2:12" s="1" customFormat="1" ht="14.45" hidden="1" customHeight="1">
      <c r="B34" s="30"/>
      <c r="E34" s="25" t="s">
        <v>44</v>
      </c>
      <c r="F34" s="84">
        <f>ROUND((SUM(BH120:BH204)),  2)</f>
        <v>0</v>
      </c>
      <c r="I34" s="85">
        <v>0.12</v>
      </c>
      <c r="J34" s="84">
        <f>0</f>
        <v>0</v>
      </c>
      <c r="L34" s="30"/>
    </row>
    <row r="35" spans="2:12" s="1" customFormat="1" ht="14.45" hidden="1" customHeight="1">
      <c r="B35" s="30"/>
      <c r="E35" s="25" t="s">
        <v>45</v>
      </c>
      <c r="F35" s="84">
        <f>ROUND((SUM(BI120:BI204)),  2)</f>
        <v>0</v>
      </c>
      <c r="I35" s="85">
        <v>0</v>
      </c>
      <c r="J35" s="84">
        <f>0</f>
        <v>0</v>
      </c>
      <c r="L35" s="30"/>
    </row>
    <row r="36" spans="2:12" s="1" customFormat="1" ht="6.95" customHeight="1">
      <c r="B36" s="30"/>
      <c r="L36" s="30"/>
    </row>
    <row r="37" spans="2:12" s="1" customFormat="1" ht="25.35" customHeight="1">
      <c r="B37" s="30"/>
      <c r="C37" s="86"/>
      <c r="D37" s="87" t="s">
        <v>46</v>
      </c>
      <c r="E37" s="55"/>
      <c r="F37" s="55"/>
      <c r="G37" s="88" t="s">
        <v>47</v>
      </c>
      <c r="H37" s="89" t="s">
        <v>48</v>
      </c>
      <c r="I37" s="55"/>
      <c r="J37" s="90">
        <f>SUM(J28:J35)</f>
        <v>0</v>
      </c>
      <c r="K37" s="91"/>
      <c r="L37" s="30"/>
    </row>
    <row r="38" spans="2:12" s="1" customFormat="1" ht="14.45" customHeight="1">
      <c r="B38" s="30"/>
      <c r="L38" s="30"/>
    </row>
    <row r="39" spans="2:12" ht="14.45" customHeight="1">
      <c r="B39" s="18"/>
      <c r="L39" s="18"/>
    </row>
    <row r="40" spans="2:12" ht="14.45" customHeight="1">
      <c r="B40" s="18"/>
      <c r="L40" s="18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39" t="s">
        <v>49</v>
      </c>
      <c r="E50" s="40"/>
      <c r="F50" s="40"/>
      <c r="G50" s="39" t="s">
        <v>50</v>
      </c>
      <c r="H50" s="40"/>
      <c r="I50" s="40"/>
      <c r="J50" s="40"/>
      <c r="K50" s="40"/>
      <c r="L50" s="30"/>
    </row>
    <row r="51" spans="2:12" ht="11.25">
      <c r="B51" s="18"/>
      <c r="L51" s="18"/>
    </row>
    <row r="52" spans="2:12" ht="11.25">
      <c r="B52" s="18"/>
      <c r="L52" s="18"/>
    </row>
    <row r="53" spans="2:12" ht="11.25">
      <c r="B53" s="18"/>
      <c r="L53" s="18"/>
    </row>
    <row r="54" spans="2:12" ht="11.25">
      <c r="B54" s="18"/>
      <c r="L54" s="18"/>
    </row>
    <row r="55" spans="2:12" ht="11.25">
      <c r="B55" s="18"/>
      <c r="L55" s="18"/>
    </row>
    <row r="56" spans="2:12" ht="11.25">
      <c r="B56" s="18"/>
      <c r="L56" s="18"/>
    </row>
    <row r="57" spans="2:12" ht="11.25">
      <c r="B57" s="18"/>
      <c r="L57" s="18"/>
    </row>
    <row r="58" spans="2:12" ht="11.25">
      <c r="B58" s="18"/>
      <c r="L58" s="18"/>
    </row>
    <row r="59" spans="2:12" ht="11.25">
      <c r="B59" s="18"/>
      <c r="L59" s="18"/>
    </row>
    <row r="60" spans="2:12" ht="11.25">
      <c r="B60" s="18"/>
      <c r="L60" s="18"/>
    </row>
    <row r="61" spans="2:12" s="1" customFormat="1" ht="12.75">
      <c r="B61" s="30"/>
      <c r="D61" s="41" t="s">
        <v>51</v>
      </c>
      <c r="E61" s="32"/>
      <c r="F61" s="92" t="s">
        <v>52</v>
      </c>
      <c r="G61" s="41" t="s">
        <v>51</v>
      </c>
      <c r="H61" s="32"/>
      <c r="I61" s="32"/>
      <c r="J61" s="93" t="s">
        <v>52</v>
      </c>
      <c r="K61" s="32"/>
      <c r="L61" s="30"/>
    </row>
    <row r="62" spans="2:12" ht="11.25">
      <c r="B62" s="18"/>
      <c r="L62" s="18"/>
    </row>
    <row r="63" spans="2:12" ht="11.25">
      <c r="B63" s="18"/>
      <c r="L63" s="18"/>
    </row>
    <row r="64" spans="2:12" ht="11.25">
      <c r="B64" s="18"/>
      <c r="L64" s="18"/>
    </row>
    <row r="65" spans="2:12" s="1" customFormat="1" ht="12.75">
      <c r="B65" s="30"/>
      <c r="D65" s="39" t="s">
        <v>53</v>
      </c>
      <c r="E65" s="40"/>
      <c r="F65" s="40"/>
      <c r="G65" s="39" t="s">
        <v>54</v>
      </c>
      <c r="H65" s="40"/>
      <c r="I65" s="40"/>
      <c r="J65" s="40"/>
      <c r="K65" s="40"/>
      <c r="L65" s="30"/>
    </row>
    <row r="66" spans="2:12" ht="11.25">
      <c r="B66" s="18"/>
      <c r="L66" s="18"/>
    </row>
    <row r="67" spans="2:12" ht="11.25">
      <c r="B67" s="18"/>
      <c r="L67" s="18"/>
    </row>
    <row r="68" spans="2:12" ht="11.25">
      <c r="B68" s="18"/>
      <c r="L68" s="18"/>
    </row>
    <row r="69" spans="2:12" ht="11.25">
      <c r="B69" s="18"/>
      <c r="L69" s="18"/>
    </row>
    <row r="70" spans="2:12" ht="11.25">
      <c r="B70" s="18"/>
      <c r="L70" s="18"/>
    </row>
    <row r="71" spans="2:12" ht="11.25">
      <c r="B71" s="18"/>
      <c r="L71" s="18"/>
    </row>
    <row r="72" spans="2:12" ht="11.25">
      <c r="B72" s="18"/>
      <c r="L72" s="18"/>
    </row>
    <row r="73" spans="2:12" ht="11.25">
      <c r="B73" s="18"/>
      <c r="L73" s="18"/>
    </row>
    <row r="74" spans="2:12" ht="11.25">
      <c r="B74" s="18"/>
      <c r="L74" s="18"/>
    </row>
    <row r="75" spans="2:12" ht="11.25">
      <c r="B75" s="18"/>
      <c r="L75" s="18"/>
    </row>
    <row r="76" spans="2:12" s="1" customFormat="1" ht="12.75">
      <c r="B76" s="30"/>
      <c r="D76" s="41" t="s">
        <v>51</v>
      </c>
      <c r="E76" s="32"/>
      <c r="F76" s="92" t="s">
        <v>52</v>
      </c>
      <c r="G76" s="41" t="s">
        <v>51</v>
      </c>
      <c r="H76" s="32"/>
      <c r="I76" s="32"/>
      <c r="J76" s="93" t="s">
        <v>52</v>
      </c>
      <c r="K76" s="32"/>
      <c r="L76" s="30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5" customHeight="1">
      <c r="B82" s="30"/>
      <c r="C82" s="19" t="s">
        <v>85</v>
      </c>
      <c r="L82" s="30"/>
    </row>
    <row r="83" spans="2:47" s="1" customFormat="1" ht="6.95" customHeight="1">
      <c r="B83" s="30"/>
      <c r="L83" s="30"/>
    </row>
    <row r="84" spans="2:47" s="1" customFormat="1" ht="12" customHeight="1">
      <c r="B84" s="30"/>
      <c r="C84" s="25" t="s">
        <v>16</v>
      </c>
      <c r="L84" s="30"/>
    </row>
    <row r="85" spans="2:47" s="1" customFormat="1" ht="16.5" customHeight="1">
      <c r="B85" s="30"/>
      <c r="E85" s="171" t="str">
        <f>E7</f>
        <v>Předláždění chodníku na ul. Mírové ve Studénce</v>
      </c>
      <c r="F85" s="172"/>
      <c r="G85" s="172"/>
      <c r="H85" s="172"/>
      <c r="L85" s="30"/>
    </row>
    <row r="86" spans="2:47" s="1" customFormat="1" ht="6.95" customHeight="1">
      <c r="B86" s="30"/>
      <c r="L86" s="30"/>
    </row>
    <row r="87" spans="2:47" s="1" customFormat="1" ht="12" customHeight="1">
      <c r="B87" s="30"/>
      <c r="C87" s="25" t="s">
        <v>20</v>
      </c>
      <c r="F87" s="23" t="str">
        <f>F10</f>
        <v xml:space="preserve"> </v>
      </c>
      <c r="I87" s="25" t="s">
        <v>22</v>
      </c>
      <c r="J87" s="50" t="str">
        <f>IF(J10="","",J10)</f>
        <v>2. 2. 2026</v>
      </c>
      <c r="L87" s="30"/>
    </row>
    <row r="88" spans="2:47" s="1" customFormat="1" ht="6.95" customHeight="1">
      <c r="B88" s="30"/>
      <c r="L88" s="30"/>
    </row>
    <row r="89" spans="2:47" s="1" customFormat="1" ht="15.2" customHeight="1">
      <c r="B89" s="30"/>
      <c r="C89" s="25" t="s">
        <v>24</v>
      </c>
      <c r="F89" s="23" t="str">
        <f>E13</f>
        <v>Město Studénka</v>
      </c>
      <c r="I89" s="25" t="s">
        <v>30</v>
      </c>
      <c r="J89" s="28" t="str">
        <f>E19</f>
        <v>Město Studénka</v>
      </c>
      <c r="L89" s="30"/>
    </row>
    <row r="90" spans="2:47" s="1" customFormat="1" ht="15.2" customHeight="1">
      <c r="B90" s="30"/>
      <c r="C90" s="25" t="s">
        <v>28</v>
      </c>
      <c r="F90" s="23" t="str">
        <f>IF(E16="","",E16)</f>
        <v>Vyplň údaj</v>
      </c>
      <c r="I90" s="25" t="s">
        <v>32</v>
      </c>
      <c r="J90" s="28" t="str">
        <f>E22</f>
        <v>Ladislav Pekárek</v>
      </c>
      <c r="L90" s="30"/>
    </row>
    <row r="91" spans="2:47" s="1" customFormat="1" ht="10.35" customHeight="1">
      <c r="B91" s="30"/>
      <c r="L91" s="30"/>
    </row>
    <row r="92" spans="2:47" s="1" customFormat="1" ht="29.25" customHeight="1">
      <c r="B92" s="30"/>
      <c r="C92" s="94" t="s">
        <v>86</v>
      </c>
      <c r="D92" s="86"/>
      <c r="E92" s="86"/>
      <c r="F92" s="86"/>
      <c r="G92" s="86"/>
      <c r="H92" s="86"/>
      <c r="I92" s="86"/>
      <c r="J92" s="95" t="s">
        <v>87</v>
      </c>
      <c r="K92" s="86"/>
      <c r="L92" s="30"/>
    </row>
    <row r="93" spans="2:47" s="1" customFormat="1" ht="10.35" customHeight="1">
      <c r="B93" s="30"/>
      <c r="L93" s="30"/>
    </row>
    <row r="94" spans="2:47" s="1" customFormat="1" ht="22.9" customHeight="1">
      <c r="B94" s="30"/>
      <c r="C94" s="96" t="s">
        <v>88</v>
      </c>
      <c r="J94" s="64">
        <f>J120</f>
        <v>0</v>
      </c>
      <c r="L94" s="30"/>
      <c r="AU94" s="15" t="s">
        <v>89</v>
      </c>
    </row>
    <row r="95" spans="2:47" s="8" customFormat="1" ht="24.95" customHeight="1">
      <c r="B95" s="97"/>
      <c r="D95" s="98" t="s">
        <v>90</v>
      </c>
      <c r="E95" s="99"/>
      <c r="F95" s="99"/>
      <c r="G95" s="99"/>
      <c r="H95" s="99"/>
      <c r="I95" s="99"/>
      <c r="J95" s="100">
        <f>J121</f>
        <v>0</v>
      </c>
      <c r="L95" s="97"/>
    </row>
    <row r="96" spans="2:47" s="8" customFormat="1" ht="24.95" customHeight="1">
      <c r="B96" s="97"/>
      <c r="D96" s="98" t="s">
        <v>91</v>
      </c>
      <c r="E96" s="99"/>
      <c r="F96" s="99"/>
      <c r="G96" s="99"/>
      <c r="H96" s="99"/>
      <c r="I96" s="99"/>
      <c r="J96" s="100">
        <f>J142</f>
        <v>0</v>
      </c>
      <c r="L96" s="97"/>
    </row>
    <row r="97" spans="2:12" s="8" customFormat="1" ht="24.95" customHeight="1">
      <c r="B97" s="97"/>
      <c r="D97" s="98" t="s">
        <v>92</v>
      </c>
      <c r="E97" s="99"/>
      <c r="F97" s="99"/>
      <c r="G97" s="99"/>
      <c r="H97" s="99"/>
      <c r="I97" s="99"/>
      <c r="J97" s="100">
        <f>J152</f>
        <v>0</v>
      </c>
      <c r="L97" s="97"/>
    </row>
    <row r="98" spans="2:12" s="8" customFormat="1" ht="24.95" customHeight="1">
      <c r="B98" s="97"/>
      <c r="D98" s="98" t="s">
        <v>93</v>
      </c>
      <c r="E98" s="99"/>
      <c r="F98" s="99"/>
      <c r="G98" s="99"/>
      <c r="H98" s="99"/>
      <c r="I98" s="99"/>
      <c r="J98" s="100">
        <f>J164</f>
        <v>0</v>
      </c>
      <c r="L98" s="97"/>
    </row>
    <row r="99" spans="2:12" s="8" customFormat="1" ht="24.95" customHeight="1">
      <c r="B99" s="97"/>
      <c r="D99" s="98" t="s">
        <v>94</v>
      </c>
      <c r="E99" s="99"/>
      <c r="F99" s="99"/>
      <c r="G99" s="99"/>
      <c r="H99" s="99"/>
      <c r="I99" s="99"/>
      <c r="J99" s="100">
        <f>J189</f>
        <v>0</v>
      </c>
      <c r="L99" s="97"/>
    </row>
    <row r="100" spans="2:12" s="8" customFormat="1" ht="24.95" customHeight="1">
      <c r="B100" s="97"/>
      <c r="D100" s="98" t="s">
        <v>95</v>
      </c>
      <c r="E100" s="99"/>
      <c r="F100" s="99"/>
      <c r="G100" s="99"/>
      <c r="H100" s="99"/>
      <c r="I100" s="99"/>
      <c r="J100" s="100">
        <f>J192</f>
        <v>0</v>
      </c>
      <c r="L100" s="97"/>
    </row>
    <row r="101" spans="2:12" s="8" customFormat="1" ht="24.95" customHeight="1">
      <c r="B101" s="97"/>
      <c r="D101" s="98" t="s">
        <v>96</v>
      </c>
      <c r="E101" s="99"/>
      <c r="F101" s="99"/>
      <c r="G101" s="99"/>
      <c r="H101" s="99"/>
      <c r="I101" s="99"/>
      <c r="J101" s="100">
        <f>J199</f>
        <v>0</v>
      </c>
      <c r="L101" s="97"/>
    </row>
    <row r="102" spans="2:12" s="8" customFormat="1" ht="24.95" customHeight="1">
      <c r="B102" s="97"/>
      <c r="D102" s="98" t="s">
        <v>97</v>
      </c>
      <c r="E102" s="99"/>
      <c r="F102" s="99"/>
      <c r="G102" s="99"/>
      <c r="H102" s="99"/>
      <c r="I102" s="99"/>
      <c r="J102" s="100">
        <f>J202</f>
        <v>0</v>
      </c>
      <c r="L102" s="97"/>
    </row>
    <row r="103" spans="2:12" s="1" customFormat="1" ht="21.75" customHeight="1">
      <c r="B103" s="30"/>
      <c r="L103" s="30"/>
    </row>
    <row r="104" spans="2:12" s="1" customFormat="1" ht="6.95" customHeight="1">
      <c r="B104" s="42"/>
      <c r="C104" s="43"/>
      <c r="D104" s="43"/>
      <c r="E104" s="43"/>
      <c r="F104" s="43"/>
      <c r="G104" s="43"/>
      <c r="H104" s="43"/>
      <c r="I104" s="43"/>
      <c r="J104" s="43"/>
      <c r="K104" s="43"/>
      <c r="L104" s="30"/>
    </row>
    <row r="108" spans="2:12" s="1" customFormat="1" ht="6.95" customHeight="1">
      <c r="B108" s="44"/>
      <c r="C108" s="45"/>
      <c r="D108" s="45"/>
      <c r="E108" s="45"/>
      <c r="F108" s="45"/>
      <c r="G108" s="45"/>
      <c r="H108" s="45"/>
      <c r="I108" s="45"/>
      <c r="J108" s="45"/>
      <c r="K108" s="45"/>
      <c r="L108" s="30"/>
    </row>
    <row r="109" spans="2:12" s="1" customFormat="1" ht="24.95" customHeight="1">
      <c r="B109" s="30"/>
      <c r="C109" s="19" t="s">
        <v>98</v>
      </c>
      <c r="L109" s="30"/>
    </row>
    <row r="110" spans="2:12" s="1" customFormat="1" ht="6.95" customHeight="1">
      <c r="B110" s="30"/>
      <c r="L110" s="30"/>
    </row>
    <row r="111" spans="2:12" s="1" customFormat="1" ht="12" customHeight="1">
      <c r="B111" s="30"/>
      <c r="C111" s="25" t="s">
        <v>16</v>
      </c>
      <c r="L111" s="30"/>
    </row>
    <row r="112" spans="2:12" s="1" customFormat="1" ht="16.5" customHeight="1">
      <c r="B112" s="30"/>
      <c r="E112" s="171" t="str">
        <f>E7</f>
        <v>Předláždění chodníku na ul. Mírové ve Studénce</v>
      </c>
      <c r="F112" s="172"/>
      <c r="G112" s="172"/>
      <c r="H112" s="172"/>
      <c r="L112" s="30"/>
    </row>
    <row r="113" spans="2:65" s="1" customFormat="1" ht="6.95" customHeight="1">
      <c r="B113" s="30"/>
      <c r="L113" s="30"/>
    </row>
    <row r="114" spans="2:65" s="1" customFormat="1" ht="12" customHeight="1">
      <c r="B114" s="30"/>
      <c r="C114" s="25" t="s">
        <v>20</v>
      </c>
      <c r="F114" s="23" t="str">
        <f>F10</f>
        <v xml:space="preserve"> </v>
      </c>
      <c r="I114" s="25" t="s">
        <v>22</v>
      </c>
      <c r="J114" s="50" t="str">
        <f>IF(J10="","",J10)</f>
        <v>2. 2. 2026</v>
      </c>
      <c r="L114" s="30"/>
    </row>
    <row r="115" spans="2:65" s="1" customFormat="1" ht="6.95" customHeight="1">
      <c r="B115" s="30"/>
      <c r="L115" s="30"/>
    </row>
    <row r="116" spans="2:65" s="1" customFormat="1" ht="15.2" customHeight="1">
      <c r="B116" s="30"/>
      <c r="C116" s="25" t="s">
        <v>24</v>
      </c>
      <c r="F116" s="23" t="str">
        <f>E13</f>
        <v>Město Studénka</v>
      </c>
      <c r="I116" s="25" t="s">
        <v>30</v>
      </c>
      <c r="J116" s="28" t="str">
        <f>E19</f>
        <v>Město Studénka</v>
      </c>
      <c r="L116" s="30"/>
    </row>
    <row r="117" spans="2:65" s="1" customFormat="1" ht="15.2" customHeight="1">
      <c r="B117" s="30"/>
      <c r="C117" s="25" t="s">
        <v>28</v>
      </c>
      <c r="F117" s="23" t="str">
        <f>IF(E16="","",E16)</f>
        <v>Vyplň údaj</v>
      </c>
      <c r="I117" s="25" t="s">
        <v>32</v>
      </c>
      <c r="J117" s="28" t="str">
        <f>E22</f>
        <v>Ladislav Pekárek</v>
      </c>
      <c r="L117" s="30"/>
    </row>
    <row r="118" spans="2:65" s="1" customFormat="1" ht="10.35" customHeight="1">
      <c r="B118" s="30"/>
      <c r="L118" s="30"/>
    </row>
    <row r="119" spans="2:65" s="9" customFormat="1" ht="29.25" customHeight="1">
      <c r="B119" s="101"/>
      <c r="C119" s="102" t="s">
        <v>99</v>
      </c>
      <c r="D119" s="103" t="s">
        <v>61</v>
      </c>
      <c r="E119" s="103" t="s">
        <v>57</v>
      </c>
      <c r="F119" s="103" t="s">
        <v>58</v>
      </c>
      <c r="G119" s="103" t="s">
        <v>100</v>
      </c>
      <c r="H119" s="103" t="s">
        <v>101</v>
      </c>
      <c r="I119" s="103" t="s">
        <v>102</v>
      </c>
      <c r="J119" s="103" t="s">
        <v>87</v>
      </c>
      <c r="K119" s="104" t="s">
        <v>103</v>
      </c>
      <c r="L119" s="101"/>
      <c r="M119" s="57" t="s">
        <v>1</v>
      </c>
      <c r="N119" s="58" t="s">
        <v>40</v>
      </c>
      <c r="O119" s="58" t="s">
        <v>104</v>
      </c>
      <c r="P119" s="58" t="s">
        <v>105</v>
      </c>
      <c r="Q119" s="58" t="s">
        <v>106</v>
      </c>
      <c r="R119" s="58" t="s">
        <v>107</v>
      </c>
      <c r="S119" s="58" t="s">
        <v>108</v>
      </c>
      <c r="T119" s="59" t="s">
        <v>109</v>
      </c>
    </row>
    <row r="120" spans="2:65" s="1" customFormat="1" ht="22.9" customHeight="1">
      <c r="B120" s="30"/>
      <c r="C120" s="62" t="s">
        <v>110</v>
      </c>
      <c r="J120" s="105">
        <f>BK120</f>
        <v>0</v>
      </c>
      <c r="L120" s="30"/>
      <c r="M120" s="60"/>
      <c r="N120" s="51"/>
      <c r="O120" s="51"/>
      <c r="P120" s="106">
        <f>P121+P142+P152+P164+P189+P192+P199+P202</f>
        <v>0</v>
      </c>
      <c r="Q120" s="51"/>
      <c r="R120" s="106">
        <f>R121+R142+R152+R164+R189+R192+R199+R202</f>
        <v>133.49973800000001</v>
      </c>
      <c r="S120" s="51"/>
      <c r="T120" s="107">
        <f>T121+T142+T152+T164+T189+T192+T199+T202</f>
        <v>306</v>
      </c>
      <c r="AT120" s="15" t="s">
        <v>75</v>
      </c>
      <c r="AU120" s="15" t="s">
        <v>89</v>
      </c>
      <c r="BK120" s="108">
        <f>BK121+BK142+BK152+BK164+BK189+BK192+BK199+BK202</f>
        <v>0</v>
      </c>
    </row>
    <row r="121" spans="2:65" s="10" customFormat="1" ht="25.9" customHeight="1">
      <c r="B121" s="109"/>
      <c r="D121" s="110" t="s">
        <v>75</v>
      </c>
      <c r="E121" s="111" t="s">
        <v>81</v>
      </c>
      <c r="F121" s="111" t="s">
        <v>111</v>
      </c>
      <c r="I121" s="112"/>
      <c r="J121" s="113">
        <f>BK121</f>
        <v>0</v>
      </c>
      <c r="L121" s="109"/>
      <c r="M121" s="114"/>
      <c r="P121" s="115">
        <f>SUM(P122:P141)</f>
        <v>0</v>
      </c>
      <c r="R121" s="115">
        <f>SUM(R122:R141)</f>
        <v>4.0140000000000002E-3</v>
      </c>
      <c r="T121" s="116">
        <f>SUM(T122:T141)</f>
        <v>306</v>
      </c>
      <c r="AR121" s="110" t="s">
        <v>81</v>
      </c>
      <c r="AT121" s="117" t="s">
        <v>75</v>
      </c>
      <c r="AU121" s="117" t="s">
        <v>76</v>
      </c>
      <c r="AY121" s="110" t="s">
        <v>112</v>
      </c>
      <c r="BK121" s="118">
        <f>SUM(BK122:BK141)</f>
        <v>0</v>
      </c>
    </row>
    <row r="122" spans="2:65" s="1" customFormat="1" ht="62.65" customHeight="1">
      <c r="B122" s="30"/>
      <c r="C122" s="119" t="s">
        <v>81</v>
      </c>
      <c r="D122" s="119" t="s">
        <v>113</v>
      </c>
      <c r="E122" s="120" t="s">
        <v>114</v>
      </c>
      <c r="F122" s="121" t="s">
        <v>115</v>
      </c>
      <c r="G122" s="122" t="s">
        <v>116</v>
      </c>
      <c r="H122" s="123">
        <v>499</v>
      </c>
      <c r="I122" s="124"/>
      <c r="J122" s="125">
        <f>ROUND(I122*H122,2)</f>
        <v>0</v>
      </c>
      <c r="K122" s="121" t="s">
        <v>117</v>
      </c>
      <c r="L122" s="30"/>
      <c r="M122" s="126" t="s">
        <v>1</v>
      </c>
      <c r="N122" s="127" t="s">
        <v>41</v>
      </c>
      <c r="P122" s="128">
        <f>O122*H122</f>
        <v>0</v>
      </c>
      <c r="Q122" s="128">
        <v>0</v>
      </c>
      <c r="R122" s="128">
        <f>Q122*H122</f>
        <v>0</v>
      </c>
      <c r="S122" s="128">
        <v>0.26</v>
      </c>
      <c r="T122" s="129">
        <f>S122*H122</f>
        <v>129.74</v>
      </c>
      <c r="AR122" s="130" t="s">
        <v>118</v>
      </c>
      <c r="AT122" s="130" t="s">
        <v>113</v>
      </c>
      <c r="AU122" s="130" t="s">
        <v>81</v>
      </c>
      <c r="AY122" s="15" t="s">
        <v>112</v>
      </c>
      <c r="BE122" s="131">
        <f>IF(N122="základní",J122,0)</f>
        <v>0</v>
      </c>
      <c r="BF122" s="131">
        <f>IF(N122="snížená",J122,0)</f>
        <v>0</v>
      </c>
      <c r="BG122" s="131">
        <f>IF(N122="zákl. přenesená",J122,0)</f>
        <v>0</v>
      </c>
      <c r="BH122" s="131">
        <f>IF(N122="sníž. přenesená",J122,0)</f>
        <v>0</v>
      </c>
      <c r="BI122" s="131">
        <f>IF(N122="nulová",J122,0)</f>
        <v>0</v>
      </c>
      <c r="BJ122" s="15" t="s">
        <v>81</v>
      </c>
      <c r="BK122" s="131">
        <f>ROUND(I122*H122,2)</f>
        <v>0</v>
      </c>
      <c r="BL122" s="15" t="s">
        <v>118</v>
      </c>
      <c r="BM122" s="130" t="s">
        <v>119</v>
      </c>
    </row>
    <row r="123" spans="2:65" s="1" customFormat="1" ht="11.25">
      <c r="B123" s="30"/>
      <c r="D123" s="132" t="s">
        <v>120</v>
      </c>
      <c r="F123" s="133" t="s">
        <v>121</v>
      </c>
      <c r="I123" s="134"/>
      <c r="L123" s="30"/>
      <c r="M123" s="135"/>
      <c r="T123" s="54"/>
      <c r="AT123" s="15" t="s">
        <v>120</v>
      </c>
      <c r="AU123" s="15" t="s">
        <v>81</v>
      </c>
    </row>
    <row r="124" spans="2:65" s="11" customFormat="1" ht="11.25">
      <c r="B124" s="136"/>
      <c r="D124" s="137" t="s">
        <v>122</v>
      </c>
      <c r="E124" s="138" t="s">
        <v>1</v>
      </c>
      <c r="F124" s="139" t="s">
        <v>123</v>
      </c>
      <c r="H124" s="140">
        <v>499</v>
      </c>
      <c r="I124" s="141"/>
      <c r="L124" s="136"/>
      <c r="M124" s="142"/>
      <c r="T124" s="143"/>
      <c r="AT124" s="138" t="s">
        <v>122</v>
      </c>
      <c r="AU124" s="138" t="s">
        <v>81</v>
      </c>
      <c r="AV124" s="11" t="s">
        <v>83</v>
      </c>
      <c r="AW124" s="11" t="s">
        <v>31</v>
      </c>
      <c r="AX124" s="11" t="s">
        <v>81</v>
      </c>
      <c r="AY124" s="138" t="s">
        <v>112</v>
      </c>
    </row>
    <row r="125" spans="2:65" s="1" customFormat="1" ht="62.65" customHeight="1">
      <c r="B125" s="30"/>
      <c r="C125" s="119" t="s">
        <v>83</v>
      </c>
      <c r="D125" s="119" t="s">
        <v>113</v>
      </c>
      <c r="E125" s="120" t="s">
        <v>124</v>
      </c>
      <c r="F125" s="121" t="s">
        <v>125</v>
      </c>
      <c r="G125" s="122" t="s">
        <v>116</v>
      </c>
      <c r="H125" s="123">
        <v>499</v>
      </c>
      <c r="I125" s="124"/>
      <c r="J125" s="125">
        <f>ROUND(I125*H125,2)</f>
        <v>0</v>
      </c>
      <c r="K125" s="121" t="s">
        <v>117</v>
      </c>
      <c r="L125" s="30"/>
      <c r="M125" s="126" t="s">
        <v>1</v>
      </c>
      <c r="N125" s="127" t="s">
        <v>41</v>
      </c>
      <c r="P125" s="128">
        <f>O125*H125</f>
        <v>0</v>
      </c>
      <c r="Q125" s="128">
        <v>0</v>
      </c>
      <c r="R125" s="128">
        <f>Q125*H125</f>
        <v>0</v>
      </c>
      <c r="S125" s="128">
        <v>0.17</v>
      </c>
      <c r="T125" s="129">
        <f>S125*H125</f>
        <v>84.830000000000013</v>
      </c>
      <c r="AR125" s="130" t="s">
        <v>118</v>
      </c>
      <c r="AT125" s="130" t="s">
        <v>113</v>
      </c>
      <c r="AU125" s="130" t="s">
        <v>81</v>
      </c>
      <c r="AY125" s="15" t="s">
        <v>112</v>
      </c>
      <c r="BE125" s="131">
        <f>IF(N125="základní",J125,0)</f>
        <v>0</v>
      </c>
      <c r="BF125" s="131">
        <f>IF(N125="snížená",J125,0)</f>
        <v>0</v>
      </c>
      <c r="BG125" s="131">
        <f>IF(N125="zákl. přenesená",J125,0)</f>
        <v>0</v>
      </c>
      <c r="BH125" s="131">
        <f>IF(N125="sníž. přenesená",J125,0)</f>
        <v>0</v>
      </c>
      <c r="BI125" s="131">
        <f>IF(N125="nulová",J125,0)</f>
        <v>0</v>
      </c>
      <c r="BJ125" s="15" t="s">
        <v>81</v>
      </c>
      <c r="BK125" s="131">
        <f>ROUND(I125*H125,2)</f>
        <v>0</v>
      </c>
      <c r="BL125" s="15" t="s">
        <v>118</v>
      </c>
      <c r="BM125" s="130" t="s">
        <v>126</v>
      </c>
    </row>
    <row r="126" spans="2:65" s="1" customFormat="1" ht="11.25">
      <c r="B126" s="30"/>
      <c r="D126" s="132" t="s">
        <v>120</v>
      </c>
      <c r="F126" s="133" t="s">
        <v>127</v>
      </c>
      <c r="I126" s="134"/>
      <c r="L126" s="30"/>
      <c r="M126" s="135"/>
      <c r="T126" s="54"/>
      <c r="AT126" s="15" t="s">
        <v>120</v>
      </c>
      <c r="AU126" s="15" t="s">
        <v>81</v>
      </c>
    </row>
    <row r="127" spans="2:65" s="1" customFormat="1" ht="49.15" customHeight="1">
      <c r="B127" s="30"/>
      <c r="C127" s="119" t="s">
        <v>128</v>
      </c>
      <c r="D127" s="119" t="s">
        <v>113</v>
      </c>
      <c r="E127" s="120" t="s">
        <v>129</v>
      </c>
      <c r="F127" s="121" t="s">
        <v>130</v>
      </c>
      <c r="G127" s="122" t="s">
        <v>131</v>
      </c>
      <c r="H127" s="123">
        <v>446</v>
      </c>
      <c r="I127" s="124"/>
      <c r="J127" s="125">
        <f>ROUND(I127*H127,2)</f>
        <v>0</v>
      </c>
      <c r="K127" s="121" t="s">
        <v>117</v>
      </c>
      <c r="L127" s="30"/>
      <c r="M127" s="126" t="s">
        <v>1</v>
      </c>
      <c r="N127" s="127" t="s">
        <v>41</v>
      </c>
      <c r="P127" s="128">
        <f>O127*H127</f>
        <v>0</v>
      </c>
      <c r="Q127" s="128">
        <v>0</v>
      </c>
      <c r="R127" s="128">
        <f>Q127*H127</f>
        <v>0</v>
      </c>
      <c r="S127" s="128">
        <v>0.20499999999999999</v>
      </c>
      <c r="T127" s="129">
        <f>S127*H127</f>
        <v>91.429999999999993</v>
      </c>
      <c r="AR127" s="130" t="s">
        <v>118</v>
      </c>
      <c r="AT127" s="130" t="s">
        <v>113</v>
      </c>
      <c r="AU127" s="130" t="s">
        <v>81</v>
      </c>
      <c r="AY127" s="15" t="s">
        <v>112</v>
      </c>
      <c r="BE127" s="131">
        <f>IF(N127="základní",J127,0)</f>
        <v>0</v>
      </c>
      <c r="BF127" s="131">
        <f>IF(N127="snížená",J127,0)</f>
        <v>0</v>
      </c>
      <c r="BG127" s="131">
        <f>IF(N127="zákl. přenesená",J127,0)</f>
        <v>0</v>
      </c>
      <c r="BH127" s="131">
        <f>IF(N127="sníž. přenesená",J127,0)</f>
        <v>0</v>
      </c>
      <c r="BI127" s="131">
        <f>IF(N127="nulová",J127,0)</f>
        <v>0</v>
      </c>
      <c r="BJ127" s="15" t="s">
        <v>81</v>
      </c>
      <c r="BK127" s="131">
        <f>ROUND(I127*H127,2)</f>
        <v>0</v>
      </c>
      <c r="BL127" s="15" t="s">
        <v>118</v>
      </c>
      <c r="BM127" s="130" t="s">
        <v>132</v>
      </c>
    </row>
    <row r="128" spans="2:65" s="1" customFormat="1" ht="11.25">
      <c r="B128" s="30"/>
      <c r="D128" s="132" t="s">
        <v>120</v>
      </c>
      <c r="F128" s="133" t="s">
        <v>133</v>
      </c>
      <c r="I128" s="134"/>
      <c r="L128" s="30"/>
      <c r="M128" s="135"/>
      <c r="T128" s="54"/>
      <c r="AT128" s="15" t="s">
        <v>120</v>
      </c>
      <c r="AU128" s="15" t="s">
        <v>81</v>
      </c>
    </row>
    <row r="129" spans="2:65" s="1" customFormat="1" ht="24.2" customHeight="1">
      <c r="B129" s="30"/>
      <c r="C129" s="119" t="s">
        <v>118</v>
      </c>
      <c r="D129" s="119" t="s">
        <v>113</v>
      </c>
      <c r="E129" s="120" t="s">
        <v>134</v>
      </c>
      <c r="F129" s="121" t="s">
        <v>135</v>
      </c>
      <c r="G129" s="122" t="s">
        <v>116</v>
      </c>
      <c r="H129" s="123">
        <v>200.7</v>
      </c>
      <c r="I129" s="124"/>
      <c r="J129" s="125">
        <f>ROUND(I129*H129,2)</f>
        <v>0</v>
      </c>
      <c r="K129" s="121" t="s">
        <v>117</v>
      </c>
      <c r="L129" s="30"/>
      <c r="M129" s="126" t="s">
        <v>1</v>
      </c>
      <c r="N129" s="127" t="s">
        <v>41</v>
      </c>
      <c r="P129" s="128">
        <f>O129*H129</f>
        <v>0</v>
      </c>
      <c r="Q129" s="128">
        <v>0</v>
      </c>
      <c r="R129" s="128">
        <f>Q129*H129</f>
        <v>0</v>
      </c>
      <c r="S129" s="128">
        <v>0</v>
      </c>
      <c r="T129" s="129">
        <f>S129*H129</f>
        <v>0</v>
      </c>
      <c r="AR129" s="130" t="s">
        <v>118</v>
      </c>
      <c r="AT129" s="130" t="s">
        <v>113</v>
      </c>
      <c r="AU129" s="130" t="s">
        <v>81</v>
      </c>
      <c r="AY129" s="15" t="s">
        <v>112</v>
      </c>
      <c r="BE129" s="131">
        <f>IF(N129="základní",J129,0)</f>
        <v>0</v>
      </c>
      <c r="BF129" s="131">
        <f>IF(N129="snížená",J129,0)</f>
        <v>0</v>
      </c>
      <c r="BG129" s="131">
        <f>IF(N129="zákl. přenesená",J129,0)</f>
        <v>0</v>
      </c>
      <c r="BH129" s="131">
        <f>IF(N129="sníž. přenesená",J129,0)</f>
        <v>0</v>
      </c>
      <c r="BI129" s="131">
        <f>IF(N129="nulová",J129,0)</f>
        <v>0</v>
      </c>
      <c r="BJ129" s="15" t="s">
        <v>81</v>
      </c>
      <c r="BK129" s="131">
        <f>ROUND(I129*H129,2)</f>
        <v>0</v>
      </c>
      <c r="BL129" s="15" t="s">
        <v>118</v>
      </c>
      <c r="BM129" s="130" t="s">
        <v>136</v>
      </c>
    </row>
    <row r="130" spans="2:65" s="1" customFormat="1" ht="11.25">
      <c r="B130" s="30"/>
      <c r="D130" s="132" t="s">
        <v>120</v>
      </c>
      <c r="F130" s="133" t="s">
        <v>137</v>
      </c>
      <c r="I130" s="134"/>
      <c r="L130" s="30"/>
      <c r="M130" s="135"/>
      <c r="T130" s="54"/>
      <c r="AT130" s="15" t="s">
        <v>120</v>
      </c>
      <c r="AU130" s="15" t="s">
        <v>81</v>
      </c>
    </row>
    <row r="131" spans="2:65" s="12" customFormat="1" ht="11.25">
      <c r="B131" s="144"/>
      <c r="D131" s="137" t="s">
        <v>122</v>
      </c>
      <c r="E131" s="145" t="s">
        <v>1</v>
      </c>
      <c r="F131" s="146" t="s">
        <v>138</v>
      </c>
      <c r="H131" s="145" t="s">
        <v>1</v>
      </c>
      <c r="I131" s="147"/>
      <c r="L131" s="144"/>
      <c r="M131" s="148"/>
      <c r="T131" s="149"/>
      <c r="AT131" s="145" t="s">
        <v>122</v>
      </c>
      <c r="AU131" s="145" t="s">
        <v>81</v>
      </c>
      <c r="AV131" s="12" t="s">
        <v>81</v>
      </c>
      <c r="AW131" s="12" t="s">
        <v>31</v>
      </c>
      <c r="AX131" s="12" t="s">
        <v>76</v>
      </c>
      <c r="AY131" s="145" t="s">
        <v>112</v>
      </c>
    </row>
    <row r="132" spans="2:65" s="11" customFormat="1" ht="11.25">
      <c r="B132" s="136"/>
      <c r="D132" s="137" t="s">
        <v>122</v>
      </c>
      <c r="E132" s="138" t="s">
        <v>1</v>
      </c>
      <c r="F132" s="139" t="s">
        <v>139</v>
      </c>
      <c r="H132" s="140">
        <v>200.7</v>
      </c>
      <c r="I132" s="141"/>
      <c r="L132" s="136"/>
      <c r="M132" s="142"/>
      <c r="T132" s="143"/>
      <c r="AT132" s="138" t="s">
        <v>122</v>
      </c>
      <c r="AU132" s="138" t="s">
        <v>81</v>
      </c>
      <c r="AV132" s="11" t="s">
        <v>83</v>
      </c>
      <c r="AW132" s="11" t="s">
        <v>31</v>
      </c>
      <c r="AX132" s="11" t="s">
        <v>81</v>
      </c>
      <c r="AY132" s="138" t="s">
        <v>112</v>
      </c>
    </row>
    <row r="133" spans="2:65" s="1" customFormat="1" ht="37.9" customHeight="1">
      <c r="B133" s="30"/>
      <c r="C133" s="119" t="s">
        <v>140</v>
      </c>
      <c r="D133" s="119" t="s">
        <v>113</v>
      </c>
      <c r="E133" s="120" t="s">
        <v>141</v>
      </c>
      <c r="F133" s="121" t="s">
        <v>142</v>
      </c>
      <c r="G133" s="122" t="s">
        <v>116</v>
      </c>
      <c r="H133" s="123">
        <v>200.7</v>
      </c>
      <c r="I133" s="124"/>
      <c r="J133" s="125">
        <f>ROUND(I133*H133,2)</f>
        <v>0</v>
      </c>
      <c r="K133" s="121" t="s">
        <v>117</v>
      </c>
      <c r="L133" s="30"/>
      <c r="M133" s="126" t="s">
        <v>1</v>
      </c>
      <c r="N133" s="127" t="s">
        <v>41</v>
      </c>
      <c r="P133" s="128">
        <f>O133*H133</f>
        <v>0</v>
      </c>
      <c r="Q133" s="128">
        <v>0</v>
      </c>
      <c r="R133" s="128">
        <f>Q133*H133</f>
        <v>0</v>
      </c>
      <c r="S133" s="128">
        <v>0</v>
      </c>
      <c r="T133" s="129">
        <f>S133*H133</f>
        <v>0</v>
      </c>
      <c r="AR133" s="130" t="s">
        <v>118</v>
      </c>
      <c r="AT133" s="130" t="s">
        <v>113</v>
      </c>
      <c r="AU133" s="130" t="s">
        <v>81</v>
      </c>
      <c r="AY133" s="15" t="s">
        <v>112</v>
      </c>
      <c r="BE133" s="131">
        <f>IF(N133="základní",J133,0)</f>
        <v>0</v>
      </c>
      <c r="BF133" s="131">
        <f>IF(N133="snížená",J133,0)</f>
        <v>0</v>
      </c>
      <c r="BG133" s="131">
        <f>IF(N133="zákl. přenesená",J133,0)</f>
        <v>0</v>
      </c>
      <c r="BH133" s="131">
        <f>IF(N133="sníž. přenesená",J133,0)</f>
        <v>0</v>
      </c>
      <c r="BI133" s="131">
        <f>IF(N133="nulová",J133,0)</f>
        <v>0</v>
      </c>
      <c r="BJ133" s="15" t="s">
        <v>81</v>
      </c>
      <c r="BK133" s="131">
        <f>ROUND(I133*H133,2)</f>
        <v>0</v>
      </c>
      <c r="BL133" s="15" t="s">
        <v>118</v>
      </c>
      <c r="BM133" s="130" t="s">
        <v>143</v>
      </c>
    </row>
    <row r="134" spans="2:65" s="1" customFormat="1" ht="11.25">
      <c r="B134" s="30"/>
      <c r="D134" s="132" t="s">
        <v>120</v>
      </c>
      <c r="F134" s="133" t="s">
        <v>144</v>
      </c>
      <c r="I134" s="134"/>
      <c r="L134" s="30"/>
      <c r="M134" s="135"/>
      <c r="T134" s="54"/>
      <c r="AT134" s="15" t="s">
        <v>120</v>
      </c>
      <c r="AU134" s="15" t="s">
        <v>81</v>
      </c>
    </row>
    <row r="135" spans="2:65" s="1" customFormat="1" ht="19.5">
      <c r="B135" s="30"/>
      <c r="D135" s="137" t="s">
        <v>145</v>
      </c>
      <c r="F135" s="150" t="s">
        <v>146</v>
      </c>
      <c r="I135" s="134"/>
      <c r="L135" s="30"/>
      <c r="M135" s="135"/>
      <c r="T135" s="54"/>
      <c r="AT135" s="15" t="s">
        <v>145</v>
      </c>
      <c r="AU135" s="15" t="s">
        <v>81</v>
      </c>
    </row>
    <row r="136" spans="2:65" s="1" customFormat="1" ht="37.9" customHeight="1">
      <c r="B136" s="30"/>
      <c r="C136" s="119" t="s">
        <v>147</v>
      </c>
      <c r="D136" s="119" t="s">
        <v>113</v>
      </c>
      <c r="E136" s="120" t="s">
        <v>148</v>
      </c>
      <c r="F136" s="121" t="s">
        <v>149</v>
      </c>
      <c r="G136" s="122" t="s">
        <v>116</v>
      </c>
      <c r="H136" s="123">
        <v>200.7</v>
      </c>
      <c r="I136" s="124"/>
      <c r="J136" s="125">
        <f>ROUND(I136*H136,2)</f>
        <v>0</v>
      </c>
      <c r="K136" s="121" t="s">
        <v>117</v>
      </c>
      <c r="L136" s="30"/>
      <c r="M136" s="126" t="s">
        <v>1</v>
      </c>
      <c r="N136" s="127" t="s">
        <v>41</v>
      </c>
      <c r="P136" s="128">
        <f>O136*H136</f>
        <v>0</v>
      </c>
      <c r="Q136" s="128">
        <v>0</v>
      </c>
      <c r="R136" s="128">
        <f>Q136*H136</f>
        <v>0</v>
      </c>
      <c r="S136" s="128">
        <v>0</v>
      </c>
      <c r="T136" s="129">
        <f>S136*H136</f>
        <v>0</v>
      </c>
      <c r="AR136" s="130" t="s">
        <v>118</v>
      </c>
      <c r="AT136" s="130" t="s">
        <v>113</v>
      </c>
      <c r="AU136" s="130" t="s">
        <v>81</v>
      </c>
      <c r="AY136" s="15" t="s">
        <v>112</v>
      </c>
      <c r="BE136" s="131">
        <f>IF(N136="základní",J136,0)</f>
        <v>0</v>
      </c>
      <c r="BF136" s="131">
        <f>IF(N136="snížená",J136,0)</f>
        <v>0</v>
      </c>
      <c r="BG136" s="131">
        <f>IF(N136="zákl. přenesená",J136,0)</f>
        <v>0</v>
      </c>
      <c r="BH136" s="131">
        <f>IF(N136="sníž. přenesená",J136,0)</f>
        <v>0</v>
      </c>
      <c r="BI136" s="131">
        <f>IF(N136="nulová",J136,0)</f>
        <v>0</v>
      </c>
      <c r="BJ136" s="15" t="s">
        <v>81</v>
      </c>
      <c r="BK136" s="131">
        <f>ROUND(I136*H136,2)</f>
        <v>0</v>
      </c>
      <c r="BL136" s="15" t="s">
        <v>118</v>
      </c>
      <c r="BM136" s="130" t="s">
        <v>150</v>
      </c>
    </row>
    <row r="137" spans="2:65" s="1" customFormat="1" ht="11.25">
      <c r="B137" s="30"/>
      <c r="D137" s="132" t="s">
        <v>120</v>
      </c>
      <c r="F137" s="133" t="s">
        <v>151</v>
      </c>
      <c r="I137" s="134"/>
      <c r="L137" s="30"/>
      <c r="M137" s="135"/>
      <c r="T137" s="54"/>
      <c r="AT137" s="15" t="s">
        <v>120</v>
      </c>
      <c r="AU137" s="15" t="s">
        <v>81</v>
      </c>
    </row>
    <row r="138" spans="2:65" s="1" customFormat="1" ht="16.5" customHeight="1">
      <c r="B138" s="30"/>
      <c r="C138" s="151" t="s">
        <v>152</v>
      </c>
      <c r="D138" s="151" t="s">
        <v>153</v>
      </c>
      <c r="E138" s="152" t="s">
        <v>154</v>
      </c>
      <c r="F138" s="153" t="s">
        <v>155</v>
      </c>
      <c r="G138" s="154" t="s">
        <v>156</v>
      </c>
      <c r="H138" s="155">
        <v>4.0140000000000002</v>
      </c>
      <c r="I138" s="156"/>
      <c r="J138" s="157">
        <f>ROUND(I138*H138,2)</f>
        <v>0</v>
      </c>
      <c r="K138" s="153" t="s">
        <v>117</v>
      </c>
      <c r="L138" s="158"/>
      <c r="M138" s="159" t="s">
        <v>1</v>
      </c>
      <c r="N138" s="160" t="s">
        <v>41</v>
      </c>
      <c r="P138" s="128">
        <f>O138*H138</f>
        <v>0</v>
      </c>
      <c r="Q138" s="128">
        <v>1E-3</v>
      </c>
      <c r="R138" s="128">
        <f>Q138*H138</f>
        <v>4.0140000000000002E-3</v>
      </c>
      <c r="S138" s="128">
        <v>0</v>
      </c>
      <c r="T138" s="129">
        <f>S138*H138</f>
        <v>0</v>
      </c>
      <c r="AR138" s="130" t="s">
        <v>157</v>
      </c>
      <c r="AT138" s="130" t="s">
        <v>153</v>
      </c>
      <c r="AU138" s="130" t="s">
        <v>81</v>
      </c>
      <c r="AY138" s="15" t="s">
        <v>112</v>
      </c>
      <c r="BE138" s="131">
        <f>IF(N138="základní",J138,0)</f>
        <v>0</v>
      </c>
      <c r="BF138" s="131">
        <f>IF(N138="snížená",J138,0)</f>
        <v>0</v>
      </c>
      <c r="BG138" s="131">
        <f>IF(N138="zákl. přenesená",J138,0)</f>
        <v>0</v>
      </c>
      <c r="BH138" s="131">
        <f>IF(N138="sníž. přenesená",J138,0)</f>
        <v>0</v>
      </c>
      <c r="BI138" s="131">
        <f>IF(N138="nulová",J138,0)</f>
        <v>0</v>
      </c>
      <c r="BJ138" s="15" t="s">
        <v>81</v>
      </c>
      <c r="BK138" s="131">
        <f>ROUND(I138*H138,2)</f>
        <v>0</v>
      </c>
      <c r="BL138" s="15" t="s">
        <v>118</v>
      </c>
      <c r="BM138" s="130" t="s">
        <v>158</v>
      </c>
    </row>
    <row r="139" spans="2:65" s="11" customFormat="1" ht="11.25">
      <c r="B139" s="136"/>
      <c r="D139" s="137" t="s">
        <v>122</v>
      </c>
      <c r="F139" s="139" t="s">
        <v>159</v>
      </c>
      <c r="H139" s="140">
        <v>4.0140000000000002</v>
      </c>
      <c r="I139" s="141"/>
      <c r="L139" s="136"/>
      <c r="M139" s="142"/>
      <c r="T139" s="143"/>
      <c r="AT139" s="138" t="s">
        <v>122</v>
      </c>
      <c r="AU139" s="138" t="s">
        <v>81</v>
      </c>
      <c r="AV139" s="11" t="s">
        <v>83</v>
      </c>
      <c r="AW139" s="11" t="s">
        <v>4</v>
      </c>
      <c r="AX139" s="11" t="s">
        <v>81</v>
      </c>
      <c r="AY139" s="138" t="s">
        <v>112</v>
      </c>
    </row>
    <row r="140" spans="2:65" s="1" customFormat="1" ht="33" customHeight="1">
      <c r="B140" s="30"/>
      <c r="C140" s="119" t="s">
        <v>157</v>
      </c>
      <c r="D140" s="119" t="s">
        <v>113</v>
      </c>
      <c r="E140" s="120" t="s">
        <v>160</v>
      </c>
      <c r="F140" s="121" t="s">
        <v>161</v>
      </c>
      <c r="G140" s="122" t="s">
        <v>116</v>
      </c>
      <c r="H140" s="123">
        <v>499</v>
      </c>
      <c r="I140" s="124"/>
      <c r="J140" s="125">
        <f>ROUND(I140*H140,2)</f>
        <v>0</v>
      </c>
      <c r="K140" s="121" t="s">
        <v>117</v>
      </c>
      <c r="L140" s="30"/>
      <c r="M140" s="126" t="s">
        <v>1</v>
      </c>
      <c r="N140" s="127" t="s">
        <v>41</v>
      </c>
      <c r="P140" s="128">
        <f>O140*H140</f>
        <v>0</v>
      </c>
      <c r="Q140" s="128">
        <v>0</v>
      </c>
      <c r="R140" s="128">
        <f>Q140*H140</f>
        <v>0</v>
      </c>
      <c r="S140" s="128">
        <v>0</v>
      </c>
      <c r="T140" s="129">
        <f>S140*H140</f>
        <v>0</v>
      </c>
      <c r="AR140" s="130" t="s">
        <v>118</v>
      </c>
      <c r="AT140" s="130" t="s">
        <v>113</v>
      </c>
      <c r="AU140" s="130" t="s">
        <v>81</v>
      </c>
      <c r="AY140" s="15" t="s">
        <v>112</v>
      </c>
      <c r="BE140" s="131">
        <f>IF(N140="základní",J140,0)</f>
        <v>0</v>
      </c>
      <c r="BF140" s="131">
        <f>IF(N140="snížená",J140,0)</f>
        <v>0</v>
      </c>
      <c r="BG140" s="131">
        <f>IF(N140="zákl. přenesená",J140,0)</f>
        <v>0</v>
      </c>
      <c r="BH140" s="131">
        <f>IF(N140="sníž. přenesená",J140,0)</f>
        <v>0</v>
      </c>
      <c r="BI140" s="131">
        <f>IF(N140="nulová",J140,0)</f>
        <v>0</v>
      </c>
      <c r="BJ140" s="15" t="s">
        <v>81</v>
      </c>
      <c r="BK140" s="131">
        <f>ROUND(I140*H140,2)</f>
        <v>0</v>
      </c>
      <c r="BL140" s="15" t="s">
        <v>118</v>
      </c>
      <c r="BM140" s="130" t="s">
        <v>162</v>
      </c>
    </row>
    <row r="141" spans="2:65" s="1" customFormat="1" ht="11.25">
      <c r="B141" s="30"/>
      <c r="D141" s="132" t="s">
        <v>120</v>
      </c>
      <c r="F141" s="133" t="s">
        <v>163</v>
      </c>
      <c r="I141" s="134"/>
      <c r="L141" s="30"/>
      <c r="M141" s="135"/>
      <c r="T141" s="54"/>
      <c r="AT141" s="15" t="s">
        <v>120</v>
      </c>
      <c r="AU141" s="15" t="s">
        <v>81</v>
      </c>
    </row>
    <row r="142" spans="2:65" s="10" customFormat="1" ht="25.9" customHeight="1">
      <c r="B142" s="109"/>
      <c r="D142" s="110" t="s">
        <v>75</v>
      </c>
      <c r="E142" s="111" t="s">
        <v>140</v>
      </c>
      <c r="F142" s="111" t="s">
        <v>164</v>
      </c>
      <c r="I142" s="112"/>
      <c r="J142" s="113">
        <f>BK142</f>
        <v>0</v>
      </c>
      <c r="L142" s="109"/>
      <c r="M142" s="114"/>
      <c r="P142" s="115">
        <f>SUM(P143:P151)</f>
        <v>0</v>
      </c>
      <c r="R142" s="115">
        <f>SUM(R143:R151)</f>
        <v>50.272253999999997</v>
      </c>
      <c r="T142" s="116">
        <f>SUM(T143:T151)</f>
        <v>0</v>
      </c>
      <c r="AR142" s="110" t="s">
        <v>81</v>
      </c>
      <c r="AT142" s="117" t="s">
        <v>75</v>
      </c>
      <c r="AU142" s="117" t="s">
        <v>76</v>
      </c>
      <c r="AY142" s="110" t="s">
        <v>112</v>
      </c>
      <c r="BK142" s="118">
        <f>SUM(BK143:BK151)</f>
        <v>0</v>
      </c>
    </row>
    <row r="143" spans="2:65" s="1" customFormat="1" ht="33" customHeight="1">
      <c r="B143" s="30"/>
      <c r="C143" s="119" t="s">
        <v>165</v>
      </c>
      <c r="D143" s="119" t="s">
        <v>113</v>
      </c>
      <c r="E143" s="120" t="s">
        <v>166</v>
      </c>
      <c r="F143" s="121" t="s">
        <v>167</v>
      </c>
      <c r="G143" s="122" t="s">
        <v>116</v>
      </c>
      <c r="H143" s="123">
        <v>499</v>
      </c>
      <c r="I143" s="124"/>
      <c r="J143" s="125">
        <f>ROUND(I143*H143,2)</f>
        <v>0</v>
      </c>
      <c r="K143" s="121" t="s">
        <v>117</v>
      </c>
      <c r="L143" s="30"/>
      <c r="M143" s="126" t="s">
        <v>1</v>
      </c>
      <c r="N143" s="127" t="s">
        <v>41</v>
      </c>
      <c r="P143" s="128">
        <f>O143*H143</f>
        <v>0</v>
      </c>
      <c r="Q143" s="128">
        <v>0</v>
      </c>
      <c r="R143" s="128">
        <f>Q143*H143</f>
        <v>0</v>
      </c>
      <c r="S143" s="128">
        <v>0</v>
      </c>
      <c r="T143" s="129">
        <f>S143*H143</f>
        <v>0</v>
      </c>
      <c r="AR143" s="130" t="s">
        <v>118</v>
      </c>
      <c r="AT143" s="130" t="s">
        <v>113</v>
      </c>
      <c r="AU143" s="130" t="s">
        <v>81</v>
      </c>
      <c r="AY143" s="15" t="s">
        <v>112</v>
      </c>
      <c r="BE143" s="131">
        <f>IF(N143="základní",J143,0)</f>
        <v>0</v>
      </c>
      <c r="BF143" s="131">
        <f>IF(N143="snížená",J143,0)</f>
        <v>0</v>
      </c>
      <c r="BG143" s="131">
        <f>IF(N143="zákl. přenesená",J143,0)</f>
        <v>0</v>
      </c>
      <c r="BH143" s="131">
        <f>IF(N143="sníž. přenesená",J143,0)</f>
        <v>0</v>
      </c>
      <c r="BI143" s="131">
        <f>IF(N143="nulová",J143,0)</f>
        <v>0</v>
      </c>
      <c r="BJ143" s="15" t="s">
        <v>81</v>
      </c>
      <c r="BK143" s="131">
        <f>ROUND(I143*H143,2)</f>
        <v>0</v>
      </c>
      <c r="BL143" s="15" t="s">
        <v>118</v>
      </c>
      <c r="BM143" s="130" t="s">
        <v>168</v>
      </c>
    </row>
    <row r="144" spans="2:65" s="1" customFormat="1" ht="11.25">
      <c r="B144" s="30"/>
      <c r="D144" s="132" t="s">
        <v>120</v>
      </c>
      <c r="F144" s="133" t="s">
        <v>169</v>
      </c>
      <c r="I144" s="134"/>
      <c r="L144" s="30"/>
      <c r="M144" s="135"/>
      <c r="T144" s="54"/>
      <c r="AT144" s="15" t="s">
        <v>120</v>
      </c>
      <c r="AU144" s="15" t="s">
        <v>81</v>
      </c>
    </row>
    <row r="145" spans="2:65" s="1" customFormat="1" ht="78" customHeight="1">
      <c r="B145" s="30"/>
      <c r="C145" s="119" t="s">
        <v>170</v>
      </c>
      <c r="D145" s="119" t="s">
        <v>113</v>
      </c>
      <c r="E145" s="120" t="s">
        <v>171</v>
      </c>
      <c r="F145" s="121" t="s">
        <v>172</v>
      </c>
      <c r="G145" s="122" t="s">
        <v>116</v>
      </c>
      <c r="H145" s="123">
        <v>499</v>
      </c>
      <c r="I145" s="124"/>
      <c r="J145" s="125">
        <f>ROUND(I145*H145,2)</f>
        <v>0</v>
      </c>
      <c r="K145" s="121" t="s">
        <v>117</v>
      </c>
      <c r="L145" s="30"/>
      <c r="M145" s="126" t="s">
        <v>1</v>
      </c>
      <c r="N145" s="127" t="s">
        <v>41</v>
      </c>
      <c r="P145" s="128">
        <f>O145*H145</f>
        <v>0</v>
      </c>
      <c r="Q145" s="128">
        <v>8.9219999999999994E-2</v>
      </c>
      <c r="R145" s="128">
        <f>Q145*H145</f>
        <v>44.520779999999995</v>
      </c>
      <c r="S145" s="128">
        <v>0</v>
      </c>
      <c r="T145" s="129">
        <f>S145*H145</f>
        <v>0</v>
      </c>
      <c r="AR145" s="130" t="s">
        <v>118</v>
      </c>
      <c r="AT145" s="130" t="s">
        <v>113</v>
      </c>
      <c r="AU145" s="130" t="s">
        <v>81</v>
      </c>
      <c r="AY145" s="15" t="s">
        <v>112</v>
      </c>
      <c r="BE145" s="131">
        <f>IF(N145="základní",J145,0)</f>
        <v>0</v>
      </c>
      <c r="BF145" s="131">
        <f>IF(N145="snížená",J145,0)</f>
        <v>0</v>
      </c>
      <c r="BG145" s="131">
        <f>IF(N145="zákl. přenesená",J145,0)</f>
        <v>0</v>
      </c>
      <c r="BH145" s="131">
        <f>IF(N145="sníž. přenesená",J145,0)</f>
        <v>0</v>
      </c>
      <c r="BI145" s="131">
        <f>IF(N145="nulová",J145,0)</f>
        <v>0</v>
      </c>
      <c r="BJ145" s="15" t="s">
        <v>81</v>
      </c>
      <c r="BK145" s="131">
        <f>ROUND(I145*H145,2)</f>
        <v>0</v>
      </c>
      <c r="BL145" s="15" t="s">
        <v>118</v>
      </c>
      <c r="BM145" s="130" t="s">
        <v>173</v>
      </c>
    </row>
    <row r="146" spans="2:65" s="1" customFormat="1" ht="11.25">
      <c r="B146" s="30"/>
      <c r="D146" s="132" t="s">
        <v>120</v>
      </c>
      <c r="F146" s="133" t="s">
        <v>174</v>
      </c>
      <c r="I146" s="134"/>
      <c r="L146" s="30"/>
      <c r="M146" s="135"/>
      <c r="T146" s="54"/>
      <c r="AT146" s="15" t="s">
        <v>120</v>
      </c>
      <c r="AU146" s="15" t="s">
        <v>81</v>
      </c>
    </row>
    <row r="147" spans="2:65" s="1" customFormat="1" ht="24.2" customHeight="1">
      <c r="B147" s="30"/>
      <c r="C147" s="151" t="s">
        <v>175</v>
      </c>
      <c r="D147" s="151" t="s">
        <v>153</v>
      </c>
      <c r="E147" s="152" t="s">
        <v>176</v>
      </c>
      <c r="F147" s="153" t="s">
        <v>177</v>
      </c>
      <c r="G147" s="154" t="s">
        <v>116</v>
      </c>
      <c r="H147" s="155">
        <v>50.898000000000003</v>
      </c>
      <c r="I147" s="156"/>
      <c r="J147" s="157">
        <f>ROUND(I147*H147,2)</f>
        <v>0</v>
      </c>
      <c r="K147" s="153" t="s">
        <v>117</v>
      </c>
      <c r="L147" s="158"/>
      <c r="M147" s="159" t="s">
        <v>1</v>
      </c>
      <c r="N147" s="160" t="s">
        <v>41</v>
      </c>
      <c r="P147" s="128">
        <f>O147*H147</f>
        <v>0</v>
      </c>
      <c r="Q147" s="128">
        <v>0.113</v>
      </c>
      <c r="R147" s="128">
        <f>Q147*H147</f>
        <v>5.7514740000000009</v>
      </c>
      <c r="S147" s="128">
        <v>0</v>
      </c>
      <c r="T147" s="129">
        <f>S147*H147</f>
        <v>0</v>
      </c>
      <c r="AR147" s="130" t="s">
        <v>157</v>
      </c>
      <c r="AT147" s="130" t="s">
        <v>153</v>
      </c>
      <c r="AU147" s="130" t="s">
        <v>81</v>
      </c>
      <c r="AY147" s="15" t="s">
        <v>112</v>
      </c>
      <c r="BE147" s="131">
        <f>IF(N147="základní",J147,0)</f>
        <v>0</v>
      </c>
      <c r="BF147" s="131">
        <f>IF(N147="snížená",J147,0)</f>
        <v>0</v>
      </c>
      <c r="BG147" s="131">
        <f>IF(N147="zákl. přenesená",J147,0)</f>
        <v>0</v>
      </c>
      <c r="BH147" s="131">
        <f>IF(N147="sníž. přenesená",J147,0)</f>
        <v>0</v>
      </c>
      <c r="BI147" s="131">
        <f>IF(N147="nulová",J147,0)</f>
        <v>0</v>
      </c>
      <c r="BJ147" s="15" t="s">
        <v>81</v>
      </c>
      <c r="BK147" s="131">
        <f>ROUND(I147*H147,2)</f>
        <v>0</v>
      </c>
      <c r="BL147" s="15" t="s">
        <v>118</v>
      </c>
      <c r="BM147" s="130" t="s">
        <v>178</v>
      </c>
    </row>
    <row r="148" spans="2:65" s="1" customFormat="1" ht="19.5">
      <c r="B148" s="30"/>
      <c r="D148" s="137" t="s">
        <v>145</v>
      </c>
      <c r="F148" s="150" t="s">
        <v>179</v>
      </c>
      <c r="I148" s="134"/>
      <c r="L148" s="30"/>
      <c r="M148" s="135"/>
      <c r="T148" s="54"/>
      <c r="AT148" s="15" t="s">
        <v>145</v>
      </c>
      <c r="AU148" s="15" t="s">
        <v>81</v>
      </c>
    </row>
    <row r="149" spans="2:65" s="12" customFormat="1" ht="11.25">
      <c r="B149" s="144"/>
      <c r="D149" s="137" t="s">
        <v>122</v>
      </c>
      <c r="E149" s="145" t="s">
        <v>1</v>
      </c>
      <c r="F149" s="146" t="s">
        <v>180</v>
      </c>
      <c r="H149" s="145" t="s">
        <v>1</v>
      </c>
      <c r="I149" s="147"/>
      <c r="L149" s="144"/>
      <c r="M149" s="148"/>
      <c r="T149" s="149"/>
      <c r="AT149" s="145" t="s">
        <v>122</v>
      </c>
      <c r="AU149" s="145" t="s">
        <v>81</v>
      </c>
      <c r="AV149" s="12" t="s">
        <v>81</v>
      </c>
      <c r="AW149" s="12" t="s">
        <v>31</v>
      </c>
      <c r="AX149" s="12" t="s">
        <v>76</v>
      </c>
      <c r="AY149" s="145" t="s">
        <v>112</v>
      </c>
    </row>
    <row r="150" spans="2:65" s="11" customFormat="1" ht="11.25">
      <c r="B150" s="136"/>
      <c r="D150" s="137" t="s">
        <v>122</v>
      </c>
      <c r="E150" s="138" t="s">
        <v>1</v>
      </c>
      <c r="F150" s="139" t="s">
        <v>181</v>
      </c>
      <c r="H150" s="140">
        <v>49.9</v>
      </c>
      <c r="I150" s="141"/>
      <c r="L150" s="136"/>
      <c r="M150" s="142"/>
      <c r="T150" s="143"/>
      <c r="AT150" s="138" t="s">
        <v>122</v>
      </c>
      <c r="AU150" s="138" t="s">
        <v>81</v>
      </c>
      <c r="AV150" s="11" t="s">
        <v>83</v>
      </c>
      <c r="AW150" s="11" t="s">
        <v>31</v>
      </c>
      <c r="AX150" s="11" t="s">
        <v>81</v>
      </c>
      <c r="AY150" s="138" t="s">
        <v>112</v>
      </c>
    </row>
    <row r="151" spans="2:65" s="11" customFormat="1" ht="11.25">
      <c r="B151" s="136"/>
      <c r="D151" s="137" t="s">
        <v>122</v>
      </c>
      <c r="F151" s="139" t="s">
        <v>182</v>
      </c>
      <c r="H151" s="140">
        <v>50.898000000000003</v>
      </c>
      <c r="I151" s="141"/>
      <c r="L151" s="136"/>
      <c r="M151" s="142"/>
      <c r="T151" s="143"/>
      <c r="AT151" s="138" t="s">
        <v>122</v>
      </c>
      <c r="AU151" s="138" t="s">
        <v>81</v>
      </c>
      <c r="AV151" s="11" t="s">
        <v>83</v>
      </c>
      <c r="AW151" s="11" t="s">
        <v>4</v>
      </c>
      <c r="AX151" s="11" t="s">
        <v>81</v>
      </c>
      <c r="AY151" s="138" t="s">
        <v>112</v>
      </c>
    </row>
    <row r="152" spans="2:65" s="10" customFormat="1" ht="25.9" customHeight="1">
      <c r="B152" s="109"/>
      <c r="D152" s="110" t="s">
        <v>75</v>
      </c>
      <c r="E152" s="111" t="s">
        <v>165</v>
      </c>
      <c r="F152" s="111" t="s">
        <v>183</v>
      </c>
      <c r="I152" s="112"/>
      <c r="J152" s="113">
        <f>BK152</f>
        <v>0</v>
      </c>
      <c r="L152" s="109"/>
      <c r="M152" s="114"/>
      <c r="P152" s="115">
        <f>SUM(P153:P163)</f>
        <v>0</v>
      </c>
      <c r="R152" s="115">
        <f>SUM(R153:R163)</f>
        <v>83.223470000000006</v>
      </c>
      <c r="T152" s="116">
        <f>SUM(T153:T163)</f>
        <v>0</v>
      </c>
      <c r="AR152" s="110" t="s">
        <v>81</v>
      </c>
      <c r="AT152" s="117" t="s">
        <v>75</v>
      </c>
      <c r="AU152" s="117" t="s">
        <v>76</v>
      </c>
      <c r="AY152" s="110" t="s">
        <v>112</v>
      </c>
      <c r="BK152" s="118">
        <f>SUM(BK153:BK163)</f>
        <v>0</v>
      </c>
    </row>
    <row r="153" spans="2:65" s="1" customFormat="1" ht="49.15" customHeight="1">
      <c r="B153" s="30"/>
      <c r="C153" s="119" t="s">
        <v>8</v>
      </c>
      <c r="D153" s="119" t="s">
        <v>113</v>
      </c>
      <c r="E153" s="120" t="s">
        <v>184</v>
      </c>
      <c r="F153" s="121" t="s">
        <v>185</v>
      </c>
      <c r="G153" s="122" t="s">
        <v>131</v>
      </c>
      <c r="H153" s="123">
        <v>446</v>
      </c>
      <c r="I153" s="124"/>
      <c r="J153" s="125">
        <f>ROUND(I153*H153,2)</f>
        <v>0</v>
      </c>
      <c r="K153" s="121" t="s">
        <v>117</v>
      </c>
      <c r="L153" s="30"/>
      <c r="M153" s="126" t="s">
        <v>1</v>
      </c>
      <c r="N153" s="127" t="s">
        <v>41</v>
      </c>
      <c r="P153" s="128">
        <f>O153*H153</f>
        <v>0</v>
      </c>
      <c r="Q153" s="128">
        <v>0.14041999999999999</v>
      </c>
      <c r="R153" s="128">
        <f>Q153*H153</f>
        <v>62.627319999999997</v>
      </c>
      <c r="S153" s="128">
        <v>0</v>
      </c>
      <c r="T153" s="129">
        <f>S153*H153</f>
        <v>0</v>
      </c>
      <c r="AR153" s="130" t="s">
        <v>118</v>
      </c>
      <c r="AT153" s="130" t="s">
        <v>113</v>
      </c>
      <c r="AU153" s="130" t="s">
        <v>81</v>
      </c>
      <c r="AY153" s="15" t="s">
        <v>112</v>
      </c>
      <c r="BE153" s="131">
        <f>IF(N153="základní",J153,0)</f>
        <v>0</v>
      </c>
      <c r="BF153" s="131">
        <f>IF(N153="snížená",J153,0)</f>
        <v>0</v>
      </c>
      <c r="BG153" s="131">
        <f>IF(N153="zákl. přenesená",J153,0)</f>
        <v>0</v>
      </c>
      <c r="BH153" s="131">
        <f>IF(N153="sníž. přenesená",J153,0)</f>
        <v>0</v>
      </c>
      <c r="BI153" s="131">
        <f>IF(N153="nulová",J153,0)</f>
        <v>0</v>
      </c>
      <c r="BJ153" s="15" t="s">
        <v>81</v>
      </c>
      <c r="BK153" s="131">
        <f>ROUND(I153*H153,2)</f>
        <v>0</v>
      </c>
      <c r="BL153" s="15" t="s">
        <v>118</v>
      </c>
      <c r="BM153" s="130" t="s">
        <v>186</v>
      </c>
    </row>
    <row r="154" spans="2:65" s="1" customFormat="1" ht="11.25">
      <c r="B154" s="30"/>
      <c r="D154" s="132" t="s">
        <v>120</v>
      </c>
      <c r="F154" s="133" t="s">
        <v>187</v>
      </c>
      <c r="I154" s="134"/>
      <c r="L154" s="30"/>
      <c r="M154" s="135"/>
      <c r="T154" s="54"/>
      <c r="AT154" s="15" t="s">
        <v>120</v>
      </c>
      <c r="AU154" s="15" t="s">
        <v>81</v>
      </c>
    </row>
    <row r="155" spans="2:65" s="11" customFormat="1" ht="11.25">
      <c r="B155" s="136"/>
      <c r="D155" s="137" t="s">
        <v>122</v>
      </c>
      <c r="E155" s="138" t="s">
        <v>1</v>
      </c>
      <c r="F155" s="139" t="s">
        <v>188</v>
      </c>
      <c r="H155" s="140">
        <v>386</v>
      </c>
      <c r="I155" s="141"/>
      <c r="L155" s="136"/>
      <c r="M155" s="142"/>
      <c r="T155" s="143"/>
      <c r="AT155" s="138" t="s">
        <v>122</v>
      </c>
      <c r="AU155" s="138" t="s">
        <v>81</v>
      </c>
      <c r="AV155" s="11" t="s">
        <v>83</v>
      </c>
      <c r="AW155" s="11" t="s">
        <v>31</v>
      </c>
      <c r="AX155" s="11" t="s">
        <v>76</v>
      </c>
      <c r="AY155" s="138" t="s">
        <v>112</v>
      </c>
    </row>
    <row r="156" spans="2:65" s="11" customFormat="1" ht="11.25">
      <c r="B156" s="136"/>
      <c r="D156" s="137" t="s">
        <v>122</v>
      </c>
      <c r="E156" s="138" t="s">
        <v>1</v>
      </c>
      <c r="F156" s="139" t="s">
        <v>189</v>
      </c>
      <c r="H156" s="140">
        <v>60</v>
      </c>
      <c r="I156" s="141"/>
      <c r="L156" s="136"/>
      <c r="M156" s="142"/>
      <c r="T156" s="143"/>
      <c r="AT156" s="138" t="s">
        <v>122</v>
      </c>
      <c r="AU156" s="138" t="s">
        <v>81</v>
      </c>
      <c r="AV156" s="11" t="s">
        <v>83</v>
      </c>
      <c r="AW156" s="11" t="s">
        <v>31</v>
      </c>
      <c r="AX156" s="11" t="s">
        <v>76</v>
      </c>
      <c r="AY156" s="138" t="s">
        <v>112</v>
      </c>
    </row>
    <row r="157" spans="2:65" s="13" customFormat="1" ht="11.25">
      <c r="B157" s="161"/>
      <c r="D157" s="137" t="s">
        <v>122</v>
      </c>
      <c r="E157" s="162" t="s">
        <v>1</v>
      </c>
      <c r="F157" s="163" t="s">
        <v>190</v>
      </c>
      <c r="H157" s="164">
        <v>446</v>
      </c>
      <c r="I157" s="165"/>
      <c r="L157" s="161"/>
      <c r="M157" s="166"/>
      <c r="T157" s="167"/>
      <c r="AT157" s="162" t="s">
        <v>122</v>
      </c>
      <c r="AU157" s="162" t="s">
        <v>81</v>
      </c>
      <c r="AV157" s="13" t="s">
        <v>118</v>
      </c>
      <c r="AW157" s="13" t="s">
        <v>31</v>
      </c>
      <c r="AX157" s="13" t="s">
        <v>81</v>
      </c>
      <c r="AY157" s="162" t="s">
        <v>112</v>
      </c>
    </row>
    <row r="158" spans="2:65" s="1" customFormat="1" ht="16.5" customHeight="1">
      <c r="B158" s="30"/>
      <c r="C158" s="151" t="s">
        <v>191</v>
      </c>
      <c r="D158" s="151" t="s">
        <v>153</v>
      </c>
      <c r="E158" s="152" t="s">
        <v>192</v>
      </c>
      <c r="F158" s="153" t="s">
        <v>193</v>
      </c>
      <c r="G158" s="154" t="s">
        <v>131</v>
      </c>
      <c r="H158" s="155">
        <v>454.92</v>
      </c>
      <c r="I158" s="156"/>
      <c r="J158" s="157">
        <f>ROUND(I158*H158,2)</f>
        <v>0</v>
      </c>
      <c r="K158" s="153" t="s">
        <v>117</v>
      </c>
      <c r="L158" s="158"/>
      <c r="M158" s="159" t="s">
        <v>1</v>
      </c>
      <c r="N158" s="160" t="s">
        <v>41</v>
      </c>
      <c r="P158" s="128">
        <f>O158*H158</f>
        <v>0</v>
      </c>
      <c r="Q158" s="128">
        <v>4.4999999999999998E-2</v>
      </c>
      <c r="R158" s="128">
        <f>Q158*H158</f>
        <v>20.471399999999999</v>
      </c>
      <c r="S158" s="128">
        <v>0</v>
      </c>
      <c r="T158" s="129">
        <f>S158*H158</f>
        <v>0</v>
      </c>
      <c r="AR158" s="130" t="s">
        <v>157</v>
      </c>
      <c r="AT158" s="130" t="s">
        <v>153</v>
      </c>
      <c r="AU158" s="130" t="s">
        <v>81</v>
      </c>
      <c r="AY158" s="15" t="s">
        <v>112</v>
      </c>
      <c r="BE158" s="131">
        <f>IF(N158="základní",J158,0)</f>
        <v>0</v>
      </c>
      <c r="BF158" s="131">
        <f>IF(N158="snížená",J158,0)</f>
        <v>0</v>
      </c>
      <c r="BG158" s="131">
        <f>IF(N158="zákl. přenesená",J158,0)</f>
        <v>0</v>
      </c>
      <c r="BH158" s="131">
        <f>IF(N158="sníž. přenesená",J158,0)</f>
        <v>0</v>
      </c>
      <c r="BI158" s="131">
        <f>IF(N158="nulová",J158,0)</f>
        <v>0</v>
      </c>
      <c r="BJ158" s="15" t="s">
        <v>81</v>
      </c>
      <c r="BK158" s="131">
        <f>ROUND(I158*H158,2)</f>
        <v>0</v>
      </c>
      <c r="BL158" s="15" t="s">
        <v>118</v>
      </c>
      <c r="BM158" s="130" t="s">
        <v>194</v>
      </c>
    </row>
    <row r="159" spans="2:65" s="11" customFormat="1" ht="11.25">
      <c r="B159" s="136"/>
      <c r="D159" s="137" t="s">
        <v>122</v>
      </c>
      <c r="F159" s="139" t="s">
        <v>195</v>
      </c>
      <c r="H159" s="140">
        <v>454.92</v>
      </c>
      <c r="I159" s="141"/>
      <c r="L159" s="136"/>
      <c r="M159" s="142"/>
      <c r="T159" s="143"/>
      <c r="AT159" s="138" t="s">
        <v>122</v>
      </c>
      <c r="AU159" s="138" t="s">
        <v>81</v>
      </c>
      <c r="AV159" s="11" t="s">
        <v>83</v>
      </c>
      <c r="AW159" s="11" t="s">
        <v>4</v>
      </c>
      <c r="AX159" s="11" t="s">
        <v>81</v>
      </c>
      <c r="AY159" s="138" t="s">
        <v>112</v>
      </c>
    </row>
    <row r="160" spans="2:65" s="1" customFormat="1" ht="33" customHeight="1">
      <c r="B160" s="30"/>
      <c r="C160" s="119" t="s">
        <v>196</v>
      </c>
      <c r="D160" s="119" t="s">
        <v>113</v>
      </c>
      <c r="E160" s="120" t="s">
        <v>197</v>
      </c>
      <c r="F160" s="121" t="s">
        <v>198</v>
      </c>
      <c r="G160" s="122" t="s">
        <v>116</v>
      </c>
      <c r="H160" s="123">
        <v>499</v>
      </c>
      <c r="I160" s="124"/>
      <c r="J160" s="125">
        <f>ROUND(I160*H160,2)</f>
        <v>0</v>
      </c>
      <c r="K160" s="121" t="s">
        <v>1</v>
      </c>
      <c r="L160" s="30"/>
      <c r="M160" s="126" t="s">
        <v>1</v>
      </c>
      <c r="N160" s="127" t="s">
        <v>41</v>
      </c>
      <c r="P160" s="128">
        <f>O160*H160</f>
        <v>0</v>
      </c>
      <c r="Q160" s="128">
        <v>2.5000000000000001E-4</v>
      </c>
      <c r="R160" s="128">
        <f>Q160*H160</f>
        <v>0.12475</v>
      </c>
      <c r="S160" s="128">
        <v>0</v>
      </c>
      <c r="T160" s="129">
        <f>S160*H160</f>
        <v>0</v>
      </c>
      <c r="AR160" s="130" t="s">
        <v>118</v>
      </c>
      <c r="AT160" s="130" t="s">
        <v>113</v>
      </c>
      <c r="AU160" s="130" t="s">
        <v>81</v>
      </c>
      <c r="AY160" s="15" t="s">
        <v>112</v>
      </c>
      <c r="BE160" s="131">
        <f>IF(N160="základní",J160,0)</f>
        <v>0</v>
      </c>
      <c r="BF160" s="131">
        <f>IF(N160="snížená",J160,0)</f>
        <v>0</v>
      </c>
      <c r="BG160" s="131">
        <f>IF(N160="zákl. přenesená",J160,0)</f>
        <v>0</v>
      </c>
      <c r="BH160" s="131">
        <f>IF(N160="sníž. přenesená",J160,0)</f>
        <v>0</v>
      </c>
      <c r="BI160" s="131">
        <f>IF(N160="nulová",J160,0)</f>
        <v>0</v>
      </c>
      <c r="BJ160" s="15" t="s">
        <v>81</v>
      </c>
      <c r="BK160" s="131">
        <f>ROUND(I160*H160,2)</f>
        <v>0</v>
      </c>
      <c r="BL160" s="15" t="s">
        <v>118</v>
      </c>
      <c r="BM160" s="130" t="s">
        <v>199</v>
      </c>
    </row>
    <row r="161" spans="2:65" s="1" customFormat="1" ht="55.5" customHeight="1">
      <c r="B161" s="30"/>
      <c r="C161" s="119" t="s">
        <v>200</v>
      </c>
      <c r="D161" s="119" t="s">
        <v>113</v>
      </c>
      <c r="E161" s="120" t="s">
        <v>201</v>
      </c>
      <c r="F161" s="121" t="s">
        <v>202</v>
      </c>
      <c r="G161" s="122" t="s">
        <v>116</v>
      </c>
      <c r="H161" s="123">
        <v>449.1</v>
      </c>
      <c r="I161" s="124"/>
      <c r="J161" s="125">
        <f>ROUND(I161*H161,2)</f>
        <v>0</v>
      </c>
      <c r="K161" s="121" t="s">
        <v>117</v>
      </c>
      <c r="L161" s="30"/>
      <c r="M161" s="126" t="s">
        <v>1</v>
      </c>
      <c r="N161" s="127" t="s">
        <v>41</v>
      </c>
      <c r="P161" s="128">
        <f>O161*H161</f>
        <v>0</v>
      </c>
      <c r="Q161" s="128">
        <v>0</v>
      </c>
      <c r="R161" s="128">
        <f>Q161*H161</f>
        <v>0</v>
      </c>
      <c r="S161" s="128">
        <v>0</v>
      </c>
      <c r="T161" s="129">
        <f>S161*H161</f>
        <v>0</v>
      </c>
      <c r="AR161" s="130" t="s">
        <v>118</v>
      </c>
      <c r="AT161" s="130" t="s">
        <v>113</v>
      </c>
      <c r="AU161" s="130" t="s">
        <v>81</v>
      </c>
      <c r="AY161" s="15" t="s">
        <v>112</v>
      </c>
      <c r="BE161" s="131">
        <f>IF(N161="základní",J161,0)</f>
        <v>0</v>
      </c>
      <c r="BF161" s="131">
        <f>IF(N161="snížená",J161,0)</f>
        <v>0</v>
      </c>
      <c r="BG161" s="131">
        <f>IF(N161="zákl. přenesená",J161,0)</f>
        <v>0</v>
      </c>
      <c r="BH161" s="131">
        <f>IF(N161="sníž. přenesená",J161,0)</f>
        <v>0</v>
      </c>
      <c r="BI161" s="131">
        <f>IF(N161="nulová",J161,0)</f>
        <v>0</v>
      </c>
      <c r="BJ161" s="15" t="s">
        <v>81</v>
      </c>
      <c r="BK161" s="131">
        <f>ROUND(I161*H161,2)</f>
        <v>0</v>
      </c>
      <c r="BL161" s="15" t="s">
        <v>118</v>
      </c>
      <c r="BM161" s="130" t="s">
        <v>203</v>
      </c>
    </row>
    <row r="162" spans="2:65" s="1" customFormat="1" ht="11.25">
      <c r="B162" s="30"/>
      <c r="D162" s="132" t="s">
        <v>120</v>
      </c>
      <c r="F162" s="133" t="s">
        <v>204</v>
      </c>
      <c r="I162" s="134"/>
      <c r="L162" s="30"/>
      <c r="M162" s="135"/>
      <c r="T162" s="54"/>
      <c r="AT162" s="15" t="s">
        <v>120</v>
      </c>
      <c r="AU162" s="15" t="s">
        <v>81</v>
      </c>
    </row>
    <row r="163" spans="2:65" s="11" customFormat="1" ht="11.25">
      <c r="B163" s="136"/>
      <c r="D163" s="137" t="s">
        <v>122</v>
      </c>
      <c r="E163" s="138" t="s">
        <v>1</v>
      </c>
      <c r="F163" s="139" t="s">
        <v>205</v>
      </c>
      <c r="H163" s="140">
        <v>449.1</v>
      </c>
      <c r="I163" s="141"/>
      <c r="L163" s="136"/>
      <c r="M163" s="142"/>
      <c r="T163" s="143"/>
      <c r="AT163" s="138" t="s">
        <v>122</v>
      </c>
      <c r="AU163" s="138" t="s">
        <v>81</v>
      </c>
      <c r="AV163" s="11" t="s">
        <v>83</v>
      </c>
      <c r="AW163" s="11" t="s">
        <v>31</v>
      </c>
      <c r="AX163" s="11" t="s">
        <v>81</v>
      </c>
      <c r="AY163" s="138" t="s">
        <v>112</v>
      </c>
    </row>
    <row r="164" spans="2:65" s="10" customFormat="1" ht="25.9" customHeight="1">
      <c r="B164" s="109"/>
      <c r="D164" s="110" t="s">
        <v>75</v>
      </c>
      <c r="E164" s="111" t="s">
        <v>206</v>
      </c>
      <c r="F164" s="111" t="s">
        <v>207</v>
      </c>
      <c r="I164" s="112"/>
      <c r="J164" s="113">
        <f>BK164</f>
        <v>0</v>
      </c>
      <c r="L164" s="109"/>
      <c r="M164" s="114"/>
      <c r="P164" s="115">
        <f>SUM(P165:P188)</f>
        <v>0</v>
      </c>
      <c r="R164" s="115">
        <f>SUM(R165:R188)</f>
        <v>0</v>
      </c>
      <c r="T164" s="116">
        <f>SUM(T165:T188)</f>
        <v>0</v>
      </c>
      <c r="AR164" s="110" t="s">
        <v>81</v>
      </c>
      <c r="AT164" s="117" t="s">
        <v>75</v>
      </c>
      <c r="AU164" s="117" t="s">
        <v>76</v>
      </c>
      <c r="AY164" s="110" t="s">
        <v>112</v>
      </c>
      <c r="BK164" s="118">
        <f>SUM(BK165:BK188)</f>
        <v>0</v>
      </c>
    </row>
    <row r="165" spans="2:65" s="1" customFormat="1" ht="37.9" customHeight="1">
      <c r="B165" s="30"/>
      <c r="C165" s="119" t="s">
        <v>208</v>
      </c>
      <c r="D165" s="119" t="s">
        <v>113</v>
      </c>
      <c r="E165" s="120" t="s">
        <v>209</v>
      </c>
      <c r="F165" s="121" t="s">
        <v>210</v>
      </c>
      <c r="G165" s="122" t="s">
        <v>211</v>
      </c>
      <c r="H165" s="123">
        <v>129.74</v>
      </c>
      <c r="I165" s="124"/>
      <c r="J165" s="125">
        <f>ROUND(I165*H165,2)</f>
        <v>0</v>
      </c>
      <c r="K165" s="121" t="s">
        <v>117</v>
      </c>
      <c r="L165" s="30"/>
      <c r="M165" s="126" t="s">
        <v>1</v>
      </c>
      <c r="N165" s="127" t="s">
        <v>41</v>
      </c>
      <c r="P165" s="128">
        <f>O165*H165</f>
        <v>0</v>
      </c>
      <c r="Q165" s="128">
        <v>0</v>
      </c>
      <c r="R165" s="128">
        <f>Q165*H165</f>
        <v>0</v>
      </c>
      <c r="S165" s="128">
        <v>0</v>
      </c>
      <c r="T165" s="129">
        <f>S165*H165</f>
        <v>0</v>
      </c>
      <c r="AR165" s="130" t="s">
        <v>118</v>
      </c>
      <c r="AT165" s="130" t="s">
        <v>113</v>
      </c>
      <c r="AU165" s="130" t="s">
        <v>81</v>
      </c>
      <c r="AY165" s="15" t="s">
        <v>112</v>
      </c>
      <c r="BE165" s="131">
        <f>IF(N165="základní",J165,0)</f>
        <v>0</v>
      </c>
      <c r="BF165" s="131">
        <f>IF(N165="snížená",J165,0)</f>
        <v>0</v>
      </c>
      <c r="BG165" s="131">
        <f>IF(N165="zákl. přenesená",J165,0)</f>
        <v>0</v>
      </c>
      <c r="BH165" s="131">
        <f>IF(N165="sníž. přenesená",J165,0)</f>
        <v>0</v>
      </c>
      <c r="BI165" s="131">
        <f>IF(N165="nulová",J165,0)</f>
        <v>0</v>
      </c>
      <c r="BJ165" s="15" t="s">
        <v>81</v>
      </c>
      <c r="BK165" s="131">
        <f>ROUND(I165*H165,2)</f>
        <v>0</v>
      </c>
      <c r="BL165" s="15" t="s">
        <v>118</v>
      </c>
      <c r="BM165" s="130" t="s">
        <v>212</v>
      </c>
    </row>
    <row r="166" spans="2:65" s="1" customFormat="1" ht="11.25">
      <c r="B166" s="30"/>
      <c r="D166" s="132" t="s">
        <v>120</v>
      </c>
      <c r="F166" s="133" t="s">
        <v>213</v>
      </c>
      <c r="I166" s="134"/>
      <c r="L166" s="30"/>
      <c r="M166" s="135"/>
      <c r="T166" s="54"/>
      <c r="AT166" s="15" t="s">
        <v>120</v>
      </c>
      <c r="AU166" s="15" t="s">
        <v>81</v>
      </c>
    </row>
    <row r="167" spans="2:65" s="12" customFormat="1" ht="11.25">
      <c r="B167" s="144"/>
      <c r="D167" s="137" t="s">
        <v>122</v>
      </c>
      <c r="E167" s="145" t="s">
        <v>1</v>
      </c>
      <c r="F167" s="146" t="s">
        <v>214</v>
      </c>
      <c r="H167" s="145" t="s">
        <v>1</v>
      </c>
      <c r="I167" s="147"/>
      <c r="L167" s="144"/>
      <c r="M167" s="148"/>
      <c r="T167" s="149"/>
      <c r="AT167" s="145" t="s">
        <v>122</v>
      </c>
      <c r="AU167" s="145" t="s">
        <v>81</v>
      </c>
      <c r="AV167" s="12" t="s">
        <v>81</v>
      </c>
      <c r="AW167" s="12" t="s">
        <v>31</v>
      </c>
      <c r="AX167" s="12" t="s">
        <v>76</v>
      </c>
      <c r="AY167" s="145" t="s">
        <v>112</v>
      </c>
    </row>
    <row r="168" spans="2:65" s="11" customFormat="1" ht="11.25">
      <c r="B168" s="136"/>
      <c r="D168" s="137" t="s">
        <v>122</v>
      </c>
      <c r="E168" s="138" t="s">
        <v>1</v>
      </c>
      <c r="F168" s="139" t="s">
        <v>215</v>
      </c>
      <c r="H168" s="140">
        <v>129.74</v>
      </c>
      <c r="I168" s="141"/>
      <c r="L168" s="136"/>
      <c r="M168" s="142"/>
      <c r="T168" s="143"/>
      <c r="AT168" s="138" t="s">
        <v>122</v>
      </c>
      <c r="AU168" s="138" t="s">
        <v>81</v>
      </c>
      <c r="AV168" s="11" t="s">
        <v>83</v>
      </c>
      <c r="AW168" s="11" t="s">
        <v>31</v>
      </c>
      <c r="AX168" s="11" t="s">
        <v>81</v>
      </c>
      <c r="AY168" s="138" t="s">
        <v>112</v>
      </c>
    </row>
    <row r="169" spans="2:65" s="1" customFormat="1" ht="37.9" customHeight="1">
      <c r="B169" s="30"/>
      <c r="C169" s="119" t="s">
        <v>216</v>
      </c>
      <c r="D169" s="119" t="s">
        <v>113</v>
      </c>
      <c r="E169" s="120" t="s">
        <v>217</v>
      </c>
      <c r="F169" s="121" t="s">
        <v>218</v>
      </c>
      <c r="G169" s="122" t="s">
        <v>211</v>
      </c>
      <c r="H169" s="123">
        <v>84.83</v>
      </c>
      <c r="I169" s="124"/>
      <c r="J169" s="125">
        <f>ROUND(I169*H169,2)</f>
        <v>0</v>
      </c>
      <c r="K169" s="121" t="s">
        <v>117</v>
      </c>
      <c r="L169" s="30"/>
      <c r="M169" s="126" t="s">
        <v>1</v>
      </c>
      <c r="N169" s="127" t="s">
        <v>41</v>
      </c>
      <c r="P169" s="128">
        <f>O169*H169</f>
        <v>0</v>
      </c>
      <c r="Q169" s="128">
        <v>0</v>
      </c>
      <c r="R169" s="128">
        <f>Q169*H169</f>
        <v>0</v>
      </c>
      <c r="S169" s="128">
        <v>0</v>
      </c>
      <c r="T169" s="129">
        <f>S169*H169</f>
        <v>0</v>
      </c>
      <c r="AR169" s="130" t="s">
        <v>118</v>
      </c>
      <c r="AT169" s="130" t="s">
        <v>113</v>
      </c>
      <c r="AU169" s="130" t="s">
        <v>81</v>
      </c>
      <c r="AY169" s="15" t="s">
        <v>112</v>
      </c>
      <c r="BE169" s="131">
        <f>IF(N169="základní",J169,0)</f>
        <v>0</v>
      </c>
      <c r="BF169" s="131">
        <f>IF(N169="snížená",J169,0)</f>
        <v>0</v>
      </c>
      <c r="BG169" s="131">
        <f>IF(N169="zákl. přenesená",J169,0)</f>
        <v>0</v>
      </c>
      <c r="BH169" s="131">
        <f>IF(N169="sníž. přenesená",J169,0)</f>
        <v>0</v>
      </c>
      <c r="BI169" s="131">
        <f>IF(N169="nulová",J169,0)</f>
        <v>0</v>
      </c>
      <c r="BJ169" s="15" t="s">
        <v>81</v>
      </c>
      <c r="BK169" s="131">
        <f>ROUND(I169*H169,2)</f>
        <v>0</v>
      </c>
      <c r="BL169" s="15" t="s">
        <v>118</v>
      </c>
      <c r="BM169" s="130" t="s">
        <v>219</v>
      </c>
    </row>
    <row r="170" spans="2:65" s="1" customFormat="1" ht="11.25">
      <c r="B170" s="30"/>
      <c r="D170" s="132" t="s">
        <v>120</v>
      </c>
      <c r="F170" s="133" t="s">
        <v>220</v>
      </c>
      <c r="I170" s="134"/>
      <c r="L170" s="30"/>
      <c r="M170" s="135"/>
      <c r="T170" s="54"/>
      <c r="AT170" s="15" t="s">
        <v>120</v>
      </c>
      <c r="AU170" s="15" t="s">
        <v>81</v>
      </c>
    </row>
    <row r="171" spans="2:65" s="1" customFormat="1" ht="19.5">
      <c r="B171" s="30"/>
      <c r="D171" s="137" t="s">
        <v>145</v>
      </c>
      <c r="F171" s="150" t="s">
        <v>221</v>
      </c>
      <c r="I171" s="134"/>
      <c r="L171" s="30"/>
      <c r="M171" s="135"/>
      <c r="T171" s="54"/>
      <c r="AT171" s="15" t="s">
        <v>145</v>
      </c>
      <c r="AU171" s="15" t="s">
        <v>81</v>
      </c>
    </row>
    <row r="172" spans="2:65" s="1" customFormat="1" ht="49.15" customHeight="1">
      <c r="B172" s="30"/>
      <c r="C172" s="119" t="s">
        <v>222</v>
      </c>
      <c r="D172" s="119" t="s">
        <v>113</v>
      </c>
      <c r="E172" s="120" t="s">
        <v>223</v>
      </c>
      <c r="F172" s="121" t="s">
        <v>224</v>
      </c>
      <c r="G172" s="122" t="s">
        <v>211</v>
      </c>
      <c r="H172" s="123">
        <v>1187.6199999999999</v>
      </c>
      <c r="I172" s="124"/>
      <c r="J172" s="125">
        <f>ROUND(I172*H172,2)</f>
        <v>0</v>
      </c>
      <c r="K172" s="121" t="s">
        <v>117</v>
      </c>
      <c r="L172" s="30"/>
      <c r="M172" s="126" t="s">
        <v>1</v>
      </c>
      <c r="N172" s="127" t="s">
        <v>41</v>
      </c>
      <c r="P172" s="128">
        <f>O172*H172</f>
        <v>0</v>
      </c>
      <c r="Q172" s="128">
        <v>0</v>
      </c>
      <c r="R172" s="128">
        <f>Q172*H172</f>
        <v>0</v>
      </c>
      <c r="S172" s="128">
        <v>0</v>
      </c>
      <c r="T172" s="129">
        <f>S172*H172</f>
        <v>0</v>
      </c>
      <c r="AR172" s="130" t="s">
        <v>118</v>
      </c>
      <c r="AT172" s="130" t="s">
        <v>113</v>
      </c>
      <c r="AU172" s="130" t="s">
        <v>81</v>
      </c>
      <c r="AY172" s="15" t="s">
        <v>112</v>
      </c>
      <c r="BE172" s="131">
        <f>IF(N172="základní",J172,0)</f>
        <v>0</v>
      </c>
      <c r="BF172" s="131">
        <f>IF(N172="snížená",J172,0)</f>
        <v>0</v>
      </c>
      <c r="BG172" s="131">
        <f>IF(N172="zákl. přenesená",J172,0)</f>
        <v>0</v>
      </c>
      <c r="BH172" s="131">
        <f>IF(N172="sníž. přenesená",J172,0)</f>
        <v>0</v>
      </c>
      <c r="BI172" s="131">
        <f>IF(N172="nulová",J172,0)</f>
        <v>0</v>
      </c>
      <c r="BJ172" s="15" t="s">
        <v>81</v>
      </c>
      <c r="BK172" s="131">
        <f>ROUND(I172*H172,2)</f>
        <v>0</v>
      </c>
      <c r="BL172" s="15" t="s">
        <v>118</v>
      </c>
      <c r="BM172" s="130" t="s">
        <v>225</v>
      </c>
    </row>
    <row r="173" spans="2:65" s="1" customFormat="1" ht="11.25">
      <c r="B173" s="30"/>
      <c r="D173" s="132" t="s">
        <v>120</v>
      </c>
      <c r="F173" s="133" t="s">
        <v>226</v>
      </c>
      <c r="I173" s="134"/>
      <c r="L173" s="30"/>
      <c r="M173" s="135"/>
      <c r="T173" s="54"/>
      <c r="AT173" s="15" t="s">
        <v>120</v>
      </c>
      <c r="AU173" s="15" t="s">
        <v>81</v>
      </c>
    </row>
    <row r="174" spans="2:65" s="1" customFormat="1" ht="19.5">
      <c r="B174" s="30"/>
      <c r="D174" s="137" t="s">
        <v>145</v>
      </c>
      <c r="F174" s="150" t="s">
        <v>221</v>
      </c>
      <c r="I174" s="134"/>
      <c r="L174" s="30"/>
      <c r="M174" s="135"/>
      <c r="T174" s="54"/>
      <c r="AT174" s="15" t="s">
        <v>145</v>
      </c>
      <c r="AU174" s="15" t="s">
        <v>81</v>
      </c>
    </row>
    <row r="175" spans="2:65" s="11" customFormat="1" ht="11.25">
      <c r="B175" s="136"/>
      <c r="D175" s="137" t="s">
        <v>122</v>
      </c>
      <c r="F175" s="139" t="s">
        <v>227</v>
      </c>
      <c r="H175" s="140">
        <v>1187.6199999999999</v>
      </c>
      <c r="I175" s="141"/>
      <c r="L175" s="136"/>
      <c r="M175" s="142"/>
      <c r="T175" s="143"/>
      <c r="AT175" s="138" t="s">
        <v>122</v>
      </c>
      <c r="AU175" s="138" t="s">
        <v>81</v>
      </c>
      <c r="AV175" s="11" t="s">
        <v>83</v>
      </c>
      <c r="AW175" s="11" t="s">
        <v>4</v>
      </c>
      <c r="AX175" s="11" t="s">
        <v>81</v>
      </c>
      <c r="AY175" s="138" t="s">
        <v>112</v>
      </c>
    </row>
    <row r="176" spans="2:65" s="1" customFormat="1" ht="37.9" customHeight="1">
      <c r="B176" s="30"/>
      <c r="C176" s="119" t="s">
        <v>228</v>
      </c>
      <c r="D176" s="119" t="s">
        <v>113</v>
      </c>
      <c r="E176" s="120" t="s">
        <v>229</v>
      </c>
      <c r="F176" s="121" t="s">
        <v>230</v>
      </c>
      <c r="G176" s="122" t="s">
        <v>211</v>
      </c>
      <c r="H176" s="123">
        <v>91.43</v>
      </c>
      <c r="I176" s="124"/>
      <c r="J176" s="125">
        <f>ROUND(I176*H176,2)</f>
        <v>0</v>
      </c>
      <c r="K176" s="121" t="s">
        <v>117</v>
      </c>
      <c r="L176" s="30"/>
      <c r="M176" s="126" t="s">
        <v>1</v>
      </c>
      <c r="N176" s="127" t="s">
        <v>41</v>
      </c>
      <c r="P176" s="128">
        <f>O176*H176</f>
        <v>0</v>
      </c>
      <c r="Q176" s="128">
        <v>0</v>
      </c>
      <c r="R176" s="128">
        <f>Q176*H176</f>
        <v>0</v>
      </c>
      <c r="S176" s="128">
        <v>0</v>
      </c>
      <c r="T176" s="129">
        <f>S176*H176</f>
        <v>0</v>
      </c>
      <c r="AR176" s="130" t="s">
        <v>118</v>
      </c>
      <c r="AT176" s="130" t="s">
        <v>113</v>
      </c>
      <c r="AU176" s="130" t="s">
        <v>81</v>
      </c>
      <c r="AY176" s="15" t="s">
        <v>112</v>
      </c>
      <c r="BE176" s="131">
        <f>IF(N176="základní",J176,0)</f>
        <v>0</v>
      </c>
      <c r="BF176" s="131">
        <f>IF(N176="snížená",J176,0)</f>
        <v>0</v>
      </c>
      <c r="BG176" s="131">
        <f>IF(N176="zákl. přenesená",J176,0)</f>
        <v>0</v>
      </c>
      <c r="BH176" s="131">
        <f>IF(N176="sníž. přenesená",J176,0)</f>
        <v>0</v>
      </c>
      <c r="BI176" s="131">
        <f>IF(N176="nulová",J176,0)</f>
        <v>0</v>
      </c>
      <c r="BJ176" s="15" t="s">
        <v>81</v>
      </c>
      <c r="BK176" s="131">
        <f>ROUND(I176*H176,2)</f>
        <v>0</v>
      </c>
      <c r="BL176" s="15" t="s">
        <v>118</v>
      </c>
      <c r="BM176" s="130" t="s">
        <v>231</v>
      </c>
    </row>
    <row r="177" spans="2:65" s="1" customFormat="1" ht="11.25">
      <c r="B177" s="30"/>
      <c r="D177" s="132" t="s">
        <v>120</v>
      </c>
      <c r="F177" s="133" t="s">
        <v>232</v>
      </c>
      <c r="I177" s="134"/>
      <c r="L177" s="30"/>
      <c r="M177" s="135"/>
      <c r="T177" s="54"/>
      <c r="AT177" s="15" t="s">
        <v>120</v>
      </c>
      <c r="AU177" s="15" t="s">
        <v>81</v>
      </c>
    </row>
    <row r="178" spans="2:65" s="1" customFormat="1" ht="19.5">
      <c r="B178" s="30"/>
      <c r="D178" s="137" t="s">
        <v>145</v>
      </c>
      <c r="F178" s="150" t="s">
        <v>233</v>
      </c>
      <c r="I178" s="134"/>
      <c r="L178" s="30"/>
      <c r="M178" s="135"/>
      <c r="T178" s="54"/>
      <c r="AT178" s="15" t="s">
        <v>145</v>
      </c>
      <c r="AU178" s="15" t="s">
        <v>81</v>
      </c>
    </row>
    <row r="179" spans="2:65" s="1" customFormat="1" ht="49.15" customHeight="1">
      <c r="B179" s="30"/>
      <c r="C179" s="119" t="s">
        <v>234</v>
      </c>
      <c r="D179" s="119" t="s">
        <v>113</v>
      </c>
      <c r="E179" s="120" t="s">
        <v>235</v>
      </c>
      <c r="F179" s="121" t="s">
        <v>236</v>
      </c>
      <c r="G179" s="122" t="s">
        <v>211</v>
      </c>
      <c r="H179" s="123">
        <v>1280.02</v>
      </c>
      <c r="I179" s="124"/>
      <c r="J179" s="125">
        <f>ROUND(I179*H179,2)</f>
        <v>0</v>
      </c>
      <c r="K179" s="121" t="s">
        <v>117</v>
      </c>
      <c r="L179" s="30"/>
      <c r="M179" s="126" t="s">
        <v>1</v>
      </c>
      <c r="N179" s="127" t="s">
        <v>41</v>
      </c>
      <c r="P179" s="128">
        <f>O179*H179</f>
        <v>0</v>
      </c>
      <c r="Q179" s="128">
        <v>0</v>
      </c>
      <c r="R179" s="128">
        <f>Q179*H179</f>
        <v>0</v>
      </c>
      <c r="S179" s="128">
        <v>0</v>
      </c>
      <c r="T179" s="129">
        <f>S179*H179</f>
        <v>0</v>
      </c>
      <c r="AR179" s="130" t="s">
        <v>118</v>
      </c>
      <c r="AT179" s="130" t="s">
        <v>113</v>
      </c>
      <c r="AU179" s="130" t="s">
        <v>81</v>
      </c>
      <c r="AY179" s="15" t="s">
        <v>112</v>
      </c>
      <c r="BE179" s="131">
        <f>IF(N179="základní",J179,0)</f>
        <v>0</v>
      </c>
      <c r="BF179" s="131">
        <f>IF(N179="snížená",J179,0)</f>
        <v>0</v>
      </c>
      <c r="BG179" s="131">
        <f>IF(N179="zákl. přenesená",J179,0)</f>
        <v>0</v>
      </c>
      <c r="BH179" s="131">
        <f>IF(N179="sníž. přenesená",J179,0)</f>
        <v>0</v>
      </c>
      <c r="BI179" s="131">
        <f>IF(N179="nulová",J179,0)</f>
        <v>0</v>
      </c>
      <c r="BJ179" s="15" t="s">
        <v>81</v>
      </c>
      <c r="BK179" s="131">
        <f>ROUND(I179*H179,2)</f>
        <v>0</v>
      </c>
      <c r="BL179" s="15" t="s">
        <v>118</v>
      </c>
      <c r="BM179" s="130" t="s">
        <v>237</v>
      </c>
    </row>
    <row r="180" spans="2:65" s="1" customFormat="1" ht="11.25">
      <c r="B180" s="30"/>
      <c r="D180" s="132" t="s">
        <v>120</v>
      </c>
      <c r="F180" s="133" t="s">
        <v>238</v>
      </c>
      <c r="I180" s="134"/>
      <c r="L180" s="30"/>
      <c r="M180" s="135"/>
      <c r="T180" s="54"/>
      <c r="AT180" s="15" t="s">
        <v>120</v>
      </c>
      <c r="AU180" s="15" t="s">
        <v>81</v>
      </c>
    </row>
    <row r="181" spans="2:65" s="1" customFormat="1" ht="19.5">
      <c r="B181" s="30"/>
      <c r="D181" s="137" t="s">
        <v>145</v>
      </c>
      <c r="F181" s="150" t="s">
        <v>233</v>
      </c>
      <c r="I181" s="134"/>
      <c r="L181" s="30"/>
      <c r="M181" s="135"/>
      <c r="T181" s="54"/>
      <c r="AT181" s="15" t="s">
        <v>145</v>
      </c>
      <c r="AU181" s="15" t="s">
        <v>81</v>
      </c>
    </row>
    <row r="182" spans="2:65" s="11" customFormat="1" ht="11.25">
      <c r="B182" s="136"/>
      <c r="D182" s="137" t="s">
        <v>122</v>
      </c>
      <c r="F182" s="139" t="s">
        <v>239</v>
      </c>
      <c r="H182" s="140">
        <v>1280.02</v>
      </c>
      <c r="I182" s="141"/>
      <c r="L182" s="136"/>
      <c r="M182" s="142"/>
      <c r="T182" s="143"/>
      <c r="AT182" s="138" t="s">
        <v>122</v>
      </c>
      <c r="AU182" s="138" t="s">
        <v>81</v>
      </c>
      <c r="AV182" s="11" t="s">
        <v>83</v>
      </c>
      <c r="AW182" s="11" t="s">
        <v>4</v>
      </c>
      <c r="AX182" s="11" t="s">
        <v>81</v>
      </c>
      <c r="AY182" s="138" t="s">
        <v>112</v>
      </c>
    </row>
    <row r="183" spans="2:65" s="1" customFormat="1" ht="24.2" customHeight="1">
      <c r="B183" s="30"/>
      <c r="C183" s="119" t="s">
        <v>7</v>
      </c>
      <c r="D183" s="119" t="s">
        <v>113</v>
      </c>
      <c r="E183" s="120" t="s">
        <v>240</v>
      </c>
      <c r="F183" s="121" t="s">
        <v>241</v>
      </c>
      <c r="G183" s="122" t="s">
        <v>211</v>
      </c>
      <c r="H183" s="123">
        <v>176.26</v>
      </c>
      <c r="I183" s="124"/>
      <c r="J183" s="125">
        <f>ROUND(I183*H183,2)</f>
        <v>0</v>
      </c>
      <c r="K183" s="121" t="s">
        <v>117</v>
      </c>
      <c r="L183" s="30"/>
      <c r="M183" s="126" t="s">
        <v>1</v>
      </c>
      <c r="N183" s="127" t="s">
        <v>41</v>
      </c>
      <c r="P183" s="128">
        <f>O183*H183</f>
        <v>0</v>
      </c>
      <c r="Q183" s="128">
        <v>0</v>
      </c>
      <c r="R183" s="128">
        <f>Q183*H183</f>
        <v>0</v>
      </c>
      <c r="S183" s="128">
        <v>0</v>
      </c>
      <c r="T183" s="129">
        <f>S183*H183</f>
        <v>0</v>
      </c>
      <c r="AR183" s="130" t="s">
        <v>118</v>
      </c>
      <c r="AT183" s="130" t="s">
        <v>113</v>
      </c>
      <c r="AU183" s="130" t="s">
        <v>81</v>
      </c>
      <c r="AY183" s="15" t="s">
        <v>112</v>
      </c>
      <c r="BE183" s="131">
        <f>IF(N183="základní",J183,0)</f>
        <v>0</v>
      </c>
      <c r="BF183" s="131">
        <f>IF(N183="snížená",J183,0)</f>
        <v>0</v>
      </c>
      <c r="BG183" s="131">
        <f>IF(N183="zákl. přenesená",J183,0)</f>
        <v>0</v>
      </c>
      <c r="BH183" s="131">
        <f>IF(N183="sníž. přenesená",J183,0)</f>
        <v>0</v>
      </c>
      <c r="BI183" s="131">
        <f>IF(N183="nulová",J183,0)</f>
        <v>0</v>
      </c>
      <c r="BJ183" s="15" t="s">
        <v>81</v>
      </c>
      <c r="BK183" s="131">
        <f>ROUND(I183*H183,2)</f>
        <v>0</v>
      </c>
      <c r="BL183" s="15" t="s">
        <v>118</v>
      </c>
      <c r="BM183" s="130" t="s">
        <v>242</v>
      </c>
    </row>
    <row r="184" spans="2:65" s="1" customFormat="1" ht="11.25">
      <c r="B184" s="30"/>
      <c r="D184" s="132" t="s">
        <v>120</v>
      </c>
      <c r="F184" s="133" t="s">
        <v>243</v>
      </c>
      <c r="I184" s="134"/>
      <c r="L184" s="30"/>
      <c r="M184" s="135"/>
      <c r="T184" s="54"/>
      <c r="AT184" s="15" t="s">
        <v>120</v>
      </c>
      <c r="AU184" s="15" t="s">
        <v>81</v>
      </c>
    </row>
    <row r="185" spans="2:65" s="1" customFormat="1" ht="44.25" customHeight="1">
      <c r="B185" s="30"/>
      <c r="C185" s="119" t="s">
        <v>244</v>
      </c>
      <c r="D185" s="119" t="s">
        <v>113</v>
      </c>
      <c r="E185" s="120" t="s">
        <v>245</v>
      </c>
      <c r="F185" s="121" t="s">
        <v>246</v>
      </c>
      <c r="G185" s="122" t="s">
        <v>211</v>
      </c>
      <c r="H185" s="123">
        <v>91.43</v>
      </c>
      <c r="I185" s="124"/>
      <c r="J185" s="125">
        <f>ROUND(I185*H185,2)</f>
        <v>0</v>
      </c>
      <c r="K185" s="121" t="s">
        <v>117</v>
      </c>
      <c r="L185" s="30"/>
      <c r="M185" s="126" t="s">
        <v>1</v>
      </c>
      <c r="N185" s="127" t="s">
        <v>41</v>
      </c>
      <c r="P185" s="128">
        <f>O185*H185</f>
        <v>0</v>
      </c>
      <c r="Q185" s="128">
        <v>0</v>
      </c>
      <c r="R185" s="128">
        <f>Q185*H185</f>
        <v>0</v>
      </c>
      <c r="S185" s="128">
        <v>0</v>
      </c>
      <c r="T185" s="129">
        <f>S185*H185</f>
        <v>0</v>
      </c>
      <c r="AR185" s="130" t="s">
        <v>118</v>
      </c>
      <c r="AT185" s="130" t="s">
        <v>113</v>
      </c>
      <c r="AU185" s="130" t="s">
        <v>81</v>
      </c>
      <c r="AY185" s="15" t="s">
        <v>112</v>
      </c>
      <c r="BE185" s="131">
        <f>IF(N185="základní",J185,0)</f>
        <v>0</v>
      </c>
      <c r="BF185" s="131">
        <f>IF(N185="snížená",J185,0)</f>
        <v>0</v>
      </c>
      <c r="BG185" s="131">
        <f>IF(N185="zákl. přenesená",J185,0)</f>
        <v>0</v>
      </c>
      <c r="BH185" s="131">
        <f>IF(N185="sníž. přenesená",J185,0)</f>
        <v>0</v>
      </c>
      <c r="BI185" s="131">
        <f>IF(N185="nulová",J185,0)</f>
        <v>0</v>
      </c>
      <c r="BJ185" s="15" t="s">
        <v>81</v>
      </c>
      <c r="BK185" s="131">
        <f>ROUND(I185*H185,2)</f>
        <v>0</v>
      </c>
      <c r="BL185" s="15" t="s">
        <v>118</v>
      </c>
      <c r="BM185" s="130" t="s">
        <v>247</v>
      </c>
    </row>
    <row r="186" spans="2:65" s="1" customFormat="1" ht="11.25">
      <c r="B186" s="30"/>
      <c r="D186" s="132" t="s">
        <v>120</v>
      </c>
      <c r="F186" s="133" t="s">
        <v>248</v>
      </c>
      <c r="I186" s="134"/>
      <c r="L186" s="30"/>
      <c r="M186" s="135"/>
      <c r="T186" s="54"/>
      <c r="AT186" s="15" t="s">
        <v>120</v>
      </c>
      <c r="AU186" s="15" t="s">
        <v>81</v>
      </c>
    </row>
    <row r="187" spans="2:65" s="1" customFormat="1" ht="44.25" customHeight="1">
      <c r="B187" s="30"/>
      <c r="C187" s="119" t="s">
        <v>249</v>
      </c>
      <c r="D187" s="119" t="s">
        <v>113</v>
      </c>
      <c r="E187" s="120" t="s">
        <v>250</v>
      </c>
      <c r="F187" s="121" t="s">
        <v>251</v>
      </c>
      <c r="G187" s="122" t="s">
        <v>211</v>
      </c>
      <c r="H187" s="123">
        <v>84.83</v>
      </c>
      <c r="I187" s="124"/>
      <c r="J187" s="125">
        <f>ROUND(I187*H187,2)</f>
        <v>0</v>
      </c>
      <c r="K187" s="121" t="s">
        <v>117</v>
      </c>
      <c r="L187" s="30"/>
      <c r="M187" s="126" t="s">
        <v>1</v>
      </c>
      <c r="N187" s="127" t="s">
        <v>41</v>
      </c>
      <c r="P187" s="128">
        <f>O187*H187</f>
        <v>0</v>
      </c>
      <c r="Q187" s="128">
        <v>0</v>
      </c>
      <c r="R187" s="128">
        <f>Q187*H187</f>
        <v>0</v>
      </c>
      <c r="S187" s="128">
        <v>0</v>
      </c>
      <c r="T187" s="129">
        <f>S187*H187</f>
        <v>0</v>
      </c>
      <c r="AR187" s="130" t="s">
        <v>118</v>
      </c>
      <c r="AT187" s="130" t="s">
        <v>113</v>
      </c>
      <c r="AU187" s="130" t="s">
        <v>81</v>
      </c>
      <c r="AY187" s="15" t="s">
        <v>112</v>
      </c>
      <c r="BE187" s="131">
        <f>IF(N187="základní",J187,0)</f>
        <v>0</v>
      </c>
      <c r="BF187" s="131">
        <f>IF(N187="snížená",J187,0)</f>
        <v>0</v>
      </c>
      <c r="BG187" s="131">
        <f>IF(N187="zákl. přenesená",J187,0)</f>
        <v>0</v>
      </c>
      <c r="BH187" s="131">
        <f>IF(N187="sníž. přenesená",J187,0)</f>
        <v>0</v>
      </c>
      <c r="BI187" s="131">
        <f>IF(N187="nulová",J187,0)</f>
        <v>0</v>
      </c>
      <c r="BJ187" s="15" t="s">
        <v>81</v>
      </c>
      <c r="BK187" s="131">
        <f>ROUND(I187*H187,2)</f>
        <v>0</v>
      </c>
      <c r="BL187" s="15" t="s">
        <v>118</v>
      </c>
      <c r="BM187" s="130" t="s">
        <v>252</v>
      </c>
    </row>
    <row r="188" spans="2:65" s="1" customFormat="1" ht="11.25">
      <c r="B188" s="30"/>
      <c r="D188" s="132" t="s">
        <v>120</v>
      </c>
      <c r="F188" s="133" t="s">
        <v>253</v>
      </c>
      <c r="I188" s="134"/>
      <c r="L188" s="30"/>
      <c r="M188" s="135"/>
      <c r="T188" s="54"/>
      <c r="AT188" s="15" t="s">
        <v>120</v>
      </c>
      <c r="AU188" s="15" t="s">
        <v>81</v>
      </c>
    </row>
    <row r="189" spans="2:65" s="10" customFormat="1" ht="25.9" customHeight="1">
      <c r="B189" s="109"/>
      <c r="D189" s="110" t="s">
        <v>75</v>
      </c>
      <c r="E189" s="111" t="s">
        <v>254</v>
      </c>
      <c r="F189" s="111" t="s">
        <v>255</v>
      </c>
      <c r="I189" s="112"/>
      <c r="J189" s="113">
        <f>BK189</f>
        <v>0</v>
      </c>
      <c r="L189" s="109"/>
      <c r="M189" s="114"/>
      <c r="P189" s="115">
        <f>SUM(P190:P191)</f>
        <v>0</v>
      </c>
      <c r="R189" s="115">
        <f>SUM(R190:R191)</f>
        <v>0</v>
      </c>
      <c r="T189" s="116">
        <f>SUM(T190:T191)</f>
        <v>0</v>
      </c>
      <c r="AR189" s="110" t="s">
        <v>81</v>
      </c>
      <c r="AT189" s="117" t="s">
        <v>75</v>
      </c>
      <c r="AU189" s="117" t="s">
        <v>76</v>
      </c>
      <c r="AY189" s="110" t="s">
        <v>112</v>
      </c>
      <c r="BK189" s="118">
        <f>SUM(BK190:BK191)</f>
        <v>0</v>
      </c>
    </row>
    <row r="190" spans="2:65" s="1" customFormat="1" ht="37.9" customHeight="1">
      <c r="B190" s="30"/>
      <c r="C190" s="119" t="s">
        <v>256</v>
      </c>
      <c r="D190" s="119" t="s">
        <v>113</v>
      </c>
      <c r="E190" s="120" t="s">
        <v>257</v>
      </c>
      <c r="F190" s="121" t="s">
        <v>258</v>
      </c>
      <c r="G190" s="122" t="s">
        <v>211</v>
      </c>
      <c r="H190" s="123">
        <v>133.5</v>
      </c>
      <c r="I190" s="124"/>
      <c r="J190" s="125">
        <f>ROUND(I190*H190,2)</f>
        <v>0</v>
      </c>
      <c r="K190" s="121" t="s">
        <v>117</v>
      </c>
      <c r="L190" s="30"/>
      <c r="M190" s="126" t="s">
        <v>1</v>
      </c>
      <c r="N190" s="127" t="s">
        <v>41</v>
      </c>
      <c r="P190" s="128">
        <f>O190*H190</f>
        <v>0</v>
      </c>
      <c r="Q190" s="128">
        <v>0</v>
      </c>
      <c r="R190" s="128">
        <f>Q190*H190</f>
        <v>0</v>
      </c>
      <c r="S190" s="128">
        <v>0</v>
      </c>
      <c r="T190" s="129">
        <f>S190*H190</f>
        <v>0</v>
      </c>
      <c r="AR190" s="130" t="s">
        <v>118</v>
      </c>
      <c r="AT190" s="130" t="s">
        <v>113</v>
      </c>
      <c r="AU190" s="130" t="s">
        <v>81</v>
      </c>
      <c r="AY190" s="15" t="s">
        <v>112</v>
      </c>
      <c r="BE190" s="131">
        <f>IF(N190="základní",J190,0)</f>
        <v>0</v>
      </c>
      <c r="BF190" s="131">
        <f>IF(N190="snížená",J190,0)</f>
        <v>0</v>
      </c>
      <c r="BG190" s="131">
        <f>IF(N190="zákl. přenesená",J190,0)</f>
        <v>0</v>
      </c>
      <c r="BH190" s="131">
        <f>IF(N190="sníž. přenesená",J190,0)</f>
        <v>0</v>
      </c>
      <c r="BI190" s="131">
        <f>IF(N190="nulová",J190,0)</f>
        <v>0</v>
      </c>
      <c r="BJ190" s="15" t="s">
        <v>81</v>
      </c>
      <c r="BK190" s="131">
        <f>ROUND(I190*H190,2)</f>
        <v>0</v>
      </c>
      <c r="BL190" s="15" t="s">
        <v>118</v>
      </c>
      <c r="BM190" s="130" t="s">
        <v>259</v>
      </c>
    </row>
    <row r="191" spans="2:65" s="1" customFormat="1" ht="11.25">
      <c r="B191" s="30"/>
      <c r="D191" s="132" t="s">
        <v>120</v>
      </c>
      <c r="F191" s="133" t="s">
        <v>260</v>
      </c>
      <c r="I191" s="134"/>
      <c r="L191" s="30"/>
      <c r="M191" s="135"/>
      <c r="T191" s="54"/>
      <c r="AT191" s="15" t="s">
        <v>120</v>
      </c>
      <c r="AU191" s="15" t="s">
        <v>81</v>
      </c>
    </row>
    <row r="192" spans="2:65" s="10" customFormat="1" ht="25.9" customHeight="1">
      <c r="B192" s="109"/>
      <c r="D192" s="110" t="s">
        <v>75</v>
      </c>
      <c r="E192" s="111" t="s">
        <v>261</v>
      </c>
      <c r="F192" s="111" t="s">
        <v>262</v>
      </c>
      <c r="I192" s="112"/>
      <c r="J192" s="113">
        <f>BK192</f>
        <v>0</v>
      </c>
      <c r="L192" s="109"/>
      <c r="M192" s="114"/>
      <c r="P192" s="115">
        <f>SUM(P193:P198)</f>
        <v>0</v>
      </c>
      <c r="R192" s="115">
        <f>SUM(R193:R198)</f>
        <v>0</v>
      </c>
      <c r="T192" s="116">
        <f>SUM(T193:T198)</f>
        <v>0</v>
      </c>
      <c r="AR192" s="110" t="s">
        <v>118</v>
      </c>
      <c r="AT192" s="117" t="s">
        <v>75</v>
      </c>
      <c r="AU192" s="117" t="s">
        <v>76</v>
      </c>
      <c r="AY192" s="110" t="s">
        <v>112</v>
      </c>
      <c r="BK192" s="118">
        <f>SUM(BK193:BK198)</f>
        <v>0</v>
      </c>
    </row>
    <row r="193" spans="2:65" s="1" customFormat="1" ht="24.2" customHeight="1">
      <c r="B193" s="30"/>
      <c r="C193" s="119" t="s">
        <v>263</v>
      </c>
      <c r="D193" s="119" t="s">
        <v>113</v>
      </c>
      <c r="E193" s="120" t="s">
        <v>264</v>
      </c>
      <c r="F193" s="121" t="s">
        <v>265</v>
      </c>
      <c r="G193" s="122" t="s">
        <v>266</v>
      </c>
      <c r="H193" s="123">
        <v>100</v>
      </c>
      <c r="I193" s="124"/>
      <c r="J193" s="125">
        <f>ROUND(I193*H193,2)</f>
        <v>0</v>
      </c>
      <c r="K193" s="121" t="s">
        <v>117</v>
      </c>
      <c r="L193" s="30"/>
      <c r="M193" s="126" t="s">
        <v>1</v>
      </c>
      <c r="N193" s="127" t="s">
        <v>41</v>
      </c>
      <c r="P193" s="128">
        <f>O193*H193</f>
        <v>0</v>
      </c>
      <c r="Q193" s="128">
        <v>0</v>
      </c>
      <c r="R193" s="128">
        <f>Q193*H193</f>
        <v>0</v>
      </c>
      <c r="S193" s="128">
        <v>0</v>
      </c>
      <c r="T193" s="129">
        <f>S193*H193</f>
        <v>0</v>
      </c>
      <c r="AR193" s="130" t="s">
        <v>267</v>
      </c>
      <c r="AT193" s="130" t="s">
        <v>113</v>
      </c>
      <c r="AU193" s="130" t="s">
        <v>81</v>
      </c>
      <c r="AY193" s="15" t="s">
        <v>112</v>
      </c>
      <c r="BE193" s="131">
        <f>IF(N193="základní",J193,0)</f>
        <v>0</v>
      </c>
      <c r="BF193" s="131">
        <f>IF(N193="snížená",J193,0)</f>
        <v>0</v>
      </c>
      <c r="BG193" s="131">
        <f>IF(N193="zákl. přenesená",J193,0)</f>
        <v>0</v>
      </c>
      <c r="BH193" s="131">
        <f>IF(N193="sníž. přenesená",J193,0)</f>
        <v>0</v>
      </c>
      <c r="BI193" s="131">
        <f>IF(N193="nulová",J193,0)</f>
        <v>0</v>
      </c>
      <c r="BJ193" s="15" t="s">
        <v>81</v>
      </c>
      <c r="BK193" s="131">
        <f>ROUND(I193*H193,2)</f>
        <v>0</v>
      </c>
      <c r="BL193" s="15" t="s">
        <v>267</v>
      </c>
      <c r="BM193" s="130" t="s">
        <v>268</v>
      </c>
    </row>
    <row r="194" spans="2:65" s="1" customFormat="1" ht="11.25">
      <c r="B194" s="30"/>
      <c r="D194" s="132" t="s">
        <v>120</v>
      </c>
      <c r="F194" s="133" t="s">
        <v>269</v>
      </c>
      <c r="I194" s="134"/>
      <c r="L194" s="30"/>
      <c r="M194" s="135"/>
      <c r="T194" s="54"/>
      <c r="AT194" s="15" t="s">
        <v>120</v>
      </c>
      <c r="AU194" s="15" t="s">
        <v>81</v>
      </c>
    </row>
    <row r="195" spans="2:65" s="12" customFormat="1" ht="22.5">
      <c r="B195" s="144"/>
      <c r="D195" s="137" t="s">
        <v>122</v>
      </c>
      <c r="E195" s="145" t="s">
        <v>1</v>
      </c>
      <c r="F195" s="146" t="s">
        <v>270</v>
      </c>
      <c r="H195" s="145" t="s">
        <v>1</v>
      </c>
      <c r="I195" s="147"/>
      <c r="L195" s="144"/>
      <c r="M195" s="148"/>
      <c r="T195" s="149"/>
      <c r="AT195" s="145" t="s">
        <v>122</v>
      </c>
      <c r="AU195" s="145" t="s">
        <v>81</v>
      </c>
      <c r="AV195" s="12" t="s">
        <v>81</v>
      </c>
      <c r="AW195" s="12" t="s">
        <v>31</v>
      </c>
      <c r="AX195" s="12" t="s">
        <v>76</v>
      </c>
      <c r="AY195" s="145" t="s">
        <v>112</v>
      </c>
    </row>
    <row r="196" spans="2:65" s="12" customFormat="1" ht="22.5">
      <c r="B196" s="144"/>
      <c r="D196" s="137" t="s">
        <v>122</v>
      </c>
      <c r="E196" s="145" t="s">
        <v>1</v>
      </c>
      <c r="F196" s="146" t="s">
        <v>271</v>
      </c>
      <c r="H196" s="145" t="s">
        <v>1</v>
      </c>
      <c r="I196" s="147"/>
      <c r="L196" s="144"/>
      <c r="M196" s="148"/>
      <c r="T196" s="149"/>
      <c r="AT196" s="145" t="s">
        <v>122</v>
      </c>
      <c r="AU196" s="145" t="s">
        <v>81</v>
      </c>
      <c r="AV196" s="12" t="s">
        <v>81</v>
      </c>
      <c r="AW196" s="12" t="s">
        <v>31</v>
      </c>
      <c r="AX196" s="12" t="s">
        <v>76</v>
      </c>
      <c r="AY196" s="145" t="s">
        <v>112</v>
      </c>
    </row>
    <row r="197" spans="2:65" s="12" customFormat="1" ht="11.25">
      <c r="B197" s="144"/>
      <c r="D197" s="137" t="s">
        <v>122</v>
      </c>
      <c r="E197" s="145" t="s">
        <v>1</v>
      </c>
      <c r="F197" s="146" t="s">
        <v>272</v>
      </c>
      <c r="H197" s="145" t="s">
        <v>1</v>
      </c>
      <c r="I197" s="147"/>
      <c r="L197" s="144"/>
      <c r="M197" s="148"/>
      <c r="T197" s="149"/>
      <c r="AT197" s="145" t="s">
        <v>122</v>
      </c>
      <c r="AU197" s="145" t="s">
        <v>81</v>
      </c>
      <c r="AV197" s="12" t="s">
        <v>81</v>
      </c>
      <c r="AW197" s="12" t="s">
        <v>31</v>
      </c>
      <c r="AX197" s="12" t="s">
        <v>76</v>
      </c>
      <c r="AY197" s="145" t="s">
        <v>112</v>
      </c>
    </row>
    <row r="198" spans="2:65" s="11" customFormat="1" ht="11.25">
      <c r="B198" s="136"/>
      <c r="D198" s="137" t="s">
        <v>122</v>
      </c>
      <c r="E198" s="138" t="s">
        <v>1</v>
      </c>
      <c r="F198" s="139" t="s">
        <v>273</v>
      </c>
      <c r="H198" s="140">
        <v>100</v>
      </c>
      <c r="I198" s="141"/>
      <c r="L198" s="136"/>
      <c r="M198" s="142"/>
      <c r="T198" s="143"/>
      <c r="AT198" s="138" t="s">
        <v>122</v>
      </c>
      <c r="AU198" s="138" t="s">
        <v>81</v>
      </c>
      <c r="AV198" s="11" t="s">
        <v>83</v>
      </c>
      <c r="AW198" s="11" t="s">
        <v>31</v>
      </c>
      <c r="AX198" s="11" t="s">
        <v>81</v>
      </c>
      <c r="AY198" s="138" t="s">
        <v>112</v>
      </c>
    </row>
    <row r="199" spans="2:65" s="10" customFormat="1" ht="25.9" customHeight="1">
      <c r="B199" s="109"/>
      <c r="D199" s="110" t="s">
        <v>75</v>
      </c>
      <c r="E199" s="111" t="s">
        <v>274</v>
      </c>
      <c r="F199" s="111" t="s">
        <v>275</v>
      </c>
      <c r="I199" s="112"/>
      <c r="J199" s="113">
        <f>BK199</f>
        <v>0</v>
      </c>
      <c r="L199" s="109"/>
      <c r="M199" s="114"/>
      <c r="P199" s="115">
        <f>SUM(P200:P201)</f>
        <v>0</v>
      </c>
      <c r="R199" s="115">
        <f>SUM(R200:R201)</f>
        <v>0</v>
      </c>
      <c r="T199" s="116">
        <f>SUM(T200:T201)</f>
        <v>0</v>
      </c>
      <c r="AR199" s="110" t="s">
        <v>140</v>
      </c>
      <c r="AT199" s="117" t="s">
        <v>75</v>
      </c>
      <c r="AU199" s="117" t="s">
        <v>76</v>
      </c>
      <c r="AY199" s="110" t="s">
        <v>112</v>
      </c>
      <c r="BK199" s="118">
        <f>SUM(BK200:BK201)</f>
        <v>0</v>
      </c>
    </row>
    <row r="200" spans="2:65" s="1" customFormat="1" ht="16.5" customHeight="1">
      <c r="B200" s="30"/>
      <c r="C200" s="119" t="s">
        <v>276</v>
      </c>
      <c r="D200" s="119" t="s">
        <v>113</v>
      </c>
      <c r="E200" s="120" t="s">
        <v>277</v>
      </c>
      <c r="F200" s="121" t="s">
        <v>278</v>
      </c>
      <c r="G200" s="122" t="s">
        <v>279</v>
      </c>
      <c r="H200" s="123">
        <v>1</v>
      </c>
      <c r="I200" s="124"/>
      <c r="J200" s="125">
        <f>ROUND(I200*H200,2)</f>
        <v>0</v>
      </c>
      <c r="K200" s="121" t="s">
        <v>117</v>
      </c>
      <c r="L200" s="30"/>
      <c r="M200" s="126" t="s">
        <v>1</v>
      </c>
      <c r="N200" s="127" t="s">
        <v>41</v>
      </c>
      <c r="P200" s="128">
        <f>O200*H200</f>
        <v>0</v>
      </c>
      <c r="Q200" s="128">
        <v>0</v>
      </c>
      <c r="R200" s="128">
        <f>Q200*H200</f>
        <v>0</v>
      </c>
      <c r="S200" s="128">
        <v>0</v>
      </c>
      <c r="T200" s="129">
        <f>S200*H200</f>
        <v>0</v>
      </c>
      <c r="AR200" s="130" t="s">
        <v>280</v>
      </c>
      <c r="AT200" s="130" t="s">
        <v>113</v>
      </c>
      <c r="AU200" s="130" t="s">
        <v>81</v>
      </c>
      <c r="AY200" s="15" t="s">
        <v>112</v>
      </c>
      <c r="BE200" s="131">
        <f>IF(N200="základní",J200,0)</f>
        <v>0</v>
      </c>
      <c r="BF200" s="131">
        <f>IF(N200="snížená",J200,0)</f>
        <v>0</v>
      </c>
      <c r="BG200" s="131">
        <f>IF(N200="zákl. přenesená",J200,0)</f>
        <v>0</v>
      </c>
      <c r="BH200" s="131">
        <f>IF(N200="sníž. přenesená",J200,0)</f>
        <v>0</v>
      </c>
      <c r="BI200" s="131">
        <f>IF(N200="nulová",J200,0)</f>
        <v>0</v>
      </c>
      <c r="BJ200" s="15" t="s">
        <v>81</v>
      </c>
      <c r="BK200" s="131">
        <f>ROUND(I200*H200,2)</f>
        <v>0</v>
      </c>
      <c r="BL200" s="15" t="s">
        <v>280</v>
      </c>
      <c r="BM200" s="130" t="s">
        <v>281</v>
      </c>
    </row>
    <row r="201" spans="2:65" s="1" customFormat="1" ht="11.25">
      <c r="B201" s="30"/>
      <c r="D201" s="132" t="s">
        <v>120</v>
      </c>
      <c r="F201" s="133" t="s">
        <v>282</v>
      </c>
      <c r="I201" s="134"/>
      <c r="L201" s="30"/>
      <c r="M201" s="135"/>
      <c r="T201" s="54"/>
      <c r="AT201" s="15" t="s">
        <v>120</v>
      </c>
      <c r="AU201" s="15" t="s">
        <v>81</v>
      </c>
    </row>
    <row r="202" spans="2:65" s="10" customFormat="1" ht="25.9" customHeight="1">
      <c r="B202" s="109"/>
      <c r="D202" s="110" t="s">
        <v>75</v>
      </c>
      <c r="E202" s="111" t="s">
        <v>283</v>
      </c>
      <c r="F202" s="111" t="s">
        <v>284</v>
      </c>
      <c r="I202" s="112"/>
      <c r="J202" s="113">
        <f>BK202</f>
        <v>0</v>
      </c>
      <c r="L202" s="109"/>
      <c r="M202" s="114"/>
      <c r="P202" s="115">
        <f>SUM(P203:P204)</f>
        <v>0</v>
      </c>
      <c r="R202" s="115">
        <f>SUM(R203:R204)</f>
        <v>0</v>
      </c>
      <c r="T202" s="116">
        <f>SUM(T203:T204)</f>
        <v>0</v>
      </c>
      <c r="AR202" s="110" t="s">
        <v>140</v>
      </c>
      <c r="AT202" s="117" t="s">
        <v>75</v>
      </c>
      <c r="AU202" s="117" t="s">
        <v>76</v>
      </c>
      <c r="AY202" s="110" t="s">
        <v>112</v>
      </c>
      <c r="BK202" s="118">
        <f>SUM(BK203:BK204)</f>
        <v>0</v>
      </c>
    </row>
    <row r="203" spans="2:65" s="1" customFormat="1" ht="16.5" customHeight="1">
      <c r="B203" s="30"/>
      <c r="C203" s="119" t="s">
        <v>285</v>
      </c>
      <c r="D203" s="119" t="s">
        <v>113</v>
      </c>
      <c r="E203" s="120" t="s">
        <v>286</v>
      </c>
      <c r="F203" s="121" t="s">
        <v>284</v>
      </c>
      <c r="G203" s="122" t="s">
        <v>279</v>
      </c>
      <c r="H203" s="123">
        <v>1</v>
      </c>
      <c r="I203" s="124"/>
      <c r="J203" s="125">
        <f>ROUND(I203*H203,2)</f>
        <v>0</v>
      </c>
      <c r="K203" s="121" t="s">
        <v>117</v>
      </c>
      <c r="L203" s="30"/>
      <c r="M203" s="126" t="s">
        <v>1</v>
      </c>
      <c r="N203" s="127" t="s">
        <v>41</v>
      </c>
      <c r="P203" s="128">
        <f>O203*H203</f>
        <v>0</v>
      </c>
      <c r="Q203" s="128">
        <v>0</v>
      </c>
      <c r="R203" s="128">
        <f>Q203*H203</f>
        <v>0</v>
      </c>
      <c r="S203" s="128">
        <v>0</v>
      </c>
      <c r="T203" s="129">
        <f>S203*H203</f>
        <v>0</v>
      </c>
      <c r="AR203" s="130" t="s">
        <v>280</v>
      </c>
      <c r="AT203" s="130" t="s">
        <v>113</v>
      </c>
      <c r="AU203" s="130" t="s">
        <v>81</v>
      </c>
      <c r="AY203" s="15" t="s">
        <v>112</v>
      </c>
      <c r="BE203" s="131">
        <f>IF(N203="základní",J203,0)</f>
        <v>0</v>
      </c>
      <c r="BF203" s="131">
        <f>IF(N203="snížená",J203,0)</f>
        <v>0</v>
      </c>
      <c r="BG203" s="131">
        <f>IF(N203="zákl. přenesená",J203,0)</f>
        <v>0</v>
      </c>
      <c r="BH203" s="131">
        <f>IF(N203="sníž. přenesená",J203,0)</f>
        <v>0</v>
      </c>
      <c r="BI203" s="131">
        <f>IF(N203="nulová",J203,0)</f>
        <v>0</v>
      </c>
      <c r="BJ203" s="15" t="s">
        <v>81</v>
      </c>
      <c r="BK203" s="131">
        <f>ROUND(I203*H203,2)</f>
        <v>0</v>
      </c>
      <c r="BL203" s="15" t="s">
        <v>280</v>
      </c>
      <c r="BM203" s="130" t="s">
        <v>287</v>
      </c>
    </row>
    <row r="204" spans="2:65" s="1" customFormat="1" ht="11.25">
      <c r="B204" s="30"/>
      <c r="D204" s="132" t="s">
        <v>120</v>
      </c>
      <c r="F204" s="133" t="s">
        <v>288</v>
      </c>
      <c r="I204" s="134"/>
      <c r="L204" s="30"/>
      <c r="M204" s="168"/>
      <c r="N204" s="169"/>
      <c r="O204" s="169"/>
      <c r="P204" s="169"/>
      <c r="Q204" s="169"/>
      <c r="R204" s="169"/>
      <c r="S204" s="169"/>
      <c r="T204" s="170"/>
      <c r="AT204" s="15" t="s">
        <v>120</v>
      </c>
      <c r="AU204" s="15" t="s">
        <v>81</v>
      </c>
    </row>
    <row r="205" spans="2:65" s="1" customFormat="1" ht="6.95" customHeight="1">
      <c r="B205" s="42"/>
      <c r="C205" s="43"/>
      <c r="D205" s="43"/>
      <c r="E205" s="43"/>
      <c r="F205" s="43"/>
      <c r="G205" s="43"/>
      <c r="H205" s="43"/>
      <c r="I205" s="43"/>
      <c r="J205" s="43"/>
      <c r="K205" s="43"/>
      <c r="L205" s="30"/>
    </row>
  </sheetData>
  <sheetProtection algorithmName="SHA-512" hashValue="xZBLDN3Cci/s1SgRx1zFputB9XLeFs9vZn+ynPGefFn2GqKZ4GCXI4VvR2eg70mElE1U1ICq1m/kXFPSeThJKA==" saltValue="mlLL5OBnzFMNj4odmLXaKJhluN84sz8NVUcyqbVKikw5oeuf7/ptFapvRR150b1k71th75o1BDOQzRhU5ZoEiA==" spinCount="100000" sheet="1" objects="1" scenarios="1" formatColumns="0" formatRows="0" autoFilter="0"/>
  <autoFilter ref="C119:K204" xr:uid="{00000000-0009-0000-0000-000001000000}"/>
  <mergeCells count="6">
    <mergeCell ref="L2:V2"/>
    <mergeCell ref="E7:H7"/>
    <mergeCell ref="E16:H16"/>
    <mergeCell ref="E25:H25"/>
    <mergeCell ref="E85:H85"/>
    <mergeCell ref="E112:H112"/>
  </mergeCells>
  <hyperlinks>
    <hyperlink ref="F123" r:id="rId1" xr:uid="{00000000-0004-0000-0100-000000000000}"/>
    <hyperlink ref="F126" r:id="rId2" xr:uid="{00000000-0004-0000-0100-000001000000}"/>
    <hyperlink ref="F128" r:id="rId3" xr:uid="{00000000-0004-0000-0100-000002000000}"/>
    <hyperlink ref="F130" r:id="rId4" xr:uid="{00000000-0004-0000-0100-000003000000}"/>
    <hyperlink ref="F134" r:id="rId5" xr:uid="{00000000-0004-0000-0100-000004000000}"/>
    <hyperlink ref="F137" r:id="rId6" xr:uid="{00000000-0004-0000-0100-000005000000}"/>
    <hyperlink ref="F141" r:id="rId7" xr:uid="{00000000-0004-0000-0100-000006000000}"/>
    <hyperlink ref="F144" r:id="rId8" xr:uid="{00000000-0004-0000-0100-000007000000}"/>
    <hyperlink ref="F146" r:id="rId9" xr:uid="{00000000-0004-0000-0100-000008000000}"/>
    <hyperlink ref="F154" r:id="rId10" xr:uid="{00000000-0004-0000-0100-000009000000}"/>
    <hyperlink ref="F162" r:id="rId11" xr:uid="{00000000-0004-0000-0100-00000A000000}"/>
    <hyperlink ref="F166" r:id="rId12" xr:uid="{00000000-0004-0000-0100-00000B000000}"/>
    <hyperlink ref="F170" r:id="rId13" xr:uid="{00000000-0004-0000-0100-00000C000000}"/>
    <hyperlink ref="F173" r:id="rId14" xr:uid="{00000000-0004-0000-0100-00000D000000}"/>
    <hyperlink ref="F177" r:id="rId15" xr:uid="{00000000-0004-0000-0100-00000E000000}"/>
    <hyperlink ref="F180" r:id="rId16" xr:uid="{00000000-0004-0000-0100-00000F000000}"/>
    <hyperlink ref="F184" r:id="rId17" xr:uid="{00000000-0004-0000-0100-000010000000}"/>
    <hyperlink ref="F186" r:id="rId18" xr:uid="{00000000-0004-0000-0100-000011000000}"/>
    <hyperlink ref="F188" r:id="rId19" xr:uid="{00000000-0004-0000-0100-000012000000}"/>
    <hyperlink ref="F191" r:id="rId20" xr:uid="{00000000-0004-0000-0100-000013000000}"/>
    <hyperlink ref="F194" r:id="rId21" xr:uid="{00000000-0004-0000-0100-000014000000}"/>
    <hyperlink ref="F201" r:id="rId22" xr:uid="{00000000-0004-0000-0100-000015000000}"/>
    <hyperlink ref="F204" r:id="rId23" xr:uid="{00000000-0004-0000-0100-00001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2026-MS-02 - Předláždění ...</vt:lpstr>
      <vt:lpstr>'2026-MS-02 - Předláždění ...'!Názvy_tisku</vt:lpstr>
      <vt:lpstr>'Rekapitulace stavby'!Názvy_tisku</vt:lpstr>
      <vt:lpstr>'2026-MS-02 - Předláždění 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ASUS\Delík</dc:creator>
  <cp:lastModifiedBy>Dostál Radim Ing.</cp:lastModifiedBy>
  <dcterms:created xsi:type="dcterms:W3CDTF">2026-02-02T07:18:51Z</dcterms:created>
  <dcterms:modified xsi:type="dcterms:W3CDTF">2026-03-04T10:13:11Z</dcterms:modified>
</cp:coreProperties>
</file>