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ork\-=GUŇKA=-\2022\150_2022_ZŠ- Studénka\ZŠ SJEDNOCENÍ\TZ-DPS\"/>
    </mc:Choice>
  </mc:AlternateContent>
  <xr:revisionPtr revIDLastSave="0" documentId="8_{031E2527-7467-4311-960E-B4A12105777F}" xr6:coauthVersionLast="47" xr6:coauthVersionMax="47" xr10:uidLastSave="{00000000-0000-0000-0000-000000000000}"/>
  <bookViews>
    <workbookView xWindow="22860" yWindow="840" windowWidth="16650" windowHeight="14550" activeTab="4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4" r:id="rId4"/>
    <sheet name="01 02 Pol" sheetId="15" r:id="rId5"/>
  </sheets>
  <externalReferences>
    <externalReference r:id="rId6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8" i="1"/>
  <c r="I57" i="1"/>
  <c r="I56" i="1"/>
  <c r="I55" i="1"/>
  <c r="I54" i="1"/>
  <c r="F42" i="1"/>
  <c r="AE41" i="15" l="1"/>
  <c r="BA39" i="15"/>
  <c r="V38" i="15"/>
  <c r="Q38" i="15"/>
  <c r="Q37" i="15" s="1"/>
  <c r="O38" i="15"/>
  <c r="O37" i="15" s="1"/>
  <c r="K38" i="15"/>
  <c r="K37" i="15" s="1"/>
  <c r="I38" i="15"/>
  <c r="I37" i="15" s="1"/>
  <c r="G38" i="15"/>
  <c r="M38" i="15" s="1"/>
  <c r="M37" i="15" s="1"/>
  <c r="V37" i="15"/>
  <c r="V35" i="15"/>
  <c r="V34" i="15" s="1"/>
  <c r="Q35" i="15"/>
  <c r="Q34" i="15" s="1"/>
  <c r="O35" i="15"/>
  <c r="O34" i="15" s="1"/>
  <c r="M35" i="15"/>
  <c r="M34" i="15" s="1"/>
  <c r="K35" i="15"/>
  <c r="K34" i="15" s="1"/>
  <c r="I35" i="15"/>
  <c r="I34" i="15" s="1"/>
  <c r="G35" i="15"/>
  <c r="V33" i="15"/>
  <c r="Q33" i="15"/>
  <c r="O33" i="15"/>
  <c r="M33" i="15"/>
  <c r="K33" i="15"/>
  <c r="I33" i="15"/>
  <c r="G33" i="15"/>
  <c r="V31" i="15"/>
  <c r="Q31" i="15"/>
  <c r="O31" i="15"/>
  <c r="K31" i="15"/>
  <c r="I31" i="15"/>
  <c r="G31" i="15"/>
  <c r="M31" i="15" s="1"/>
  <c r="V29" i="15"/>
  <c r="Q29" i="15"/>
  <c r="O29" i="15"/>
  <c r="K29" i="15"/>
  <c r="I29" i="15"/>
  <c r="G29" i="15"/>
  <c r="M29" i="15" s="1"/>
  <c r="V23" i="15"/>
  <c r="Q23" i="15"/>
  <c r="O23" i="15"/>
  <c r="O22" i="15" s="1"/>
  <c r="K23" i="15"/>
  <c r="K22" i="15" s="1"/>
  <c r="I23" i="15"/>
  <c r="I22" i="15" s="1"/>
  <c r="G23" i="15"/>
  <c r="M23" i="15" s="1"/>
  <c r="V21" i="15"/>
  <c r="Q21" i="15"/>
  <c r="O21" i="15"/>
  <c r="M21" i="15"/>
  <c r="K21" i="15"/>
  <c r="I21" i="15"/>
  <c r="G21" i="15"/>
  <c r="V20" i="15"/>
  <c r="Q20" i="15"/>
  <c r="O20" i="15"/>
  <c r="K20" i="15"/>
  <c r="I20" i="15"/>
  <c r="G20" i="15"/>
  <c r="M20" i="15" s="1"/>
  <c r="V19" i="15"/>
  <c r="Q19" i="15"/>
  <c r="O19" i="15"/>
  <c r="K19" i="15"/>
  <c r="I19" i="15"/>
  <c r="G19" i="15"/>
  <c r="M19" i="15" s="1"/>
  <c r="V15" i="15"/>
  <c r="V14" i="15" s="1"/>
  <c r="Q15" i="15"/>
  <c r="Q14" i="15" s="1"/>
  <c r="O15" i="15"/>
  <c r="O14" i="15" s="1"/>
  <c r="K15" i="15"/>
  <c r="K14" i="15" s="1"/>
  <c r="I15" i="15"/>
  <c r="I14" i="15" s="1"/>
  <c r="G15" i="15"/>
  <c r="V12" i="15"/>
  <c r="V11" i="15" s="1"/>
  <c r="Q12" i="15"/>
  <c r="Q11" i="15" s="1"/>
  <c r="O12" i="15"/>
  <c r="O11" i="15" s="1"/>
  <c r="K12" i="15"/>
  <c r="K11" i="15" s="1"/>
  <c r="I12" i="15"/>
  <c r="I11" i="15" s="1"/>
  <c r="G12" i="15"/>
  <c r="M12" i="15" s="1"/>
  <c r="M11" i="15" s="1"/>
  <c r="V9" i="15"/>
  <c r="V8" i="15" s="1"/>
  <c r="Q9" i="15"/>
  <c r="Q8" i="15" s="1"/>
  <c r="O9" i="15"/>
  <c r="O8" i="15" s="1"/>
  <c r="K9" i="15"/>
  <c r="I9" i="15"/>
  <c r="I8" i="15" s="1"/>
  <c r="G9" i="15"/>
  <c r="K8" i="15"/>
  <c r="AE60" i="14"/>
  <c r="BA58" i="14"/>
  <c r="V57" i="14"/>
  <c r="Q57" i="14"/>
  <c r="Q56" i="14" s="1"/>
  <c r="O57" i="14"/>
  <c r="O56" i="14" s="1"/>
  <c r="K57" i="14"/>
  <c r="K56" i="14" s="1"/>
  <c r="I57" i="14"/>
  <c r="I56" i="14" s="1"/>
  <c r="G57" i="14"/>
  <c r="V56" i="14"/>
  <c r="V54" i="14"/>
  <c r="V53" i="14" s="1"/>
  <c r="Q54" i="14"/>
  <c r="Q53" i="14" s="1"/>
  <c r="O54" i="14"/>
  <c r="O53" i="14" s="1"/>
  <c r="M54" i="14"/>
  <c r="M53" i="14" s="1"/>
  <c r="K54" i="14"/>
  <c r="K53" i="14" s="1"/>
  <c r="I54" i="14"/>
  <c r="I53" i="14" s="1"/>
  <c r="G54" i="14"/>
  <c r="V52" i="14"/>
  <c r="Q52" i="14"/>
  <c r="O52" i="14"/>
  <c r="M52" i="14"/>
  <c r="K52" i="14"/>
  <c r="I52" i="14"/>
  <c r="G52" i="14"/>
  <c r="V51" i="14"/>
  <c r="Q51" i="14"/>
  <c r="O51" i="14"/>
  <c r="K51" i="14"/>
  <c r="I51" i="14"/>
  <c r="G51" i="14"/>
  <c r="M51" i="14" s="1"/>
  <c r="V50" i="14"/>
  <c r="Q50" i="14"/>
  <c r="Q49" i="14" s="1"/>
  <c r="O50" i="14"/>
  <c r="K50" i="14"/>
  <c r="K49" i="14" s="1"/>
  <c r="I50" i="14"/>
  <c r="G50" i="14"/>
  <c r="M50" i="14" s="1"/>
  <c r="V48" i="14"/>
  <c r="Q48" i="14"/>
  <c r="O48" i="14"/>
  <c r="K48" i="14"/>
  <c r="I48" i="14"/>
  <c r="G48" i="14"/>
  <c r="M48" i="14" s="1"/>
  <c r="V47" i="14"/>
  <c r="V46" i="14" s="1"/>
  <c r="Q47" i="14"/>
  <c r="Q46" i="14" s="1"/>
  <c r="O47" i="14"/>
  <c r="O46" i="14" s="1"/>
  <c r="K47" i="14"/>
  <c r="I47" i="14"/>
  <c r="G47" i="14"/>
  <c r="M47" i="14" s="1"/>
  <c r="BA45" i="14"/>
  <c r="V44" i="14"/>
  <c r="Q44" i="14"/>
  <c r="O44" i="14"/>
  <c r="K44" i="14"/>
  <c r="I44" i="14"/>
  <c r="G44" i="14"/>
  <c r="M44" i="14" s="1"/>
  <c r="V43" i="14"/>
  <c r="Q43" i="14"/>
  <c r="O43" i="14"/>
  <c r="K43" i="14"/>
  <c r="I43" i="14"/>
  <c r="G43" i="14"/>
  <c r="M43" i="14" s="1"/>
  <c r="V42" i="14"/>
  <c r="Q42" i="14"/>
  <c r="O42" i="14"/>
  <c r="O41" i="14" s="1"/>
  <c r="K42" i="14"/>
  <c r="K41" i="14" s="1"/>
  <c r="I42" i="14"/>
  <c r="I41" i="14" s="1"/>
  <c r="G42" i="14"/>
  <c r="V40" i="14"/>
  <c r="Q40" i="14"/>
  <c r="O40" i="14"/>
  <c r="K40" i="14"/>
  <c r="I40" i="14"/>
  <c r="G40" i="14"/>
  <c r="M40" i="14" s="1"/>
  <c r="V38" i="14"/>
  <c r="Q38" i="14"/>
  <c r="O38" i="14"/>
  <c r="K38" i="14"/>
  <c r="I38" i="14"/>
  <c r="G38" i="14"/>
  <c r="M38" i="14" s="1"/>
  <c r="V36" i="14"/>
  <c r="Q36" i="14"/>
  <c r="O36" i="14"/>
  <c r="K36" i="14"/>
  <c r="I36" i="14"/>
  <c r="G36" i="14"/>
  <c r="M36" i="14" s="1"/>
  <c r="V33" i="14"/>
  <c r="Q33" i="14"/>
  <c r="O33" i="14"/>
  <c r="K33" i="14"/>
  <c r="I33" i="14"/>
  <c r="G33" i="14"/>
  <c r="M33" i="14" s="1"/>
  <c r="V30" i="14"/>
  <c r="Q30" i="14"/>
  <c r="O30" i="14"/>
  <c r="K30" i="14"/>
  <c r="I30" i="14"/>
  <c r="G30" i="14"/>
  <c r="M30" i="14" s="1"/>
  <c r="V25" i="14"/>
  <c r="Q25" i="14"/>
  <c r="O25" i="14"/>
  <c r="K25" i="14"/>
  <c r="I25" i="14"/>
  <c r="G25" i="14"/>
  <c r="M25" i="14" s="1"/>
  <c r="V24" i="14"/>
  <c r="Q24" i="14"/>
  <c r="O24" i="14"/>
  <c r="K24" i="14"/>
  <c r="I24" i="14"/>
  <c r="G24" i="14"/>
  <c r="M24" i="14" s="1"/>
  <c r="V22" i="14"/>
  <c r="Q22" i="14"/>
  <c r="Q21" i="14" s="1"/>
  <c r="O22" i="14"/>
  <c r="K22" i="14"/>
  <c r="I22" i="14"/>
  <c r="G22" i="14"/>
  <c r="V20" i="14"/>
  <c r="Q20" i="14"/>
  <c r="O20" i="14"/>
  <c r="K20" i="14"/>
  <c r="I20" i="14"/>
  <c r="G20" i="14"/>
  <c r="M20" i="14" s="1"/>
  <c r="V19" i="14"/>
  <c r="Q19" i="14"/>
  <c r="O19" i="14"/>
  <c r="K19" i="14"/>
  <c r="I19" i="14"/>
  <c r="G19" i="14"/>
  <c r="M19" i="14" s="1"/>
  <c r="V18" i="14"/>
  <c r="Q18" i="14"/>
  <c r="O18" i="14"/>
  <c r="M18" i="14"/>
  <c r="K18" i="14"/>
  <c r="I18" i="14"/>
  <c r="G18" i="14"/>
  <c r="V12" i="14"/>
  <c r="Q12" i="14"/>
  <c r="O12" i="14"/>
  <c r="K12" i="14"/>
  <c r="I12" i="14"/>
  <c r="G12" i="14"/>
  <c r="Q11" i="14"/>
  <c r="O11" i="14"/>
  <c r="V9" i="14"/>
  <c r="V8" i="14" s="1"/>
  <c r="Q9" i="14"/>
  <c r="Q8" i="14" s="1"/>
  <c r="O9" i="14"/>
  <c r="O8" i="14" s="1"/>
  <c r="K9" i="14"/>
  <c r="K8" i="14" s="1"/>
  <c r="I9" i="14"/>
  <c r="I8" i="14" s="1"/>
  <c r="G9" i="14"/>
  <c r="F39" i="1"/>
  <c r="I18" i="1"/>
  <c r="V22" i="15" l="1"/>
  <c r="Q22" i="15"/>
  <c r="AF41" i="15"/>
  <c r="I49" i="14"/>
  <c r="V49" i="14"/>
  <c r="M49" i="14"/>
  <c r="O49" i="14"/>
  <c r="I46" i="14"/>
  <c r="K46" i="14"/>
  <c r="V41" i="14"/>
  <c r="Q41" i="14"/>
  <c r="I21" i="14"/>
  <c r="K21" i="14"/>
  <c r="O21" i="14"/>
  <c r="V21" i="14"/>
  <c r="V11" i="14"/>
  <c r="I11" i="14"/>
  <c r="K11" i="14"/>
  <c r="AF60" i="14"/>
  <c r="M9" i="15"/>
  <c r="M8" i="15" s="1"/>
  <c r="M22" i="15"/>
  <c r="M15" i="15"/>
  <c r="M14" i="15" s="1"/>
  <c r="M46" i="14"/>
  <c r="M22" i="14"/>
  <c r="M21" i="14" s="1"/>
  <c r="M42" i="14"/>
  <c r="M41" i="14" s="1"/>
  <c r="M9" i="14"/>
  <c r="M8" i="14" s="1"/>
  <c r="M57" i="14"/>
  <c r="M56" i="14" s="1"/>
  <c r="G60" i="14"/>
  <c r="M12" i="14"/>
  <c r="M11" i="14" s="1"/>
  <c r="I17" i="1"/>
  <c r="I20" i="1"/>
  <c r="I19" i="1"/>
  <c r="J28" i="1"/>
  <c r="J26" i="1"/>
  <c r="G38" i="1"/>
  <c r="F38" i="1"/>
  <c r="J23" i="1"/>
  <c r="J24" i="1"/>
  <c r="J25" i="1"/>
  <c r="J27" i="1"/>
  <c r="E24" i="1"/>
  <c r="E26" i="1"/>
  <c r="G41" i="1" l="1"/>
  <c r="F43" i="1"/>
  <c r="G23" i="1" s="1"/>
  <c r="G41" i="15"/>
  <c r="G42" i="1" s="1"/>
  <c r="H42" i="1" s="1"/>
  <c r="G39" i="1"/>
  <c r="A23" i="1"/>
  <c r="G40" i="1" l="1"/>
  <c r="H40" i="1" s="1"/>
  <c r="I40" i="1" s="1"/>
  <c r="G43" i="1"/>
  <c r="H41" i="1"/>
  <c r="I41" i="1" s="1"/>
  <c r="I42" i="1"/>
  <c r="I16" i="1"/>
  <c r="I21" i="1" s="1"/>
  <c r="I64" i="1"/>
  <c r="H39" i="1"/>
  <c r="G24" i="1"/>
  <c r="A24" i="1"/>
  <c r="I43" i="1" l="1"/>
  <c r="H43" i="1"/>
  <c r="I39" i="1"/>
  <c r="G25" i="1"/>
  <c r="A25" i="1" s="1"/>
  <c r="G28" i="1"/>
  <c r="J63" i="1"/>
  <c r="J61" i="1"/>
  <c r="J59" i="1"/>
  <c r="J54" i="1"/>
  <c r="J56" i="1"/>
  <c r="J58" i="1"/>
  <c r="J60" i="1"/>
  <c r="J62" i="1"/>
  <c r="J55" i="1"/>
  <c r="J57" i="1"/>
  <c r="G26" i="1" l="1"/>
  <c r="A27" i="1" s="1"/>
  <c r="A26" i="1"/>
  <c r="J64" i="1"/>
  <c r="J42" i="1"/>
  <c r="J39" i="1"/>
  <c r="J43" i="1" s="1"/>
  <c r="J40" i="1"/>
  <c r="J41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Projekce Guňka</author>
  </authors>
  <commentList>
    <comment ref="S6" authorId="0" shapeId="0" xr:uid="{83AE8DD0-00B3-4807-92E3-72819AC4B8F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A8AB678D-1587-462D-8486-16786A77A79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Projekce Guňka</author>
  </authors>
  <commentList>
    <comment ref="S6" authorId="0" shapeId="0" xr:uid="{4F9D9A0C-80F7-4E6A-A3D2-EF061EADC2A8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40D3586-DCFC-44F5-9D90-8DBD51B9FA7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<sst xmlns="http://schemas.openxmlformats.org/spreadsheetml/2006/main" count="609" uniqueCount="223">
  <si>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</si>
  <si>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</si>
  <si>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</si>
  <si>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</si>
  <si>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</si>
  <si>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</si>
  <si>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</si>
  <si>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</si>
  <si>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</si>
  <si>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</si>
  <si>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</si>
  <si>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</si>
  <si>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</si>
  <si>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</si>
  <si>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</si>
  <si>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</si>
  <si>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</si>
  <si>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</si>
  <si>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</si>
  <si>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</si>
  <si>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</si>
  <si>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</si>
  <si>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</si>
  <si>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</si>
  <si>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</si>
  <si>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</si>
  <si>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</si>
  <si>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</si>
  <si>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</si>
  <si>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</si>
  <si>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</si>
  <si>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</si>
  <si>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</si>
  <si>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</si>
  <si>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</si>
  <si>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</si>
  <si>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</si>
  <si>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</si>
  <si>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</si>
  <si>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</si>
  <si>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</si>
  <si>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</si>
  <si>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</si>
  <si>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 xml:space="preserve">Ing. Michal Lagin </t>
  </si>
  <si>
    <t>13</t>
  </si>
  <si>
    <t xml:space="preserve">PD - modernizace učeben na základních školách ve Studénce - ŽŠ Sjednocení </t>
  </si>
  <si>
    <t>Stavba</t>
  </si>
  <si>
    <t>01</t>
  </si>
  <si>
    <t xml:space="preserve">Vnitřní ZTI </t>
  </si>
  <si>
    <t xml:space="preserve">Vnitřní rozvody vody </t>
  </si>
  <si>
    <t>02</t>
  </si>
  <si>
    <t xml:space="preserve">Vnitřní kanalizace </t>
  </si>
  <si>
    <t>Celkem za stavbu</t>
  </si>
  <si>
    <t>CZK</t>
  </si>
  <si>
    <t>#POPS</t>
  </si>
  <si>
    <t xml:space="preserve">Popis stavby: 13 - PD - modernizace učeben na základních školách ve Studénce - ŽŠ Sjednocení </t>
  </si>
  <si>
    <t>#POPO</t>
  </si>
  <si>
    <t xml:space="preserve">Popis objektu: 01 - Vnitřní ZTI </t>
  </si>
  <si>
    <t>#POPR</t>
  </si>
  <si>
    <t xml:space="preserve">Popis rozpočtu: 01 - Vnitřní rozvody vody </t>
  </si>
  <si>
    <t xml:space="preserve">Popis rozpočtu: 02 - Vnitřní kanalizace </t>
  </si>
  <si>
    <t>Rekapitulace dílů</t>
  </si>
  <si>
    <t>Typ dílu</t>
  </si>
  <si>
    <t>61</t>
  </si>
  <si>
    <t>Úpravy povrchů vnitřní</t>
  </si>
  <si>
    <t>8</t>
  </si>
  <si>
    <t>Trubní vedení</t>
  </si>
  <si>
    <t>96</t>
  </si>
  <si>
    <t>Bourání konstrukcí</t>
  </si>
  <si>
    <t>721</t>
  </si>
  <si>
    <t>Vnitřní kanalizace</t>
  </si>
  <si>
    <t>722</t>
  </si>
  <si>
    <t>Vnitřní vodovod</t>
  </si>
  <si>
    <t>725</t>
  </si>
  <si>
    <t>Zařizovací předměty</t>
  </si>
  <si>
    <t>734</t>
  </si>
  <si>
    <t>Armatury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</si>
  <si>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</si>
  <si>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</si>
  <si>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</si>
  <si>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</si>
  <si>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</si>
  <si>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</si>
  <si>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</si>
  <si>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</si>
  <si>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</si>
  <si>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</si>
  <si>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</si>
  <si>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</si>
  <si>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</si>
  <si>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</si>
  <si>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</si>
  <si>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</si>
  <si>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</si>
  <si>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</si>
  <si>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</si>
  <si>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</si>
  <si>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</si>
  <si>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</si>
  <si>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</si>
  <si>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</si>
  <si>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</si>
  <si>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</si>
  <si>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</si>
  <si>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</si>
  <si>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</si>
  <si>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</si>
  <si>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</si>
  <si>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</si>
  <si>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</si>
  <si>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612403390R00</t>
  </si>
  <si>
    <t>Hrubá výplň rýh ve stěnách do 20x10cm maltou z SMS</t>
  </si>
  <si>
    <t>m</t>
  </si>
  <si>
    <t>RTS 22/ II</t>
  </si>
  <si>
    <t>Práce</t>
  </si>
  <si>
    <t>Běžná</t>
  </si>
  <si>
    <t>POL1_</t>
  </si>
  <si>
    <t>VV</t>
  </si>
  <si>
    <t>974031145R00</t>
  </si>
  <si>
    <t>Vysekání rýh ve zdi cihelné 7 x 20 cm</t>
  </si>
  <si>
    <t>Včetně pomocného lešení o výšce podlahy do 1900 mm a pro zatížení do 1,5 kPa  (150 kg/m2).</t>
  </si>
  <si>
    <t>POP</t>
  </si>
  <si>
    <t>1</t>
  </si>
  <si>
    <t>1,7</t>
  </si>
  <si>
    <t>1,5</t>
  </si>
  <si>
    <t>979011111R00</t>
  </si>
  <si>
    <t>Svislá doprava suti a vybour. hmot za 2.NP a 1.PP</t>
  </si>
  <si>
    <t>t</t>
  </si>
  <si>
    <t>Přesun suti</t>
  </si>
  <si>
    <t>POL8_</t>
  </si>
  <si>
    <t>979083116R00</t>
  </si>
  <si>
    <t>Vodorovné přemístění suti na skládku do 5000 m</t>
  </si>
  <si>
    <t>979990103R00</t>
  </si>
  <si>
    <t>Poplatek za uložení suti - beton, skupina odpadu 170101</t>
  </si>
  <si>
    <t>722170801R00</t>
  </si>
  <si>
    <t>Demontáž rozvodů vody z plastů do D 32 mm</t>
  </si>
  <si>
    <t>230330092	Montáž izolace vodov</t>
  </si>
  <si>
    <t>Montáž izolace vodovodního potrubí</t>
  </si>
  <si>
    <t xml:space="preserve">m     </t>
  </si>
  <si>
    <t>Vlastní</t>
  </si>
  <si>
    <t>Indiv</t>
  </si>
  <si>
    <t>722172311R00</t>
  </si>
  <si>
    <t>Potrubí plastové PP-R Instaplast, včetně zednických výpomocí, D 20 x 2,8 mm, PN 16</t>
  </si>
  <si>
    <t>Potrubí včetně tvarovek a zednických výpomocí.</t>
  </si>
  <si>
    <t>Včetně pomocného lešení o výšce podlahy do 1900 mm a pro zatížení do 1,5 kPa.</t>
  </si>
  <si>
    <t>722280106R00</t>
  </si>
  <si>
    <t>Tlaková zkouška vodovodního potrubí DN 32 mm</t>
  </si>
  <si>
    <t>Včetně dodávky vody, uzavření a zabezpečení konců potrubí.</t>
  </si>
  <si>
    <t>722290234R00</t>
  </si>
  <si>
    <t>Proplach a dezinfekce vodovodního potrubí DN 80 mm</t>
  </si>
  <si>
    <t>Včetně dodání desinfekčního prostředku.</t>
  </si>
  <si>
    <t>283771027R</t>
  </si>
  <si>
    <t>Izolace potrubí Mirelon PRO 20x13 mm šedočerná</t>
  </si>
  <si>
    <t>SPCM</t>
  </si>
  <si>
    <t>Specifikace</t>
  </si>
  <si>
    <t>POL3_</t>
  </si>
  <si>
    <t>5</t>
  </si>
  <si>
    <t>283771028R</t>
  </si>
  <si>
    <t>Izolace potrubí Mirelon PRO 20x20 mm šedočerná</t>
  </si>
  <si>
    <t>998722101R00</t>
  </si>
  <si>
    <t>Přesun hmot pro vnitřní vodovod, výšky do 6 m</t>
  </si>
  <si>
    <t>Přesun hmot</t>
  </si>
  <si>
    <t>POL7_</t>
  </si>
  <si>
    <t>725210821R00</t>
  </si>
  <si>
    <t>Demontáž umyvadel bez výtokových armatur</t>
  </si>
  <si>
    <t>soubor</t>
  </si>
  <si>
    <t>725860811R00</t>
  </si>
  <si>
    <t>Demontáž uzávěrek zápachových jednoduchých</t>
  </si>
  <si>
    <t>kus</t>
  </si>
  <si>
    <t>725100001RA0</t>
  </si>
  <si>
    <t>Umyvadlo, baterie, zápachová uzávěrka</t>
  </si>
  <si>
    <t>Agregovaná položka</t>
  </si>
  <si>
    <t>POL2_</t>
  </si>
  <si>
    <t>0,5 m kanalizačního připojovacího potrubí, vyvedení a upevnění kanalizační a vodovodní výpustky, osazení umyvadla, sifonu a vodovodní baterie. S dodávkou materiálu.</t>
  </si>
  <si>
    <t>55141103R</t>
  </si>
  <si>
    <t xml:space="preserve">Ventil rohový mosazný  1/2" x 3/8" </t>
  </si>
  <si>
    <t>998734101R00</t>
  </si>
  <si>
    <t>Přesun hmot pro armatury, výšky do 6 m</t>
  </si>
  <si>
    <t>979083117R00</t>
  </si>
  <si>
    <t>Vodorovné přemístění suti na skládku do 6000 m</t>
  </si>
  <si>
    <t>979990111R00</t>
  </si>
  <si>
    <t>Poplatek za uložení suti - stavební keramika, skupina odpadu 170103</t>
  </si>
  <si>
    <t>005124010R</t>
  </si>
  <si>
    <t>Koordinační činnost</t>
  </si>
  <si>
    <t>Soubor</t>
  </si>
  <si>
    <t>VRN</t>
  </si>
  <si>
    <t>POL99_8</t>
  </si>
  <si>
    <t>Koordinace stavebních a technologických dodávek stavby.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</si>
  <si>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</si>
  <si>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</si>
  <si>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</si>
  <si>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SUM</t>
  </si>
  <si>
    <t>Poznámky uchazeče k zadání</t>
  </si>
  <si>
    <t>POPUZIV</t>
  </si>
  <si>
    <t>END</t>
  </si>
  <si>
    <t>612403387R00</t>
  </si>
  <si>
    <t>Hrubá výplň rýh ve stěnách do 15x10cm maltou z SMS</t>
  </si>
  <si>
    <t>Odkaz na mn. položky pořadí 3 : 3,50000</t>
  </si>
  <si>
    <t>892561111R00</t>
  </si>
  <si>
    <t>Zkouška těsnosti kanalizace DN do 125, vodou</t>
  </si>
  <si>
    <t>Odkaz na mn. položky pořadí 7 : 3,50000</t>
  </si>
  <si>
    <t>974031154R00</t>
  </si>
  <si>
    <t>Vysekání rýh ve zdi cihelné 10 x 15 cm</t>
  </si>
  <si>
    <t>1+1+1</t>
  </si>
  <si>
    <t>721176103R00</t>
  </si>
  <si>
    <t>Potrubí HT připojovací D 50 x 1,8 mm</t>
  </si>
  <si>
    <t>Potrubí včetně tvarovek. Bez zednických výpomocí.</t>
  </si>
  <si>
    <t>721273180R00</t>
  </si>
  <si>
    <t xml:space="preserve">Ventil přivzdušňovací podomítkový HL905 DN50 </t>
  </si>
  <si>
    <t>Dodávka + montáž</t>
  </si>
  <si>
    <t>7211761085</t>
  </si>
  <si>
    <t>Zednické výpomoci při instalaci kanalizačního potrubí</t>
  </si>
  <si>
    <t>998721101R00</t>
  </si>
  <si>
    <t>Přesun hmot pro vnitřní kanalizaci, výšky do 6 m</t>
  </si>
  <si>
    <t>Místo stavby:</t>
  </si>
  <si>
    <t>Sjednocení 650,  k.ú. Butovice [758 442] , p.č.1605/1</t>
  </si>
  <si>
    <t>Odkaz na mn. položky pořadí 2 : 3,20000</t>
  </si>
  <si>
    <t>Odkaz na mn. položky pořadí 2 : 3,20000*2</t>
  </si>
  <si>
    <t>studená :1,3+1,7</t>
  </si>
  <si>
    <t>teplá : 1,3+1,7</t>
  </si>
  <si>
    <t>Odkaz na mn. položky pořadí 8 : 6,00000</t>
  </si>
  <si>
    <t>Odkaz na mn. položky pořadí 9 : 6,00000</t>
  </si>
  <si>
    <t>Odkaz na mn. položky pořadí 7 : 3,0000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</si>
</sst>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89" t="s">
        <v>41</v>
      </c>
      <c r="B2" s="189"/>
      <c r="C2" s="189"/>
      <c r="D2" s="189"/>
      <c r="E2" s="189"/>
      <c r="F2" s="189"/>
      <c r="G2" s="189"/>
    </row>
  </sheetData>
  <sheetProtection password="893D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7"/>
  <sheetViews>
    <sheetView showGridLines="0" topLeftCell="B55" zoomScaleNormal="100" zoomScaleSheetLayoutView="75" workbookViewId="0">
      <selection activeCell="I64" sqref="I6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4" t="s">
        <v>4</v>
      </c>
      <c r="C1" s="225"/>
      <c r="D1" s="225"/>
      <c r="E1" s="225"/>
      <c r="F1" s="225"/>
      <c r="G1" s="225"/>
      <c r="H1" s="225"/>
      <c r="I1" s="225"/>
      <c r="J1" s="226"/>
    </row>
    <row r="2" spans="1:15" ht="36" customHeight="1" x14ac:dyDescent="0.2">
      <c r="A2" s="2"/>
      <c r="B2" s="76" t="s">
        <v>24</v>
      </c>
      <c r="C2" s="77"/>
      <c r="D2" s="78" t="s">
        <v>44</v>
      </c>
      <c r="E2" s="230" t="s">
        <v>45</v>
      </c>
      <c r="F2" s="231"/>
      <c r="G2" s="231"/>
      <c r="H2" s="231"/>
      <c r="I2" s="231"/>
      <c r="J2" s="232"/>
      <c r="O2" s="1"/>
    </row>
    <row r="3" spans="1:15" ht="27" hidden="1" customHeight="1" x14ac:dyDescent="0.2">
      <c r="A3" s="2"/>
      <c r="B3" s="79"/>
      <c r="C3" s="77"/>
      <c r="D3" s="80"/>
      <c r="E3" s="233"/>
      <c r="F3" s="234"/>
      <c r="G3" s="234"/>
      <c r="H3" s="234"/>
      <c r="I3" s="234"/>
      <c r="J3" s="235"/>
    </row>
    <row r="4" spans="1:15" ht="23.25" customHeight="1" x14ac:dyDescent="0.2">
      <c r="A4" s="2"/>
      <c r="B4" s="81" t="s">
        <v>214</v>
      </c>
      <c r="C4" s="82"/>
      <c r="D4" s="83"/>
      <c r="E4" s="214" t="s">
        <v>215</v>
      </c>
      <c r="F4" s="214"/>
      <c r="G4" s="214"/>
      <c r="H4" s="214"/>
      <c r="I4" s="214"/>
      <c r="J4" s="215"/>
    </row>
    <row r="5" spans="1:15" ht="24" customHeight="1" x14ac:dyDescent="0.2">
      <c r="A5" s="2"/>
      <c r="B5" s="31" t="s">
        <v>23</v>
      </c>
      <c r="D5" s="218"/>
      <c r="E5" s="219"/>
      <c r="F5" s="219"/>
      <c r="G5" s="219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20"/>
      <c r="E6" s="221"/>
      <c r="F6" s="221"/>
      <c r="G6" s="221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2"/>
      <c r="F7" s="223"/>
      <c r="G7" s="223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37"/>
      <c r="E11" s="237"/>
      <c r="F11" s="237"/>
      <c r="G11" s="237"/>
      <c r="H11" s="18" t="s">
        <v>42</v>
      </c>
      <c r="I11" s="85"/>
      <c r="J11" s="8"/>
    </row>
    <row r="12" spans="1:15" ht="15.75" customHeight="1" x14ac:dyDescent="0.2">
      <c r="A12" s="2"/>
      <c r="B12" s="28"/>
      <c r="C12" s="55"/>
      <c r="D12" s="213"/>
      <c r="E12" s="213"/>
      <c r="F12" s="213"/>
      <c r="G12" s="213"/>
      <c r="H12" s="18" t="s">
        <v>36</v>
      </c>
      <c r="I12" s="85"/>
      <c r="J12" s="8"/>
    </row>
    <row r="13" spans="1:15" ht="15.75" customHeight="1" x14ac:dyDescent="0.2">
      <c r="A13" s="2"/>
      <c r="B13" s="29"/>
      <c r="C13" s="56"/>
      <c r="D13" s="84"/>
      <c r="E13" s="216"/>
      <c r="F13" s="217"/>
      <c r="G13" s="217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 t="s">
        <v>43</v>
      </c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36"/>
      <c r="F15" s="236"/>
      <c r="G15" s="238"/>
      <c r="H15" s="238"/>
      <c r="I15" s="238" t="s">
        <v>31</v>
      </c>
      <c r="J15" s="239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202"/>
      <c r="F16" s="203"/>
      <c r="G16" s="202"/>
      <c r="H16" s="203"/>
      <c r="I16" s="202">
        <f>SUMIF(F54:F63,A16,I54:I63)+SUMIF(F54:F63,"PSU",I54:I63)</f>
        <v>0</v>
      </c>
      <c r="J16" s="204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202"/>
      <c r="F17" s="203"/>
      <c r="G17" s="202"/>
      <c r="H17" s="203"/>
      <c r="I17" s="202">
        <f>SUMIF(F54:F63,A17,I54:I63)</f>
        <v>0</v>
      </c>
      <c r="J17" s="204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202"/>
      <c r="F18" s="203"/>
      <c r="G18" s="202"/>
      <c r="H18" s="203"/>
      <c r="I18" s="202">
        <f>SUMIF(F54:F63,A18,I54:I63)</f>
        <v>0</v>
      </c>
      <c r="J18" s="204"/>
    </row>
    <row r="19" spans="1:10" ht="23.25" customHeight="1" x14ac:dyDescent="0.2">
      <c r="A19" s="138" t="s">
        <v>80</v>
      </c>
      <c r="B19" s="38" t="s">
        <v>29</v>
      </c>
      <c r="C19" s="62"/>
      <c r="D19" s="63"/>
      <c r="E19" s="202"/>
      <c r="F19" s="203"/>
      <c r="G19" s="202"/>
      <c r="H19" s="203"/>
      <c r="I19" s="202">
        <f>SUMIF(F54:F63,A19,I54:I63)</f>
        <v>0</v>
      </c>
      <c r="J19" s="204"/>
    </row>
    <row r="20" spans="1:10" ht="23.25" customHeight="1" x14ac:dyDescent="0.2">
      <c r="A20" s="138" t="s">
        <v>81</v>
      </c>
      <c r="B20" s="38" t="s">
        <v>30</v>
      </c>
      <c r="C20" s="62"/>
      <c r="D20" s="63"/>
      <c r="E20" s="202"/>
      <c r="F20" s="203"/>
      <c r="G20" s="202"/>
      <c r="H20" s="203"/>
      <c r="I20" s="202">
        <f>SUMIF(F54:F63,A20,I54:I63)</f>
        <v>0</v>
      </c>
      <c r="J20" s="204"/>
    </row>
    <row r="21" spans="1:10" ht="23.25" customHeight="1" x14ac:dyDescent="0.2">
      <c r="A21" s="2"/>
      <c r="B21" s="48" t="s">
        <v>31</v>
      </c>
      <c r="C21" s="64"/>
      <c r="D21" s="65"/>
      <c r="E21" s="205"/>
      <c r="F21" s="240"/>
      <c r="G21" s="205"/>
      <c r="H21" s="240"/>
      <c r="I21" s="205">
        <f>SUM(I16:J20)</f>
        <v>0</v>
      </c>
      <c r="J21" s="206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00">
        <f>ZakladDPHSniVypocet</f>
        <v>0</v>
      </c>
      <c r="H23" s="201"/>
      <c r="I23" s="2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198">
        <f>A23</f>
        <v>0</v>
      </c>
      <c r="H24" s="199"/>
      <c r="I24" s="1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0">
        <f>ZakladDPHZaklVypocet</f>
        <v>0</v>
      </c>
      <c r="H25" s="201"/>
      <c r="I25" s="2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27">
        <f>A25</f>
        <v>0</v>
      </c>
      <c r="H26" s="228"/>
      <c r="I26" s="228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29">
        <f>CenaCelkem-(ZakladDPHSni+DPHSni+ZakladDPHZakl+DPHZakl)</f>
        <v>0</v>
      </c>
      <c r="H27" s="229"/>
      <c r="I27" s="229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208">
        <f>ZakladDPHSniVypocet+ZakladDPHZaklVypocet</f>
        <v>0</v>
      </c>
      <c r="H28" s="208"/>
      <c r="I28" s="208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37</v>
      </c>
      <c r="C29" s="116"/>
      <c r="D29" s="116"/>
      <c r="E29" s="116"/>
      <c r="F29" s="117"/>
      <c r="G29" s="207">
        <f>A27</f>
        <v>0</v>
      </c>
      <c r="H29" s="207"/>
      <c r="I29" s="207"/>
      <c r="J29" s="118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09"/>
      <c r="E34" s="210"/>
      <c r="G34" s="211"/>
      <c r="H34" s="212"/>
      <c r="I34" s="212"/>
      <c r="J34" s="25"/>
    </row>
    <row r="35" spans="1:10" ht="12.75" customHeight="1" x14ac:dyDescent="0.2">
      <c r="A35" s="2"/>
      <c r="B35" s="2"/>
      <c r="D35" s="197" t="s">
        <v>2</v>
      </c>
      <c r="E35" s="1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46</v>
      </c>
      <c r="C39" s="192"/>
      <c r="D39" s="192"/>
      <c r="E39" s="192"/>
      <c r="F39" s="98" t="e">
        <f>#REF!+#REF!</f>
        <v>#REF!</v>
      </c>
      <c r="G39" s="99" t="e">
        <f>#REF!+#REF!</f>
        <v>#REF!</v>
      </c>
      <c r="H39" s="100" t="e">
        <f>(F39*SazbaDPH1/100)+(G39*SazbaDPH2/100)</f>
        <v>#REF!</v>
      </c>
      <c r="I39" s="100" t="e">
        <f>F39+G39+H39</f>
        <v>#REF!</v>
      </c>
      <c r="J39" s="101" t="str">
        <f>IF(CenaCelkemVypocet=0,"",I39/CenaCelkemVypocet*100)</f>
        <v/>
      </c>
    </row>
    <row r="40" spans="1:10" ht="25.5" customHeight="1" x14ac:dyDescent="0.2">
      <c r="A40" s="87">
        <v>2</v>
      </c>
      <c r="B40" s="102" t="s">
        <v>47</v>
      </c>
      <c r="C40" s="193" t="s">
        <v>48</v>
      </c>
      <c r="D40" s="193"/>
      <c r="E40" s="193"/>
      <c r="F40" s="103">
        <v>0</v>
      </c>
      <c r="G40" s="104">
        <f>'01 01 Pol'!G60+'01 02 Pol'!G41</f>
        <v>0</v>
      </c>
      <c r="H40" s="104">
        <f>(F40*SazbaDPH1/100)+(G40*SazbaDPH2/100)</f>
        <v>0</v>
      </c>
      <c r="I40" s="104">
        <f>F40+G40+H40</f>
        <v>0</v>
      </c>
      <c r="J40" s="105" t="str">
        <f>IF(CenaCelkemVypocet=0,"",I40/CenaCelkemVypocet*100)</f>
        <v/>
      </c>
    </row>
    <row r="41" spans="1:10" ht="25.5" customHeight="1" x14ac:dyDescent="0.2">
      <c r="A41" s="87">
        <v>3</v>
      </c>
      <c r="B41" s="106" t="s">
        <v>47</v>
      </c>
      <c r="C41" s="192" t="s">
        <v>49</v>
      </c>
      <c r="D41" s="192"/>
      <c r="E41" s="192"/>
      <c r="F41" s="107">
        <v>0</v>
      </c>
      <c r="G41" s="100">
        <f>'01 01 Pol'!G60</f>
        <v>0</v>
      </c>
      <c r="H41" s="100">
        <f>(F41*SazbaDPH1/100)+(G41*SazbaDPH2/100)</f>
        <v>0</v>
      </c>
      <c r="I41" s="100">
        <f>F41+G41+H41</f>
        <v>0</v>
      </c>
      <c r="J41" s="101" t="str">
        <f>IF(CenaCelkemVypocet=0,"",I41/CenaCelkemVypocet*100)</f>
        <v/>
      </c>
    </row>
    <row r="42" spans="1:10" ht="25.5" customHeight="1" x14ac:dyDescent="0.2">
      <c r="A42" s="87">
        <v>3</v>
      </c>
      <c r="B42" s="106" t="s">
        <v>50</v>
      </c>
      <c r="C42" s="192" t="s">
        <v>51</v>
      </c>
      <c r="D42" s="192"/>
      <c r="E42" s="192"/>
      <c r="F42" s="107">
        <f>0</f>
        <v>0</v>
      </c>
      <c r="G42" s="100">
        <f>'01 02 Pol'!G41</f>
        <v>0</v>
      </c>
      <c r="H42" s="100">
        <f>(F42*SazbaDPH1/100)+(G42*SazbaDPH2/100)</f>
        <v>0</v>
      </c>
      <c r="I42" s="100">
        <f>F42+G42+H42</f>
        <v>0</v>
      </c>
      <c r="J42" s="101" t="str">
        <f>IF(CenaCelkemVypocet=0,"",I42/CenaCelkemVypocet*100)</f>
        <v/>
      </c>
    </row>
    <row r="43" spans="1:10" ht="25.5" customHeight="1" x14ac:dyDescent="0.2">
      <c r="A43" s="87"/>
      <c r="B43" s="194" t="s">
        <v>52</v>
      </c>
      <c r="C43" s="195"/>
      <c r="D43" s="195"/>
      <c r="E43" s="196"/>
      <c r="F43" s="108">
        <f>F41+F42</f>
        <v>0</v>
      </c>
      <c r="G43" s="109">
        <f>G41+G42</f>
        <v>0</v>
      </c>
      <c r="H43" s="109">
        <f>H41+H42</f>
        <v>0</v>
      </c>
      <c r="I43" s="109">
        <f>I41+I42</f>
        <v>0</v>
      </c>
      <c r="J43" s="110">
        <f>SUMIF(A39:A42,"=1",J39:J42)</f>
        <v>0</v>
      </c>
    </row>
    <row r="45" spans="1:10" x14ac:dyDescent="0.2">
      <c r="A45" t="s">
        <v>54</v>
      </c>
      <c r="B45" t="s">
        <v>55</v>
      </c>
    </row>
    <row r="46" spans="1:10" x14ac:dyDescent="0.2">
      <c r="A46" t="s">
        <v>56</v>
      </c>
      <c r="B46" t="s">
        <v>57</v>
      </c>
    </row>
    <row r="47" spans="1:10" x14ac:dyDescent="0.2">
      <c r="A47" t="s">
        <v>58</v>
      </c>
      <c r="B47" t="s">
        <v>59</v>
      </c>
    </row>
    <row r="48" spans="1:10" x14ac:dyDescent="0.2">
      <c r="A48" t="s">
        <v>58</v>
      </c>
      <c r="B48" t="s">
        <v>60</v>
      </c>
    </row>
    <row r="51" spans="1:10" ht="15.75" x14ac:dyDescent="0.25">
      <c r="B51" s="119" t="s">
        <v>61</v>
      </c>
    </row>
    <row r="53" spans="1:10" ht="25.5" customHeight="1" x14ac:dyDescent="0.2">
      <c r="A53" s="121"/>
      <c r="B53" s="124" t="s">
        <v>18</v>
      </c>
      <c r="C53" s="124" t="s">
        <v>6</v>
      </c>
      <c r="D53" s="125"/>
      <c r="E53" s="125"/>
      <c r="F53" s="126" t="s">
        <v>62</v>
      </c>
      <c r="G53" s="126"/>
      <c r="H53" s="126"/>
      <c r="I53" s="126" t="s">
        <v>31</v>
      </c>
      <c r="J53" s="126" t="s">
        <v>0</v>
      </c>
    </row>
    <row r="54" spans="1:10" ht="36.75" customHeight="1" x14ac:dyDescent="0.2">
      <c r="A54" s="122"/>
      <c r="B54" s="127" t="s">
        <v>63</v>
      </c>
      <c r="C54" s="190" t="s">
        <v>64</v>
      </c>
      <c r="D54" s="191"/>
      <c r="E54" s="191"/>
      <c r="F54" s="134" t="s">
        <v>26</v>
      </c>
      <c r="G54" s="135"/>
      <c r="H54" s="135"/>
      <c r="I54" s="135">
        <f>'01 01 Pol'!G8+'01 02 Pol'!G8</f>
        <v>0</v>
      </c>
      <c r="J54" s="131" t="str">
        <f>IF(I64=0,"",I54/I64*100)</f>
        <v/>
      </c>
    </row>
    <row r="55" spans="1:10" ht="36.75" customHeight="1" x14ac:dyDescent="0.2">
      <c r="A55" s="122"/>
      <c r="B55" s="127" t="s">
        <v>65</v>
      </c>
      <c r="C55" s="190" t="s">
        <v>66</v>
      </c>
      <c r="D55" s="191"/>
      <c r="E55" s="191"/>
      <c r="F55" s="134" t="s">
        <v>26</v>
      </c>
      <c r="G55" s="135"/>
      <c r="H55" s="135"/>
      <c r="I55" s="135">
        <f>'01 02 Pol'!G11</f>
        <v>0</v>
      </c>
      <c r="J55" s="131" t="str">
        <f>IF(I64=0,"",I55/I64*100)</f>
        <v/>
      </c>
    </row>
    <row r="56" spans="1:10" ht="36.75" customHeight="1" x14ac:dyDescent="0.2">
      <c r="A56" s="122"/>
      <c r="B56" s="127" t="s">
        <v>67</v>
      </c>
      <c r="C56" s="190" t="s">
        <v>68</v>
      </c>
      <c r="D56" s="191"/>
      <c r="E56" s="191"/>
      <c r="F56" s="134" t="s">
        <v>26</v>
      </c>
      <c r="G56" s="135"/>
      <c r="H56" s="135"/>
      <c r="I56" s="135">
        <f>'01 01 Pol'!G11+'01 02 Pol'!G14</f>
        <v>0</v>
      </c>
      <c r="J56" s="131" t="str">
        <f>IF(I64=0,"",I56/I64*100)</f>
        <v/>
      </c>
    </row>
    <row r="57" spans="1:10" ht="36.75" customHeight="1" x14ac:dyDescent="0.2">
      <c r="A57" s="122"/>
      <c r="B57" s="127" t="s">
        <v>69</v>
      </c>
      <c r="C57" s="190" t="s">
        <v>70</v>
      </c>
      <c r="D57" s="191"/>
      <c r="E57" s="191"/>
      <c r="F57" s="134" t="s">
        <v>27</v>
      </c>
      <c r="G57" s="135"/>
      <c r="H57" s="135"/>
      <c r="I57" s="135">
        <f>'01 02 Pol'!G22</f>
        <v>0</v>
      </c>
      <c r="J57" s="131" t="str">
        <f>IF(I64=0,"",I57/I64*100)</f>
        <v/>
      </c>
    </row>
    <row r="58" spans="1:10" ht="36.75" customHeight="1" x14ac:dyDescent="0.2">
      <c r="A58" s="122"/>
      <c r="B58" s="127" t="s">
        <v>71</v>
      </c>
      <c r="C58" s="190" t="s">
        <v>72</v>
      </c>
      <c r="D58" s="191"/>
      <c r="E58" s="191"/>
      <c r="F58" s="134" t="s">
        <v>27</v>
      </c>
      <c r="G58" s="135"/>
      <c r="H58" s="135"/>
      <c r="I58" s="135">
        <f>'01 01 Pol'!G21</f>
        <v>0</v>
      </c>
      <c r="J58" s="131" t="str">
        <f>IF(I64=0,"",I58/I64*100)</f>
        <v/>
      </c>
    </row>
    <row r="59" spans="1:10" ht="36.75" customHeight="1" x14ac:dyDescent="0.2">
      <c r="A59" s="122"/>
      <c r="B59" s="127" t="s">
        <v>73</v>
      </c>
      <c r="C59" s="190" t="s">
        <v>74</v>
      </c>
      <c r="D59" s="191"/>
      <c r="E59" s="191"/>
      <c r="F59" s="134" t="s">
        <v>27</v>
      </c>
      <c r="G59" s="135"/>
      <c r="H59" s="135"/>
      <c r="I59" s="135">
        <f>'01 01 Pol'!G41</f>
        <v>0</v>
      </c>
      <c r="J59" s="131" t="str">
        <f>IF(I64=0,"",I59/I64*100)</f>
        <v/>
      </c>
    </row>
    <row r="60" spans="1:10" ht="36.75" customHeight="1" x14ac:dyDescent="0.2">
      <c r="A60" s="122"/>
      <c r="B60" s="127" t="s">
        <v>75</v>
      </c>
      <c r="C60" s="190" t="s">
        <v>76</v>
      </c>
      <c r="D60" s="191"/>
      <c r="E60" s="191"/>
      <c r="F60" s="134" t="s">
        <v>27</v>
      </c>
      <c r="G60" s="135"/>
      <c r="H60" s="135"/>
      <c r="I60" s="135">
        <f>'01 01 Pol'!G46</f>
        <v>0</v>
      </c>
      <c r="J60" s="131" t="str">
        <f>IF(I64=0,"",I60/I64*100)</f>
        <v/>
      </c>
    </row>
    <row r="61" spans="1:10" ht="36.75" customHeight="1" x14ac:dyDescent="0.2">
      <c r="A61" s="122"/>
      <c r="B61" s="127" t="s">
        <v>77</v>
      </c>
      <c r="C61" s="190" t="s">
        <v>78</v>
      </c>
      <c r="D61" s="191"/>
      <c r="E61" s="191"/>
      <c r="F61" s="134" t="s">
        <v>79</v>
      </c>
      <c r="G61" s="135"/>
      <c r="H61" s="135"/>
      <c r="I61" s="135">
        <f>'01 01 Pol'!G49</f>
        <v>0</v>
      </c>
      <c r="J61" s="131" t="str">
        <f>IF(I64=0,"",I61/I64*100)</f>
        <v/>
      </c>
    </row>
    <row r="62" spans="1:10" ht="36.75" customHeight="1" x14ac:dyDescent="0.2">
      <c r="A62" s="122"/>
      <c r="B62" s="127" t="s">
        <v>80</v>
      </c>
      <c r="C62" s="190" t="s">
        <v>29</v>
      </c>
      <c r="D62" s="191"/>
      <c r="E62" s="191"/>
      <c r="F62" s="134" t="s">
        <v>80</v>
      </c>
      <c r="G62" s="135"/>
      <c r="H62" s="135"/>
      <c r="I62" s="135">
        <f>'01 01 Pol'!G53+'01 02 Pol'!G34</f>
        <v>0</v>
      </c>
      <c r="J62" s="131" t="str">
        <f>IF(I64=0,"",I62/I64*100)</f>
        <v/>
      </c>
    </row>
    <row r="63" spans="1:10" ht="36.75" customHeight="1" x14ac:dyDescent="0.2">
      <c r="A63" s="122"/>
      <c r="B63" s="127" t="s">
        <v>81</v>
      </c>
      <c r="C63" s="190" t="s">
        <v>30</v>
      </c>
      <c r="D63" s="191"/>
      <c r="E63" s="191"/>
      <c r="F63" s="134" t="s">
        <v>81</v>
      </c>
      <c r="G63" s="135"/>
      <c r="H63" s="135"/>
      <c r="I63" s="135">
        <f>'01 01 Pol'!G56+'01 02 Pol'!G37</f>
        <v>0</v>
      </c>
      <c r="J63" s="131" t="str">
        <f>IF(I64=0,"",I63/I64*100)</f>
        <v/>
      </c>
    </row>
    <row r="64" spans="1:10" ht="25.5" customHeight="1" x14ac:dyDescent="0.2">
      <c r="A64" s="123"/>
      <c r="B64" s="128" t="s">
        <v>1</v>
      </c>
      <c r="C64" s="129"/>
      <c r="D64" s="130"/>
      <c r="E64" s="130"/>
      <c r="F64" s="136"/>
      <c r="G64" s="137"/>
      <c r="H64" s="137"/>
      <c r="I64" s="137">
        <f>SUM(I54:I63)</f>
        <v>0</v>
      </c>
      <c r="J64" s="132">
        <f>SUM(J54:J63)</f>
        <v>0</v>
      </c>
    </row>
    <row r="65" spans="6:10" x14ac:dyDescent="0.2">
      <c r="F65" s="86"/>
      <c r="G65" s="86"/>
      <c r="H65" s="86"/>
      <c r="I65" s="86"/>
      <c r="J65" s="133"/>
    </row>
    <row r="66" spans="6:10" x14ac:dyDescent="0.2">
      <c r="F66" s="86"/>
      <c r="G66" s="86"/>
      <c r="H66" s="86"/>
      <c r="I66" s="86"/>
      <c r="J66" s="133"/>
    </row>
    <row r="67" spans="6:10" x14ac:dyDescent="0.2">
      <c r="F67" s="86"/>
      <c r="G67" s="86"/>
      <c r="H67" s="86"/>
      <c r="I67" s="86"/>
      <c r="J67" s="133"/>
    </row>
  </sheetData>
  <sheetProtection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8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1" t="s">
        <v>7</v>
      </c>
      <c r="B1" s="241"/>
      <c r="C1" s="242"/>
      <c r="D1" s="241"/>
      <c r="E1" s="241"/>
      <c r="F1" s="241"/>
      <c r="G1" s="241"/>
    </row>
    <row r="2" spans="1:7" ht="24.95" customHeight="1" x14ac:dyDescent="0.2">
      <c r="A2" s="50" t="s">
        <v>8</v>
      </c>
      <c r="B2" s="49"/>
      <c r="C2" s="243"/>
      <c r="D2" s="243"/>
      <c r="E2" s="243"/>
      <c r="F2" s="243"/>
      <c r="G2" s="244"/>
    </row>
    <row r="3" spans="1:7" ht="24.95" customHeight="1" x14ac:dyDescent="0.2">
      <c r="A3" s="50" t="s">
        <v>9</v>
      </c>
      <c r="B3" s="49"/>
      <c r="C3" s="243"/>
      <c r="D3" s="243"/>
      <c r="E3" s="243"/>
      <c r="F3" s="243"/>
      <c r="G3" s="244"/>
    </row>
    <row r="4" spans="1:7" ht="24.95" customHeight="1" x14ac:dyDescent="0.2">
      <c r="A4" s="50" t="s">
        <v>10</v>
      </c>
      <c r="B4" s="49"/>
      <c r="C4" s="243"/>
      <c r="D4" s="243"/>
      <c r="E4" s="243"/>
      <c r="F4" s="243"/>
      <c r="G4" s="244"/>
    </row>
    <row r="5" spans="1:7" x14ac:dyDescent="0.2">
      <c r="B5" s="4"/>
      <c r="C5" s="5"/>
      <c r="D5" s="6"/>
    </row>
  </sheetData>
  <sheetProtection password="893D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56016-6C9A-460A-B7E3-19FC69C7CE67}">
  <dimension ref="A1:BH5000"/>
  <sheetViews>
    <sheetView topLeftCell="A4" workbookViewId="0">
      <selection activeCell="E9" sqref="E9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47" t="s">
        <v>7</v>
      </c>
      <c r="B1" s="247"/>
      <c r="C1" s="247"/>
      <c r="D1" s="247"/>
      <c r="E1" s="247"/>
      <c r="F1" s="247"/>
      <c r="G1" s="247"/>
      <c r="AG1" t="s">
        <v>82</v>
      </c>
    </row>
    <row r="2" spans="1:60" ht="24.95" customHeight="1" x14ac:dyDescent="0.2">
      <c r="A2" s="50" t="s">
        <v>8</v>
      </c>
      <c r="B2" s="49" t="s">
        <v>44</v>
      </c>
      <c r="C2" s="248" t="s">
        <v>45</v>
      </c>
      <c r="D2" s="249"/>
      <c r="E2" s="249"/>
      <c r="F2" s="249"/>
      <c r="G2" s="250"/>
      <c r="AG2" t="s">
        <v>83</v>
      </c>
    </row>
    <row r="3" spans="1:60" ht="24.95" customHeight="1" x14ac:dyDescent="0.2">
      <c r="A3" s="50" t="s">
        <v>9</v>
      </c>
      <c r="B3" s="49" t="s">
        <v>47</v>
      </c>
      <c r="C3" s="248" t="s">
        <v>48</v>
      </c>
      <c r="D3" s="249"/>
      <c r="E3" s="249"/>
      <c r="F3" s="249"/>
      <c r="G3" s="250"/>
      <c r="AC3" s="120" t="s">
        <v>83</v>
      </c>
      <c r="AG3" t="s">
        <v>84</v>
      </c>
    </row>
    <row r="4" spans="1:60" ht="24.95" customHeight="1" x14ac:dyDescent="0.2">
      <c r="A4" s="139" t="s">
        <v>10</v>
      </c>
      <c r="B4" s="140" t="s">
        <v>47</v>
      </c>
      <c r="C4" s="251" t="s">
        <v>49</v>
      </c>
      <c r="D4" s="252"/>
      <c r="E4" s="252"/>
      <c r="F4" s="252"/>
      <c r="G4" s="253"/>
      <c r="AG4" t="s">
        <v>85</v>
      </c>
    </row>
    <row r="5" spans="1:60" x14ac:dyDescent="0.2">
      <c r="D5" s="10"/>
    </row>
    <row r="6" spans="1:60" ht="38.25" x14ac:dyDescent="0.2">
      <c r="A6" s="142" t="s">
        <v>86</v>
      </c>
      <c r="B6" s="144" t="s">
        <v>87</v>
      </c>
      <c r="C6" s="144" t="s">
        <v>88</v>
      </c>
      <c r="D6" s="143" t="s">
        <v>89</v>
      </c>
      <c r="E6" s="142" t="s">
        <v>90</v>
      </c>
      <c r="F6" s="141" t="s">
        <v>91</v>
      </c>
      <c r="G6" s="142" t="s">
        <v>31</v>
      </c>
      <c r="H6" s="145" t="s">
        <v>32</v>
      </c>
      <c r="I6" s="145" t="s">
        <v>92</v>
      </c>
      <c r="J6" s="145" t="s">
        <v>33</v>
      </c>
      <c r="K6" s="145" t="s">
        <v>93</v>
      </c>
      <c r="L6" s="145" t="s">
        <v>94</v>
      </c>
      <c r="M6" s="145" t="s">
        <v>95</v>
      </c>
      <c r="N6" s="145" t="s">
        <v>96</v>
      </c>
      <c r="O6" s="145" t="s">
        <v>97</v>
      </c>
      <c r="P6" s="145" t="s">
        <v>98</v>
      </c>
      <c r="Q6" s="145" t="s">
        <v>99</v>
      </c>
      <c r="R6" s="145" t="s">
        <v>100</v>
      </c>
      <c r="S6" s="145" t="s">
        <v>101</v>
      </c>
      <c r="T6" s="145" t="s">
        <v>102</v>
      </c>
      <c r="U6" s="145" t="s">
        <v>103</v>
      </c>
      <c r="V6" s="145" t="s">
        <v>104</v>
      </c>
      <c r="W6" s="145" t="s">
        <v>105</v>
      </c>
      <c r="X6" s="145" t="s">
        <v>106</v>
      </c>
      <c r="Y6" s="145" t="s">
        <v>107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2" t="s">
        <v>108</v>
      </c>
      <c r="B8" s="163" t="s">
        <v>63</v>
      </c>
      <c r="C8" s="182" t="s">
        <v>64</v>
      </c>
      <c r="D8" s="164"/>
      <c r="E8" s="165"/>
      <c r="F8" s="166"/>
      <c r="G8" s="167">
        <v>0</v>
      </c>
      <c r="H8" s="161"/>
      <c r="I8" s="161">
        <f>SUM(I9:I10)</f>
        <v>0</v>
      </c>
      <c r="J8" s="161"/>
      <c r="K8" s="161">
        <f>SUM(K9:K10)</f>
        <v>0</v>
      </c>
      <c r="L8" s="161"/>
      <c r="M8" s="161">
        <f>SUM(M9:M10)</f>
        <v>0</v>
      </c>
      <c r="N8" s="160"/>
      <c r="O8" s="160">
        <f>SUM(O9:O10)</f>
        <v>0.11</v>
      </c>
      <c r="P8" s="160"/>
      <c r="Q8" s="160">
        <f>SUM(Q9:Q10)</f>
        <v>0</v>
      </c>
      <c r="R8" s="161"/>
      <c r="S8" s="161"/>
      <c r="T8" s="161"/>
      <c r="U8" s="161"/>
      <c r="V8" s="161">
        <f>SUM(V9:V10)</f>
        <v>0.95</v>
      </c>
      <c r="W8" s="161"/>
      <c r="X8" s="161"/>
      <c r="Y8" s="161"/>
      <c r="AG8" t="s">
        <v>109</v>
      </c>
    </row>
    <row r="9" spans="1:60" ht="22.5" outlineLevel="1" x14ac:dyDescent="0.2">
      <c r="A9" s="169">
        <v>1</v>
      </c>
      <c r="B9" s="170" t="s">
        <v>110</v>
      </c>
      <c r="C9" s="183" t="s">
        <v>111</v>
      </c>
      <c r="D9" s="171" t="s">
        <v>112</v>
      </c>
      <c r="E9" s="172">
        <v>3.2</v>
      </c>
      <c r="F9" s="173"/>
      <c r="G9" s="174">
        <f>ROUND(E9*F9,2)</f>
        <v>0</v>
      </c>
      <c r="H9" s="157"/>
      <c r="I9" s="156">
        <f>ROUND(E9*H9,2)</f>
        <v>0</v>
      </c>
      <c r="J9" s="157"/>
      <c r="K9" s="156">
        <f>ROUND(E9*J9,2)</f>
        <v>0</v>
      </c>
      <c r="L9" s="156">
        <v>21</v>
      </c>
      <c r="M9" s="156">
        <f>G9*(1+L9/100)</f>
        <v>0</v>
      </c>
      <c r="N9" s="155">
        <v>3.465E-2</v>
      </c>
      <c r="O9" s="155">
        <f>ROUND(E9*N9,2)</f>
        <v>0.11</v>
      </c>
      <c r="P9" s="155">
        <v>0</v>
      </c>
      <c r="Q9" s="155">
        <f>ROUND(E9*P9,2)</f>
        <v>0</v>
      </c>
      <c r="R9" s="156"/>
      <c r="S9" s="156" t="s">
        <v>113</v>
      </c>
      <c r="T9" s="156" t="s">
        <v>113</v>
      </c>
      <c r="U9" s="156">
        <v>0.29799999999999999</v>
      </c>
      <c r="V9" s="156">
        <f>ROUND(E9*U9,2)</f>
        <v>0.95</v>
      </c>
      <c r="W9" s="156"/>
      <c r="X9" s="156" t="s">
        <v>114</v>
      </c>
      <c r="Y9" s="156" t="s">
        <v>115</v>
      </c>
      <c r="Z9" s="146"/>
      <c r="AA9" s="146"/>
      <c r="AB9" s="146"/>
      <c r="AC9" s="146"/>
      <c r="AD9" s="146"/>
      <c r="AE9" s="146"/>
      <c r="AF9" s="146"/>
      <c r="AG9" s="146" t="s">
        <v>116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">
      <c r="A10" s="153"/>
      <c r="B10" s="154"/>
      <c r="C10" s="184" t="s">
        <v>216</v>
      </c>
      <c r="D10" s="158"/>
      <c r="E10" s="159">
        <v>0.13750000000000001</v>
      </c>
      <c r="F10" s="156"/>
      <c r="G10" s="156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117</v>
      </c>
      <c r="AH10" s="146">
        <v>5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x14ac:dyDescent="0.2">
      <c r="A11" s="162" t="s">
        <v>108</v>
      </c>
      <c r="B11" s="163" t="s">
        <v>67</v>
      </c>
      <c r="C11" s="182" t="s">
        <v>68</v>
      </c>
      <c r="D11" s="164"/>
      <c r="E11" s="165"/>
      <c r="F11" s="166"/>
      <c r="G11" s="167">
        <v>0</v>
      </c>
      <c r="H11" s="161"/>
      <c r="I11" s="161">
        <f>SUM(I12:I20)</f>
        <v>0</v>
      </c>
      <c r="J11" s="161"/>
      <c r="K11" s="161">
        <f>SUM(K12:K20)</f>
        <v>0</v>
      </c>
      <c r="L11" s="161"/>
      <c r="M11" s="161">
        <f>SUM(M12:M20)</f>
        <v>0</v>
      </c>
      <c r="N11" s="160"/>
      <c r="O11" s="160">
        <f>SUM(O12:O20)</f>
        <v>0</v>
      </c>
      <c r="P11" s="160"/>
      <c r="Q11" s="160">
        <f>SUM(Q12:Q20)</f>
        <v>0.08</v>
      </c>
      <c r="R11" s="161"/>
      <c r="S11" s="161"/>
      <c r="T11" s="161"/>
      <c r="U11" s="161"/>
      <c r="V11" s="161">
        <f>SUM(V12:V20)</f>
        <v>1.48</v>
      </c>
      <c r="W11" s="161"/>
      <c r="X11" s="161"/>
      <c r="Y11" s="161"/>
      <c r="AG11" t="s">
        <v>109</v>
      </c>
    </row>
    <row r="12" spans="1:60" outlineLevel="1" x14ac:dyDescent="0.2">
      <c r="A12" s="169">
        <v>2</v>
      </c>
      <c r="B12" s="170" t="s">
        <v>118</v>
      </c>
      <c r="C12" s="183" t="s">
        <v>119</v>
      </c>
      <c r="D12" s="171" t="s">
        <v>112</v>
      </c>
      <c r="E12" s="172">
        <v>3.2</v>
      </c>
      <c r="F12" s="173"/>
      <c r="G12" s="174">
        <f>ROUND(E12*F12,2)</f>
        <v>0</v>
      </c>
      <c r="H12" s="157"/>
      <c r="I12" s="156">
        <f>ROUND(E12*H12,2)</f>
        <v>0</v>
      </c>
      <c r="J12" s="157"/>
      <c r="K12" s="156">
        <f>ROUND(E12*J12,2)</f>
        <v>0</v>
      </c>
      <c r="L12" s="156">
        <v>21</v>
      </c>
      <c r="M12" s="156">
        <f>G12*(1+L12/100)</f>
        <v>0</v>
      </c>
      <c r="N12" s="155">
        <v>4.8999999999999998E-4</v>
      </c>
      <c r="O12" s="155">
        <f>ROUND(E12*N12,2)</f>
        <v>0</v>
      </c>
      <c r="P12" s="155">
        <v>2.5000000000000001E-2</v>
      </c>
      <c r="Q12" s="155">
        <f>ROUND(E12*P12,2)</f>
        <v>0.08</v>
      </c>
      <c r="R12" s="156"/>
      <c r="S12" s="156" t="s">
        <v>113</v>
      </c>
      <c r="T12" s="156" t="s">
        <v>113</v>
      </c>
      <c r="U12" s="156">
        <v>0.436</v>
      </c>
      <c r="V12" s="156">
        <f>ROUND(E12*U12,2)</f>
        <v>1.4</v>
      </c>
      <c r="W12" s="156"/>
      <c r="X12" s="156" t="s">
        <v>114</v>
      </c>
      <c r="Y12" s="156" t="s">
        <v>115</v>
      </c>
      <c r="Z12" s="146"/>
      <c r="AA12" s="146"/>
      <c r="AB12" s="146"/>
      <c r="AC12" s="146"/>
      <c r="AD12" s="146"/>
      <c r="AE12" s="146"/>
      <c r="AF12" s="146"/>
      <c r="AG12" s="146" t="s">
        <v>116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2" x14ac:dyDescent="0.2">
      <c r="A13" s="153"/>
      <c r="B13" s="154"/>
      <c r="C13" s="245" t="s">
        <v>120</v>
      </c>
      <c r="D13" s="246"/>
      <c r="E13" s="246"/>
      <c r="F13" s="246"/>
      <c r="G13" s="246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6"/>
      <c r="AA13" s="146"/>
      <c r="AB13" s="146"/>
      <c r="AC13" s="146"/>
      <c r="AD13" s="146"/>
      <c r="AE13" s="146"/>
      <c r="AF13" s="146"/>
      <c r="AG13" s="146" t="s">
        <v>121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2" x14ac:dyDescent="0.2">
      <c r="A14" s="153"/>
      <c r="B14" s="154"/>
      <c r="C14" s="184"/>
      <c r="D14" s="158"/>
      <c r="E14" s="159"/>
      <c r="F14" s="156"/>
      <c r="G14" s="156"/>
      <c r="H14" s="156"/>
      <c r="I14" s="156"/>
      <c r="J14" s="156"/>
      <c r="K14" s="156"/>
      <c r="L14" s="156"/>
      <c r="M14" s="156"/>
      <c r="N14" s="155"/>
      <c r="O14" s="155"/>
      <c r="P14" s="155"/>
      <c r="Q14" s="155"/>
      <c r="R14" s="156"/>
      <c r="S14" s="156"/>
      <c r="T14" s="156"/>
      <c r="U14" s="156"/>
      <c r="V14" s="156"/>
      <c r="W14" s="156"/>
      <c r="X14" s="156"/>
      <c r="Y14" s="156"/>
      <c r="Z14" s="146"/>
      <c r="AA14" s="146"/>
      <c r="AB14" s="146"/>
      <c r="AC14" s="146"/>
      <c r="AD14" s="146"/>
      <c r="AE14" s="146"/>
      <c r="AF14" s="146"/>
      <c r="AG14" s="146" t="s">
        <v>117</v>
      </c>
      <c r="AH14" s="146">
        <v>0</v>
      </c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3" x14ac:dyDescent="0.2">
      <c r="A15" s="153"/>
      <c r="B15" s="154"/>
      <c r="C15" s="184"/>
      <c r="D15" s="158"/>
      <c r="E15" s="159"/>
      <c r="F15" s="156"/>
      <c r="G15" s="156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117</v>
      </c>
      <c r="AH15" s="146">
        <v>0</v>
      </c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3" x14ac:dyDescent="0.2">
      <c r="A16" s="153"/>
      <c r="B16" s="154"/>
      <c r="C16" s="184" t="s">
        <v>123</v>
      </c>
      <c r="D16" s="158"/>
      <c r="E16" s="159">
        <v>1.7</v>
      </c>
      <c r="F16" s="156"/>
      <c r="G16" s="156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117</v>
      </c>
      <c r="AH16" s="146">
        <v>0</v>
      </c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3" x14ac:dyDescent="0.2">
      <c r="A17" s="153"/>
      <c r="B17" s="154"/>
      <c r="C17" s="184" t="s">
        <v>124</v>
      </c>
      <c r="D17" s="158"/>
      <c r="E17" s="159">
        <v>1.5</v>
      </c>
      <c r="F17" s="156"/>
      <c r="G17" s="156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117</v>
      </c>
      <c r="AH17" s="146">
        <v>0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1" x14ac:dyDescent="0.2">
      <c r="A18" s="175">
        <v>3</v>
      </c>
      <c r="B18" s="176" t="s">
        <v>125</v>
      </c>
      <c r="C18" s="185" t="s">
        <v>126</v>
      </c>
      <c r="D18" s="177" t="s">
        <v>127</v>
      </c>
      <c r="E18" s="178">
        <v>8.2500000000000004E-2</v>
      </c>
      <c r="F18" s="179"/>
      <c r="G18" s="180">
        <f>ROUND(E18*F18,2)</f>
        <v>0</v>
      </c>
      <c r="H18" s="157"/>
      <c r="I18" s="156">
        <f>ROUND(E18*H18,2)</f>
        <v>0</v>
      </c>
      <c r="J18" s="157"/>
      <c r="K18" s="156">
        <f>ROUND(E18*J18,2)</f>
        <v>0</v>
      </c>
      <c r="L18" s="156">
        <v>21</v>
      </c>
      <c r="M18" s="156">
        <f>G18*(1+L18/100)</f>
        <v>0</v>
      </c>
      <c r="N18" s="155">
        <v>0</v>
      </c>
      <c r="O18" s="155">
        <f>ROUND(E18*N18,2)</f>
        <v>0</v>
      </c>
      <c r="P18" s="155">
        <v>0</v>
      </c>
      <c r="Q18" s="155">
        <f>ROUND(E18*P18,2)</f>
        <v>0</v>
      </c>
      <c r="R18" s="156"/>
      <c r="S18" s="156" t="s">
        <v>113</v>
      </c>
      <c r="T18" s="156" t="s">
        <v>113</v>
      </c>
      <c r="U18" s="156">
        <v>0.93300000000000005</v>
      </c>
      <c r="V18" s="156">
        <f>ROUND(E18*U18,2)</f>
        <v>0.08</v>
      </c>
      <c r="W18" s="156"/>
      <c r="X18" s="156" t="s">
        <v>128</v>
      </c>
      <c r="Y18" s="156" t="s">
        <v>115</v>
      </c>
      <c r="Z18" s="146"/>
      <c r="AA18" s="146"/>
      <c r="AB18" s="146"/>
      <c r="AC18" s="146"/>
      <c r="AD18" s="146"/>
      <c r="AE18" s="146"/>
      <c r="AF18" s="146"/>
      <c r="AG18" s="146" t="s">
        <v>129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 x14ac:dyDescent="0.2">
      <c r="A19" s="175">
        <v>4</v>
      </c>
      <c r="B19" s="176" t="s">
        <v>130</v>
      </c>
      <c r="C19" s="185" t="s">
        <v>131</v>
      </c>
      <c r="D19" s="177" t="s">
        <v>127</v>
      </c>
      <c r="E19" s="178">
        <v>8.2500000000000004E-2</v>
      </c>
      <c r="F19" s="179"/>
      <c r="G19" s="180">
        <f>ROUND(E19*F19,2)</f>
        <v>0</v>
      </c>
      <c r="H19" s="157"/>
      <c r="I19" s="156">
        <f>ROUND(E19*H19,2)</f>
        <v>0</v>
      </c>
      <c r="J19" s="157"/>
      <c r="K19" s="156">
        <f>ROUND(E19*J19,2)</f>
        <v>0</v>
      </c>
      <c r="L19" s="156">
        <v>21</v>
      </c>
      <c r="M19" s="156">
        <f>G19*(1+L19/100)</f>
        <v>0</v>
      </c>
      <c r="N19" s="155">
        <v>0</v>
      </c>
      <c r="O19" s="155">
        <f>ROUND(E19*N19,2)</f>
        <v>0</v>
      </c>
      <c r="P19" s="155">
        <v>0</v>
      </c>
      <c r="Q19" s="155">
        <f>ROUND(E19*P19,2)</f>
        <v>0</v>
      </c>
      <c r="R19" s="156"/>
      <c r="S19" s="156" t="s">
        <v>113</v>
      </c>
      <c r="T19" s="156" t="s">
        <v>113</v>
      </c>
      <c r="U19" s="156">
        <v>0.04</v>
      </c>
      <c r="V19" s="156">
        <f>ROUND(E19*U19,2)</f>
        <v>0</v>
      </c>
      <c r="W19" s="156"/>
      <c r="X19" s="156" t="s">
        <v>128</v>
      </c>
      <c r="Y19" s="156" t="s">
        <v>115</v>
      </c>
      <c r="Z19" s="146"/>
      <c r="AA19" s="146"/>
      <c r="AB19" s="146"/>
      <c r="AC19" s="146"/>
      <c r="AD19" s="146"/>
      <c r="AE19" s="146"/>
      <c r="AF19" s="146"/>
      <c r="AG19" s="146" t="s">
        <v>129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ht="22.5" outlineLevel="1" x14ac:dyDescent="0.2">
      <c r="A20" s="175">
        <v>5</v>
      </c>
      <c r="B20" s="176" t="s">
        <v>132</v>
      </c>
      <c r="C20" s="185" t="s">
        <v>133</v>
      </c>
      <c r="D20" s="177" t="s">
        <v>127</v>
      </c>
      <c r="E20" s="178">
        <v>8.2500000000000004E-2</v>
      </c>
      <c r="F20" s="179"/>
      <c r="G20" s="180">
        <f>ROUND(E20*F20,2)</f>
        <v>0</v>
      </c>
      <c r="H20" s="157"/>
      <c r="I20" s="156">
        <f>ROUND(E20*H20,2)</f>
        <v>0</v>
      </c>
      <c r="J20" s="157"/>
      <c r="K20" s="156">
        <f>ROUND(E20*J20,2)</f>
        <v>0</v>
      </c>
      <c r="L20" s="156">
        <v>21</v>
      </c>
      <c r="M20" s="156">
        <f>G20*(1+L20/100)</f>
        <v>0</v>
      </c>
      <c r="N20" s="155">
        <v>0</v>
      </c>
      <c r="O20" s="155">
        <f>ROUND(E20*N20,2)</f>
        <v>0</v>
      </c>
      <c r="P20" s="155">
        <v>0</v>
      </c>
      <c r="Q20" s="155">
        <f>ROUND(E20*P20,2)</f>
        <v>0</v>
      </c>
      <c r="R20" s="156"/>
      <c r="S20" s="156" t="s">
        <v>113</v>
      </c>
      <c r="T20" s="156" t="s">
        <v>113</v>
      </c>
      <c r="U20" s="156">
        <v>0</v>
      </c>
      <c r="V20" s="156">
        <f>ROUND(E20*U20,2)</f>
        <v>0</v>
      </c>
      <c r="W20" s="156"/>
      <c r="X20" s="156" t="s">
        <v>128</v>
      </c>
      <c r="Y20" s="156" t="s">
        <v>115</v>
      </c>
      <c r="Z20" s="146"/>
      <c r="AA20" s="146"/>
      <c r="AB20" s="146"/>
      <c r="AC20" s="146"/>
      <c r="AD20" s="146"/>
      <c r="AE20" s="146"/>
      <c r="AF20" s="146"/>
      <c r="AG20" s="146" t="s">
        <v>129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x14ac:dyDescent="0.2">
      <c r="A21" s="162" t="s">
        <v>108</v>
      </c>
      <c r="B21" s="163" t="s">
        <v>71</v>
      </c>
      <c r="C21" s="182" t="s">
        <v>72</v>
      </c>
      <c r="D21" s="164"/>
      <c r="E21" s="165"/>
      <c r="F21" s="166"/>
      <c r="G21" s="167">
        <v>0</v>
      </c>
      <c r="H21" s="161"/>
      <c r="I21" s="161">
        <f>SUM(I22:I40)</f>
        <v>0</v>
      </c>
      <c r="J21" s="161"/>
      <c r="K21" s="161">
        <f>SUM(K22:K40)</f>
        <v>0</v>
      </c>
      <c r="L21" s="161"/>
      <c r="M21" s="161">
        <f>SUM(M22:M40)</f>
        <v>0</v>
      </c>
      <c r="N21" s="160"/>
      <c r="O21" s="160">
        <f>SUM(O22:O40)</f>
        <v>0.02</v>
      </c>
      <c r="P21" s="160"/>
      <c r="Q21" s="160">
        <f>SUM(Q22:Q40)</f>
        <v>0</v>
      </c>
      <c r="R21" s="161"/>
      <c r="S21" s="161"/>
      <c r="T21" s="161"/>
      <c r="U21" s="161"/>
      <c r="V21" s="161">
        <f>SUM(V22:V40)</f>
        <v>4.1899999999999995</v>
      </c>
      <c r="W21" s="161"/>
      <c r="X21" s="161"/>
      <c r="Y21" s="161"/>
      <c r="AG21" t="s">
        <v>109</v>
      </c>
    </row>
    <row r="22" spans="1:60" outlineLevel="1" x14ac:dyDescent="0.2">
      <c r="A22" s="169">
        <v>6</v>
      </c>
      <c r="B22" s="170" t="s">
        <v>134</v>
      </c>
      <c r="C22" s="183" t="s">
        <v>135</v>
      </c>
      <c r="D22" s="171" t="s">
        <v>112</v>
      </c>
      <c r="E22" s="172">
        <v>6.6</v>
      </c>
      <c r="F22" s="173"/>
      <c r="G22" s="174">
        <f>ROUND(E22*F22,2)</f>
        <v>0</v>
      </c>
      <c r="H22" s="157"/>
      <c r="I22" s="156">
        <f>ROUND(E22*H22,2)</f>
        <v>0</v>
      </c>
      <c r="J22" s="157"/>
      <c r="K22" s="156">
        <f>ROUND(E22*J22,2)</f>
        <v>0</v>
      </c>
      <c r="L22" s="156">
        <v>21</v>
      </c>
      <c r="M22" s="156">
        <f>G22*(1+L22/100)</f>
        <v>0</v>
      </c>
      <c r="N22" s="155">
        <v>0</v>
      </c>
      <c r="O22" s="155">
        <f>ROUND(E22*N22,2)</f>
        <v>0</v>
      </c>
      <c r="P22" s="155">
        <v>2.7999999999999998E-4</v>
      </c>
      <c r="Q22" s="155">
        <f>ROUND(E22*P22,2)</f>
        <v>0</v>
      </c>
      <c r="R22" s="156"/>
      <c r="S22" s="156" t="s">
        <v>113</v>
      </c>
      <c r="T22" s="156" t="s">
        <v>113</v>
      </c>
      <c r="U22" s="156">
        <v>5.1999999999999998E-2</v>
      </c>
      <c r="V22" s="156">
        <f>ROUND(E22*U22,2)</f>
        <v>0.34</v>
      </c>
      <c r="W22" s="156"/>
      <c r="X22" s="156" t="s">
        <v>114</v>
      </c>
      <c r="Y22" s="156" t="s">
        <v>115</v>
      </c>
      <c r="Z22" s="146"/>
      <c r="AA22" s="146"/>
      <c r="AB22" s="146"/>
      <c r="AC22" s="146"/>
      <c r="AD22" s="146"/>
      <c r="AE22" s="146"/>
      <c r="AF22" s="146"/>
      <c r="AG22" s="146" t="s">
        <v>116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2" x14ac:dyDescent="0.2">
      <c r="A23" s="153"/>
      <c r="B23" s="154"/>
      <c r="C23" s="184" t="s">
        <v>217</v>
      </c>
      <c r="D23" s="158"/>
      <c r="E23" s="159">
        <v>6.6</v>
      </c>
      <c r="F23" s="156"/>
      <c r="G23" s="156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117</v>
      </c>
      <c r="AH23" s="146">
        <v>5</v>
      </c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1" x14ac:dyDescent="0.2">
      <c r="A24" s="175">
        <v>7</v>
      </c>
      <c r="B24" s="176" t="s">
        <v>136</v>
      </c>
      <c r="C24" s="185" t="s">
        <v>137</v>
      </c>
      <c r="D24" s="177" t="s">
        <v>138</v>
      </c>
      <c r="E24" s="178">
        <v>3</v>
      </c>
      <c r="F24" s="179"/>
      <c r="G24" s="180">
        <f>ROUND(E24*F24,2)</f>
        <v>0</v>
      </c>
      <c r="H24" s="157"/>
      <c r="I24" s="156">
        <f>ROUND(E24*H24,2)</f>
        <v>0</v>
      </c>
      <c r="J24" s="157"/>
      <c r="K24" s="156">
        <f>ROUND(E24*J24,2)</f>
        <v>0</v>
      </c>
      <c r="L24" s="156">
        <v>21</v>
      </c>
      <c r="M24" s="156">
        <f>G24*(1+L24/100)</f>
        <v>0</v>
      </c>
      <c r="N24" s="155">
        <v>0</v>
      </c>
      <c r="O24" s="155">
        <f>ROUND(E24*N24,2)</f>
        <v>0</v>
      </c>
      <c r="P24" s="155">
        <v>0</v>
      </c>
      <c r="Q24" s="155">
        <f>ROUND(E24*P24,2)</f>
        <v>0</v>
      </c>
      <c r="R24" s="156"/>
      <c r="S24" s="156" t="s">
        <v>139</v>
      </c>
      <c r="T24" s="156" t="s">
        <v>140</v>
      </c>
      <c r="U24" s="156">
        <v>0</v>
      </c>
      <c r="V24" s="156">
        <f>ROUND(E24*U24,2)</f>
        <v>0</v>
      </c>
      <c r="W24" s="156"/>
      <c r="X24" s="156" t="s">
        <v>114</v>
      </c>
      <c r="Y24" s="156" t="s">
        <v>115</v>
      </c>
      <c r="Z24" s="146"/>
      <c r="AA24" s="146"/>
      <c r="AB24" s="146"/>
      <c r="AC24" s="146"/>
      <c r="AD24" s="146"/>
      <c r="AE24" s="146"/>
      <c r="AF24" s="146"/>
      <c r="AG24" s="146" t="s">
        <v>116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ht="22.5" outlineLevel="1" x14ac:dyDescent="0.2">
      <c r="A25" s="169">
        <v>8</v>
      </c>
      <c r="B25" s="170" t="s">
        <v>141</v>
      </c>
      <c r="C25" s="183" t="s">
        <v>142</v>
      </c>
      <c r="D25" s="171" t="s">
        <v>112</v>
      </c>
      <c r="E25" s="172">
        <v>6</v>
      </c>
      <c r="F25" s="173"/>
      <c r="G25" s="174">
        <f>ROUND(E25*F25,2)</f>
        <v>0</v>
      </c>
      <c r="H25" s="157"/>
      <c r="I25" s="156">
        <f>ROUND(E25*H25,2)</f>
        <v>0</v>
      </c>
      <c r="J25" s="157"/>
      <c r="K25" s="156">
        <f>ROUND(E25*J25,2)</f>
        <v>0</v>
      </c>
      <c r="L25" s="156">
        <v>21</v>
      </c>
      <c r="M25" s="156">
        <f>G25*(1+L25/100)</f>
        <v>0</v>
      </c>
      <c r="N25" s="155">
        <v>3.9899999999999996E-3</v>
      </c>
      <c r="O25" s="155">
        <f>ROUND(E25*N25,2)</f>
        <v>0.02</v>
      </c>
      <c r="P25" s="155">
        <v>0</v>
      </c>
      <c r="Q25" s="155">
        <f>ROUND(E25*P25,2)</f>
        <v>0</v>
      </c>
      <c r="R25" s="156"/>
      <c r="S25" s="156" t="s">
        <v>113</v>
      </c>
      <c r="T25" s="156" t="s">
        <v>113</v>
      </c>
      <c r="U25" s="156">
        <v>0.54290000000000005</v>
      </c>
      <c r="V25" s="156">
        <f>ROUND(E25*U25,2)</f>
        <v>3.26</v>
      </c>
      <c r="W25" s="156"/>
      <c r="X25" s="156" t="s">
        <v>114</v>
      </c>
      <c r="Y25" s="156" t="s">
        <v>115</v>
      </c>
      <c r="Z25" s="146"/>
      <c r="AA25" s="146"/>
      <c r="AB25" s="146"/>
      <c r="AC25" s="146"/>
      <c r="AD25" s="146"/>
      <c r="AE25" s="146"/>
      <c r="AF25" s="146"/>
      <c r="AG25" s="146" t="s">
        <v>116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2" x14ac:dyDescent="0.2">
      <c r="A26" s="153"/>
      <c r="B26" s="154"/>
      <c r="C26" s="245" t="s">
        <v>143</v>
      </c>
      <c r="D26" s="246"/>
      <c r="E26" s="246"/>
      <c r="F26" s="246"/>
      <c r="G26" s="246"/>
      <c r="H26" s="156"/>
      <c r="I26" s="156"/>
      <c r="J26" s="156"/>
      <c r="K26" s="156"/>
      <c r="L26" s="156"/>
      <c r="M26" s="156"/>
      <c r="N26" s="155"/>
      <c r="O26" s="155"/>
      <c r="P26" s="155"/>
      <c r="Q26" s="155"/>
      <c r="R26" s="156"/>
      <c r="S26" s="156"/>
      <c r="T26" s="156"/>
      <c r="U26" s="156"/>
      <c r="V26" s="156"/>
      <c r="W26" s="156"/>
      <c r="X26" s="156"/>
      <c r="Y26" s="156"/>
      <c r="Z26" s="146"/>
      <c r="AA26" s="146"/>
      <c r="AB26" s="146"/>
      <c r="AC26" s="146"/>
      <c r="AD26" s="146"/>
      <c r="AE26" s="146"/>
      <c r="AF26" s="146"/>
      <c r="AG26" s="146" t="s">
        <v>121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3" x14ac:dyDescent="0.2">
      <c r="A27" s="153"/>
      <c r="B27" s="154"/>
      <c r="C27" s="268" t="s">
        <v>144</v>
      </c>
      <c r="D27" s="269"/>
      <c r="E27" s="269"/>
      <c r="F27" s="269"/>
      <c r="G27" s="269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121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2" x14ac:dyDescent="0.2">
      <c r="A28" s="153"/>
      <c r="B28" s="154"/>
      <c r="C28" s="184" t="s">
        <v>218</v>
      </c>
      <c r="D28" s="158"/>
      <c r="E28" s="159">
        <v>3</v>
      </c>
      <c r="F28" s="156"/>
      <c r="G28" s="156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117</v>
      </c>
      <c r="AH28" s="146">
        <v>0</v>
      </c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3" x14ac:dyDescent="0.2">
      <c r="A29" s="153"/>
      <c r="B29" s="154"/>
      <c r="C29" s="184" t="s">
        <v>219</v>
      </c>
      <c r="D29" s="158"/>
      <c r="E29" s="159">
        <v>3</v>
      </c>
      <c r="F29" s="156"/>
      <c r="G29" s="156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117</v>
      </c>
      <c r="AH29" s="146">
        <v>0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1" x14ac:dyDescent="0.2">
      <c r="A30" s="169">
        <v>9</v>
      </c>
      <c r="B30" s="170" t="s">
        <v>145</v>
      </c>
      <c r="C30" s="183" t="s">
        <v>146</v>
      </c>
      <c r="D30" s="171" t="s">
        <v>112</v>
      </c>
      <c r="E30" s="172">
        <v>6</v>
      </c>
      <c r="F30" s="173"/>
      <c r="G30" s="174">
        <f>ROUND(E30*F30,2)</f>
        <v>0</v>
      </c>
      <c r="H30" s="157"/>
      <c r="I30" s="156">
        <f>ROUND(E30*H30,2)</f>
        <v>0</v>
      </c>
      <c r="J30" s="157"/>
      <c r="K30" s="156">
        <f>ROUND(E30*J30,2)</f>
        <v>0</v>
      </c>
      <c r="L30" s="156">
        <v>21</v>
      </c>
      <c r="M30" s="156">
        <f>G30*(1+L30/100)</f>
        <v>0</v>
      </c>
      <c r="N30" s="155">
        <v>0</v>
      </c>
      <c r="O30" s="155">
        <f>ROUND(E30*N30,2)</f>
        <v>0</v>
      </c>
      <c r="P30" s="155">
        <v>0</v>
      </c>
      <c r="Q30" s="155">
        <f>ROUND(E30*P30,2)</f>
        <v>0</v>
      </c>
      <c r="R30" s="156"/>
      <c r="S30" s="156" t="s">
        <v>113</v>
      </c>
      <c r="T30" s="156" t="s">
        <v>113</v>
      </c>
      <c r="U30" s="156">
        <v>2.9000000000000001E-2</v>
      </c>
      <c r="V30" s="156">
        <f>ROUND(E30*U30,2)</f>
        <v>0.17</v>
      </c>
      <c r="W30" s="156"/>
      <c r="X30" s="156" t="s">
        <v>114</v>
      </c>
      <c r="Y30" s="156" t="s">
        <v>115</v>
      </c>
      <c r="Z30" s="146"/>
      <c r="AA30" s="146"/>
      <c r="AB30" s="146"/>
      <c r="AC30" s="146"/>
      <c r="AD30" s="146"/>
      <c r="AE30" s="146"/>
      <c r="AF30" s="146"/>
      <c r="AG30" s="146" t="s">
        <v>116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2" x14ac:dyDescent="0.2">
      <c r="A31" s="153"/>
      <c r="B31" s="154"/>
      <c r="C31" s="245" t="s">
        <v>147</v>
      </c>
      <c r="D31" s="246"/>
      <c r="E31" s="246"/>
      <c r="F31" s="246"/>
      <c r="G31" s="246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121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2" x14ac:dyDescent="0.2">
      <c r="A32" s="153"/>
      <c r="B32" s="154"/>
      <c r="C32" s="184" t="s">
        <v>220</v>
      </c>
      <c r="D32" s="158"/>
      <c r="E32" s="159">
        <v>6</v>
      </c>
      <c r="F32" s="156"/>
      <c r="G32" s="156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117</v>
      </c>
      <c r="AH32" s="146">
        <v>5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ht="22.5" outlineLevel="1" x14ac:dyDescent="0.2">
      <c r="A33" s="169">
        <v>10</v>
      </c>
      <c r="B33" s="170" t="s">
        <v>148</v>
      </c>
      <c r="C33" s="183" t="s">
        <v>149</v>
      </c>
      <c r="D33" s="171" t="s">
        <v>112</v>
      </c>
      <c r="E33" s="172">
        <v>6</v>
      </c>
      <c r="F33" s="173"/>
      <c r="G33" s="174">
        <f>ROUND(E33*F33,2)</f>
        <v>0</v>
      </c>
      <c r="H33" s="157"/>
      <c r="I33" s="156">
        <f>ROUND(E33*H33,2)</f>
        <v>0</v>
      </c>
      <c r="J33" s="157"/>
      <c r="K33" s="156">
        <f>ROUND(E33*J33,2)</f>
        <v>0</v>
      </c>
      <c r="L33" s="156">
        <v>21</v>
      </c>
      <c r="M33" s="156">
        <f>G33*(1+L33/100)</f>
        <v>0</v>
      </c>
      <c r="N33" s="155">
        <v>1.0000000000000001E-5</v>
      </c>
      <c r="O33" s="155">
        <f>ROUND(E33*N33,2)</f>
        <v>0</v>
      </c>
      <c r="P33" s="155">
        <v>0</v>
      </c>
      <c r="Q33" s="155">
        <f>ROUND(E33*P33,2)</f>
        <v>0</v>
      </c>
      <c r="R33" s="156"/>
      <c r="S33" s="156" t="s">
        <v>113</v>
      </c>
      <c r="T33" s="156" t="s">
        <v>113</v>
      </c>
      <c r="U33" s="156">
        <v>6.2E-2</v>
      </c>
      <c r="V33" s="156">
        <f>ROUND(E33*U33,2)</f>
        <v>0.37</v>
      </c>
      <c r="W33" s="156"/>
      <c r="X33" s="156" t="s">
        <v>114</v>
      </c>
      <c r="Y33" s="156" t="s">
        <v>115</v>
      </c>
      <c r="Z33" s="146"/>
      <c r="AA33" s="146"/>
      <c r="AB33" s="146"/>
      <c r="AC33" s="146"/>
      <c r="AD33" s="146"/>
      <c r="AE33" s="146"/>
      <c r="AF33" s="146"/>
      <c r="AG33" s="146" t="s">
        <v>116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2" x14ac:dyDescent="0.2">
      <c r="A34" s="153"/>
      <c r="B34" s="154"/>
      <c r="C34" s="245" t="s">
        <v>150</v>
      </c>
      <c r="D34" s="246"/>
      <c r="E34" s="246"/>
      <c r="F34" s="246"/>
      <c r="G34" s="246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121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2" x14ac:dyDescent="0.2">
      <c r="A35" s="153"/>
      <c r="B35" s="154"/>
      <c r="C35" s="184" t="s">
        <v>221</v>
      </c>
      <c r="D35" s="158"/>
      <c r="E35" s="159">
        <v>6</v>
      </c>
      <c r="F35" s="156"/>
      <c r="G35" s="156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117</v>
      </c>
      <c r="AH35" s="146">
        <v>5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1" x14ac:dyDescent="0.2">
      <c r="A36" s="169">
        <v>11</v>
      </c>
      <c r="B36" s="170" t="s">
        <v>151</v>
      </c>
      <c r="C36" s="183" t="s">
        <v>152</v>
      </c>
      <c r="D36" s="171" t="s">
        <v>112</v>
      </c>
      <c r="E36" s="172">
        <v>3</v>
      </c>
      <c r="F36" s="173"/>
      <c r="G36" s="174">
        <f>ROUND(E36*F36,2)</f>
        <v>0</v>
      </c>
      <c r="H36" s="157"/>
      <c r="I36" s="156">
        <f>ROUND(E36*H36,2)</f>
        <v>0</v>
      </c>
      <c r="J36" s="157"/>
      <c r="K36" s="156">
        <f>ROUND(E36*J36,2)</f>
        <v>0</v>
      </c>
      <c r="L36" s="156">
        <v>21</v>
      </c>
      <c r="M36" s="156">
        <f>G36*(1+L36/100)</f>
        <v>0</v>
      </c>
      <c r="N36" s="155">
        <v>3.0000000000000001E-5</v>
      </c>
      <c r="O36" s="155">
        <f>ROUND(E36*N36,2)</f>
        <v>0</v>
      </c>
      <c r="P36" s="155">
        <v>0</v>
      </c>
      <c r="Q36" s="155">
        <f>ROUND(E36*P36,2)</f>
        <v>0</v>
      </c>
      <c r="R36" s="156" t="s">
        <v>153</v>
      </c>
      <c r="S36" s="156" t="s">
        <v>113</v>
      </c>
      <c r="T36" s="156" t="s">
        <v>113</v>
      </c>
      <c r="U36" s="156">
        <v>0</v>
      </c>
      <c r="V36" s="156">
        <f>ROUND(E36*U36,2)</f>
        <v>0</v>
      </c>
      <c r="W36" s="156"/>
      <c r="X36" s="156" t="s">
        <v>154</v>
      </c>
      <c r="Y36" s="156" t="s">
        <v>115</v>
      </c>
      <c r="Z36" s="146"/>
      <c r="AA36" s="146"/>
      <c r="AB36" s="146"/>
      <c r="AC36" s="146"/>
      <c r="AD36" s="146"/>
      <c r="AE36" s="146"/>
      <c r="AF36" s="146"/>
      <c r="AG36" s="146" t="s">
        <v>155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2" x14ac:dyDescent="0.2">
      <c r="A37" s="153"/>
      <c r="B37" s="154"/>
      <c r="C37" s="184" t="s">
        <v>156</v>
      </c>
      <c r="D37" s="158"/>
      <c r="E37" s="159">
        <v>3</v>
      </c>
      <c r="F37" s="156"/>
      <c r="G37" s="156"/>
      <c r="H37" s="156"/>
      <c r="I37" s="156"/>
      <c r="J37" s="156"/>
      <c r="K37" s="156"/>
      <c r="L37" s="156"/>
      <c r="M37" s="156"/>
      <c r="N37" s="155"/>
      <c r="O37" s="155"/>
      <c r="P37" s="155"/>
      <c r="Q37" s="155"/>
      <c r="R37" s="156"/>
      <c r="S37" s="156"/>
      <c r="T37" s="156"/>
      <c r="U37" s="156"/>
      <c r="V37" s="156"/>
      <c r="W37" s="156"/>
      <c r="X37" s="156"/>
      <c r="Y37" s="156"/>
      <c r="Z37" s="146"/>
      <c r="AA37" s="146"/>
      <c r="AB37" s="146"/>
      <c r="AC37" s="146"/>
      <c r="AD37" s="146"/>
      <c r="AE37" s="146"/>
      <c r="AF37" s="146"/>
      <c r="AG37" s="146" t="s">
        <v>117</v>
      </c>
      <c r="AH37" s="146">
        <v>0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 x14ac:dyDescent="0.2">
      <c r="A38" s="169">
        <v>12</v>
      </c>
      <c r="B38" s="170" t="s">
        <v>157</v>
      </c>
      <c r="C38" s="183" t="s">
        <v>158</v>
      </c>
      <c r="D38" s="171" t="s">
        <v>112</v>
      </c>
      <c r="E38" s="172">
        <v>3</v>
      </c>
      <c r="F38" s="173"/>
      <c r="G38" s="174">
        <f>ROUND(E38*F38,2)</f>
        <v>0</v>
      </c>
      <c r="H38" s="157"/>
      <c r="I38" s="156">
        <f>ROUND(E38*H38,2)</f>
        <v>0</v>
      </c>
      <c r="J38" s="157"/>
      <c r="K38" s="156">
        <f>ROUND(E38*J38,2)</f>
        <v>0</v>
      </c>
      <c r="L38" s="156">
        <v>21</v>
      </c>
      <c r="M38" s="156">
        <f>G38*(1+L38/100)</f>
        <v>0</v>
      </c>
      <c r="N38" s="155">
        <v>4.0000000000000003E-5</v>
      </c>
      <c r="O38" s="155">
        <f>ROUND(E38*N38,2)</f>
        <v>0</v>
      </c>
      <c r="P38" s="155">
        <v>0</v>
      </c>
      <c r="Q38" s="155">
        <f>ROUND(E38*P38,2)</f>
        <v>0</v>
      </c>
      <c r="R38" s="156" t="s">
        <v>153</v>
      </c>
      <c r="S38" s="156" t="s">
        <v>113</v>
      </c>
      <c r="T38" s="156" t="s">
        <v>113</v>
      </c>
      <c r="U38" s="156">
        <v>0</v>
      </c>
      <c r="V38" s="156">
        <f>ROUND(E38*U38,2)</f>
        <v>0</v>
      </c>
      <c r="W38" s="156"/>
      <c r="X38" s="156" t="s">
        <v>154</v>
      </c>
      <c r="Y38" s="156" t="s">
        <v>115</v>
      </c>
      <c r="Z38" s="146"/>
      <c r="AA38" s="146"/>
      <c r="AB38" s="146"/>
      <c r="AC38" s="146"/>
      <c r="AD38" s="146"/>
      <c r="AE38" s="146"/>
      <c r="AF38" s="146"/>
      <c r="AG38" s="146" t="s">
        <v>155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2" x14ac:dyDescent="0.2">
      <c r="A39" s="153"/>
      <c r="B39" s="154"/>
      <c r="C39" s="184" t="s">
        <v>156</v>
      </c>
      <c r="D39" s="158"/>
      <c r="E39" s="159">
        <v>3</v>
      </c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117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1" x14ac:dyDescent="0.2">
      <c r="A40" s="175">
        <v>13</v>
      </c>
      <c r="B40" s="176" t="s">
        <v>159</v>
      </c>
      <c r="C40" s="185" t="s">
        <v>160</v>
      </c>
      <c r="D40" s="177" t="s">
        <v>127</v>
      </c>
      <c r="E40" s="178">
        <v>4.0349999999999997E-2</v>
      </c>
      <c r="F40" s="179"/>
      <c r="G40" s="180">
        <f>ROUND(E40*F40,2)</f>
        <v>0</v>
      </c>
      <c r="H40" s="157"/>
      <c r="I40" s="156">
        <f>ROUND(E40*H40,2)</f>
        <v>0</v>
      </c>
      <c r="J40" s="157"/>
      <c r="K40" s="156">
        <f>ROUND(E40*J40,2)</f>
        <v>0</v>
      </c>
      <c r="L40" s="156">
        <v>21</v>
      </c>
      <c r="M40" s="156">
        <f>G40*(1+L40/100)</f>
        <v>0</v>
      </c>
      <c r="N40" s="155">
        <v>0</v>
      </c>
      <c r="O40" s="155">
        <f>ROUND(E40*N40,2)</f>
        <v>0</v>
      </c>
      <c r="P40" s="155">
        <v>0</v>
      </c>
      <c r="Q40" s="155">
        <f>ROUND(E40*P40,2)</f>
        <v>0</v>
      </c>
      <c r="R40" s="156"/>
      <c r="S40" s="156" t="s">
        <v>113</v>
      </c>
      <c r="T40" s="156" t="s">
        <v>113</v>
      </c>
      <c r="U40" s="156">
        <v>1.327</v>
      </c>
      <c r="V40" s="156">
        <f>ROUND(E40*U40,2)</f>
        <v>0.05</v>
      </c>
      <c r="W40" s="156"/>
      <c r="X40" s="156" t="s">
        <v>161</v>
      </c>
      <c r="Y40" s="156" t="s">
        <v>115</v>
      </c>
      <c r="Z40" s="146"/>
      <c r="AA40" s="146"/>
      <c r="AB40" s="146"/>
      <c r="AC40" s="146"/>
      <c r="AD40" s="146"/>
      <c r="AE40" s="146"/>
      <c r="AF40" s="146"/>
      <c r="AG40" s="146" t="s">
        <v>162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x14ac:dyDescent="0.2">
      <c r="A41" s="162" t="s">
        <v>108</v>
      </c>
      <c r="B41" s="163" t="s">
        <v>73</v>
      </c>
      <c r="C41" s="182" t="s">
        <v>74</v>
      </c>
      <c r="D41" s="164"/>
      <c r="E41" s="165"/>
      <c r="F41" s="166"/>
      <c r="G41" s="167">
        <v>0</v>
      </c>
      <c r="H41" s="161"/>
      <c r="I41" s="161">
        <f>SUM(I42:I45)</f>
        <v>0</v>
      </c>
      <c r="J41" s="161"/>
      <c r="K41" s="161">
        <f>SUM(K42:K45)</f>
        <v>0</v>
      </c>
      <c r="L41" s="161"/>
      <c r="M41" s="161">
        <f>SUM(M42:M45)</f>
        <v>0</v>
      </c>
      <c r="N41" s="160"/>
      <c r="O41" s="160">
        <f>SUM(O42:O45)</f>
        <v>0.06</v>
      </c>
      <c r="P41" s="160"/>
      <c r="Q41" s="160">
        <f>SUM(Q42:Q45)</f>
        <v>0.06</v>
      </c>
      <c r="R41" s="161"/>
      <c r="S41" s="161"/>
      <c r="T41" s="161"/>
      <c r="U41" s="161"/>
      <c r="V41" s="161">
        <f>SUM(V42:V45)</f>
        <v>1.26</v>
      </c>
      <c r="W41" s="161"/>
      <c r="X41" s="161"/>
      <c r="Y41" s="161"/>
      <c r="AG41" t="s">
        <v>109</v>
      </c>
    </row>
    <row r="42" spans="1:60" outlineLevel="1" x14ac:dyDescent="0.2">
      <c r="A42" s="175">
        <v>14</v>
      </c>
      <c r="B42" s="176" t="s">
        <v>163</v>
      </c>
      <c r="C42" s="185" t="s">
        <v>164</v>
      </c>
      <c r="D42" s="177" t="s">
        <v>165</v>
      </c>
      <c r="E42" s="178">
        <v>3</v>
      </c>
      <c r="F42" s="179"/>
      <c r="G42" s="180">
        <f>ROUND(E42*F42,2)</f>
        <v>0</v>
      </c>
      <c r="H42" s="157"/>
      <c r="I42" s="156">
        <f>ROUND(E42*H42,2)</f>
        <v>0</v>
      </c>
      <c r="J42" s="157"/>
      <c r="K42" s="156">
        <f>ROUND(E42*J42,2)</f>
        <v>0</v>
      </c>
      <c r="L42" s="156">
        <v>21</v>
      </c>
      <c r="M42" s="156">
        <f>G42*(1+L42/100)</f>
        <v>0</v>
      </c>
      <c r="N42" s="155">
        <v>0</v>
      </c>
      <c r="O42" s="155">
        <f>ROUND(E42*N42,2)</f>
        <v>0</v>
      </c>
      <c r="P42" s="155">
        <v>1.9460000000000002E-2</v>
      </c>
      <c r="Q42" s="155">
        <f>ROUND(E42*P42,2)</f>
        <v>0.06</v>
      </c>
      <c r="R42" s="156"/>
      <c r="S42" s="156" t="s">
        <v>113</v>
      </c>
      <c r="T42" s="156" t="s">
        <v>113</v>
      </c>
      <c r="U42" s="156">
        <v>0.38200000000000001</v>
      </c>
      <c r="V42" s="156">
        <f>ROUND(E42*U42,2)</f>
        <v>1.1499999999999999</v>
      </c>
      <c r="W42" s="156"/>
      <c r="X42" s="156" t="s">
        <v>114</v>
      </c>
      <c r="Y42" s="156" t="s">
        <v>115</v>
      </c>
      <c r="Z42" s="146"/>
      <c r="AA42" s="146"/>
      <c r="AB42" s="146"/>
      <c r="AC42" s="146"/>
      <c r="AD42" s="146"/>
      <c r="AE42" s="146"/>
      <c r="AF42" s="146"/>
      <c r="AG42" s="146" t="s">
        <v>116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1" x14ac:dyDescent="0.2">
      <c r="A43" s="175">
        <v>15</v>
      </c>
      <c r="B43" s="176" t="s">
        <v>166</v>
      </c>
      <c r="C43" s="185" t="s">
        <v>167</v>
      </c>
      <c r="D43" s="177" t="s">
        <v>168</v>
      </c>
      <c r="E43" s="178">
        <v>3</v>
      </c>
      <c r="F43" s="179"/>
      <c r="G43" s="180">
        <f>ROUND(E43*F43,2)</f>
        <v>0</v>
      </c>
      <c r="H43" s="157"/>
      <c r="I43" s="156">
        <f>ROUND(E43*H43,2)</f>
        <v>0</v>
      </c>
      <c r="J43" s="157"/>
      <c r="K43" s="156">
        <f>ROUND(E43*J43,2)</f>
        <v>0</v>
      </c>
      <c r="L43" s="156">
        <v>21</v>
      </c>
      <c r="M43" s="156">
        <f>G43*(1+L43/100)</f>
        <v>0</v>
      </c>
      <c r="N43" s="155">
        <v>0</v>
      </c>
      <c r="O43" s="155">
        <f>ROUND(E43*N43,2)</f>
        <v>0</v>
      </c>
      <c r="P43" s="155">
        <v>8.4999999999999995E-4</v>
      </c>
      <c r="Q43" s="155">
        <f>ROUND(E43*P43,2)</f>
        <v>0</v>
      </c>
      <c r="R43" s="156"/>
      <c r="S43" s="156" t="s">
        <v>113</v>
      </c>
      <c r="T43" s="156" t="s">
        <v>113</v>
      </c>
      <c r="U43" s="156">
        <v>3.7999999999999999E-2</v>
      </c>
      <c r="V43" s="156">
        <f>ROUND(E43*U43,2)</f>
        <v>0.11</v>
      </c>
      <c r="W43" s="156"/>
      <c r="X43" s="156" t="s">
        <v>114</v>
      </c>
      <c r="Y43" s="156" t="s">
        <v>115</v>
      </c>
      <c r="Z43" s="146"/>
      <c r="AA43" s="146"/>
      <c r="AB43" s="146"/>
      <c r="AC43" s="146"/>
      <c r="AD43" s="146"/>
      <c r="AE43" s="146"/>
      <c r="AF43" s="146"/>
      <c r="AG43" s="146" t="s">
        <v>116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1" x14ac:dyDescent="0.2">
      <c r="A44" s="169">
        <v>16</v>
      </c>
      <c r="B44" s="170" t="s">
        <v>169</v>
      </c>
      <c r="C44" s="183" t="s">
        <v>170</v>
      </c>
      <c r="D44" s="171" t="s">
        <v>168</v>
      </c>
      <c r="E44" s="172">
        <v>3</v>
      </c>
      <c r="F44" s="173"/>
      <c r="G44" s="174">
        <f>ROUND(E44*F44,2)</f>
        <v>0</v>
      </c>
      <c r="H44" s="157"/>
      <c r="I44" s="156">
        <f>ROUND(E44*H44,2)</f>
        <v>0</v>
      </c>
      <c r="J44" s="157"/>
      <c r="K44" s="156">
        <f>ROUND(E44*J44,2)</f>
        <v>0</v>
      </c>
      <c r="L44" s="156">
        <v>21</v>
      </c>
      <c r="M44" s="156">
        <f>G44*(1+L44/100)</f>
        <v>0</v>
      </c>
      <c r="N44" s="155">
        <v>1.8669999999999999E-2</v>
      </c>
      <c r="O44" s="155">
        <f>ROUND(E44*N44,2)</f>
        <v>0.06</v>
      </c>
      <c r="P44" s="155">
        <v>0</v>
      </c>
      <c r="Q44" s="155">
        <f>ROUND(E44*P44,2)</f>
        <v>0</v>
      </c>
      <c r="R44" s="156"/>
      <c r="S44" s="156" t="s">
        <v>113</v>
      </c>
      <c r="T44" s="156" t="s">
        <v>113</v>
      </c>
      <c r="U44" s="156">
        <v>0</v>
      </c>
      <c r="V44" s="156">
        <f>ROUND(E44*U44,2)</f>
        <v>0</v>
      </c>
      <c r="W44" s="156"/>
      <c r="X44" s="156" t="s">
        <v>171</v>
      </c>
      <c r="Y44" s="156" t="s">
        <v>115</v>
      </c>
      <c r="Z44" s="146"/>
      <c r="AA44" s="146"/>
      <c r="AB44" s="146"/>
      <c r="AC44" s="146"/>
      <c r="AD44" s="146"/>
      <c r="AE44" s="146"/>
      <c r="AF44" s="146"/>
      <c r="AG44" s="146" t="s">
        <v>172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ht="22.5" outlineLevel="2" x14ac:dyDescent="0.2">
      <c r="A45" s="153"/>
      <c r="B45" s="154"/>
      <c r="C45" s="245" t="s">
        <v>173</v>
      </c>
      <c r="D45" s="246"/>
      <c r="E45" s="246"/>
      <c r="F45" s="246"/>
      <c r="G45" s="24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121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81" t="str">
        <f>C45</f>
        <v>0,5 m kanalizačního připojovacího potrubí, vyvedení a upevnění kanalizační a vodovodní výpustky, osazení umyvadla, sifonu a vodovodní baterie. S dodávkou materiálu.</v>
      </c>
      <c r="BB45" s="146"/>
      <c r="BC45" s="146"/>
      <c r="BD45" s="146"/>
      <c r="BE45" s="146"/>
      <c r="BF45" s="146"/>
      <c r="BG45" s="146"/>
      <c r="BH45" s="146"/>
    </row>
    <row r="46" spans="1:60" x14ac:dyDescent="0.2">
      <c r="A46" s="162" t="s">
        <v>108</v>
      </c>
      <c r="B46" s="163" t="s">
        <v>75</v>
      </c>
      <c r="C46" s="182" t="s">
        <v>76</v>
      </c>
      <c r="D46" s="164"/>
      <c r="E46" s="165"/>
      <c r="F46" s="166"/>
      <c r="G46" s="167">
        <v>0</v>
      </c>
      <c r="H46" s="161"/>
      <c r="I46" s="161">
        <f>SUM(I47:I48)</f>
        <v>0</v>
      </c>
      <c r="J46" s="161"/>
      <c r="K46" s="161">
        <f>SUM(K47:K48)</f>
        <v>0</v>
      </c>
      <c r="L46" s="161"/>
      <c r="M46" s="161">
        <f>SUM(M47:M48)</f>
        <v>0</v>
      </c>
      <c r="N46" s="160"/>
      <c r="O46" s="160">
        <f>SUM(O47:O48)</f>
        <v>0</v>
      </c>
      <c r="P46" s="160"/>
      <c r="Q46" s="160">
        <f>SUM(Q47:Q48)</f>
        <v>0</v>
      </c>
      <c r="R46" s="161"/>
      <c r="S46" s="161"/>
      <c r="T46" s="161"/>
      <c r="U46" s="161"/>
      <c r="V46" s="161">
        <f>SUM(V47:V48)</f>
        <v>0</v>
      </c>
      <c r="W46" s="161"/>
      <c r="X46" s="161"/>
      <c r="Y46" s="161"/>
      <c r="AG46" t="s">
        <v>109</v>
      </c>
    </row>
    <row r="47" spans="1:60" outlineLevel="1" x14ac:dyDescent="0.2">
      <c r="A47" s="175">
        <v>17</v>
      </c>
      <c r="B47" s="176" t="s">
        <v>174</v>
      </c>
      <c r="C47" s="185" t="s">
        <v>175</v>
      </c>
      <c r="D47" s="177" t="s">
        <v>168</v>
      </c>
      <c r="E47" s="178">
        <v>6</v>
      </c>
      <c r="F47" s="179"/>
      <c r="G47" s="180">
        <f>ROUND(E47*F47,2)</f>
        <v>0</v>
      </c>
      <c r="H47" s="157"/>
      <c r="I47" s="156">
        <f>ROUND(E47*H47,2)</f>
        <v>0</v>
      </c>
      <c r="J47" s="157"/>
      <c r="K47" s="156">
        <f>ROUND(E47*J47,2)</f>
        <v>0</v>
      </c>
      <c r="L47" s="156">
        <v>21</v>
      </c>
      <c r="M47" s="156">
        <f>G47*(1+L47/100)</f>
        <v>0</v>
      </c>
      <c r="N47" s="155">
        <v>2.0000000000000001E-4</v>
      </c>
      <c r="O47" s="155">
        <f>ROUND(E47*N47,2)</f>
        <v>0</v>
      </c>
      <c r="P47" s="155">
        <v>0</v>
      </c>
      <c r="Q47" s="155">
        <f>ROUND(E47*P47,2)</f>
        <v>0</v>
      </c>
      <c r="R47" s="156" t="s">
        <v>153</v>
      </c>
      <c r="S47" s="156" t="s">
        <v>113</v>
      </c>
      <c r="T47" s="156" t="s">
        <v>113</v>
      </c>
      <c r="U47" s="156">
        <v>0</v>
      </c>
      <c r="V47" s="156">
        <f>ROUND(E47*U47,2)</f>
        <v>0</v>
      </c>
      <c r="W47" s="156"/>
      <c r="X47" s="156" t="s">
        <v>154</v>
      </c>
      <c r="Y47" s="156" t="s">
        <v>115</v>
      </c>
      <c r="Z47" s="146"/>
      <c r="AA47" s="146"/>
      <c r="AB47" s="146"/>
      <c r="AC47" s="146"/>
      <c r="AD47" s="146"/>
      <c r="AE47" s="146"/>
      <c r="AF47" s="146"/>
      <c r="AG47" s="146" t="s">
        <v>155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1" x14ac:dyDescent="0.2">
      <c r="A48" s="175">
        <v>18</v>
      </c>
      <c r="B48" s="176" t="s">
        <v>176</v>
      </c>
      <c r="C48" s="185" t="s">
        <v>177</v>
      </c>
      <c r="D48" s="177" t="s">
        <v>127</v>
      </c>
      <c r="E48" s="178">
        <v>1.1999999999999999E-3</v>
      </c>
      <c r="F48" s="179"/>
      <c r="G48" s="180">
        <f>ROUND(E48*F48,2)</f>
        <v>0</v>
      </c>
      <c r="H48" s="157"/>
      <c r="I48" s="156">
        <f>ROUND(E48*H48,2)</f>
        <v>0</v>
      </c>
      <c r="J48" s="157"/>
      <c r="K48" s="156">
        <f>ROUND(E48*J48,2)</f>
        <v>0</v>
      </c>
      <c r="L48" s="156">
        <v>21</v>
      </c>
      <c r="M48" s="156">
        <f>G48*(1+L48/100)</f>
        <v>0</v>
      </c>
      <c r="N48" s="155">
        <v>0</v>
      </c>
      <c r="O48" s="155">
        <f>ROUND(E48*N48,2)</f>
        <v>0</v>
      </c>
      <c r="P48" s="155">
        <v>0</v>
      </c>
      <c r="Q48" s="155">
        <f>ROUND(E48*P48,2)</f>
        <v>0</v>
      </c>
      <c r="R48" s="156"/>
      <c r="S48" s="156" t="s">
        <v>113</v>
      </c>
      <c r="T48" s="156" t="s">
        <v>113</v>
      </c>
      <c r="U48" s="156">
        <v>2.5750000000000002</v>
      </c>
      <c r="V48" s="156">
        <f>ROUND(E48*U48,2)</f>
        <v>0</v>
      </c>
      <c r="W48" s="156"/>
      <c r="X48" s="156" t="s">
        <v>161</v>
      </c>
      <c r="Y48" s="156" t="s">
        <v>115</v>
      </c>
      <c r="Z48" s="146"/>
      <c r="AA48" s="146"/>
      <c r="AB48" s="146"/>
      <c r="AC48" s="146"/>
      <c r="AD48" s="146"/>
      <c r="AE48" s="146"/>
      <c r="AF48" s="146"/>
      <c r="AG48" s="146" t="s">
        <v>162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x14ac:dyDescent="0.2">
      <c r="A49" s="162" t="s">
        <v>108</v>
      </c>
      <c r="B49" s="163" t="s">
        <v>77</v>
      </c>
      <c r="C49" s="182" t="s">
        <v>78</v>
      </c>
      <c r="D49" s="164"/>
      <c r="E49" s="165"/>
      <c r="F49" s="166"/>
      <c r="G49" s="167">
        <v>0</v>
      </c>
      <c r="H49" s="161"/>
      <c r="I49" s="161">
        <f>SUM(I50:I52)</f>
        <v>0</v>
      </c>
      <c r="J49" s="161"/>
      <c r="K49" s="161">
        <f>SUM(K50:K52)</f>
        <v>0</v>
      </c>
      <c r="L49" s="161"/>
      <c r="M49" s="161">
        <f>SUM(M50:M52)</f>
        <v>0</v>
      </c>
      <c r="N49" s="160"/>
      <c r="O49" s="160">
        <f>SUM(O50:O52)</f>
        <v>0</v>
      </c>
      <c r="P49" s="160"/>
      <c r="Q49" s="160">
        <f>SUM(Q50:Q52)</f>
        <v>0</v>
      </c>
      <c r="R49" s="161"/>
      <c r="S49" s="161"/>
      <c r="T49" s="161"/>
      <c r="U49" s="161"/>
      <c r="V49" s="161">
        <f>SUM(V50:V52)</f>
        <v>0.06</v>
      </c>
      <c r="W49" s="161"/>
      <c r="X49" s="161"/>
      <c r="Y49" s="161"/>
      <c r="AG49" t="s">
        <v>109</v>
      </c>
    </row>
    <row r="50" spans="1:60" outlineLevel="1" x14ac:dyDescent="0.2">
      <c r="A50" s="175">
        <v>19</v>
      </c>
      <c r="B50" s="176" t="s">
        <v>125</v>
      </c>
      <c r="C50" s="185" t="s">
        <v>126</v>
      </c>
      <c r="D50" s="177" t="s">
        <v>127</v>
      </c>
      <c r="E50" s="178">
        <v>6.2780000000000002E-2</v>
      </c>
      <c r="F50" s="179"/>
      <c r="G50" s="180">
        <f>ROUND(E50*F50,2)</f>
        <v>0</v>
      </c>
      <c r="H50" s="157"/>
      <c r="I50" s="156">
        <f>ROUND(E50*H50,2)</f>
        <v>0</v>
      </c>
      <c r="J50" s="157"/>
      <c r="K50" s="156">
        <f>ROUND(E50*J50,2)</f>
        <v>0</v>
      </c>
      <c r="L50" s="156">
        <v>21</v>
      </c>
      <c r="M50" s="156">
        <f>G50*(1+L50/100)</f>
        <v>0</v>
      </c>
      <c r="N50" s="155">
        <v>0</v>
      </c>
      <c r="O50" s="155">
        <f>ROUND(E50*N50,2)</f>
        <v>0</v>
      </c>
      <c r="P50" s="155">
        <v>0</v>
      </c>
      <c r="Q50" s="155">
        <f>ROUND(E50*P50,2)</f>
        <v>0</v>
      </c>
      <c r="R50" s="156"/>
      <c r="S50" s="156" t="s">
        <v>113</v>
      </c>
      <c r="T50" s="156" t="s">
        <v>113</v>
      </c>
      <c r="U50" s="156">
        <v>0.93300000000000005</v>
      </c>
      <c r="V50" s="156">
        <f>ROUND(E50*U50,2)</f>
        <v>0.06</v>
      </c>
      <c r="W50" s="156"/>
      <c r="X50" s="156" t="s">
        <v>128</v>
      </c>
      <c r="Y50" s="156" t="s">
        <v>115</v>
      </c>
      <c r="Z50" s="146"/>
      <c r="AA50" s="146"/>
      <c r="AB50" s="146"/>
      <c r="AC50" s="146"/>
      <c r="AD50" s="146"/>
      <c r="AE50" s="146"/>
      <c r="AF50" s="146"/>
      <c r="AG50" s="146" t="s">
        <v>129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1" x14ac:dyDescent="0.2">
      <c r="A51" s="175">
        <v>20</v>
      </c>
      <c r="B51" s="176" t="s">
        <v>178</v>
      </c>
      <c r="C51" s="185" t="s">
        <v>179</v>
      </c>
      <c r="D51" s="177" t="s">
        <v>127</v>
      </c>
      <c r="E51" s="178">
        <v>6.2780000000000002E-2</v>
      </c>
      <c r="F51" s="179"/>
      <c r="G51" s="180">
        <f>ROUND(E51*F51,2)</f>
        <v>0</v>
      </c>
      <c r="H51" s="157"/>
      <c r="I51" s="156">
        <f>ROUND(E51*H51,2)</f>
        <v>0</v>
      </c>
      <c r="J51" s="157"/>
      <c r="K51" s="156">
        <f>ROUND(E51*J51,2)</f>
        <v>0</v>
      </c>
      <c r="L51" s="156">
        <v>21</v>
      </c>
      <c r="M51" s="156">
        <f>G51*(1+L51/100)</f>
        <v>0</v>
      </c>
      <c r="N51" s="155">
        <v>0</v>
      </c>
      <c r="O51" s="155">
        <f>ROUND(E51*N51,2)</f>
        <v>0</v>
      </c>
      <c r="P51" s="155">
        <v>0</v>
      </c>
      <c r="Q51" s="155">
        <f>ROUND(E51*P51,2)</f>
        <v>0</v>
      </c>
      <c r="R51" s="156"/>
      <c r="S51" s="156" t="s">
        <v>113</v>
      </c>
      <c r="T51" s="156" t="s">
        <v>113</v>
      </c>
      <c r="U51" s="156">
        <v>4.2000000000000003E-2</v>
      </c>
      <c r="V51" s="156">
        <f>ROUND(E51*U51,2)</f>
        <v>0</v>
      </c>
      <c r="W51" s="156"/>
      <c r="X51" s="156" t="s">
        <v>128</v>
      </c>
      <c r="Y51" s="156" t="s">
        <v>115</v>
      </c>
      <c r="Z51" s="146"/>
      <c r="AA51" s="146"/>
      <c r="AB51" s="146"/>
      <c r="AC51" s="146"/>
      <c r="AD51" s="146"/>
      <c r="AE51" s="146"/>
      <c r="AF51" s="146"/>
      <c r="AG51" s="146" t="s">
        <v>129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ht="22.5" outlineLevel="1" x14ac:dyDescent="0.2">
      <c r="A52" s="175">
        <v>21</v>
      </c>
      <c r="B52" s="176" t="s">
        <v>180</v>
      </c>
      <c r="C52" s="185" t="s">
        <v>181</v>
      </c>
      <c r="D52" s="177" t="s">
        <v>127</v>
      </c>
      <c r="E52" s="178">
        <v>6.2780000000000002E-2</v>
      </c>
      <c r="F52" s="179"/>
      <c r="G52" s="180">
        <f>ROUND(E52*F52,2)</f>
        <v>0</v>
      </c>
      <c r="H52" s="157"/>
      <c r="I52" s="156">
        <f>ROUND(E52*H52,2)</f>
        <v>0</v>
      </c>
      <c r="J52" s="157"/>
      <c r="K52" s="156">
        <f>ROUND(E52*J52,2)</f>
        <v>0</v>
      </c>
      <c r="L52" s="156">
        <v>21</v>
      </c>
      <c r="M52" s="156">
        <f>G52*(1+L52/100)</f>
        <v>0</v>
      </c>
      <c r="N52" s="155">
        <v>0</v>
      </c>
      <c r="O52" s="155">
        <f>ROUND(E52*N52,2)</f>
        <v>0</v>
      </c>
      <c r="P52" s="155">
        <v>0</v>
      </c>
      <c r="Q52" s="155">
        <f>ROUND(E52*P52,2)</f>
        <v>0</v>
      </c>
      <c r="R52" s="156"/>
      <c r="S52" s="156" t="s">
        <v>113</v>
      </c>
      <c r="T52" s="156" t="s">
        <v>113</v>
      </c>
      <c r="U52" s="156">
        <v>0</v>
      </c>
      <c r="V52" s="156">
        <f>ROUND(E52*U52,2)</f>
        <v>0</v>
      </c>
      <c r="W52" s="156"/>
      <c r="X52" s="156" t="s">
        <v>128</v>
      </c>
      <c r="Y52" s="156" t="s">
        <v>115</v>
      </c>
      <c r="Z52" s="146"/>
      <c r="AA52" s="146"/>
      <c r="AB52" s="146"/>
      <c r="AC52" s="146"/>
      <c r="AD52" s="146"/>
      <c r="AE52" s="146"/>
      <c r="AF52" s="146"/>
      <c r="AG52" s="146" t="s">
        <v>129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x14ac:dyDescent="0.2">
      <c r="A53" s="162" t="s">
        <v>108</v>
      </c>
      <c r="B53" s="163" t="s">
        <v>80</v>
      </c>
      <c r="C53" s="182" t="s">
        <v>29</v>
      </c>
      <c r="D53" s="164"/>
      <c r="E53" s="165"/>
      <c r="F53" s="166"/>
      <c r="G53" s="167">
        <v>0</v>
      </c>
      <c r="H53" s="161"/>
      <c r="I53" s="161">
        <f>SUM(I54:I55)</f>
        <v>0</v>
      </c>
      <c r="J53" s="161"/>
      <c r="K53" s="161">
        <f>SUM(K54:K55)</f>
        <v>0</v>
      </c>
      <c r="L53" s="161"/>
      <c r="M53" s="161">
        <f>SUM(M54:M55)</f>
        <v>0</v>
      </c>
      <c r="N53" s="160"/>
      <c r="O53" s="160">
        <f>SUM(O54:O55)</f>
        <v>0</v>
      </c>
      <c r="P53" s="160"/>
      <c r="Q53" s="160">
        <f>SUM(Q54:Q55)</f>
        <v>0</v>
      </c>
      <c r="R53" s="161"/>
      <c r="S53" s="161"/>
      <c r="T53" s="161"/>
      <c r="U53" s="161"/>
      <c r="V53" s="161">
        <f>SUM(V54:V55)</f>
        <v>0</v>
      </c>
      <c r="W53" s="161"/>
      <c r="X53" s="161"/>
      <c r="Y53" s="161"/>
      <c r="AG53" t="s">
        <v>109</v>
      </c>
    </row>
    <row r="54" spans="1:60" outlineLevel="1" x14ac:dyDescent="0.2">
      <c r="A54" s="169">
        <v>22</v>
      </c>
      <c r="B54" s="170" t="s">
        <v>182</v>
      </c>
      <c r="C54" s="183" t="s">
        <v>183</v>
      </c>
      <c r="D54" s="171" t="s">
        <v>184</v>
      </c>
      <c r="E54" s="172">
        <v>1</v>
      </c>
      <c r="F54" s="173"/>
      <c r="G54" s="174">
        <f>ROUND(E54*F54,2)</f>
        <v>0</v>
      </c>
      <c r="H54" s="157"/>
      <c r="I54" s="156">
        <f>ROUND(E54*H54,2)</f>
        <v>0</v>
      </c>
      <c r="J54" s="157"/>
      <c r="K54" s="156">
        <f>ROUND(E54*J54,2)</f>
        <v>0</v>
      </c>
      <c r="L54" s="156">
        <v>21</v>
      </c>
      <c r="M54" s="156">
        <f>G54*(1+L54/100)</f>
        <v>0</v>
      </c>
      <c r="N54" s="155">
        <v>0</v>
      </c>
      <c r="O54" s="155">
        <f>ROUND(E54*N54,2)</f>
        <v>0</v>
      </c>
      <c r="P54" s="155">
        <v>0</v>
      </c>
      <c r="Q54" s="155">
        <f>ROUND(E54*P54,2)</f>
        <v>0</v>
      </c>
      <c r="R54" s="156"/>
      <c r="S54" s="156" t="s">
        <v>113</v>
      </c>
      <c r="T54" s="156" t="s">
        <v>140</v>
      </c>
      <c r="U54" s="156">
        <v>0</v>
      </c>
      <c r="V54" s="156">
        <f>ROUND(E54*U54,2)</f>
        <v>0</v>
      </c>
      <c r="W54" s="156"/>
      <c r="X54" s="156" t="s">
        <v>185</v>
      </c>
      <c r="Y54" s="156" t="s">
        <v>115</v>
      </c>
      <c r="Z54" s="146"/>
      <c r="AA54" s="146"/>
      <c r="AB54" s="146"/>
      <c r="AC54" s="146"/>
      <c r="AD54" s="146"/>
      <c r="AE54" s="146"/>
      <c r="AF54" s="146"/>
      <c r="AG54" s="146" t="s">
        <v>186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2" x14ac:dyDescent="0.2">
      <c r="A55" s="153"/>
      <c r="B55" s="154"/>
      <c r="C55" s="245" t="s">
        <v>187</v>
      </c>
      <c r="D55" s="246"/>
      <c r="E55" s="246"/>
      <c r="F55" s="246"/>
      <c r="G55" s="246"/>
      <c r="H55" s="156"/>
      <c r="I55" s="156"/>
      <c r="J55" s="156"/>
      <c r="K55" s="156"/>
      <c r="L55" s="156"/>
      <c r="M55" s="156"/>
      <c r="N55" s="155"/>
      <c r="O55" s="155"/>
      <c r="P55" s="155"/>
      <c r="Q55" s="155"/>
      <c r="R55" s="156"/>
      <c r="S55" s="156"/>
      <c r="T55" s="156"/>
      <c r="U55" s="156"/>
      <c r="V55" s="156"/>
      <c r="W55" s="156"/>
      <c r="X55" s="156"/>
      <c r="Y55" s="156"/>
      <c r="Z55" s="146"/>
      <c r="AA55" s="146"/>
      <c r="AB55" s="146"/>
      <c r="AC55" s="146"/>
      <c r="AD55" s="146"/>
      <c r="AE55" s="146"/>
      <c r="AF55" s="146"/>
      <c r="AG55" s="146" t="s">
        <v>121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x14ac:dyDescent="0.2">
      <c r="A56" s="162" t="s">
        <v>108</v>
      </c>
      <c r="B56" s="163" t="s">
        <v>81</v>
      </c>
      <c r="C56" s="182" t="s">
        <v>30</v>
      </c>
      <c r="D56" s="164"/>
      <c r="E56" s="165"/>
      <c r="F56" s="166"/>
      <c r="G56" s="167">
        <v>0</v>
      </c>
      <c r="H56" s="161"/>
      <c r="I56" s="161">
        <f>SUM(I57:I58)</f>
        <v>0</v>
      </c>
      <c r="J56" s="161"/>
      <c r="K56" s="161">
        <f>SUM(K57:K58)</f>
        <v>0</v>
      </c>
      <c r="L56" s="161"/>
      <c r="M56" s="161">
        <f>SUM(M57:M58)</f>
        <v>0</v>
      </c>
      <c r="N56" s="160"/>
      <c r="O56" s="160">
        <f>SUM(O57:O58)</f>
        <v>0</v>
      </c>
      <c r="P56" s="160"/>
      <c r="Q56" s="160">
        <f>SUM(Q57:Q58)</f>
        <v>0</v>
      </c>
      <c r="R56" s="161"/>
      <c r="S56" s="161"/>
      <c r="T56" s="161"/>
      <c r="U56" s="161"/>
      <c r="V56" s="161">
        <f>SUM(V57:V58)</f>
        <v>0</v>
      </c>
      <c r="W56" s="161"/>
      <c r="X56" s="161"/>
      <c r="Y56" s="161"/>
      <c r="AG56" t="s">
        <v>109</v>
      </c>
    </row>
    <row r="57" spans="1:60" outlineLevel="1" x14ac:dyDescent="0.2">
      <c r="A57" s="169">
        <v>23</v>
      </c>
      <c r="B57" s="170" t="s">
        <v>188</v>
      </c>
      <c r="C57" s="183" t="s">
        <v>189</v>
      </c>
      <c r="D57" s="171" t="s">
        <v>184</v>
      </c>
      <c r="E57" s="172">
        <v>1</v>
      </c>
      <c r="F57" s="173"/>
      <c r="G57" s="174">
        <f>ROUND(E57*F57,2)</f>
        <v>0</v>
      </c>
      <c r="H57" s="157"/>
      <c r="I57" s="156">
        <f>ROUND(E57*H57,2)</f>
        <v>0</v>
      </c>
      <c r="J57" s="157"/>
      <c r="K57" s="156">
        <f>ROUND(E57*J57,2)</f>
        <v>0</v>
      </c>
      <c r="L57" s="156">
        <v>21</v>
      </c>
      <c r="M57" s="156">
        <f>G57*(1+L57/100)</f>
        <v>0</v>
      </c>
      <c r="N57" s="155">
        <v>0</v>
      </c>
      <c r="O57" s="155">
        <f>ROUND(E57*N57,2)</f>
        <v>0</v>
      </c>
      <c r="P57" s="155">
        <v>0</v>
      </c>
      <c r="Q57" s="155">
        <f>ROUND(E57*P57,2)</f>
        <v>0</v>
      </c>
      <c r="R57" s="156"/>
      <c r="S57" s="156" t="s">
        <v>113</v>
      </c>
      <c r="T57" s="156" t="s">
        <v>140</v>
      </c>
      <c r="U57" s="156">
        <v>0</v>
      </c>
      <c r="V57" s="156">
        <f>ROUND(E57*U57,2)</f>
        <v>0</v>
      </c>
      <c r="W57" s="156"/>
      <c r="X57" s="156" t="s">
        <v>185</v>
      </c>
      <c r="Y57" s="156" t="s">
        <v>115</v>
      </c>
      <c r="Z57" s="146"/>
      <c r="AA57" s="146"/>
      <c r="AB57" s="146"/>
      <c r="AC57" s="146"/>
      <c r="AD57" s="146"/>
      <c r="AE57" s="146"/>
      <c r="AF57" s="146"/>
      <c r="AG57" s="146" t="s">
        <v>186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ht="22.5" outlineLevel="2" x14ac:dyDescent="0.2">
      <c r="A58" s="153"/>
      <c r="B58" s="154"/>
      <c r="C58" s="245" t="s">
        <v>190</v>
      </c>
      <c r="D58" s="246"/>
      <c r="E58" s="246"/>
      <c r="F58" s="246"/>
      <c r="G58" s="246"/>
      <c r="H58" s="156"/>
      <c r="I58" s="156"/>
      <c r="J58" s="156"/>
      <c r="K58" s="156"/>
      <c r="L58" s="156"/>
      <c r="M58" s="156"/>
      <c r="N58" s="155"/>
      <c r="O58" s="155"/>
      <c r="P58" s="155"/>
      <c r="Q58" s="155"/>
      <c r="R58" s="156"/>
      <c r="S58" s="156"/>
      <c r="T58" s="156"/>
      <c r="U58" s="156"/>
      <c r="V58" s="156"/>
      <c r="W58" s="156"/>
      <c r="X58" s="156"/>
      <c r="Y58" s="156"/>
      <c r="Z58" s="146"/>
      <c r="AA58" s="146"/>
      <c r="AB58" s="146"/>
      <c r="AC58" s="146"/>
      <c r="AD58" s="146"/>
      <c r="AE58" s="146"/>
      <c r="AF58" s="146"/>
      <c r="AG58" s="146" t="s">
        <v>121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81" t="str">
        <f>C58</f>
        <v>Náklady na vyhotovení dokumentace skutečného provedení stavby a její předání objednateli v požadované formě a požadovaném počtu.</v>
      </c>
      <c r="BB58" s="146"/>
      <c r="BC58" s="146"/>
      <c r="BD58" s="146"/>
      <c r="BE58" s="146"/>
      <c r="BF58" s="146"/>
      <c r="BG58" s="146"/>
      <c r="BH58" s="146"/>
    </row>
    <row r="59" spans="1:60" x14ac:dyDescent="0.2">
      <c r="A59" s="3"/>
      <c r="B59" s="4"/>
      <c r="C59" s="186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AE59">
        <v>15</v>
      </c>
      <c r="AF59">
        <v>21</v>
      </c>
      <c r="AG59" t="s">
        <v>94</v>
      </c>
    </row>
    <row r="60" spans="1:60" x14ac:dyDescent="0.2">
      <c r="A60" s="149"/>
      <c r="B60" s="150" t="s">
        <v>31</v>
      </c>
      <c r="C60" s="187"/>
      <c r="D60" s="151"/>
      <c r="E60" s="152"/>
      <c r="F60" s="152"/>
      <c r="G60" s="168">
        <f>G8+G11+G21+G41+G46+G49+G53+G56</f>
        <v>0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AE60">
        <f>SUMIF(L7:L58,AE59,G7:G58)</f>
        <v>0</v>
      </c>
      <c r="AF60">
        <f>SUMIF(L7:L58,AF59,G7:G58)</f>
        <v>0</v>
      </c>
      <c r="AG60" t="s">
        <v>191</v>
      </c>
    </row>
    <row r="61" spans="1:60" x14ac:dyDescent="0.2">
      <c r="A61" s="3"/>
      <c r="B61" s="4"/>
      <c r="C61" s="186"/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60" x14ac:dyDescent="0.2">
      <c r="A62" s="3"/>
      <c r="B62" s="4"/>
      <c r="C62" s="186"/>
      <c r="D62" s="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60" x14ac:dyDescent="0.2">
      <c r="A63" s="254" t="s">
        <v>192</v>
      </c>
      <c r="B63" s="254"/>
      <c r="C63" s="255"/>
      <c r="D63" s="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60" x14ac:dyDescent="0.2">
      <c r="A64" s="256"/>
      <c r="B64" s="257"/>
      <c r="C64" s="258"/>
      <c r="D64" s="257"/>
      <c r="E64" s="257"/>
      <c r="F64" s="257"/>
      <c r="G64" s="259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AG64" t="s">
        <v>193</v>
      </c>
    </row>
    <row r="65" spans="1:33" x14ac:dyDescent="0.2">
      <c r="A65" s="260"/>
      <c r="B65" s="261"/>
      <c r="C65" s="262"/>
      <c r="D65" s="261"/>
      <c r="E65" s="261"/>
      <c r="F65" s="261"/>
      <c r="G65" s="26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3" x14ac:dyDescent="0.2">
      <c r="A66" s="260"/>
      <c r="B66" s="261"/>
      <c r="C66" s="262"/>
      <c r="D66" s="261"/>
      <c r="E66" s="261"/>
      <c r="F66" s="261"/>
      <c r="G66" s="26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33" x14ac:dyDescent="0.2">
      <c r="A67" s="260"/>
      <c r="B67" s="261"/>
      <c r="C67" s="262"/>
      <c r="D67" s="261"/>
      <c r="E67" s="261"/>
      <c r="F67" s="261"/>
      <c r="G67" s="26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3" x14ac:dyDescent="0.2">
      <c r="A68" s="264"/>
      <c r="B68" s="265"/>
      <c r="C68" s="266"/>
      <c r="D68" s="265"/>
      <c r="E68" s="265"/>
      <c r="F68" s="265"/>
      <c r="G68" s="267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33" x14ac:dyDescent="0.2">
      <c r="A69" s="3"/>
      <c r="B69" s="4"/>
      <c r="C69" s="186"/>
      <c r="D69" s="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33" x14ac:dyDescent="0.2">
      <c r="C70" s="188"/>
      <c r="D70" s="10"/>
      <c r="AG70" t="s">
        <v>194</v>
      </c>
    </row>
    <row r="71" spans="1:33" x14ac:dyDescent="0.2">
      <c r="D71" s="10"/>
    </row>
    <row r="72" spans="1:33" x14ac:dyDescent="0.2">
      <c r="D72" s="10"/>
    </row>
    <row r="73" spans="1:33" x14ac:dyDescent="0.2">
      <c r="D73" s="10"/>
    </row>
    <row r="74" spans="1:33" x14ac:dyDescent="0.2">
      <c r="D74" s="10"/>
    </row>
    <row r="75" spans="1:33" x14ac:dyDescent="0.2">
      <c r="D75" s="10"/>
    </row>
    <row r="76" spans="1:33" x14ac:dyDescent="0.2">
      <c r="D76" s="10"/>
    </row>
    <row r="77" spans="1:33" x14ac:dyDescent="0.2">
      <c r="D77" s="10"/>
    </row>
    <row r="78" spans="1:33" x14ac:dyDescent="0.2">
      <c r="D78" s="10"/>
    </row>
    <row r="79" spans="1:33" x14ac:dyDescent="0.2">
      <c r="D79" s="10"/>
    </row>
    <row r="80" spans="1:33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v//mcH5fwJ9+Rwtp5k2oi0jGqvyFKW1qeYb2zYqs4Nof1XADkH/oFVwRDwhly+jewyNstCDqqJX8/Fox4SSkOw==" saltValue="GrPXGrZ+WZVtqcDS8EaTIg==" spinCount="100000" sheet="1" objects="1" scenarios="1"/>
  <mergeCells count="14">
    <mergeCell ref="A63:C63"/>
    <mergeCell ref="A64:G68"/>
    <mergeCell ref="C27:G27"/>
    <mergeCell ref="C31:G31"/>
    <mergeCell ref="C34:G34"/>
    <mergeCell ref="C45:G45"/>
    <mergeCell ref="C55:G55"/>
    <mergeCell ref="C58:G58"/>
    <mergeCell ref="C26:G26"/>
    <mergeCell ref="A1:G1"/>
    <mergeCell ref="C2:G2"/>
    <mergeCell ref="C3:G3"/>
    <mergeCell ref="C4:G4"/>
    <mergeCell ref="C13:G13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A7B32-2334-4FB6-A997-9F5B88482DAE}">
  <dimension ref="A1:BH5000"/>
  <sheetViews>
    <sheetView tabSelected="1" workbookViewId="0">
      <selection activeCell="AA12" sqref="AA12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47" t="s">
        <v>7</v>
      </c>
      <c r="B1" s="247"/>
      <c r="C1" s="247"/>
      <c r="D1" s="247"/>
      <c r="E1" s="247"/>
      <c r="F1" s="247"/>
      <c r="G1" s="247"/>
      <c r="AG1" t="s">
        <v>82</v>
      </c>
    </row>
    <row r="2" spans="1:60" ht="24.95" customHeight="1" x14ac:dyDescent="0.2">
      <c r="A2" s="50" t="s">
        <v>8</v>
      </c>
      <c r="B2" s="49" t="s">
        <v>44</v>
      </c>
      <c r="C2" s="248" t="s">
        <v>45</v>
      </c>
      <c r="D2" s="249"/>
      <c r="E2" s="249"/>
      <c r="F2" s="249"/>
      <c r="G2" s="250"/>
      <c r="AG2" t="s">
        <v>83</v>
      </c>
    </row>
    <row r="3" spans="1:60" ht="24.95" customHeight="1" x14ac:dyDescent="0.2">
      <c r="A3" s="50" t="s">
        <v>9</v>
      </c>
      <c r="B3" s="49" t="s">
        <v>47</v>
      </c>
      <c r="C3" s="248" t="s">
        <v>48</v>
      </c>
      <c r="D3" s="249"/>
      <c r="E3" s="249"/>
      <c r="F3" s="249"/>
      <c r="G3" s="250"/>
      <c r="AC3" s="120" t="s">
        <v>83</v>
      </c>
      <c r="AG3" t="s">
        <v>84</v>
      </c>
    </row>
    <row r="4" spans="1:60" ht="24.95" customHeight="1" x14ac:dyDescent="0.2">
      <c r="A4" s="139" t="s">
        <v>10</v>
      </c>
      <c r="B4" s="140" t="s">
        <v>50</v>
      </c>
      <c r="C4" s="251" t="s">
        <v>51</v>
      </c>
      <c r="D4" s="252"/>
      <c r="E4" s="252"/>
      <c r="F4" s="252"/>
      <c r="G4" s="253"/>
      <c r="AG4" t="s">
        <v>85</v>
      </c>
    </row>
    <row r="5" spans="1:60" x14ac:dyDescent="0.2">
      <c r="D5" s="10"/>
    </row>
    <row r="6" spans="1:60" ht="38.25" x14ac:dyDescent="0.2">
      <c r="A6" s="142" t="s">
        <v>86</v>
      </c>
      <c r="B6" s="144" t="s">
        <v>87</v>
      </c>
      <c r="C6" s="144" t="s">
        <v>88</v>
      </c>
      <c r="D6" s="143" t="s">
        <v>89</v>
      </c>
      <c r="E6" s="142" t="s">
        <v>90</v>
      </c>
      <c r="F6" s="141" t="s">
        <v>91</v>
      </c>
      <c r="G6" s="142" t="s">
        <v>31</v>
      </c>
      <c r="H6" s="145" t="s">
        <v>32</v>
      </c>
      <c r="I6" s="145" t="s">
        <v>92</v>
      </c>
      <c r="J6" s="145" t="s">
        <v>33</v>
      </c>
      <c r="K6" s="145" t="s">
        <v>93</v>
      </c>
      <c r="L6" s="145" t="s">
        <v>94</v>
      </c>
      <c r="M6" s="145" t="s">
        <v>95</v>
      </c>
      <c r="N6" s="145" t="s">
        <v>96</v>
      </c>
      <c r="O6" s="145" t="s">
        <v>97</v>
      </c>
      <c r="P6" s="145" t="s">
        <v>98</v>
      </c>
      <c r="Q6" s="145" t="s">
        <v>99</v>
      </c>
      <c r="R6" s="145" t="s">
        <v>100</v>
      </c>
      <c r="S6" s="145" t="s">
        <v>101</v>
      </c>
      <c r="T6" s="145" t="s">
        <v>102</v>
      </c>
      <c r="U6" s="145" t="s">
        <v>103</v>
      </c>
      <c r="V6" s="145" t="s">
        <v>104</v>
      </c>
      <c r="W6" s="145" t="s">
        <v>105</v>
      </c>
      <c r="X6" s="145" t="s">
        <v>106</v>
      </c>
      <c r="Y6" s="145" t="s">
        <v>107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2" t="s">
        <v>108</v>
      </c>
      <c r="B8" s="163" t="s">
        <v>63</v>
      </c>
      <c r="C8" s="182" t="s">
        <v>64</v>
      </c>
      <c r="D8" s="164"/>
      <c r="E8" s="165"/>
      <c r="F8" s="166"/>
      <c r="G8" s="167">
        <v>0</v>
      </c>
      <c r="H8" s="161"/>
      <c r="I8" s="161">
        <f>SUM(I9:I10)</f>
        <v>0</v>
      </c>
      <c r="J8" s="161"/>
      <c r="K8" s="161">
        <f>SUM(K9:K10)</f>
        <v>0</v>
      </c>
      <c r="L8" s="161"/>
      <c r="M8" s="161">
        <f>SUM(M9:M10)</f>
        <v>0</v>
      </c>
      <c r="N8" s="160"/>
      <c r="O8" s="160">
        <f>SUM(O9:O10)</f>
        <v>0.08</v>
      </c>
      <c r="P8" s="160"/>
      <c r="Q8" s="160">
        <f>SUM(Q9:Q10)</f>
        <v>0</v>
      </c>
      <c r="R8" s="161"/>
      <c r="S8" s="161"/>
      <c r="T8" s="161"/>
      <c r="U8" s="161"/>
      <c r="V8" s="161">
        <f>SUM(V9:V10)</f>
        <v>0.81</v>
      </c>
      <c r="W8" s="161"/>
      <c r="X8" s="161"/>
      <c r="Y8" s="161"/>
      <c r="AG8" t="s">
        <v>109</v>
      </c>
    </row>
    <row r="9" spans="1:60" ht="22.5" outlineLevel="1" x14ac:dyDescent="0.2">
      <c r="A9" s="169">
        <v>1</v>
      </c>
      <c r="B9" s="170" t="s">
        <v>195</v>
      </c>
      <c r="C9" s="183" t="s">
        <v>196</v>
      </c>
      <c r="D9" s="171" t="s">
        <v>112</v>
      </c>
      <c r="E9" s="172">
        <v>3</v>
      </c>
      <c r="F9" s="173"/>
      <c r="G9" s="174">
        <f>ROUND(E9*F9,2)</f>
        <v>0</v>
      </c>
      <c r="H9" s="157"/>
      <c r="I9" s="156">
        <f>ROUND(E9*H9,2)</f>
        <v>0</v>
      </c>
      <c r="J9" s="157"/>
      <c r="K9" s="156">
        <f>ROUND(E9*J9,2)</f>
        <v>0</v>
      </c>
      <c r="L9" s="156">
        <v>21</v>
      </c>
      <c r="M9" s="156">
        <f>G9*(1+L9/100)</f>
        <v>0</v>
      </c>
      <c r="N9" s="155">
        <v>2.5989999999999999E-2</v>
      </c>
      <c r="O9" s="155">
        <f>ROUND(E9*N9,2)</f>
        <v>0.08</v>
      </c>
      <c r="P9" s="155">
        <v>0</v>
      </c>
      <c r="Q9" s="155">
        <f>ROUND(E9*P9,2)</f>
        <v>0</v>
      </c>
      <c r="R9" s="156"/>
      <c r="S9" s="156" t="s">
        <v>113</v>
      </c>
      <c r="T9" s="156" t="s">
        <v>113</v>
      </c>
      <c r="U9" s="156">
        <v>0.26900000000000002</v>
      </c>
      <c r="V9" s="156">
        <f>ROUND(E9*U9,2)</f>
        <v>0.81</v>
      </c>
      <c r="W9" s="156"/>
      <c r="X9" s="156" t="s">
        <v>114</v>
      </c>
      <c r="Y9" s="156" t="s">
        <v>115</v>
      </c>
      <c r="Z9" s="146"/>
      <c r="AA9" s="146"/>
      <c r="AB9" s="146"/>
      <c r="AC9" s="146"/>
      <c r="AD9" s="146"/>
      <c r="AE9" s="146"/>
      <c r="AF9" s="146"/>
      <c r="AG9" s="146" t="s">
        <v>116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">
      <c r="A10" s="153"/>
      <c r="B10" s="154"/>
      <c r="C10" s="184" t="s">
        <v>197</v>
      </c>
      <c r="D10" s="158"/>
      <c r="E10" s="159">
        <v>3</v>
      </c>
      <c r="F10" s="156"/>
      <c r="G10" s="156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117</v>
      </c>
      <c r="AH10" s="146">
        <v>5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x14ac:dyDescent="0.2">
      <c r="A11" s="162" t="s">
        <v>108</v>
      </c>
      <c r="B11" s="163" t="s">
        <v>65</v>
      </c>
      <c r="C11" s="182" t="s">
        <v>66</v>
      </c>
      <c r="D11" s="164"/>
      <c r="E11" s="165"/>
      <c r="F11" s="166"/>
      <c r="G11" s="167">
        <v>0</v>
      </c>
      <c r="H11" s="161"/>
      <c r="I11" s="161">
        <f>SUM(I12:I13)</f>
        <v>0</v>
      </c>
      <c r="J11" s="161"/>
      <c r="K11" s="161">
        <f>SUM(K12:K13)</f>
        <v>0</v>
      </c>
      <c r="L11" s="161"/>
      <c r="M11" s="161">
        <f>SUM(M12:M13)</f>
        <v>0</v>
      </c>
      <c r="N11" s="160"/>
      <c r="O11" s="160">
        <f>SUM(O12:O13)</f>
        <v>0</v>
      </c>
      <c r="P11" s="160"/>
      <c r="Q11" s="160">
        <f>SUM(Q12:Q13)</f>
        <v>0</v>
      </c>
      <c r="R11" s="161"/>
      <c r="S11" s="161"/>
      <c r="T11" s="161"/>
      <c r="U11" s="161"/>
      <c r="V11" s="161">
        <f>SUM(V12:V13)</f>
        <v>0.14000000000000001</v>
      </c>
      <c r="W11" s="161"/>
      <c r="X11" s="161"/>
      <c r="Y11" s="161"/>
      <c r="AG11" t="s">
        <v>109</v>
      </c>
    </row>
    <row r="12" spans="1:60" outlineLevel="1" x14ac:dyDescent="0.2">
      <c r="A12" s="169">
        <v>2</v>
      </c>
      <c r="B12" s="170" t="s">
        <v>198</v>
      </c>
      <c r="C12" s="183" t="s">
        <v>199</v>
      </c>
      <c r="D12" s="171" t="s">
        <v>112</v>
      </c>
      <c r="E12" s="172">
        <v>3</v>
      </c>
      <c r="F12" s="173"/>
      <c r="G12" s="174">
        <f>ROUND(E12*F12,2)</f>
        <v>0</v>
      </c>
      <c r="H12" s="157"/>
      <c r="I12" s="156">
        <f>ROUND(E12*H12,2)</f>
        <v>0</v>
      </c>
      <c r="J12" s="157"/>
      <c r="K12" s="156">
        <f>ROUND(E12*J12,2)</f>
        <v>0</v>
      </c>
      <c r="L12" s="156">
        <v>21</v>
      </c>
      <c r="M12" s="156">
        <f>G12*(1+L12/100)</f>
        <v>0</v>
      </c>
      <c r="N12" s="155">
        <v>0</v>
      </c>
      <c r="O12" s="155">
        <f>ROUND(E12*N12,2)</f>
        <v>0</v>
      </c>
      <c r="P12" s="155">
        <v>0</v>
      </c>
      <c r="Q12" s="155">
        <f>ROUND(E12*P12,2)</f>
        <v>0</v>
      </c>
      <c r="R12" s="156"/>
      <c r="S12" s="156" t="s">
        <v>113</v>
      </c>
      <c r="T12" s="156" t="s">
        <v>113</v>
      </c>
      <c r="U12" s="156">
        <v>4.8000000000000001E-2</v>
      </c>
      <c r="V12" s="156">
        <f>ROUND(E12*U12,2)</f>
        <v>0.14000000000000001</v>
      </c>
      <c r="W12" s="156"/>
      <c r="X12" s="156" t="s">
        <v>114</v>
      </c>
      <c r="Y12" s="156" t="s">
        <v>115</v>
      </c>
      <c r="Z12" s="146"/>
      <c r="AA12" s="146"/>
      <c r="AB12" s="146"/>
      <c r="AC12" s="146"/>
      <c r="AD12" s="146"/>
      <c r="AE12" s="146"/>
      <c r="AF12" s="146"/>
      <c r="AG12" s="146" t="s">
        <v>116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2" x14ac:dyDescent="0.2">
      <c r="A13" s="153"/>
      <c r="B13" s="154"/>
      <c r="C13" s="184" t="s">
        <v>222</v>
      </c>
      <c r="D13" s="158"/>
      <c r="E13" s="159">
        <v>3</v>
      </c>
      <c r="F13" s="156"/>
      <c r="G13" s="156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6"/>
      <c r="AA13" s="146"/>
      <c r="AB13" s="146"/>
      <c r="AC13" s="146"/>
      <c r="AD13" s="146"/>
      <c r="AE13" s="146"/>
      <c r="AF13" s="146"/>
      <c r="AG13" s="146" t="s">
        <v>117</v>
      </c>
      <c r="AH13" s="146">
        <v>5</v>
      </c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x14ac:dyDescent="0.2">
      <c r="A14" s="162" t="s">
        <v>108</v>
      </c>
      <c r="B14" s="163" t="s">
        <v>67</v>
      </c>
      <c r="C14" s="182" t="s">
        <v>68</v>
      </c>
      <c r="D14" s="164"/>
      <c r="E14" s="165"/>
      <c r="F14" s="166"/>
      <c r="G14" s="167">
        <v>0</v>
      </c>
      <c r="H14" s="161"/>
      <c r="I14" s="161">
        <f>SUM(I15:I21)</f>
        <v>0</v>
      </c>
      <c r="J14" s="161"/>
      <c r="K14" s="161">
        <f>SUM(K15:K21)</f>
        <v>0</v>
      </c>
      <c r="L14" s="161"/>
      <c r="M14" s="161">
        <f>SUM(M15:M21)</f>
        <v>0</v>
      </c>
      <c r="N14" s="160"/>
      <c r="O14" s="160">
        <f>SUM(O15:O21)</f>
        <v>0</v>
      </c>
      <c r="P14" s="160"/>
      <c r="Q14" s="160">
        <f>SUM(Q15:Q21)</f>
        <v>0.08</v>
      </c>
      <c r="R14" s="161"/>
      <c r="S14" s="161"/>
      <c r="T14" s="161"/>
      <c r="U14" s="161"/>
      <c r="V14" s="161">
        <f>SUM(V15:V21)</f>
        <v>1.35</v>
      </c>
      <c r="W14" s="161"/>
      <c r="X14" s="161"/>
      <c r="Y14" s="161"/>
      <c r="AG14" t="s">
        <v>109</v>
      </c>
    </row>
    <row r="15" spans="1:60" outlineLevel="1" x14ac:dyDescent="0.2">
      <c r="A15" s="169">
        <v>3</v>
      </c>
      <c r="B15" s="170" t="s">
        <v>201</v>
      </c>
      <c r="C15" s="183" t="s">
        <v>202</v>
      </c>
      <c r="D15" s="171" t="s">
        <v>112</v>
      </c>
      <c r="E15" s="172">
        <v>3</v>
      </c>
      <c r="F15" s="173"/>
      <c r="G15" s="174">
        <f>ROUND(E15*F15,2)</f>
        <v>0</v>
      </c>
      <c r="H15" s="157"/>
      <c r="I15" s="156">
        <f>ROUND(E15*H15,2)</f>
        <v>0</v>
      </c>
      <c r="J15" s="157"/>
      <c r="K15" s="156">
        <f>ROUND(E15*J15,2)</f>
        <v>0</v>
      </c>
      <c r="L15" s="156">
        <v>21</v>
      </c>
      <c r="M15" s="156">
        <f>G15*(1+L15/100)</f>
        <v>0</v>
      </c>
      <c r="N15" s="155">
        <v>4.8999999999999998E-4</v>
      </c>
      <c r="O15" s="155">
        <f>ROUND(E15*N15,2)</f>
        <v>0</v>
      </c>
      <c r="P15" s="155">
        <v>2.7E-2</v>
      </c>
      <c r="Q15" s="155">
        <f>ROUND(E15*P15,2)</f>
        <v>0.08</v>
      </c>
      <c r="R15" s="156"/>
      <c r="S15" s="156" t="s">
        <v>113</v>
      </c>
      <c r="T15" s="156" t="s">
        <v>113</v>
      </c>
      <c r="U15" s="156">
        <v>0.42</v>
      </c>
      <c r="V15" s="156">
        <f>ROUND(E15*U15,2)</f>
        <v>1.26</v>
      </c>
      <c r="W15" s="156"/>
      <c r="X15" s="156" t="s">
        <v>114</v>
      </c>
      <c r="Y15" s="156" t="s">
        <v>115</v>
      </c>
      <c r="Z15" s="146"/>
      <c r="AA15" s="146"/>
      <c r="AB15" s="146"/>
      <c r="AC15" s="146"/>
      <c r="AD15" s="146"/>
      <c r="AE15" s="146"/>
      <c r="AF15" s="146"/>
      <c r="AG15" s="146" t="s">
        <v>116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2" x14ac:dyDescent="0.2">
      <c r="A16" s="153"/>
      <c r="B16" s="154"/>
      <c r="C16" s="245" t="s">
        <v>120</v>
      </c>
      <c r="D16" s="246"/>
      <c r="E16" s="246"/>
      <c r="F16" s="246"/>
      <c r="G16" s="246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121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2" x14ac:dyDescent="0.2">
      <c r="A17" s="153"/>
      <c r="B17" s="154"/>
      <c r="C17" s="184" t="s">
        <v>203</v>
      </c>
      <c r="D17" s="158"/>
      <c r="E17" s="159">
        <v>3</v>
      </c>
      <c r="F17" s="156"/>
      <c r="G17" s="156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117</v>
      </c>
      <c r="AH17" s="146">
        <v>0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3" x14ac:dyDescent="0.2">
      <c r="A18" s="153"/>
      <c r="B18" s="154"/>
      <c r="C18" s="184"/>
      <c r="D18" s="158"/>
      <c r="E18" s="159"/>
      <c r="F18" s="156"/>
      <c r="G18" s="156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117</v>
      </c>
      <c r="AH18" s="146">
        <v>0</v>
      </c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 x14ac:dyDescent="0.2">
      <c r="A19" s="175">
        <v>4</v>
      </c>
      <c r="B19" s="176" t="s">
        <v>125</v>
      </c>
      <c r="C19" s="185" t="s">
        <v>126</v>
      </c>
      <c r="D19" s="177" t="s">
        <v>127</v>
      </c>
      <c r="E19" s="178">
        <v>9.4500000000000001E-2</v>
      </c>
      <c r="F19" s="179"/>
      <c r="G19" s="180">
        <f>ROUND(E19*F19,2)</f>
        <v>0</v>
      </c>
      <c r="H19" s="157"/>
      <c r="I19" s="156">
        <f>ROUND(E19*H19,2)</f>
        <v>0</v>
      </c>
      <c r="J19" s="157"/>
      <c r="K19" s="156">
        <f>ROUND(E19*J19,2)</f>
        <v>0</v>
      </c>
      <c r="L19" s="156">
        <v>21</v>
      </c>
      <c r="M19" s="156">
        <f>G19*(1+L19/100)</f>
        <v>0</v>
      </c>
      <c r="N19" s="155">
        <v>0</v>
      </c>
      <c r="O19" s="155">
        <f>ROUND(E19*N19,2)</f>
        <v>0</v>
      </c>
      <c r="P19" s="155">
        <v>0</v>
      </c>
      <c r="Q19" s="155">
        <f>ROUND(E19*P19,2)</f>
        <v>0</v>
      </c>
      <c r="R19" s="156"/>
      <c r="S19" s="156" t="s">
        <v>113</v>
      </c>
      <c r="T19" s="156" t="s">
        <v>113</v>
      </c>
      <c r="U19" s="156">
        <v>0.93</v>
      </c>
      <c r="V19" s="156">
        <f>ROUND(E19*U19,2)</f>
        <v>0.09</v>
      </c>
      <c r="W19" s="156"/>
      <c r="X19" s="156" t="s">
        <v>128</v>
      </c>
      <c r="Y19" s="156" t="s">
        <v>115</v>
      </c>
      <c r="Z19" s="146"/>
      <c r="AA19" s="146"/>
      <c r="AB19" s="146"/>
      <c r="AC19" s="146"/>
      <c r="AD19" s="146"/>
      <c r="AE19" s="146"/>
      <c r="AF19" s="146"/>
      <c r="AG19" s="146" t="s">
        <v>129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1" x14ac:dyDescent="0.2">
      <c r="A20" s="175">
        <v>5</v>
      </c>
      <c r="B20" s="176" t="s">
        <v>130</v>
      </c>
      <c r="C20" s="185" t="s">
        <v>131</v>
      </c>
      <c r="D20" s="177" t="s">
        <v>127</v>
      </c>
      <c r="E20" s="178">
        <v>9.4500000000000001E-2</v>
      </c>
      <c r="F20" s="179"/>
      <c r="G20" s="180">
        <f>ROUND(E20*F20,2)</f>
        <v>0</v>
      </c>
      <c r="H20" s="157"/>
      <c r="I20" s="156">
        <f>ROUND(E20*H20,2)</f>
        <v>0</v>
      </c>
      <c r="J20" s="157"/>
      <c r="K20" s="156">
        <f>ROUND(E20*J20,2)</f>
        <v>0</v>
      </c>
      <c r="L20" s="156">
        <v>21</v>
      </c>
      <c r="M20" s="156">
        <f>G20*(1+L20/100)</f>
        <v>0</v>
      </c>
      <c r="N20" s="155">
        <v>0</v>
      </c>
      <c r="O20" s="155">
        <f>ROUND(E20*N20,2)</f>
        <v>0</v>
      </c>
      <c r="P20" s="155">
        <v>0</v>
      </c>
      <c r="Q20" s="155">
        <f>ROUND(E20*P20,2)</f>
        <v>0</v>
      </c>
      <c r="R20" s="156"/>
      <c r="S20" s="156" t="s">
        <v>113</v>
      </c>
      <c r="T20" s="156" t="s">
        <v>113</v>
      </c>
      <c r="U20" s="156">
        <v>0.04</v>
      </c>
      <c r="V20" s="156">
        <f>ROUND(E20*U20,2)</f>
        <v>0</v>
      </c>
      <c r="W20" s="156"/>
      <c r="X20" s="156" t="s">
        <v>128</v>
      </c>
      <c r="Y20" s="156" t="s">
        <v>115</v>
      </c>
      <c r="Z20" s="146"/>
      <c r="AA20" s="146"/>
      <c r="AB20" s="146"/>
      <c r="AC20" s="146"/>
      <c r="AD20" s="146"/>
      <c r="AE20" s="146"/>
      <c r="AF20" s="146"/>
      <c r="AG20" s="146" t="s">
        <v>129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ht="22.5" outlineLevel="1" x14ac:dyDescent="0.2">
      <c r="A21" s="175">
        <v>6</v>
      </c>
      <c r="B21" s="176" t="s">
        <v>132</v>
      </c>
      <c r="C21" s="185" t="s">
        <v>133</v>
      </c>
      <c r="D21" s="177" t="s">
        <v>127</v>
      </c>
      <c r="E21" s="178">
        <v>9.4500000000000001E-2</v>
      </c>
      <c r="F21" s="179"/>
      <c r="G21" s="180">
        <f>ROUND(E21*F21,2)</f>
        <v>0</v>
      </c>
      <c r="H21" s="157"/>
      <c r="I21" s="156">
        <f>ROUND(E21*H21,2)</f>
        <v>0</v>
      </c>
      <c r="J21" s="157"/>
      <c r="K21" s="156">
        <f>ROUND(E21*J21,2)</f>
        <v>0</v>
      </c>
      <c r="L21" s="156">
        <v>21</v>
      </c>
      <c r="M21" s="156">
        <f>G21*(1+L21/100)</f>
        <v>0</v>
      </c>
      <c r="N21" s="155">
        <v>0</v>
      </c>
      <c r="O21" s="155">
        <f>ROUND(E21*N21,2)</f>
        <v>0</v>
      </c>
      <c r="P21" s="155">
        <v>0</v>
      </c>
      <c r="Q21" s="155">
        <f>ROUND(E21*P21,2)</f>
        <v>0</v>
      </c>
      <c r="R21" s="156"/>
      <c r="S21" s="156" t="s">
        <v>113</v>
      </c>
      <c r="T21" s="156" t="s">
        <v>113</v>
      </c>
      <c r="U21" s="156">
        <v>0</v>
      </c>
      <c r="V21" s="156">
        <f>ROUND(E21*U21,2)</f>
        <v>0</v>
      </c>
      <c r="W21" s="156"/>
      <c r="X21" s="156" t="s">
        <v>128</v>
      </c>
      <c r="Y21" s="156" t="s">
        <v>115</v>
      </c>
      <c r="Z21" s="146"/>
      <c r="AA21" s="146"/>
      <c r="AB21" s="146"/>
      <c r="AC21" s="146"/>
      <c r="AD21" s="146"/>
      <c r="AE21" s="146"/>
      <c r="AF21" s="146"/>
      <c r="AG21" s="146" t="s">
        <v>129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x14ac:dyDescent="0.2">
      <c r="A22" s="162" t="s">
        <v>108</v>
      </c>
      <c r="B22" s="163" t="s">
        <v>69</v>
      </c>
      <c r="C22" s="182" t="s">
        <v>70</v>
      </c>
      <c r="D22" s="164"/>
      <c r="E22" s="165"/>
      <c r="F22" s="166"/>
      <c r="G22" s="167">
        <v>0</v>
      </c>
      <c r="H22" s="161"/>
      <c r="I22" s="161">
        <f>SUM(I23:I33)</f>
        <v>0</v>
      </c>
      <c r="J22" s="161"/>
      <c r="K22" s="161">
        <f>SUM(K23:K33)</f>
        <v>0</v>
      </c>
      <c r="L22" s="161"/>
      <c r="M22" s="161">
        <f>SUM(M23:M33)</f>
        <v>0</v>
      </c>
      <c r="N22" s="160"/>
      <c r="O22" s="160">
        <f>SUM(O23:O33)</f>
        <v>0</v>
      </c>
      <c r="P22" s="160"/>
      <c r="Q22" s="160">
        <f>SUM(Q23:Q33)</f>
        <v>0</v>
      </c>
      <c r="R22" s="161"/>
      <c r="S22" s="161"/>
      <c r="T22" s="161"/>
      <c r="U22" s="161"/>
      <c r="V22" s="161">
        <f>SUM(V23:V33)</f>
        <v>1.4800000000000002</v>
      </c>
      <c r="W22" s="161"/>
      <c r="X22" s="161"/>
      <c r="Y22" s="161"/>
      <c r="AG22" t="s">
        <v>109</v>
      </c>
    </row>
    <row r="23" spans="1:60" outlineLevel="1" x14ac:dyDescent="0.2">
      <c r="A23" s="169">
        <v>7</v>
      </c>
      <c r="B23" s="170" t="s">
        <v>204</v>
      </c>
      <c r="C23" s="183" t="s">
        <v>205</v>
      </c>
      <c r="D23" s="171" t="s">
        <v>112</v>
      </c>
      <c r="E23" s="172">
        <v>3</v>
      </c>
      <c r="F23" s="173"/>
      <c r="G23" s="174">
        <f>ROUND(E23*F23,2)</f>
        <v>0</v>
      </c>
      <c r="H23" s="157"/>
      <c r="I23" s="156">
        <f>ROUND(E23*H23,2)</f>
        <v>0</v>
      </c>
      <c r="J23" s="157"/>
      <c r="K23" s="156">
        <f>ROUND(E23*J23,2)</f>
        <v>0</v>
      </c>
      <c r="L23" s="156">
        <v>21</v>
      </c>
      <c r="M23" s="156">
        <f>G23*(1+L23/100)</f>
        <v>0</v>
      </c>
      <c r="N23" s="155">
        <v>4.6999999999999999E-4</v>
      </c>
      <c r="O23" s="155">
        <f>ROUND(E23*N23,2)</f>
        <v>0</v>
      </c>
      <c r="P23" s="155">
        <v>0</v>
      </c>
      <c r="Q23" s="155">
        <f>ROUND(E23*P23,2)</f>
        <v>0</v>
      </c>
      <c r="R23" s="156"/>
      <c r="S23" s="156" t="s">
        <v>113</v>
      </c>
      <c r="T23" s="156" t="s">
        <v>113</v>
      </c>
      <c r="U23" s="156">
        <v>0.36</v>
      </c>
      <c r="V23" s="156">
        <f>ROUND(E23*U23,2)</f>
        <v>1.08</v>
      </c>
      <c r="W23" s="156"/>
      <c r="X23" s="156" t="s">
        <v>114</v>
      </c>
      <c r="Y23" s="156" t="s">
        <v>115</v>
      </c>
      <c r="Z23" s="146"/>
      <c r="AA23" s="146"/>
      <c r="AB23" s="146"/>
      <c r="AC23" s="146"/>
      <c r="AD23" s="146"/>
      <c r="AE23" s="146"/>
      <c r="AF23" s="146"/>
      <c r="AG23" s="146" t="s">
        <v>116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2" x14ac:dyDescent="0.2">
      <c r="A24" s="153"/>
      <c r="B24" s="154"/>
      <c r="C24" s="245" t="s">
        <v>206</v>
      </c>
      <c r="D24" s="246"/>
      <c r="E24" s="246"/>
      <c r="F24" s="246"/>
      <c r="G24" s="246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121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2" x14ac:dyDescent="0.2">
      <c r="A25" s="153"/>
      <c r="B25" s="154"/>
      <c r="C25" s="184" t="s">
        <v>122</v>
      </c>
      <c r="D25" s="158"/>
      <c r="E25" s="159">
        <v>1</v>
      </c>
      <c r="F25" s="156"/>
      <c r="G25" s="156"/>
      <c r="H25" s="156"/>
      <c r="I25" s="156"/>
      <c r="J25" s="156"/>
      <c r="K25" s="156"/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Z25" s="146"/>
      <c r="AA25" s="146"/>
      <c r="AB25" s="146"/>
      <c r="AC25" s="146"/>
      <c r="AD25" s="146"/>
      <c r="AE25" s="146"/>
      <c r="AF25" s="146"/>
      <c r="AG25" s="146" t="s">
        <v>117</v>
      </c>
      <c r="AH25" s="146">
        <v>0</v>
      </c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3" x14ac:dyDescent="0.2">
      <c r="A26" s="153"/>
      <c r="B26" s="154"/>
      <c r="C26" s="184" t="s">
        <v>122</v>
      </c>
      <c r="D26" s="158"/>
      <c r="E26" s="159">
        <v>1</v>
      </c>
      <c r="F26" s="156"/>
      <c r="G26" s="156"/>
      <c r="H26" s="156"/>
      <c r="I26" s="156"/>
      <c r="J26" s="156"/>
      <c r="K26" s="156"/>
      <c r="L26" s="156"/>
      <c r="M26" s="156"/>
      <c r="N26" s="155"/>
      <c r="O26" s="155"/>
      <c r="P26" s="155"/>
      <c r="Q26" s="155"/>
      <c r="R26" s="156"/>
      <c r="S26" s="156"/>
      <c r="T26" s="156"/>
      <c r="U26" s="156"/>
      <c r="V26" s="156"/>
      <c r="W26" s="156"/>
      <c r="X26" s="156"/>
      <c r="Y26" s="156"/>
      <c r="Z26" s="146"/>
      <c r="AA26" s="146"/>
      <c r="AB26" s="146"/>
      <c r="AC26" s="146"/>
      <c r="AD26" s="146"/>
      <c r="AE26" s="146"/>
      <c r="AF26" s="146"/>
      <c r="AG26" s="146" t="s">
        <v>117</v>
      </c>
      <c r="AH26" s="146">
        <v>0</v>
      </c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3" x14ac:dyDescent="0.2">
      <c r="A27" s="153"/>
      <c r="B27" s="154"/>
      <c r="C27" s="184" t="s">
        <v>122</v>
      </c>
      <c r="D27" s="158"/>
      <c r="E27" s="159">
        <v>1</v>
      </c>
      <c r="F27" s="156"/>
      <c r="G27" s="156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117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3" x14ac:dyDescent="0.2">
      <c r="A28" s="153"/>
      <c r="B28" s="154"/>
      <c r="C28" s="184"/>
      <c r="D28" s="158"/>
      <c r="E28" s="159"/>
      <c r="F28" s="156"/>
      <c r="G28" s="156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117</v>
      </c>
      <c r="AH28" s="146">
        <v>0</v>
      </c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1" x14ac:dyDescent="0.2">
      <c r="A29" s="169">
        <v>8</v>
      </c>
      <c r="B29" s="170" t="s">
        <v>207</v>
      </c>
      <c r="C29" s="183" t="s">
        <v>208</v>
      </c>
      <c r="D29" s="171" t="s">
        <v>168</v>
      </c>
      <c r="E29" s="172">
        <v>3</v>
      </c>
      <c r="F29" s="173"/>
      <c r="G29" s="174">
        <f>ROUND(E29*F29,2)</f>
        <v>0</v>
      </c>
      <c r="H29" s="157"/>
      <c r="I29" s="156">
        <f>ROUND(E29*H29,2)</f>
        <v>0</v>
      </c>
      <c r="J29" s="157"/>
      <c r="K29" s="156">
        <f>ROUND(E29*J29,2)</f>
        <v>0</v>
      </c>
      <c r="L29" s="156">
        <v>21</v>
      </c>
      <c r="M29" s="156">
        <f>G29*(1+L29/100)</f>
        <v>0</v>
      </c>
      <c r="N29" s="155">
        <v>3.8000000000000002E-4</v>
      </c>
      <c r="O29" s="155">
        <f>ROUND(E29*N29,2)</f>
        <v>0</v>
      </c>
      <c r="P29" s="155">
        <v>0</v>
      </c>
      <c r="Q29" s="155">
        <f>ROUND(E29*P29,2)</f>
        <v>0</v>
      </c>
      <c r="R29" s="156"/>
      <c r="S29" s="156" t="s">
        <v>113</v>
      </c>
      <c r="T29" s="156" t="s">
        <v>113</v>
      </c>
      <c r="U29" s="156">
        <v>0.13</v>
      </c>
      <c r="V29" s="156">
        <f>ROUND(E29*U29,2)</f>
        <v>0.39</v>
      </c>
      <c r="W29" s="156"/>
      <c r="X29" s="156" t="s">
        <v>114</v>
      </c>
      <c r="Y29" s="156" t="s">
        <v>115</v>
      </c>
      <c r="Z29" s="146"/>
      <c r="AA29" s="146"/>
      <c r="AB29" s="146"/>
      <c r="AC29" s="146"/>
      <c r="AD29" s="146"/>
      <c r="AE29" s="146"/>
      <c r="AF29" s="146"/>
      <c r="AG29" s="146" t="s">
        <v>116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2" x14ac:dyDescent="0.2">
      <c r="A30" s="153"/>
      <c r="B30" s="154"/>
      <c r="C30" s="245" t="s">
        <v>209</v>
      </c>
      <c r="D30" s="246"/>
      <c r="E30" s="246"/>
      <c r="F30" s="246"/>
      <c r="G30" s="246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121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1" x14ac:dyDescent="0.2">
      <c r="A31" s="169">
        <v>9</v>
      </c>
      <c r="B31" s="170" t="s">
        <v>210</v>
      </c>
      <c r="C31" s="183" t="s">
        <v>211</v>
      </c>
      <c r="D31" s="171" t="s">
        <v>138</v>
      </c>
      <c r="E31" s="172">
        <v>3</v>
      </c>
      <c r="F31" s="173"/>
      <c r="G31" s="174">
        <f>ROUND(E31*F31,2)</f>
        <v>0</v>
      </c>
      <c r="H31" s="157"/>
      <c r="I31" s="156">
        <f>ROUND(E31*H31,2)</f>
        <v>0</v>
      </c>
      <c r="J31" s="157"/>
      <c r="K31" s="156">
        <f>ROUND(E31*J31,2)</f>
        <v>0</v>
      </c>
      <c r="L31" s="156">
        <v>21</v>
      </c>
      <c r="M31" s="156">
        <f>G31*(1+L31/100)</f>
        <v>0</v>
      </c>
      <c r="N31" s="155">
        <v>0</v>
      </c>
      <c r="O31" s="155">
        <f>ROUND(E31*N31,2)</f>
        <v>0</v>
      </c>
      <c r="P31" s="155">
        <v>0</v>
      </c>
      <c r="Q31" s="155">
        <f>ROUND(E31*P31,2)</f>
        <v>0</v>
      </c>
      <c r="R31" s="156"/>
      <c r="S31" s="156" t="s">
        <v>139</v>
      </c>
      <c r="T31" s="156" t="s">
        <v>140</v>
      </c>
      <c r="U31" s="156">
        <v>0</v>
      </c>
      <c r="V31" s="156">
        <f>ROUND(E31*U31,2)</f>
        <v>0</v>
      </c>
      <c r="W31" s="156"/>
      <c r="X31" s="156" t="s">
        <v>114</v>
      </c>
      <c r="Y31" s="156" t="s">
        <v>115</v>
      </c>
      <c r="Z31" s="146"/>
      <c r="AA31" s="146"/>
      <c r="AB31" s="146"/>
      <c r="AC31" s="146"/>
      <c r="AD31" s="146"/>
      <c r="AE31" s="146"/>
      <c r="AF31" s="146"/>
      <c r="AG31" s="146" t="s">
        <v>116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2" x14ac:dyDescent="0.2">
      <c r="A32" s="153"/>
      <c r="B32" s="154"/>
      <c r="C32" s="184" t="s">
        <v>200</v>
      </c>
      <c r="D32" s="158"/>
      <c r="E32" s="159">
        <v>3</v>
      </c>
      <c r="F32" s="156"/>
      <c r="G32" s="156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117</v>
      </c>
      <c r="AH32" s="146">
        <v>5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1" x14ac:dyDescent="0.2">
      <c r="A33" s="175">
        <v>10</v>
      </c>
      <c r="B33" s="176" t="s">
        <v>212</v>
      </c>
      <c r="C33" s="185" t="s">
        <v>213</v>
      </c>
      <c r="D33" s="177" t="s">
        <v>127</v>
      </c>
      <c r="E33" s="178">
        <v>3.5500000000000002E-3</v>
      </c>
      <c r="F33" s="179"/>
      <c r="G33" s="180">
        <f>ROUND(E33*F33,2)</f>
        <v>0</v>
      </c>
      <c r="H33" s="157"/>
      <c r="I33" s="156">
        <f>ROUND(E33*H33,2)</f>
        <v>0</v>
      </c>
      <c r="J33" s="157"/>
      <c r="K33" s="156">
        <f>ROUND(E33*J33,2)</f>
        <v>0</v>
      </c>
      <c r="L33" s="156">
        <v>21</v>
      </c>
      <c r="M33" s="156">
        <f>G33*(1+L33/100)</f>
        <v>0</v>
      </c>
      <c r="N33" s="155">
        <v>0</v>
      </c>
      <c r="O33" s="155">
        <f>ROUND(E33*N33,2)</f>
        <v>0</v>
      </c>
      <c r="P33" s="155">
        <v>0</v>
      </c>
      <c r="Q33" s="155">
        <f>ROUND(E33*P33,2)</f>
        <v>0</v>
      </c>
      <c r="R33" s="156"/>
      <c r="S33" s="156" t="s">
        <v>113</v>
      </c>
      <c r="T33" s="156" t="s">
        <v>113</v>
      </c>
      <c r="U33" s="156">
        <v>1.47</v>
      </c>
      <c r="V33" s="156">
        <f>ROUND(E33*U33,2)</f>
        <v>0.01</v>
      </c>
      <c r="W33" s="156"/>
      <c r="X33" s="156" t="s">
        <v>161</v>
      </c>
      <c r="Y33" s="156" t="s">
        <v>115</v>
      </c>
      <c r="Z33" s="146"/>
      <c r="AA33" s="146"/>
      <c r="AB33" s="146"/>
      <c r="AC33" s="146"/>
      <c r="AD33" s="146"/>
      <c r="AE33" s="146"/>
      <c r="AF33" s="146"/>
      <c r="AG33" s="146" t="s">
        <v>162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x14ac:dyDescent="0.2">
      <c r="A34" s="162" t="s">
        <v>108</v>
      </c>
      <c r="B34" s="163" t="s">
        <v>80</v>
      </c>
      <c r="C34" s="182" t="s">
        <v>29</v>
      </c>
      <c r="D34" s="164"/>
      <c r="E34" s="165"/>
      <c r="F34" s="166"/>
      <c r="G34" s="167">
        <v>0</v>
      </c>
      <c r="H34" s="161"/>
      <c r="I34" s="161">
        <f>SUM(I35:I36)</f>
        <v>0</v>
      </c>
      <c r="J34" s="161"/>
      <c r="K34" s="161">
        <f>SUM(K35:K36)</f>
        <v>0</v>
      </c>
      <c r="L34" s="161"/>
      <c r="M34" s="161">
        <f>SUM(M35:M36)</f>
        <v>0</v>
      </c>
      <c r="N34" s="160"/>
      <c r="O34" s="160">
        <f>SUM(O35:O36)</f>
        <v>0</v>
      </c>
      <c r="P34" s="160"/>
      <c r="Q34" s="160">
        <f>SUM(Q35:Q36)</f>
        <v>0</v>
      </c>
      <c r="R34" s="161"/>
      <c r="S34" s="161"/>
      <c r="T34" s="161"/>
      <c r="U34" s="161"/>
      <c r="V34" s="161">
        <f>SUM(V35:V36)</f>
        <v>0</v>
      </c>
      <c r="W34" s="161"/>
      <c r="X34" s="161"/>
      <c r="Y34" s="161"/>
      <c r="AG34" t="s">
        <v>109</v>
      </c>
    </row>
    <row r="35" spans="1:60" outlineLevel="1" x14ac:dyDescent="0.2">
      <c r="A35" s="169">
        <v>11</v>
      </c>
      <c r="B35" s="170" t="s">
        <v>182</v>
      </c>
      <c r="C35" s="183" t="s">
        <v>183</v>
      </c>
      <c r="D35" s="171" t="s">
        <v>184</v>
      </c>
      <c r="E35" s="172">
        <v>1</v>
      </c>
      <c r="F35" s="173"/>
      <c r="G35" s="174">
        <f>ROUND(E35*F35,2)</f>
        <v>0</v>
      </c>
      <c r="H35" s="157"/>
      <c r="I35" s="156">
        <f>ROUND(E35*H35,2)</f>
        <v>0</v>
      </c>
      <c r="J35" s="157"/>
      <c r="K35" s="156">
        <f>ROUND(E35*J35,2)</f>
        <v>0</v>
      </c>
      <c r="L35" s="156">
        <v>21</v>
      </c>
      <c r="M35" s="156">
        <f>G35*(1+L35/100)</f>
        <v>0</v>
      </c>
      <c r="N35" s="155">
        <v>0</v>
      </c>
      <c r="O35" s="155">
        <f>ROUND(E35*N35,2)</f>
        <v>0</v>
      </c>
      <c r="P35" s="155">
        <v>0</v>
      </c>
      <c r="Q35" s="155">
        <f>ROUND(E35*P35,2)</f>
        <v>0</v>
      </c>
      <c r="R35" s="156"/>
      <c r="S35" s="156" t="s">
        <v>113</v>
      </c>
      <c r="T35" s="156" t="s">
        <v>140</v>
      </c>
      <c r="U35" s="156">
        <v>0</v>
      </c>
      <c r="V35" s="156">
        <f>ROUND(E35*U35,2)</f>
        <v>0</v>
      </c>
      <c r="W35" s="156"/>
      <c r="X35" s="156" t="s">
        <v>185</v>
      </c>
      <c r="Y35" s="156" t="s">
        <v>115</v>
      </c>
      <c r="Z35" s="146"/>
      <c r="AA35" s="146"/>
      <c r="AB35" s="146"/>
      <c r="AC35" s="146"/>
      <c r="AD35" s="146"/>
      <c r="AE35" s="146"/>
      <c r="AF35" s="146"/>
      <c r="AG35" s="146" t="s">
        <v>186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2" x14ac:dyDescent="0.2">
      <c r="A36" s="153"/>
      <c r="B36" s="154"/>
      <c r="C36" s="245" t="s">
        <v>187</v>
      </c>
      <c r="D36" s="246"/>
      <c r="E36" s="246"/>
      <c r="F36" s="246"/>
      <c r="G36" s="246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121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x14ac:dyDescent="0.2">
      <c r="A37" s="162" t="s">
        <v>108</v>
      </c>
      <c r="B37" s="163" t="s">
        <v>81</v>
      </c>
      <c r="C37" s="182" t="s">
        <v>30</v>
      </c>
      <c r="D37" s="164"/>
      <c r="E37" s="165"/>
      <c r="F37" s="166"/>
      <c r="G37" s="167">
        <v>0</v>
      </c>
      <c r="H37" s="161"/>
      <c r="I37" s="161">
        <f>SUM(I38:I39)</f>
        <v>0</v>
      </c>
      <c r="J37" s="161"/>
      <c r="K37" s="161">
        <f>SUM(K38:K39)</f>
        <v>0</v>
      </c>
      <c r="L37" s="161"/>
      <c r="M37" s="161">
        <f>SUM(M38:M39)</f>
        <v>0</v>
      </c>
      <c r="N37" s="160"/>
      <c r="O37" s="160">
        <f>SUM(O38:O39)</f>
        <v>0</v>
      </c>
      <c r="P37" s="160"/>
      <c r="Q37" s="160">
        <f>SUM(Q38:Q39)</f>
        <v>0</v>
      </c>
      <c r="R37" s="161"/>
      <c r="S37" s="161"/>
      <c r="T37" s="161"/>
      <c r="U37" s="161"/>
      <c r="V37" s="161">
        <f>SUM(V38:V39)</f>
        <v>0</v>
      </c>
      <c r="W37" s="161"/>
      <c r="X37" s="161"/>
      <c r="Y37" s="161"/>
      <c r="AG37" t="s">
        <v>109</v>
      </c>
    </row>
    <row r="38" spans="1:60" outlineLevel="1" x14ac:dyDescent="0.2">
      <c r="A38" s="169">
        <v>12</v>
      </c>
      <c r="B38" s="170" t="s">
        <v>188</v>
      </c>
      <c r="C38" s="183" t="s">
        <v>189</v>
      </c>
      <c r="D38" s="171" t="s">
        <v>184</v>
      </c>
      <c r="E38" s="172">
        <v>1</v>
      </c>
      <c r="F38" s="173"/>
      <c r="G38" s="174">
        <f>ROUND(E38*F38,2)</f>
        <v>0</v>
      </c>
      <c r="H38" s="157"/>
      <c r="I38" s="156">
        <f>ROUND(E38*H38,2)</f>
        <v>0</v>
      </c>
      <c r="J38" s="157"/>
      <c r="K38" s="156">
        <f>ROUND(E38*J38,2)</f>
        <v>0</v>
      </c>
      <c r="L38" s="156">
        <v>21</v>
      </c>
      <c r="M38" s="156">
        <f>G38*(1+L38/100)</f>
        <v>0</v>
      </c>
      <c r="N38" s="155">
        <v>0</v>
      </c>
      <c r="O38" s="155">
        <f>ROUND(E38*N38,2)</f>
        <v>0</v>
      </c>
      <c r="P38" s="155">
        <v>0</v>
      </c>
      <c r="Q38" s="155">
        <f>ROUND(E38*P38,2)</f>
        <v>0</v>
      </c>
      <c r="R38" s="156"/>
      <c r="S38" s="156" t="s">
        <v>113</v>
      </c>
      <c r="T38" s="156" t="s">
        <v>140</v>
      </c>
      <c r="U38" s="156">
        <v>0</v>
      </c>
      <c r="V38" s="156">
        <f>ROUND(E38*U38,2)</f>
        <v>0</v>
      </c>
      <c r="W38" s="156"/>
      <c r="X38" s="156" t="s">
        <v>185</v>
      </c>
      <c r="Y38" s="156" t="s">
        <v>115</v>
      </c>
      <c r="Z38" s="146"/>
      <c r="AA38" s="146"/>
      <c r="AB38" s="146"/>
      <c r="AC38" s="146"/>
      <c r="AD38" s="146"/>
      <c r="AE38" s="146"/>
      <c r="AF38" s="146"/>
      <c r="AG38" s="146" t="s">
        <v>186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ht="22.5" outlineLevel="2" x14ac:dyDescent="0.2">
      <c r="A39" s="153"/>
      <c r="B39" s="154"/>
      <c r="C39" s="245" t="s">
        <v>190</v>
      </c>
      <c r="D39" s="246"/>
      <c r="E39" s="246"/>
      <c r="F39" s="246"/>
      <c r="G39" s="24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121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81" t="str">
        <f>C39</f>
        <v>Náklady na vyhotovení dokumentace skutečného provedení stavby a její předání objednateli v požadované formě a požadovaném počtu.</v>
      </c>
      <c r="BB39" s="146"/>
      <c r="BC39" s="146"/>
      <c r="BD39" s="146"/>
      <c r="BE39" s="146"/>
      <c r="BF39" s="146"/>
      <c r="BG39" s="146"/>
      <c r="BH39" s="146"/>
    </row>
    <row r="40" spans="1:60" x14ac:dyDescent="0.2">
      <c r="A40" s="3"/>
      <c r="B40" s="4"/>
      <c r="C40" s="186"/>
      <c r="D40" s="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E40">
        <v>15</v>
      </c>
      <c r="AF40">
        <v>21</v>
      </c>
      <c r="AG40" t="s">
        <v>94</v>
      </c>
    </row>
    <row r="41" spans="1:60" x14ac:dyDescent="0.2">
      <c r="A41" s="149"/>
      <c r="B41" s="150" t="s">
        <v>31</v>
      </c>
      <c r="C41" s="187"/>
      <c r="D41" s="151"/>
      <c r="E41" s="152"/>
      <c r="F41" s="152"/>
      <c r="G41" s="168">
        <f>G8+G11+G14+G22+G34+G37</f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E41">
        <f>SUMIF(L7:L39,AE40,G7:G39)</f>
        <v>0</v>
      </c>
      <c r="AF41">
        <f>SUMIF(L7:L39,AF40,G7:G39)</f>
        <v>0</v>
      </c>
      <c r="AG41" t="s">
        <v>191</v>
      </c>
    </row>
    <row r="42" spans="1:60" x14ac:dyDescent="0.2">
      <c r="A42" s="3"/>
      <c r="B42" s="4"/>
      <c r="C42" s="186"/>
      <c r="D42" s="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60" x14ac:dyDescent="0.2">
      <c r="A43" s="3"/>
      <c r="B43" s="4"/>
      <c r="C43" s="186"/>
      <c r="D43" s="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60" x14ac:dyDescent="0.2">
      <c r="A44" s="254" t="s">
        <v>192</v>
      </c>
      <c r="B44" s="254"/>
      <c r="C44" s="255"/>
      <c r="D44" s="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60" x14ac:dyDescent="0.2">
      <c r="A45" s="256"/>
      <c r="B45" s="257"/>
      <c r="C45" s="258"/>
      <c r="D45" s="257"/>
      <c r="E45" s="257"/>
      <c r="F45" s="257"/>
      <c r="G45" s="259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G45" t="s">
        <v>193</v>
      </c>
    </row>
    <row r="46" spans="1:60" x14ac:dyDescent="0.2">
      <c r="A46" s="260"/>
      <c r="B46" s="261"/>
      <c r="C46" s="262"/>
      <c r="D46" s="261"/>
      <c r="E46" s="261"/>
      <c r="F46" s="261"/>
      <c r="G46" s="26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60" x14ac:dyDescent="0.2">
      <c r="A47" s="260"/>
      <c r="B47" s="261"/>
      <c r="C47" s="262"/>
      <c r="D47" s="261"/>
      <c r="E47" s="261"/>
      <c r="F47" s="261"/>
      <c r="G47" s="26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60" x14ac:dyDescent="0.2">
      <c r="A48" s="260"/>
      <c r="B48" s="261"/>
      <c r="C48" s="262"/>
      <c r="D48" s="261"/>
      <c r="E48" s="261"/>
      <c r="F48" s="261"/>
      <c r="G48" s="26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33" x14ac:dyDescent="0.2">
      <c r="A49" s="264"/>
      <c r="B49" s="265"/>
      <c r="C49" s="266"/>
      <c r="D49" s="265"/>
      <c r="E49" s="265"/>
      <c r="F49" s="265"/>
      <c r="G49" s="267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33" x14ac:dyDescent="0.2">
      <c r="A50" s="3"/>
      <c r="B50" s="4"/>
      <c r="C50" s="186"/>
      <c r="D50" s="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33" x14ac:dyDescent="0.2">
      <c r="C51" s="188"/>
      <c r="D51" s="10"/>
      <c r="AG51" t="s">
        <v>194</v>
      </c>
    </row>
    <row r="52" spans="1:33" x14ac:dyDescent="0.2">
      <c r="D52" s="10"/>
    </row>
    <row r="53" spans="1:33" x14ac:dyDescent="0.2">
      <c r="D53" s="10"/>
    </row>
    <row r="54" spans="1:33" x14ac:dyDescent="0.2">
      <c r="D54" s="10"/>
    </row>
    <row r="55" spans="1:33" x14ac:dyDescent="0.2">
      <c r="D55" s="10"/>
    </row>
    <row r="56" spans="1:33" x14ac:dyDescent="0.2">
      <c r="D56" s="10"/>
    </row>
    <row r="57" spans="1:33" x14ac:dyDescent="0.2">
      <c r="D57" s="10"/>
    </row>
    <row r="58" spans="1:33" x14ac:dyDescent="0.2">
      <c r="D58" s="10"/>
    </row>
    <row r="59" spans="1:33" x14ac:dyDescent="0.2">
      <c r="D59" s="10"/>
    </row>
    <row r="60" spans="1:33" x14ac:dyDescent="0.2">
      <c r="D60" s="10"/>
    </row>
    <row r="61" spans="1:33" x14ac:dyDescent="0.2">
      <c r="D61" s="10"/>
    </row>
    <row r="62" spans="1:33" x14ac:dyDescent="0.2">
      <c r="D62" s="10"/>
    </row>
    <row r="63" spans="1:33" x14ac:dyDescent="0.2">
      <c r="D63" s="10"/>
    </row>
    <row r="64" spans="1:33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sBzYeb61EKNS37WRslUS97mNQHi1PbjkpdL5XjyGJt2MgDPhv+qAAqB+qlHYw2H7qZB4JoiQuedwvoyNgylePA==" saltValue="qJ9xbFxWlnYViEPxEZTvtQ==" spinCount="100000" sheet="1" objects="1" scenarios="1"/>
  <mergeCells count="11">
    <mergeCell ref="C30:G30"/>
    <mergeCell ref="C36:G36"/>
    <mergeCell ref="C39:G39"/>
    <mergeCell ref="A44:C44"/>
    <mergeCell ref="A45:G49"/>
    <mergeCell ref="C24:G24"/>
    <mergeCell ref="A1:G1"/>
    <mergeCell ref="C2:G2"/>
    <mergeCell ref="C3:G3"/>
    <mergeCell ref="C4:G4"/>
    <mergeCell ref="C16:G16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46</vt:i4>
      </vt:variant>
    </vt:vector>
  </HeadingPairs>
  <TitlesOfParts>
    <vt:vector size="51" baseType="lpstr">
      <vt:lpstr>Pokyny pro vyplnění</vt:lpstr>
      <vt:lpstr>Stavba</vt:lpstr>
      <vt:lpstr>VzorPolozky</vt:lpstr>
      <vt:lpstr>01 01 Pol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Projekce Guňka</dc:creator>
  <cp:lastModifiedBy>Denis Jašurek</cp:lastModifiedBy>
  <cp:lastPrinted>2019-03-19T12:27:02Z</cp:lastPrinted>
  <dcterms:created xsi:type="dcterms:W3CDTF">2009-04-08T07:15:50Z</dcterms:created>
  <dcterms:modified xsi:type="dcterms:W3CDTF">2026-02-27T11:23:09Z</dcterms:modified>
</cp:coreProperties>
</file>