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toklasova\Desktop\"/>
    </mc:Choice>
  </mc:AlternateContent>
  <xr:revisionPtr revIDLastSave="0" documentId="13_ncr:1_{016D9684-7B07-44F5-B1C5-42E9F68CB71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kapitulace stavby" sheetId="1" r:id="rId1"/>
    <sheet name="SO 01 - Zpevněné venkovní..." sheetId="2" r:id="rId2"/>
    <sheet name="SO 02 - Schodiště a rampy" sheetId="3" r:id="rId3"/>
    <sheet name="SO 02.1 - Restaurátorské ..." sheetId="4" r:id="rId4"/>
  </sheets>
  <definedNames>
    <definedName name="_xlnm._FilterDatabase" localSheetId="1" hidden="1">'SO 01 - Zpevněné venkovní...'!$C$125:$K$202</definedName>
    <definedName name="_xlnm._FilterDatabase" localSheetId="2" hidden="1">'SO 02 - Schodiště a rampy'!$C$122:$K$194</definedName>
    <definedName name="_xlnm._FilterDatabase" localSheetId="3" hidden="1">'SO 02.1 - Restaurátorské ...'!$C$121:$K$136</definedName>
    <definedName name="_xlnm.Print_Titles" localSheetId="0">'Rekapitulace stavby'!$92:$92</definedName>
    <definedName name="_xlnm.Print_Titles" localSheetId="1">'SO 01 - Zpevněné venkovní...'!$125:$125</definedName>
    <definedName name="_xlnm.Print_Titles" localSheetId="2">'SO 02 - Schodiště a rampy'!$122:$122</definedName>
    <definedName name="_xlnm.Print_Titles" localSheetId="3">'SO 02.1 - Restaurátorské ...'!$121:$121</definedName>
    <definedName name="_xlnm.Print_Area" localSheetId="0">'Rekapitulace stavby'!$D$4:$AO$76,'Rekapitulace stavby'!$C$82:$AQ$98</definedName>
    <definedName name="_xlnm.Print_Area" localSheetId="1">'SO 01 - Zpevněné venkovní...'!$C$4:$J$76,'SO 01 - Zpevněné venkovní...'!$C$82:$J$107,'SO 01 - Zpevněné venkovní...'!$C$113:$K$202</definedName>
    <definedName name="_xlnm.Print_Area" localSheetId="2">'SO 02 - Schodiště a rampy'!$C$4:$J$76,'SO 02 - Schodiště a rampy'!$C$82:$J$104,'SO 02 - Schodiště a rampy'!$C$110:$K$194</definedName>
    <definedName name="_xlnm.Print_Area" localSheetId="3">'SO 02.1 - Restaurátorské ...'!$C$4:$J$76,'SO 02.1 - Restaurátorské ...'!$C$82:$J$103,'SO 02.1 - Restaurátorské ...'!$C$109:$K$136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7" i="4" l="1"/>
  <c r="J36" i="4"/>
  <c r="AY97" i="1"/>
  <c r="J35" i="4"/>
  <c r="AX97" i="1"/>
  <c r="BI136" i="4"/>
  <c r="BH136" i="4"/>
  <c r="BG136" i="4"/>
  <c r="BF136" i="4"/>
  <c r="T136" i="4"/>
  <c r="T135" i="4" s="1"/>
  <c r="R136" i="4"/>
  <c r="R135" i="4" s="1"/>
  <c r="P136" i="4"/>
  <c r="P135" i="4"/>
  <c r="BI134" i="4"/>
  <c r="BH134" i="4"/>
  <c r="BG134" i="4"/>
  <c r="BF134" i="4"/>
  <c r="T134" i="4"/>
  <c r="R134" i="4"/>
  <c r="P134" i="4"/>
  <c r="BI133" i="4"/>
  <c r="BH133" i="4"/>
  <c r="BG133" i="4"/>
  <c r="BF133" i="4"/>
  <c r="T133" i="4"/>
  <c r="R133" i="4"/>
  <c r="R132" i="4" s="1"/>
  <c r="P133" i="4"/>
  <c r="BI131" i="4"/>
  <c r="BH131" i="4"/>
  <c r="BG131" i="4"/>
  <c r="BF131" i="4"/>
  <c r="T131" i="4"/>
  <c r="R131" i="4"/>
  <c r="P131" i="4"/>
  <c r="BI130" i="4"/>
  <c r="BH130" i="4"/>
  <c r="BG130" i="4"/>
  <c r="BF130" i="4"/>
  <c r="T130" i="4"/>
  <c r="R130" i="4"/>
  <c r="P130" i="4"/>
  <c r="BI128" i="4"/>
  <c r="BH128" i="4"/>
  <c r="BG128" i="4"/>
  <c r="BF128" i="4"/>
  <c r="T128" i="4"/>
  <c r="R128" i="4"/>
  <c r="P128" i="4"/>
  <c r="BI127" i="4"/>
  <c r="BH127" i="4"/>
  <c r="BG127" i="4"/>
  <c r="BF127" i="4"/>
  <c r="T127" i="4"/>
  <c r="R127" i="4"/>
  <c r="P127" i="4"/>
  <c r="BI125" i="4"/>
  <c r="BH125" i="4"/>
  <c r="BG125" i="4"/>
  <c r="BF125" i="4"/>
  <c r="T125" i="4"/>
  <c r="T124" i="4"/>
  <c r="R125" i="4"/>
  <c r="R124" i="4"/>
  <c r="P125" i="4"/>
  <c r="P124" i="4"/>
  <c r="J119" i="4"/>
  <c r="J118" i="4"/>
  <c r="F118" i="4"/>
  <c r="F116" i="4"/>
  <c r="E114" i="4"/>
  <c r="J92" i="4"/>
  <c r="J91" i="4"/>
  <c r="F91" i="4"/>
  <c r="F89" i="4"/>
  <c r="E87" i="4"/>
  <c r="J18" i="4"/>
  <c r="E18" i="4"/>
  <c r="F119" i="4"/>
  <c r="J17" i="4"/>
  <c r="J12" i="4"/>
  <c r="J89" i="4" s="1"/>
  <c r="E7" i="4"/>
  <c r="E112" i="4" s="1"/>
  <c r="J37" i="3"/>
  <c r="J36" i="3"/>
  <c r="AY96" i="1"/>
  <c r="J35" i="3"/>
  <c r="AX96" i="1" s="1"/>
  <c r="BI193" i="3"/>
  <c r="BH193" i="3"/>
  <c r="BG193" i="3"/>
  <c r="BF193" i="3"/>
  <c r="T193" i="3"/>
  <c r="R193" i="3"/>
  <c r="P193" i="3"/>
  <c r="BI191" i="3"/>
  <c r="BH191" i="3"/>
  <c r="BG191" i="3"/>
  <c r="BF191" i="3"/>
  <c r="T191" i="3"/>
  <c r="R191" i="3"/>
  <c r="P191" i="3"/>
  <c r="BI189" i="3"/>
  <c r="BH189" i="3"/>
  <c r="BG189" i="3"/>
  <c r="BF189" i="3"/>
  <c r="T189" i="3"/>
  <c r="R189" i="3"/>
  <c r="P189" i="3"/>
  <c r="BI186" i="3"/>
  <c r="BH186" i="3"/>
  <c r="BG186" i="3"/>
  <c r="BF186" i="3"/>
  <c r="T186" i="3"/>
  <c r="R186" i="3"/>
  <c r="P186" i="3"/>
  <c r="BI183" i="3"/>
  <c r="BH183" i="3"/>
  <c r="BG183" i="3"/>
  <c r="BF183" i="3"/>
  <c r="T183" i="3"/>
  <c r="R183" i="3"/>
  <c r="P183" i="3"/>
  <c r="BI181" i="3"/>
  <c r="BH181" i="3"/>
  <c r="BG181" i="3"/>
  <c r="BF181" i="3"/>
  <c r="T181" i="3"/>
  <c r="R181" i="3"/>
  <c r="P181" i="3"/>
  <c r="BI177" i="3"/>
  <c r="BH177" i="3"/>
  <c r="BG177" i="3"/>
  <c r="BF177" i="3"/>
  <c r="T177" i="3"/>
  <c r="R177" i="3"/>
  <c r="P177" i="3"/>
  <c r="BI175" i="3"/>
  <c r="BH175" i="3"/>
  <c r="BG175" i="3"/>
  <c r="BF175" i="3"/>
  <c r="T175" i="3"/>
  <c r="R175" i="3"/>
  <c r="P175" i="3"/>
  <c r="BI170" i="3"/>
  <c r="BH170" i="3"/>
  <c r="BG170" i="3"/>
  <c r="BF170" i="3"/>
  <c r="T170" i="3"/>
  <c r="R170" i="3"/>
  <c r="P170" i="3"/>
  <c r="BI162" i="3"/>
  <c r="BH162" i="3"/>
  <c r="BG162" i="3"/>
  <c r="BF162" i="3"/>
  <c r="T162" i="3"/>
  <c r="R162" i="3"/>
  <c r="P162" i="3"/>
  <c r="BI157" i="3"/>
  <c r="BH157" i="3"/>
  <c r="BG157" i="3"/>
  <c r="BF157" i="3"/>
  <c r="T157" i="3"/>
  <c r="R157" i="3"/>
  <c r="P157" i="3"/>
  <c r="BI155" i="3"/>
  <c r="BH155" i="3"/>
  <c r="BG155" i="3"/>
  <c r="BF155" i="3"/>
  <c r="T155" i="3"/>
  <c r="R155" i="3"/>
  <c r="P155" i="3"/>
  <c r="BI154" i="3"/>
  <c r="BH154" i="3"/>
  <c r="BG154" i="3"/>
  <c r="BF154" i="3"/>
  <c r="T154" i="3"/>
  <c r="R154" i="3"/>
  <c r="P154" i="3"/>
  <c r="BI153" i="3"/>
  <c r="BH153" i="3"/>
  <c r="BG153" i="3"/>
  <c r="BF153" i="3"/>
  <c r="T153" i="3"/>
  <c r="R153" i="3"/>
  <c r="P153" i="3"/>
  <c r="BI150" i="3"/>
  <c r="BH150" i="3"/>
  <c r="BG150" i="3"/>
  <c r="BF150" i="3"/>
  <c r="T150" i="3"/>
  <c r="R150" i="3"/>
  <c r="P150" i="3"/>
  <c r="BI145" i="3"/>
  <c r="BH145" i="3"/>
  <c r="BG145" i="3"/>
  <c r="BF145" i="3"/>
  <c r="T145" i="3"/>
  <c r="R145" i="3"/>
  <c r="P145" i="3"/>
  <c r="BI139" i="3"/>
  <c r="BH139" i="3"/>
  <c r="BG139" i="3"/>
  <c r="BF139" i="3"/>
  <c r="T139" i="3"/>
  <c r="R139" i="3"/>
  <c r="P139" i="3"/>
  <c r="BI134" i="3"/>
  <c r="BH134" i="3"/>
  <c r="BG134" i="3"/>
  <c r="BF134" i="3"/>
  <c r="T134" i="3"/>
  <c r="R134" i="3"/>
  <c r="P134" i="3"/>
  <c r="BI126" i="3"/>
  <c r="BH126" i="3"/>
  <c r="BG126" i="3"/>
  <c r="BF126" i="3"/>
  <c r="T126" i="3"/>
  <c r="R126" i="3"/>
  <c r="P126" i="3"/>
  <c r="J120" i="3"/>
  <c r="J119" i="3"/>
  <c r="F119" i="3"/>
  <c r="F117" i="3"/>
  <c r="E115" i="3"/>
  <c r="J92" i="3"/>
  <c r="J91" i="3"/>
  <c r="F91" i="3"/>
  <c r="F89" i="3"/>
  <c r="E87" i="3"/>
  <c r="J18" i="3"/>
  <c r="E18" i="3"/>
  <c r="F120" i="3"/>
  <c r="J17" i="3"/>
  <c r="J12" i="3"/>
  <c r="J117" i="3" s="1"/>
  <c r="E7" i="3"/>
  <c r="E113" i="3" s="1"/>
  <c r="T200" i="2"/>
  <c r="J37" i="2"/>
  <c r="J36" i="2"/>
  <c r="AY95" i="1" s="1"/>
  <c r="J35" i="2"/>
  <c r="AX95" i="1"/>
  <c r="BI201" i="2"/>
  <c r="BH201" i="2"/>
  <c r="BG201" i="2"/>
  <c r="BF201" i="2"/>
  <c r="T201" i="2"/>
  <c r="R201" i="2"/>
  <c r="R200" i="2"/>
  <c r="P201" i="2"/>
  <c r="P200" i="2"/>
  <c r="P195" i="2" s="1"/>
  <c r="BI199" i="2"/>
  <c r="BH199" i="2"/>
  <c r="BG199" i="2"/>
  <c r="BF199" i="2"/>
  <c r="T199" i="2"/>
  <c r="T198" i="2" s="1"/>
  <c r="R199" i="2"/>
  <c r="R198" i="2" s="1"/>
  <c r="P199" i="2"/>
  <c r="P198" i="2"/>
  <c r="BI197" i="2"/>
  <c r="BH197" i="2"/>
  <c r="BG197" i="2"/>
  <c r="BF197" i="2"/>
  <c r="T197" i="2"/>
  <c r="T196" i="2" s="1"/>
  <c r="T195" i="2" s="1"/>
  <c r="R197" i="2"/>
  <c r="R196" i="2"/>
  <c r="R195" i="2" s="1"/>
  <c r="P197" i="2"/>
  <c r="P196" i="2"/>
  <c r="BI193" i="2"/>
  <c r="BH193" i="2"/>
  <c r="BG193" i="2"/>
  <c r="BF193" i="2"/>
  <c r="T193" i="2"/>
  <c r="R193" i="2"/>
  <c r="P193" i="2"/>
  <c r="BI191" i="2"/>
  <c r="BH191" i="2"/>
  <c r="BG191" i="2"/>
  <c r="BF191" i="2"/>
  <c r="T191" i="2"/>
  <c r="R191" i="2"/>
  <c r="P191" i="2"/>
  <c r="BI189" i="2"/>
  <c r="BH189" i="2"/>
  <c r="BG189" i="2"/>
  <c r="BF189" i="2"/>
  <c r="T189" i="2"/>
  <c r="R189" i="2"/>
  <c r="P189" i="2"/>
  <c r="BI186" i="2"/>
  <c r="BH186" i="2"/>
  <c r="BG186" i="2"/>
  <c r="BF186" i="2"/>
  <c r="T186" i="2"/>
  <c r="R186" i="2"/>
  <c r="P186" i="2"/>
  <c r="BI184" i="2"/>
  <c r="BH184" i="2"/>
  <c r="BG184" i="2"/>
  <c r="BF184" i="2"/>
  <c r="T184" i="2"/>
  <c r="R184" i="2"/>
  <c r="P184" i="2"/>
  <c r="BI182" i="2"/>
  <c r="BH182" i="2"/>
  <c r="BG182" i="2"/>
  <c r="BF182" i="2"/>
  <c r="T182" i="2"/>
  <c r="R182" i="2"/>
  <c r="P182" i="2"/>
  <c r="BI179" i="2"/>
  <c r="BH179" i="2"/>
  <c r="BG179" i="2"/>
  <c r="BF179" i="2"/>
  <c r="T179" i="2"/>
  <c r="R179" i="2"/>
  <c r="P179" i="2"/>
  <c r="BI177" i="2"/>
  <c r="BH177" i="2"/>
  <c r="BG177" i="2"/>
  <c r="BF177" i="2"/>
  <c r="T177" i="2"/>
  <c r="R177" i="2"/>
  <c r="P177" i="2"/>
  <c r="BI173" i="2"/>
  <c r="BH173" i="2"/>
  <c r="BG173" i="2"/>
  <c r="BF173" i="2"/>
  <c r="T173" i="2"/>
  <c r="R173" i="2"/>
  <c r="R169" i="2" s="1"/>
  <c r="P173" i="2"/>
  <c r="BI170" i="2"/>
  <c r="BH170" i="2"/>
  <c r="BG170" i="2"/>
  <c r="BF170" i="2"/>
  <c r="T170" i="2"/>
  <c r="R170" i="2"/>
  <c r="P170" i="2"/>
  <c r="BI167" i="2"/>
  <c r="BH167" i="2"/>
  <c r="BG167" i="2"/>
  <c r="BF167" i="2"/>
  <c r="T167" i="2"/>
  <c r="R167" i="2"/>
  <c r="P167" i="2"/>
  <c r="BI165" i="2"/>
  <c r="BH165" i="2"/>
  <c r="BG165" i="2"/>
  <c r="BF165" i="2"/>
  <c r="T165" i="2"/>
  <c r="R165" i="2"/>
  <c r="P165" i="2"/>
  <c r="BI163" i="2"/>
  <c r="BH163" i="2"/>
  <c r="BG163" i="2"/>
  <c r="BF163" i="2"/>
  <c r="T163" i="2"/>
  <c r="R163" i="2"/>
  <c r="P163" i="2"/>
  <c r="BI161" i="2"/>
  <c r="BH161" i="2"/>
  <c r="BG161" i="2"/>
  <c r="BF161" i="2"/>
  <c r="T161" i="2"/>
  <c r="R161" i="2"/>
  <c r="P161" i="2"/>
  <c r="BI158" i="2"/>
  <c r="BH158" i="2"/>
  <c r="BG158" i="2"/>
  <c r="BF158" i="2"/>
  <c r="T158" i="2"/>
  <c r="R158" i="2"/>
  <c r="P158" i="2"/>
  <c r="BI155" i="2"/>
  <c r="BH155" i="2"/>
  <c r="BG155" i="2"/>
  <c r="BF155" i="2"/>
  <c r="T155" i="2"/>
  <c r="R155" i="2"/>
  <c r="P155" i="2"/>
  <c r="BI153" i="2"/>
  <c r="BH153" i="2"/>
  <c r="BG153" i="2"/>
  <c r="BF153" i="2"/>
  <c r="T153" i="2"/>
  <c r="R153" i="2"/>
  <c r="P153" i="2"/>
  <c r="BI150" i="2"/>
  <c r="BH150" i="2"/>
  <c r="BG150" i="2"/>
  <c r="BF150" i="2"/>
  <c r="T150" i="2"/>
  <c r="R150" i="2"/>
  <c r="P150" i="2"/>
  <c r="BI147" i="2"/>
  <c r="BH147" i="2"/>
  <c r="BG147" i="2"/>
  <c r="BF147" i="2"/>
  <c r="T147" i="2"/>
  <c r="R147" i="2"/>
  <c r="P147" i="2"/>
  <c r="BI145" i="2"/>
  <c r="BH145" i="2"/>
  <c r="BG145" i="2"/>
  <c r="BF145" i="2"/>
  <c r="T145" i="2"/>
  <c r="R145" i="2"/>
  <c r="P145" i="2"/>
  <c r="BI144" i="2"/>
  <c r="BH144" i="2"/>
  <c r="BG144" i="2"/>
  <c r="BF144" i="2"/>
  <c r="T144" i="2"/>
  <c r="R144" i="2"/>
  <c r="P144" i="2"/>
  <c r="BI143" i="2"/>
  <c r="BH143" i="2"/>
  <c r="BG143" i="2"/>
  <c r="BF143" i="2"/>
  <c r="T143" i="2"/>
  <c r="R143" i="2"/>
  <c r="P143" i="2"/>
  <c r="BI142" i="2"/>
  <c r="BH142" i="2"/>
  <c r="BG142" i="2"/>
  <c r="BF142" i="2"/>
  <c r="T142" i="2"/>
  <c r="R142" i="2"/>
  <c r="P142" i="2"/>
  <c r="BI139" i="2"/>
  <c r="BH139" i="2"/>
  <c r="BG139" i="2"/>
  <c r="BF139" i="2"/>
  <c r="T139" i="2"/>
  <c r="R139" i="2"/>
  <c r="P139" i="2"/>
  <c r="BI138" i="2"/>
  <c r="BH138" i="2"/>
  <c r="BG138" i="2"/>
  <c r="BF138" i="2"/>
  <c r="T138" i="2"/>
  <c r="R138" i="2"/>
  <c r="P138" i="2"/>
  <c r="BI137" i="2"/>
  <c r="BH137" i="2"/>
  <c r="BG137" i="2"/>
  <c r="BF137" i="2"/>
  <c r="T137" i="2"/>
  <c r="R137" i="2"/>
  <c r="P137" i="2"/>
  <c r="BI135" i="2"/>
  <c r="BH135" i="2"/>
  <c r="BG135" i="2"/>
  <c r="BF135" i="2"/>
  <c r="T135" i="2"/>
  <c r="R135" i="2"/>
  <c r="P135" i="2"/>
  <c r="BI134" i="2"/>
  <c r="BH134" i="2"/>
  <c r="BG134" i="2"/>
  <c r="BF134" i="2"/>
  <c r="T134" i="2"/>
  <c r="R134" i="2"/>
  <c r="P134" i="2"/>
  <c r="BI133" i="2"/>
  <c r="BH133" i="2"/>
  <c r="BG133" i="2"/>
  <c r="BF133" i="2"/>
  <c r="T133" i="2"/>
  <c r="R133" i="2"/>
  <c r="P133" i="2"/>
  <c r="BI131" i="2"/>
  <c r="BH131" i="2"/>
  <c r="BG131" i="2"/>
  <c r="BF131" i="2"/>
  <c r="T131" i="2"/>
  <c r="R131" i="2"/>
  <c r="P131" i="2"/>
  <c r="BI130" i="2"/>
  <c r="BH130" i="2"/>
  <c r="BG130" i="2"/>
  <c r="BF130" i="2"/>
  <c r="T130" i="2"/>
  <c r="R130" i="2"/>
  <c r="P130" i="2"/>
  <c r="BI129" i="2"/>
  <c r="BH129" i="2"/>
  <c r="BG129" i="2"/>
  <c r="BF129" i="2"/>
  <c r="T129" i="2"/>
  <c r="R129" i="2"/>
  <c r="P129" i="2"/>
  <c r="J123" i="2"/>
  <c r="J122" i="2"/>
  <c r="F122" i="2"/>
  <c r="F120" i="2"/>
  <c r="E118" i="2"/>
  <c r="J92" i="2"/>
  <c r="J91" i="2"/>
  <c r="F91" i="2"/>
  <c r="F89" i="2"/>
  <c r="E87" i="2"/>
  <c r="J18" i="2"/>
  <c r="E18" i="2"/>
  <c r="F123" i="2" s="1"/>
  <c r="J17" i="2"/>
  <c r="J12" i="2"/>
  <c r="J89" i="2"/>
  <c r="E7" i="2"/>
  <c r="E116" i="2" s="1"/>
  <c r="L90" i="1"/>
  <c r="AM90" i="1"/>
  <c r="AM89" i="1"/>
  <c r="L89" i="1"/>
  <c r="AM87" i="1"/>
  <c r="L87" i="1"/>
  <c r="L85" i="1"/>
  <c r="L84" i="1"/>
  <c r="BK186" i="2"/>
  <c r="J150" i="2"/>
  <c r="BK184" i="2"/>
  <c r="J145" i="2"/>
  <c r="J201" i="2"/>
  <c r="BK143" i="2"/>
  <c r="BK130" i="2"/>
  <c r="BK173" i="2"/>
  <c r="BK189" i="2"/>
  <c r="J167" i="2"/>
  <c r="BK133" i="2"/>
  <c r="J145" i="3"/>
  <c r="J186" i="3"/>
  <c r="BK154" i="3"/>
  <c r="BK193" i="3"/>
  <c r="BK181" i="3"/>
  <c r="BK153" i="3"/>
  <c r="J126" i="3"/>
  <c r="BK126" i="3"/>
  <c r="J127" i="4"/>
  <c r="BK131" i="4"/>
  <c r="BK155" i="2"/>
  <c r="J177" i="2"/>
  <c r="BK147" i="2"/>
  <c r="J193" i="2"/>
  <c r="J139" i="2"/>
  <c r="J179" i="2"/>
  <c r="BK145" i="2"/>
  <c r="BK131" i="2"/>
  <c r="BK158" i="2"/>
  <c r="BK150" i="3"/>
  <c r="J170" i="3"/>
  <c r="BK157" i="3"/>
  <c r="BK136" i="4"/>
  <c r="BK182" i="2"/>
  <c r="BK144" i="2"/>
  <c r="J134" i="2"/>
  <c r="J143" i="2"/>
  <c r="J137" i="2"/>
  <c r="J153" i="3"/>
  <c r="J155" i="3"/>
  <c r="BK125" i="4"/>
  <c r="BK191" i="2"/>
  <c r="J133" i="2"/>
  <c r="BK161" i="2"/>
  <c r="J144" i="2"/>
  <c r="AS94" i="1"/>
  <c r="J191" i="3"/>
  <c r="J136" i="4"/>
  <c r="BK127" i="4"/>
  <c r="BK129" i="2"/>
  <c r="J189" i="3"/>
  <c r="J130" i="4"/>
  <c r="BK183" i="3"/>
  <c r="BK134" i="3"/>
  <c r="J133" i="4"/>
  <c r="J170" i="2"/>
  <c r="J162" i="3"/>
  <c r="BK163" i="2"/>
  <c r="J197" i="2"/>
  <c r="BK167" i="2"/>
  <c r="J130" i="2"/>
  <c r="BK177" i="2"/>
  <c r="BK142" i="2"/>
  <c r="J147" i="2"/>
  <c r="BK179" i="2"/>
  <c r="BK139" i="2"/>
  <c r="J134" i="3"/>
  <c r="J177" i="3"/>
  <c r="BK139" i="3"/>
  <c r="J175" i="3"/>
  <c r="BK170" i="3"/>
  <c r="BK155" i="3"/>
  <c r="BK130" i="4"/>
  <c r="BK128" i="4"/>
  <c r="J128" i="4"/>
  <c r="J161" i="2"/>
  <c r="BK193" i="2"/>
  <c r="J173" i="2"/>
  <c r="BK137" i="2"/>
  <c r="J184" i="2"/>
  <c r="J155" i="2"/>
  <c r="J153" i="2"/>
  <c r="BK138" i="2"/>
  <c r="BK165" i="2"/>
  <c r="J131" i="2"/>
  <c r="BK135" i="2"/>
  <c r="BK191" i="3"/>
  <c r="J150" i="3"/>
  <c r="J183" i="3"/>
  <c r="BK177" i="3"/>
  <c r="BK162" i="3"/>
  <c r="J157" i="3"/>
  <c r="BK134" i="4"/>
  <c r="BK133" i="4"/>
  <c r="J125" i="4"/>
  <c r="J199" i="2"/>
  <c r="J189" i="2"/>
  <c r="J158" i="2"/>
  <c r="BK199" i="2"/>
  <c r="BK153" i="2"/>
  <c r="J182" i="2"/>
  <c r="BK170" i="2"/>
  <c r="BK134" i="2"/>
  <c r="J193" i="3"/>
  <c r="BK175" i="3"/>
  <c r="BK189" i="3"/>
  <c r="BK186" i="3"/>
  <c r="J154" i="3"/>
  <c r="J139" i="3"/>
  <c r="J131" i="4"/>
  <c r="J134" i="4"/>
  <c r="BK201" i="2"/>
  <c r="J138" i="2"/>
  <c r="J135" i="2"/>
  <c r="BK197" i="2"/>
  <c r="J165" i="2"/>
  <c r="J186" i="2"/>
  <c r="BK150" i="2"/>
  <c r="J191" i="2"/>
  <c r="J163" i="2"/>
  <c r="J142" i="2"/>
  <c r="J129" i="2"/>
  <c r="J181" i="3"/>
  <c r="BK145" i="3"/>
  <c r="T128" i="2" l="1"/>
  <c r="BK146" i="2"/>
  <c r="J146" i="2" s="1"/>
  <c r="J99" i="2" s="1"/>
  <c r="P176" i="2"/>
  <c r="T188" i="2"/>
  <c r="T176" i="2"/>
  <c r="T125" i="3"/>
  <c r="T144" i="3"/>
  <c r="T152" i="3"/>
  <c r="R128" i="2"/>
  <c r="BK169" i="2"/>
  <c r="J169" i="2" s="1"/>
  <c r="J100" i="2" s="1"/>
  <c r="P188" i="2"/>
  <c r="P152" i="3"/>
  <c r="P144" i="3"/>
  <c r="P188" i="3"/>
  <c r="R144" i="3"/>
  <c r="P128" i="2"/>
  <c r="T146" i="2"/>
  <c r="T169" i="2"/>
  <c r="BK188" i="2"/>
  <c r="J188" i="2"/>
  <c r="J102" i="2" s="1"/>
  <c r="R125" i="3"/>
  <c r="T156" i="3"/>
  <c r="P180" i="3"/>
  <c r="R188" i="3"/>
  <c r="P129" i="4"/>
  <c r="T126" i="4"/>
  <c r="T123" i="4"/>
  <c r="T122" i="4"/>
  <c r="BK144" i="3"/>
  <c r="J144" i="3"/>
  <c r="J99" i="3"/>
  <c r="BK152" i="3"/>
  <c r="J152" i="3"/>
  <c r="J100" i="3" s="1"/>
  <c r="R152" i="3"/>
  <c r="BK180" i="3"/>
  <c r="J180" i="3"/>
  <c r="J102" i="3"/>
  <c r="BK188" i="3"/>
  <c r="J188" i="3"/>
  <c r="J103" i="3" s="1"/>
  <c r="R126" i="4"/>
  <c r="R123" i="4"/>
  <c r="R122" i="4" s="1"/>
  <c r="R129" i="4"/>
  <c r="BK132" i="4"/>
  <c r="J132" i="4" s="1"/>
  <c r="J101" i="4" s="1"/>
  <c r="BK125" i="3"/>
  <c r="J125" i="3"/>
  <c r="J98" i="3"/>
  <c r="R156" i="3"/>
  <c r="R180" i="3"/>
  <c r="T188" i="3"/>
  <c r="BK126" i="4"/>
  <c r="J126" i="4" s="1"/>
  <c r="J99" i="4" s="1"/>
  <c r="P126" i="4"/>
  <c r="P123" i="4" s="1"/>
  <c r="P122" i="4" s="1"/>
  <c r="AU97" i="1" s="1"/>
  <c r="BK129" i="4"/>
  <c r="J129" i="4"/>
  <c r="J100" i="4"/>
  <c r="T129" i="4"/>
  <c r="P132" i="4"/>
  <c r="BK128" i="2"/>
  <c r="J128" i="2" s="1"/>
  <c r="J98" i="2" s="1"/>
  <c r="R146" i="2"/>
  <c r="BK176" i="2"/>
  <c r="J176" i="2"/>
  <c r="J101" i="2"/>
  <c r="R188" i="2"/>
  <c r="P156" i="3"/>
  <c r="P146" i="2"/>
  <c r="P169" i="2"/>
  <c r="R176" i="2"/>
  <c r="P125" i="3"/>
  <c r="BK156" i="3"/>
  <c r="J156" i="3" s="1"/>
  <c r="J101" i="3" s="1"/>
  <c r="T180" i="3"/>
  <c r="T132" i="4"/>
  <c r="BK196" i="2"/>
  <c r="J196" i="2"/>
  <c r="J104" i="2"/>
  <c r="BK198" i="2"/>
  <c r="J198" i="2" s="1"/>
  <c r="J105" i="2" s="1"/>
  <c r="BK124" i="4"/>
  <c r="J124" i="4" s="1"/>
  <c r="J98" i="4" s="1"/>
  <c r="BK200" i="2"/>
  <c r="J200" i="2" s="1"/>
  <c r="J106" i="2" s="1"/>
  <c r="BK135" i="4"/>
  <c r="J135" i="4"/>
  <c r="J102" i="4"/>
  <c r="J116" i="4"/>
  <c r="BE128" i="4"/>
  <c r="BE134" i="4"/>
  <c r="BE127" i="4"/>
  <c r="BE136" i="4"/>
  <c r="E85" i="4"/>
  <c r="BE131" i="4"/>
  <c r="F92" i="4"/>
  <c r="BE125" i="4"/>
  <c r="BE130" i="4"/>
  <c r="BE133" i="4"/>
  <c r="BE162" i="3"/>
  <c r="E85" i="3"/>
  <c r="F92" i="3"/>
  <c r="BE134" i="3"/>
  <c r="BE175" i="3"/>
  <c r="BE177" i="3"/>
  <c r="BE181" i="3"/>
  <c r="BE191" i="3"/>
  <c r="BE126" i="3"/>
  <c r="BE154" i="3"/>
  <c r="BE186" i="3"/>
  <c r="BE153" i="3"/>
  <c r="BE157" i="3"/>
  <c r="J89" i="3"/>
  <c r="BE150" i="3"/>
  <c r="BE170" i="3"/>
  <c r="BE183" i="3"/>
  <c r="BE189" i="3"/>
  <c r="BE193" i="3"/>
  <c r="BE139" i="3"/>
  <c r="BE145" i="3"/>
  <c r="BE155" i="3"/>
  <c r="J120" i="2"/>
  <c r="BE134" i="2"/>
  <c r="BE131" i="2"/>
  <c r="E85" i="2"/>
  <c r="BE137" i="2"/>
  <c r="BE139" i="2"/>
  <c r="BE129" i="2"/>
  <c r="BE145" i="2"/>
  <c r="BE165" i="2"/>
  <c r="BE170" i="2"/>
  <c r="BE177" i="2"/>
  <c r="BE143" i="2"/>
  <c r="BE163" i="2"/>
  <c r="BE167" i="2"/>
  <c r="BE184" i="2"/>
  <c r="F92" i="2"/>
  <c r="BE130" i="2"/>
  <c r="BE133" i="2"/>
  <c r="BE135" i="2"/>
  <c r="BE144" i="2"/>
  <c r="BE182" i="2"/>
  <c r="BE186" i="2"/>
  <c r="BE189" i="2"/>
  <c r="BE138" i="2"/>
  <c r="BE142" i="2"/>
  <c r="BE153" i="2"/>
  <c r="BE155" i="2"/>
  <c r="BE161" i="2"/>
  <c r="BE179" i="2"/>
  <c r="BE193" i="2"/>
  <c r="BE197" i="2"/>
  <c r="BE147" i="2"/>
  <c r="BE150" i="2"/>
  <c r="BE158" i="2"/>
  <c r="BE173" i="2"/>
  <c r="BE191" i="2"/>
  <c r="BE199" i="2"/>
  <c r="BE201" i="2"/>
  <c r="J34" i="2"/>
  <c r="AW95" i="1"/>
  <c r="F37" i="4"/>
  <c r="BD97" i="1" s="1"/>
  <c r="J34" i="3"/>
  <c r="AW96" i="1" s="1"/>
  <c r="J34" i="4"/>
  <c r="AW97" i="1" s="1"/>
  <c r="F36" i="4"/>
  <c r="BC97" i="1"/>
  <c r="F36" i="2"/>
  <c r="BC95" i="1"/>
  <c r="F37" i="2"/>
  <c r="BD95" i="1"/>
  <c r="F34" i="4"/>
  <c r="BA97" i="1" s="1"/>
  <c r="F35" i="2"/>
  <c r="BB95" i="1" s="1"/>
  <c r="F34" i="2"/>
  <c r="BA95" i="1" s="1"/>
  <c r="F36" i="3"/>
  <c r="BC96" i="1" s="1"/>
  <c r="F35" i="4"/>
  <c r="BB97" i="1"/>
  <c r="F35" i="3"/>
  <c r="BB96" i="1" s="1"/>
  <c r="F34" i="3"/>
  <c r="BA96" i="1" s="1"/>
  <c r="F37" i="3"/>
  <c r="BD96" i="1" s="1"/>
  <c r="P124" i="3" l="1"/>
  <c r="P123" i="3"/>
  <c r="AU96" i="1" s="1"/>
  <c r="R124" i="3"/>
  <c r="R123" i="3"/>
  <c r="P127" i="2"/>
  <c r="P126" i="2"/>
  <c r="AU95" i="1"/>
  <c r="R127" i="2"/>
  <c r="R126" i="2"/>
  <c r="T124" i="3"/>
  <c r="T123" i="3"/>
  <c r="T127" i="2"/>
  <c r="T126" i="2"/>
  <c r="BK127" i="2"/>
  <c r="BK124" i="3"/>
  <c r="BK123" i="3" s="1"/>
  <c r="J123" i="3" s="1"/>
  <c r="J96" i="3" s="1"/>
  <c r="J124" i="3"/>
  <c r="J97" i="3"/>
  <c r="BK195" i="2"/>
  <c r="J195" i="2"/>
  <c r="J103" i="2"/>
  <c r="BK123" i="4"/>
  <c r="J123" i="4"/>
  <c r="J97" i="4"/>
  <c r="J127" i="2"/>
  <c r="J97" i="2"/>
  <c r="F33" i="3"/>
  <c r="AZ96" i="1"/>
  <c r="J33" i="3"/>
  <c r="AV96" i="1"/>
  <c r="AT96" i="1"/>
  <c r="J33" i="2"/>
  <c r="AV95" i="1"/>
  <c r="AT95" i="1" s="1"/>
  <c r="F33" i="4"/>
  <c r="AZ97" i="1" s="1"/>
  <c r="F33" i="2"/>
  <c r="AZ95" i="1"/>
  <c r="BD94" i="1"/>
  <c r="W33" i="1"/>
  <c r="J33" i="4"/>
  <c r="AV97" i="1"/>
  <c r="AT97" i="1"/>
  <c r="BB94" i="1"/>
  <c r="W31" i="1"/>
  <c r="BA94" i="1"/>
  <c r="W30" i="1" s="1"/>
  <c r="BC94" i="1"/>
  <c r="AY94" i="1"/>
  <c r="BK126" i="2" l="1"/>
  <c r="J126" i="2"/>
  <c r="J96" i="2"/>
  <c r="BK122" i="4"/>
  <c r="J122" i="4"/>
  <c r="AU94" i="1"/>
  <c r="AW94" i="1"/>
  <c r="AK30" i="1"/>
  <c r="AX94" i="1"/>
  <c r="J30" i="4"/>
  <c r="AG97" i="1"/>
  <c r="J30" i="3"/>
  <c r="AG96" i="1" s="1"/>
  <c r="AZ94" i="1"/>
  <c r="W29" i="1"/>
  <c r="W32" i="1"/>
  <c r="J39" i="4" l="1"/>
  <c r="J96" i="4"/>
  <c r="J39" i="3"/>
  <c r="AN96" i="1"/>
  <c r="AN97" i="1"/>
  <c r="AV94" i="1"/>
  <c r="AK29" i="1"/>
  <c r="J30" i="2"/>
  <c r="AG95" i="1"/>
  <c r="AN95" i="1"/>
  <c r="J39" i="2" l="1"/>
  <c r="AG94" i="1"/>
  <c r="AK26" i="1"/>
  <c r="AK35" i="1" s="1"/>
  <c r="AT94" i="1"/>
  <c r="AN94" i="1" s="1"/>
</calcChain>
</file>

<file path=xl/sharedStrings.xml><?xml version="1.0" encoding="utf-8"?>
<sst xmlns="http://schemas.openxmlformats.org/spreadsheetml/2006/main" count="2124" uniqueCount="437">
  <si>
    <t>Export Komplet</t>
  </si>
  <si>
    <t/>
  </si>
  <si>
    <t>2.0</t>
  </si>
  <si>
    <t>ZAMOK</t>
  </si>
  <si>
    <t>False</t>
  </si>
  <si>
    <t>{025b6767-d39b-4b5e-9122-a6d97fb27788}</t>
  </si>
  <si>
    <t>0,01</t>
  </si>
  <si>
    <t>21</t>
  </si>
  <si>
    <t>15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</si>
  <si>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</si>
  <si>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</si>
  <si>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</si>
  <si>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</si>
  <si>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</si>
  <si>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2018_07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</si>
  <si>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</si>
  <si>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</si>
  <si>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Obnova venkovního přístupu Nového zámku č.p.229, parc. č.2. k.ú. Studénka nad Odrou</t>
  </si>
  <si>
    <t>KSO:</t>
  </si>
  <si>
    <t>CC-CZ:</t>
  </si>
  <si>
    <t>Místo:</t>
  </si>
  <si>
    <t>Studénka</t>
  </si>
  <si>
    <t>Datum:</t>
  </si>
  <si>
    <t>16. 7. 2018</t>
  </si>
  <si>
    <t>Zadavatel:</t>
  </si>
  <si>
    <t>IČ:</t>
  </si>
  <si>
    <t xml:space="preserve"> </t>
  </si>
  <si>
    <t>DIČ:</t>
  </si>
  <si>
    <t>Uchazeč:</t>
  </si>
  <si>
    <t>Vyplň údaj</t>
  </si>
  <si>
    <t>Projektant: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</si>
  <si>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</si>
  <si>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</si>
  <si>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</si>
  <si>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</si>
  <si>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</si>
  <si>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</si>
  <si>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</si>
  <si>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</si>
  <si>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</si>
  <si>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</si>
  <si>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</si>
  <si>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</si>
  <si>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</si>
  <si>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</si>
  <si>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</si>
  <si>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</si>
  <si>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</si>
  <si>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</si>
  <si>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</si>
  <si>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</si>
  <si>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</si>
  <si>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</si>
  <si>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</si>
  <si>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</si>
  <si>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</si>
  <si>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</si>
  <si>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</si>
  <si>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</si>
  <si>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</si>
  <si>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</si>
  <si>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</si>
  <si>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</si>
  <si>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</si>
  <si>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</si>
  <si>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</si>
  <si>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</si>
  <si>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</si>
  <si>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</si>
  <si>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</si>
  <si>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</si>
  <si>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</si>
  <si>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</si>
  <si>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</si>
  <si>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</si>
  <si>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</si>
  <si>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</si>
  <si>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</si>
  <si>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</si>
  <si>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SO 01</t>
  </si>
  <si>
    <t>Zpevněné venkovní plochy přístupu</t>
  </si>
  <si>
    <t>STA</t>
  </si>
  <si>
    <t>1</t>
  </si>
  <si>
    <t>{beb7f65f-ecab-47e2-bc91-e45aa2059f51}</t>
  </si>
  <si>
    <t>2</t>
  </si>
  <si>
    <t>SO 02</t>
  </si>
  <si>
    <t>Schodiště a rampy</t>
  </si>
  <si>
    <t>{43a95b36-5868-4f06-8272-1a792f9a1d8e}</t>
  </si>
  <si>
    <t>SO 02.1</t>
  </si>
  <si>
    <t>Restaurátorské práce</t>
  </si>
  <si>
    <t>{f1df542c-e930-4e6f-afa7-9815ece84b52}</t>
  </si>
  <si>
    <t>KRYCÍ LIST SOUPISU PRACÍ</t>
  </si>
  <si>
    <t>Objekt:</t>
  </si>
  <si>
    <t>SO 01 - Zpevněné venkovní plochy přístupu</t>
  </si>
  <si>
    <t>REKAPITULACE ČLENĚNÍ SOUPISU PRACÍ</t>
  </si>
  <si>
    <t>Kód dílu - Popis</t>
  </si>
  <si>
    <t>Cena celkem [CZK]</t>
  </si>
  <si>
    <t>Náklady ze soupisu prací</t>
  </si>
  <si>
    <t>-1</t>
  </si>
  <si>
    <t>HSV -  Práce a dodávky HSV</t>
  </si>
  <si>
    <t xml:space="preserve">    1 -  Zemní práce</t>
  </si>
  <si>
    <t xml:space="preserve">    5 -  Komunikace pozemní</t>
  </si>
  <si>
    <t xml:space="preserve">    9 -  Ostatní konstrukce a práce, bourání</t>
  </si>
  <si>
    <t xml:space="preserve">    997 -  Přesun sutě</t>
  </si>
  <si>
    <t xml:space="preserve">    998 -  Přesun hmot</t>
  </si>
  <si>
    <t>VRN -  Vedlejší rozpočtové náklady</t>
  </si>
  <si>
    <t xml:space="preserve">    VRN1 -  Průzkumné, geodetické a projektové práce</t>
  </si>
  <si>
    <t xml:space="preserve">    VRN3 -  Zařízení staveniště</t>
  </si>
  <si>
    <t xml:space="preserve">    VRN4 -  Inženýrská činnost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</si>
  <si>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</si>
  <si>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</si>
  <si>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</si>
  <si>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</si>
  <si>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</si>
  <si>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</si>
  <si>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</si>
  <si>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</si>
  <si>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</si>
  <si>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</si>
  <si>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</si>
  <si>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</si>
  <si>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</si>
  <si>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</si>
  <si>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 xml:space="preserve"> Práce a dodávky HSV</t>
  </si>
  <si>
    <t>ROZPOCET</t>
  </si>
  <si>
    <t xml:space="preserve"> Zemní práce</t>
  </si>
  <si>
    <t>K</t>
  </si>
  <si>
    <t>111301111</t>
  </si>
  <si>
    <t>Sejmutí drnu tl do 100 mm s přemístěním do 50 m nebo naložením na dopravní prostředek</t>
  </si>
  <si>
    <t>m2</t>
  </si>
  <si>
    <t>CS ÚRS 2025 01</t>
  </si>
  <si>
    <t>4</t>
  </si>
  <si>
    <t>272834959</t>
  </si>
  <si>
    <t>113107223</t>
  </si>
  <si>
    <t>Odstranění podkladu z kameniva drceného tl 300 mm strojně pl přes 200 m2</t>
  </si>
  <si>
    <t>1860614015</t>
  </si>
  <si>
    <t>3</t>
  </si>
  <si>
    <t>113107241</t>
  </si>
  <si>
    <t>Odstranění podkladu živičného tl 50 mm strojně pl přes 200 m2</t>
  </si>
  <si>
    <t>-66027225</t>
  </si>
  <si>
    <t>P</t>
  </si>
  <si>
    <t>Poznámka k položce:_x000D_
Odstranění litého asfaltu na chodníku i rampách.</t>
  </si>
  <si>
    <t>113204111</t>
  </si>
  <si>
    <t>Vytrhání obrub záhonových</t>
  </si>
  <si>
    <t>m</t>
  </si>
  <si>
    <t>-1990444774</t>
  </si>
  <si>
    <t>5</t>
  </si>
  <si>
    <t>121151113</t>
  </si>
  <si>
    <t>Sejmutí ornice plochy do 500 m2 tl vrstvy do 200 mm strojně</t>
  </si>
  <si>
    <t>2066544548</t>
  </si>
  <si>
    <t>6</t>
  </si>
  <si>
    <t>131251104</t>
  </si>
  <si>
    <t>Hloubení jam nezapažených v hornině třídy těžitelnosti I skupiny 3 objem do 500 m3 strojně</t>
  </si>
  <si>
    <t>m3</t>
  </si>
  <si>
    <t>-156021698</t>
  </si>
  <si>
    <t>VV</t>
  </si>
  <si>
    <t>680*0,3</t>
  </si>
  <si>
    <t>7</t>
  </si>
  <si>
    <t>162751117</t>
  </si>
  <si>
    <t>Vodorovné přemístění přes 9 000 do 10000 m výkopku/sypaniny z horniny třídy těžitelnosti I skupiny 1 až 3</t>
  </si>
  <si>
    <t>-2030135074</t>
  </si>
  <si>
    <t>8</t>
  </si>
  <si>
    <t>171152111</t>
  </si>
  <si>
    <t>Uložení sypaniny z hornin nesoudržných a sypkých do násypů zhutněných v aktivní zóně silnic a dálnic</t>
  </si>
  <si>
    <t>-925385754</t>
  </si>
  <si>
    <t>9</t>
  </si>
  <si>
    <t>M</t>
  </si>
  <si>
    <t>5834417R</t>
  </si>
  <si>
    <t>kamenivo do AZ</t>
  </si>
  <si>
    <t>t</t>
  </si>
  <si>
    <t>-757614093</t>
  </si>
  <si>
    <t>Poznámka k položce:_x000D_
Předpokládaná hmotnost kameniva 2,1 t/m3</t>
  </si>
  <si>
    <t>204*2,1</t>
  </si>
  <si>
    <t>10</t>
  </si>
  <si>
    <t>181351103</t>
  </si>
  <si>
    <t>Rozprostření ornice tl vrstvy do 200 mm pl přes 100 do 500 m2 v rovině nebo ve svahu do 1:5 strojně</t>
  </si>
  <si>
    <t>765080177</t>
  </si>
  <si>
    <t>11</t>
  </si>
  <si>
    <t>181411131</t>
  </si>
  <si>
    <t>Založení parkového trávníku výsevem plochy do 1000 m2 v rovině a ve svahu do 1:5</t>
  </si>
  <si>
    <t>-1986343954</t>
  </si>
  <si>
    <t>12</t>
  </si>
  <si>
    <t>00572410</t>
  </si>
  <si>
    <t>osivo směs travní parková</t>
  </si>
  <si>
    <t>kg</t>
  </si>
  <si>
    <t>2138316675</t>
  </si>
  <si>
    <t>13</t>
  </si>
  <si>
    <t>181951112</t>
  </si>
  <si>
    <t>Úprava pláně v hornině třídy těžitelnosti I skupiny 1 až 3 se zhutněním strojně</t>
  </si>
  <si>
    <t>-1285364701</t>
  </si>
  <si>
    <t xml:space="preserve"> Komunikace pozemní</t>
  </si>
  <si>
    <t>14</t>
  </si>
  <si>
    <t>564831111</t>
  </si>
  <si>
    <t>Podklad ze štěrkodrtě ŠD tl 100 mm</t>
  </si>
  <si>
    <t>964341204</t>
  </si>
  <si>
    <t>Poznámka k položce:_x000D_
ŠD na rampách</t>
  </si>
  <si>
    <t>104</t>
  </si>
  <si>
    <t>564851111</t>
  </si>
  <si>
    <t>Podklad ze štěrkodrtě ŠD tl 150 mm</t>
  </si>
  <si>
    <t>1022669032</t>
  </si>
  <si>
    <t>Poznámka k položce:_x000D_
Podklad z ŠD - druhá vrstva 150mm</t>
  </si>
  <si>
    <t>576</t>
  </si>
  <si>
    <t>36</t>
  </si>
  <si>
    <t>564861111</t>
  </si>
  <si>
    <t>Podklad ze štěrkodrtě ŠD plochy přes 100 m2 tl 200 mm</t>
  </si>
  <si>
    <t>-1215844421</t>
  </si>
  <si>
    <t>17</t>
  </si>
  <si>
    <t>571901111</t>
  </si>
  <si>
    <t>Posyp krytu kamenivem drceným nebo těženým do 5 kg/m2</t>
  </si>
  <si>
    <t>20338016</t>
  </si>
  <si>
    <t>Poznámka k položce:_x000D_
Posyp dlažby ŠP 0/8</t>
  </si>
  <si>
    <t>680</t>
  </si>
  <si>
    <t>18</t>
  </si>
  <si>
    <t>591411111</t>
  </si>
  <si>
    <t>Kladení dlažby z mozaiky jednobarevné komunikací pro pěší lože z kameniva</t>
  </si>
  <si>
    <t>-1498807456</t>
  </si>
  <si>
    <t>Poznámka k položce:_x000D_
Kladení žulové kostky do předepsaného vzoru - viz. TZ. Lože uvažováno 50mm.</t>
  </si>
  <si>
    <t>19</t>
  </si>
  <si>
    <t>1070663993</t>
  </si>
  <si>
    <t>576*1,05 'Přepočtené koeficientem množství</t>
  </si>
  <si>
    <t>20</t>
  </si>
  <si>
    <t>59144111R</t>
  </si>
  <si>
    <t>Kladení dlažby z mozaiky jednobarevné komunikací pro pěší lože z bet.C20/25n-XF3</t>
  </si>
  <si>
    <t>489515617</t>
  </si>
  <si>
    <t>Poznámka k položce:_x000D_
Kladení žulové kostky do předepsaného vzoru - viz. TZ. Lože uvažováno 100mm.</t>
  </si>
  <si>
    <t>-1977833078</t>
  </si>
  <si>
    <t>104*1,05 'Přepočtené koeficientem množství</t>
  </si>
  <si>
    <t>22</t>
  </si>
  <si>
    <t>599632111</t>
  </si>
  <si>
    <t>Vyplnění spár dlažby z lomového kamene MC se zatřením</t>
  </si>
  <si>
    <t>-1932945222</t>
  </si>
  <si>
    <t>Poznámka k položce:_x000D_
Vyplnění spár dlažebních kostek na rampách.</t>
  </si>
  <si>
    <t xml:space="preserve"> Ostatní konstrukce a práce, bourání</t>
  </si>
  <si>
    <t>23</t>
  </si>
  <si>
    <t>916111113</t>
  </si>
  <si>
    <t>Osazení obruby z velkých kostek s boční opěrou do lože z betonu prostého</t>
  </si>
  <si>
    <t>-748370823</t>
  </si>
  <si>
    <t xml:space="preserve">Poznámka k položce:_x000D_
V rámci stavby uvažováno s dvojřádkem. Ve výpočtu tedy délka obruby z kostek vynásobena 2._x000D_
</t>
  </si>
  <si>
    <t>270*2</t>
  </si>
  <si>
    <t>24</t>
  </si>
  <si>
    <t>1013235540</t>
  </si>
  <si>
    <t>540*0,1</t>
  </si>
  <si>
    <t>54*1,05 'Přepočtené koeficientem množství</t>
  </si>
  <si>
    <t>997</t>
  </si>
  <si>
    <t xml:space="preserve"> Přesun sutě</t>
  </si>
  <si>
    <t>25</t>
  </si>
  <si>
    <t>997013501</t>
  </si>
  <si>
    <t>Odvoz suti a vybouraných hmot na skládku nebo meziskládku do 1 km se složením</t>
  </si>
  <si>
    <t>219254217</t>
  </si>
  <si>
    <t>Poznámka k položce:_x000D_
Předpokládaná vzdálenost skládky 30km (Staříč).</t>
  </si>
  <si>
    <t>26</t>
  </si>
  <si>
    <t>997013509</t>
  </si>
  <si>
    <t>Příplatek k odvozu suti a vybouraných hmot na skládku ZKD 1 km přes 1 km</t>
  </si>
  <si>
    <t>-568671385</t>
  </si>
  <si>
    <t>375,628*29</t>
  </si>
  <si>
    <t>27</t>
  </si>
  <si>
    <t>997013861</t>
  </si>
  <si>
    <t>Poplatek za uložení stavebního odpadu na recyklační skládce (skládkovné) z prostého betonu kód odpadu 17 01 01</t>
  </si>
  <si>
    <t>-442387255</t>
  </si>
  <si>
    <t>9,788</t>
  </si>
  <si>
    <t>28</t>
  </si>
  <si>
    <t>997013873</t>
  </si>
  <si>
    <t>Poplatek za uložení stavebního odpadu na recyklační skládce (skládkovné) zeminy a kamení zatříděného do Katalogu odpadů pod kódem 17 05 04</t>
  </si>
  <si>
    <t>1012143982</t>
  </si>
  <si>
    <t>299,2</t>
  </si>
  <si>
    <t>29</t>
  </si>
  <si>
    <t>997013875</t>
  </si>
  <si>
    <t>Poplatek za uložení stavebního odpadu na recyklační skládce (skládkovné) asfaltového bez obsahu dehtu zatříděného do Katalogu odpadů pod kódem 17 03 02</t>
  </si>
  <si>
    <t>-1562246293</t>
  </si>
  <si>
    <t>66,4</t>
  </si>
  <si>
    <t>998</t>
  </si>
  <si>
    <t xml:space="preserve"> Přesun hmot</t>
  </si>
  <si>
    <t>30</t>
  </si>
  <si>
    <t>998223011</t>
  </si>
  <si>
    <t>Přesun hmot pro pozemní komunikace s krytem dlážděným</t>
  </si>
  <si>
    <t>2045905971</t>
  </si>
  <si>
    <t>Poznámka k položce:_x000D_
Předpokládaná vzdálenost 10km</t>
  </si>
  <si>
    <t>31</t>
  </si>
  <si>
    <t>998223094</t>
  </si>
  <si>
    <t>Příplatek k přesunu hmot pro pozemní komunikace s krytem dlážděným za zvětšený přesun do 5000 m</t>
  </si>
  <si>
    <t>1479213350</t>
  </si>
  <si>
    <t>32</t>
  </si>
  <si>
    <t>998223095</t>
  </si>
  <si>
    <t>Příplatek k přesunu hmot pro pozemní komunikace s krytem dlážděným za zvětšený přesun ZKD 5000 m</t>
  </si>
  <si>
    <t>-751735563</t>
  </si>
  <si>
    <t>VRN</t>
  </si>
  <si>
    <t xml:space="preserve"> Vedlejší rozpočtové náklady</t>
  </si>
  <si>
    <t>VRN1</t>
  </si>
  <si>
    <t xml:space="preserve"> Průzkumné, geodetické a projektové práce</t>
  </si>
  <si>
    <t>33</t>
  </si>
  <si>
    <t>012103000</t>
  </si>
  <si>
    <t>Geodetické práce před výstavbou</t>
  </si>
  <si>
    <t>kpl</t>
  </si>
  <si>
    <t>1024</t>
  </si>
  <si>
    <t>-1945095219</t>
  </si>
  <si>
    <t>VRN3</t>
  </si>
  <si>
    <t xml:space="preserve"> Zařízení staveniště</t>
  </si>
  <si>
    <t>34</t>
  </si>
  <si>
    <t>030001000</t>
  </si>
  <si>
    <t>Zařízení staveniště</t>
  </si>
  <si>
    <t>321177836</t>
  </si>
  <si>
    <t>VRN4</t>
  </si>
  <si>
    <t xml:space="preserve"> Inženýrská činnost</t>
  </si>
  <si>
    <t>35</t>
  </si>
  <si>
    <t>043194000</t>
  </si>
  <si>
    <t>Ostatní zkoušky</t>
  </si>
  <si>
    <t>1259105266</t>
  </si>
  <si>
    <t>Poznámka k položce:_x000D_
4x provedeni zkoušky únosnosti podloží Edef,2</t>
  </si>
  <si>
    <t>SO 02 - Schodiště a rampy</t>
  </si>
  <si>
    <t xml:space="preserve">    2 -  Zakládání</t>
  </si>
  <si>
    <t xml:space="preserve">    3 -  Svislé a kompletní konstrukce</t>
  </si>
  <si>
    <t xml:space="preserve">    8 -  Trubní vedení</t>
  </si>
  <si>
    <t xml:space="preserve"> Zakládání</t>
  </si>
  <si>
    <t>274322511</t>
  </si>
  <si>
    <t>Základové pasy ze ŽB se zvýšenými nároky na prostředí tř. C 25/30</t>
  </si>
  <si>
    <t>85171001</t>
  </si>
  <si>
    <t>Poznámka k položce:_x000D_
základy, schodišťové zídky a zídky ramp</t>
  </si>
  <si>
    <t>"zídky pod schodištěm" 4*(1*1,3+2*1/2)*0,3</t>
  </si>
  <si>
    <t>"zídky vedle schodiště" 2*(0,66*4*0,2)</t>
  </si>
  <si>
    <t>"zídky vedle ramp" 2*(10*0,3*1,49/2)+2*(14*0,3*1,49/2)</t>
  </si>
  <si>
    <t>"základy zídek ramp" 2*(10*0,5*1)+2*(14*0,5*1)</t>
  </si>
  <si>
    <t>"základy schodiště" 4*(0,5*1*4)</t>
  </si>
  <si>
    <t>Součet</t>
  </si>
  <si>
    <t>274361821</t>
  </si>
  <si>
    <t>Výztuž základových pásů betonářskou ocelí 10 505 (R)</t>
  </si>
  <si>
    <t>393903149</t>
  </si>
  <si>
    <t xml:space="preserve">Poznámka k položce:_x000D_
Výztuž základových zídek - pruty, ocel R10505. Dle PD výztuž profil 12mm, po 250mm. Hmotnost 0,9kg/m, celková délka zídek 43m. </t>
  </si>
  <si>
    <t>"hmotnost průměrného prutu" 1,25*0,9</t>
  </si>
  <si>
    <t>"počet prutů" 43/0,250</t>
  </si>
  <si>
    <t>"Celkem" 1,125*172*0,001</t>
  </si>
  <si>
    <t>274362021</t>
  </si>
  <si>
    <t>Výztuž základových pásů svařovanými sítěmi Kari</t>
  </si>
  <si>
    <t>2030983019</t>
  </si>
  <si>
    <t>Poznámka k položce:_x000D_
Výztuž základových zídek - KARI síť, oka 100x100mm, profil 6mm. Předpokládaný překryv min.1. oko.</t>
  </si>
  <si>
    <t>"plocha" 43*1,25*1,1</t>
  </si>
  <si>
    <t>"hmotnost 1m2 = 4,44kg"  0,0044</t>
  </si>
  <si>
    <t>"Celkem" 59,125*0,0044</t>
  </si>
  <si>
    <t xml:space="preserve"> Svislé a kompletní konstrukce</t>
  </si>
  <si>
    <t>311213124</t>
  </si>
  <si>
    <t>Zdivo z nepravidelných kamenů na maltu, objem jednoho kamene přes 0,02m3, šířka spáry do 50 mm</t>
  </si>
  <si>
    <t>1807897243</t>
  </si>
  <si>
    <t>Poznámka k položce:_x000D_
Kamenný obklad zídek</t>
  </si>
  <si>
    <t>"zídky vedle schodiště" 2*(0,66*4*0,05)+2*(0,66*4*0,05)+2*(1*1,3+2/2)</t>
  </si>
  <si>
    <t>"zídky vedle ramp" 4*(10*0,05*1,49/2)+2*(14*0,3*1,49/2)</t>
  </si>
  <si>
    <t>327265031</t>
  </si>
  <si>
    <t>Zdivo opěrné  z betonových  bloků ukončení opěrné zdi krycí deskou přírodní (šedou)</t>
  </si>
  <si>
    <t>1507583360</t>
  </si>
  <si>
    <t>Poznámka k položce:_x000D_
Obnovení odstraněné betonové krycí desky - odhad. Viz. položka č.11.</t>
  </si>
  <si>
    <t xml:space="preserve"> Trubní vedení</t>
  </si>
  <si>
    <t>895983319</t>
  </si>
  <si>
    <t>Zřízení vpusti kanalizační dvorní z kameninových dílců DN 300/125</t>
  </si>
  <si>
    <t>kus</t>
  </si>
  <si>
    <t>-651733286</t>
  </si>
  <si>
    <t>5624140R</t>
  </si>
  <si>
    <t>Dvorní vpusť s kalovým košem a roštem, zátěž A15-D 400 kN pro žlaby PE š 100mm</t>
  </si>
  <si>
    <t>-1871005027</t>
  </si>
  <si>
    <t>89943211R</t>
  </si>
  <si>
    <t>Vybourání dvorní vpusti</t>
  </si>
  <si>
    <t>-542900421</t>
  </si>
  <si>
    <t>961043111</t>
  </si>
  <si>
    <t>Bourání základů z betonu proloženého kamenem</t>
  </si>
  <si>
    <t>188758320</t>
  </si>
  <si>
    <t>Poznámka k položce:_x000D_
Odstranění obkladu zídky</t>
  </si>
  <si>
    <t>"zídky vedle ramp" 4*(10*0,05*1,49/2)+4*(14*0,05*1,49/2)</t>
  </si>
  <si>
    <t>"zídky vedle schodiště" 4*(0,66*4*0,05)+2*(1*1,3*0,05+2*1/2*0,05)</t>
  </si>
  <si>
    <t>961044111</t>
  </si>
  <si>
    <t>Bourání základů z betonu prostého</t>
  </si>
  <si>
    <t>-1644799636</t>
  </si>
  <si>
    <t>Poznámka k položce:_x000D_
Vybourání základů schodiště a zídek. Vybourání stávajících zídek ramp a schodiště.</t>
  </si>
  <si>
    <t>96302371R</t>
  </si>
  <si>
    <t>Odstranění schodišťových stupňů ze zdi cihelné oboustranně</t>
  </si>
  <si>
    <t>ks</t>
  </si>
  <si>
    <t>593394199</t>
  </si>
  <si>
    <t>Poznámka k položce:_x000D_
7. stupňů + 1. jalový. Stupně budou po odstranění očištěny, sanovány dle TZ a deponovány pro zpětné použití. Stejně tak bude naloženo se samostatným stupněm u vstupu.</t>
  </si>
  <si>
    <t>"schodišťové stupně" 7</t>
  </si>
  <si>
    <t>"vstupní atupeň" 1</t>
  </si>
  <si>
    <t>966043121</t>
  </si>
  <si>
    <t>Vybourání částí říms z prostého betonu vyložených do 250 mm tl do 150 mm</t>
  </si>
  <si>
    <t>-1893326319</t>
  </si>
  <si>
    <t>Poznámka k položce:_x000D_
Odstranění betonové krycí desky - odhad</t>
  </si>
  <si>
    <t>966086321</t>
  </si>
  <si>
    <t>Vybourání podkladních kvádříků betonových nebo kamenných pl do 0,20 m2 v do 150 mm</t>
  </si>
  <si>
    <t>-1099185859</t>
  </si>
  <si>
    <t>Poznámka k položce:_x000D_
Odstranění stávajících pískovcových desek s jejich očištěním a uložením do depozitu pro zpětné použití. Vadné kusy budou opraveny dle TZ.</t>
  </si>
  <si>
    <t>16+22+5</t>
  </si>
  <si>
    <t>1994993539</t>
  </si>
  <si>
    <t>2124655110</t>
  </si>
  <si>
    <t>107,366*29</t>
  </si>
  <si>
    <t>-324516465</t>
  </si>
  <si>
    <t>107,366</t>
  </si>
  <si>
    <t>385210786</t>
  </si>
  <si>
    <t>465353990</t>
  </si>
  <si>
    <t>1238285351</t>
  </si>
  <si>
    <t>SO 02.1 - Restaurátorské práce</t>
  </si>
  <si>
    <t xml:space="preserve">    1. -  Nové jednoramenné schodiště včetně založení z železobetonu (3)</t>
  </si>
  <si>
    <t xml:space="preserve">    2. -  Krycí pískovcové desky opěrných zídek (6)</t>
  </si>
  <si>
    <t xml:space="preserve">    3. -  Kamenné vázy (7)</t>
  </si>
  <si>
    <t xml:space="preserve">    4. -  Kamenné žlaby (8)</t>
  </si>
  <si>
    <t xml:space="preserve">    5. -  Vstupní kamenný stupeň (9)</t>
  </si>
  <si>
    <t>1.</t>
  </si>
  <si>
    <t xml:space="preserve"> Nové jednoramenné schodiště včetně založení z železobetonu (3)</t>
  </si>
  <si>
    <t>1.1</t>
  </si>
  <si>
    <t>nové stupně 150 x 340 x 4450 mm, každý stupeň ze dvou dílů (2225x2), včetně montáže, bez ŽB základu (není součástí tohoto VV)</t>
  </si>
  <si>
    <t>-414809553</t>
  </si>
  <si>
    <t>2.</t>
  </si>
  <si>
    <t xml:space="preserve"> Krycí pískovcové desky opěrných zídek (6)</t>
  </si>
  <si>
    <t>2.1</t>
  </si>
  <si>
    <t>Desky šířek 370 a 480 mm, celkem 44 k restaurování, včetně demontáže a zpětného osazení</t>
  </si>
  <si>
    <t>438111497</t>
  </si>
  <si>
    <t>2.2</t>
  </si>
  <si>
    <t>nové desky zhotovené z pískovce, jako kopie za chybějící a dožilé kusy, včetně montáže</t>
  </si>
  <si>
    <t>-105712151</t>
  </si>
  <si>
    <t>3.</t>
  </si>
  <si>
    <t xml:space="preserve"> Kamenné vázy (7)</t>
  </si>
  <si>
    <t>3.1</t>
  </si>
  <si>
    <t>restaurování originálů, včetně demontáže a montáže, 4 kusy</t>
  </si>
  <si>
    <t>-2072369249</t>
  </si>
  <si>
    <t>3.2</t>
  </si>
  <si>
    <t>zhotovení kamenných kopií, 2 kusy, včetně montáže</t>
  </si>
  <si>
    <t>1580653517</t>
  </si>
  <si>
    <t>4.</t>
  </si>
  <si>
    <t xml:space="preserve"> Kamenné žlaby (8)</t>
  </si>
  <si>
    <t>4.1</t>
  </si>
  <si>
    <t>restaurování originálů, včetně demontáže a montáže, 30 kusů</t>
  </si>
  <si>
    <t>bm</t>
  </si>
  <si>
    <t>-1958808094</t>
  </si>
  <si>
    <t>4.2</t>
  </si>
  <si>
    <t>zhotovení kamenných kopií, 5 kusů, včetně montáže</t>
  </si>
  <si>
    <t>1370366751</t>
  </si>
  <si>
    <t>5.</t>
  </si>
  <si>
    <t xml:space="preserve"> Vstupní kamenný stupeň (9)</t>
  </si>
  <si>
    <t>5.1</t>
  </si>
  <si>
    <t>kamenný stupeň šířka 450 - 580,délka 4750 mm, restaurování, včetně demontáže a montáže</t>
  </si>
  <si>
    <t>komplet</t>
  </si>
  <si>
    <t>-455236639</t>
  </si>
  <si>
    <t>kostka štípaná dlažební žula velká 8-10</t>
  </si>
  <si>
    <t>5838100R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</si>
</sst>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8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7" fillId="0" borderId="0" applyNumberFormat="0" applyFill="0" applyBorder="0" applyAlignment="0" applyProtection="0"/>
  </cellStyleXfs>
  <cellXfs count="220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6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18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6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0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21" fillId="4" borderId="0" xfId="0" applyFont="1" applyFill="1" applyAlignment="1">
      <alignment horizontal="center" vertical="center"/>
    </xf>
    <xf numFmtId="0" fontId="22" fillId="0" borderId="16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vertical="center"/>
    </xf>
    <xf numFmtId="4" fontId="23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9" fillId="0" borderId="14" xfId="0" applyNumberFormat="1" applyFont="1" applyBorder="1" applyAlignment="1">
      <alignment vertical="center"/>
    </xf>
    <xf numFmtId="4" fontId="19" fillId="0" borderId="0" xfId="0" applyNumberFormat="1" applyFont="1" applyAlignment="1">
      <alignment vertical="center"/>
    </xf>
    <xf numFmtId="166" fontId="19" fillId="0" borderId="0" xfId="0" applyNumberFormat="1" applyFont="1" applyAlignment="1">
      <alignment vertical="center"/>
    </xf>
    <xf numFmtId="4" fontId="19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8" fillId="0" borderId="14" xfId="0" applyNumberFormat="1" applyFont="1" applyBorder="1" applyAlignment="1">
      <alignment vertical="center"/>
    </xf>
    <xf numFmtId="4" fontId="28" fillId="0" borderId="0" xfId="0" applyNumberFormat="1" applyFont="1" applyAlignment="1">
      <alignment vertical="center"/>
    </xf>
    <xf numFmtId="166" fontId="28" fillId="0" borderId="0" xfId="0" applyNumberFormat="1" applyFont="1" applyAlignment="1">
      <alignment vertical="center"/>
    </xf>
    <xf numFmtId="4" fontId="28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8" fillId="0" borderId="19" xfId="0" applyNumberFormat="1" applyFont="1" applyBorder="1" applyAlignment="1">
      <alignment vertical="center"/>
    </xf>
    <xf numFmtId="4" fontId="28" fillId="0" borderId="20" xfId="0" applyNumberFormat="1" applyFont="1" applyBorder="1" applyAlignment="1">
      <alignment vertical="center"/>
    </xf>
    <xf numFmtId="166" fontId="28" fillId="0" borderId="20" xfId="0" applyNumberFormat="1" applyFont="1" applyBorder="1" applyAlignment="1">
      <alignment vertical="center"/>
    </xf>
    <xf numFmtId="4" fontId="28" fillId="0" borderId="21" xfId="0" applyNumberFormat="1" applyFont="1" applyBorder="1" applyAlignment="1">
      <alignment vertical="center"/>
    </xf>
    <xf numFmtId="0" fontId="29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6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1" fillId="4" borderId="0" xfId="0" applyFont="1" applyFill="1" applyAlignment="1">
      <alignment horizontal="left" vertical="center"/>
    </xf>
    <xf numFmtId="0" fontId="21" fillId="4" borderId="0" xfId="0" applyFont="1" applyFill="1" applyAlignment="1">
      <alignment horizontal="right" vertical="center"/>
    </xf>
    <xf numFmtId="0" fontId="30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21" fillId="4" borderId="16" xfId="0" applyFont="1" applyFill="1" applyBorder="1" applyAlignment="1">
      <alignment horizontal="center" vertical="center" wrapText="1"/>
    </xf>
    <xf numFmtId="0" fontId="21" fillId="4" borderId="17" xfId="0" applyFont="1" applyFill="1" applyBorder="1" applyAlignment="1">
      <alignment horizontal="center" vertical="center" wrapText="1"/>
    </xf>
    <xf numFmtId="0" fontId="21" fillId="4" borderId="18" xfId="0" applyFont="1" applyFill="1" applyBorder="1" applyAlignment="1">
      <alignment horizontal="center" vertical="center" wrapText="1"/>
    </xf>
    <xf numFmtId="4" fontId="23" fillId="0" borderId="0" xfId="0" applyNumberFormat="1" applyFont="1"/>
    <xf numFmtId="166" fontId="31" fillId="0" borderId="12" xfId="0" applyNumberFormat="1" applyFont="1" applyBorder="1"/>
    <xf numFmtId="166" fontId="31" fillId="0" borderId="13" xfId="0" applyNumberFormat="1" applyFont="1" applyBorder="1"/>
    <xf numFmtId="4" fontId="32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21" fillId="0" borderId="22" xfId="0" applyFont="1" applyBorder="1" applyAlignment="1">
      <alignment horizontal="center" vertical="center"/>
    </xf>
    <xf numFmtId="49" fontId="21" fillId="0" borderId="22" xfId="0" applyNumberFormat="1" applyFont="1" applyBorder="1" applyAlignment="1">
      <alignment horizontal="left" vertical="center" wrapText="1"/>
    </xf>
    <xf numFmtId="0" fontId="21" fillId="0" borderId="22" xfId="0" applyFont="1" applyBorder="1" applyAlignment="1">
      <alignment horizontal="left" vertical="center" wrapText="1"/>
    </xf>
    <xf numFmtId="0" fontId="21" fillId="0" borderId="22" xfId="0" applyFont="1" applyBorder="1" applyAlignment="1">
      <alignment horizontal="center" vertical="center" wrapText="1"/>
    </xf>
    <xf numFmtId="167" fontId="21" fillId="0" borderId="22" xfId="0" applyNumberFormat="1" applyFont="1" applyBorder="1" applyAlignment="1">
      <alignment vertical="center"/>
    </xf>
    <xf numFmtId="4" fontId="21" fillId="2" borderId="22" xfId="0" applyNumberFormat="1" applyFont="1" applyFill="1" applyBorder="1" applyAlignment="1" applyProtection="1">
      <alignment vertical="center"/>
      <protection locked="0"/>
    </xf>
    <xf numFmtId="4" fontId="21" fillId="0" borderId="22" xfId="0" applyNumberFormat="1" applyFont="1" applyBorder="1" applyAlignment="1">
      <alignment vertical="center"/>
    </xf>
    <xf numFmtId="0" fontId="22" fillId="2" borderId="14" xfId="0" applyFont="1" applyFill="1" applyBorder="1" applyAlignment="1" applyProtection="1">
      <alignment horizontal="left" vertical="center"/>
      <protection locked="0"/>
    </xf>
    <xf numFmtId="0" fontId="22" fillId="0" borderId="0" xfId="0" applyFont="1" applyAlignment="1">
      <alignment horizontal="center" vertical="center"/>
    </xf>
    <xf numFmtId="166" fontId="22" fillId="0" borderId="0" xfId="0" applyNumberFormat="1" applyFont="1" applyAlignment="1">
      <alignment vertical="center"/>
    </xf>
    <xf numFmtId="166" fontId="22" fillId="0" borderId="15" xfId="0" applyNumberFormat="1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33" fillId="0" borderId="0" xfId="0" applyFont="1" applyAlignment="1">
      <alignment horizontal="left" vertical="center"/>
    </xf>
    <xf numFmtId="0" fontId="34" fillId="0" borderId="0" xfId="0" applyFont="1" applyAlignment="1">
      <alignment vertical="center" wrapText="1"/>
    </xf>
    <xf numFmtId="0" fontId="0" fillId="0" borderId="0" xfId="0" applyAlignment="1" applyProtection="1">
      <alignment vertical="center"/>
      <protection locked="0"/>
    </xf>
    <xf numFmtId="0" fontId="0" fillId="0" borderId="14" xfId="0" applyBorder="1" applyAlignment="1">
      <alignment vertical="center"/>
    </xf>
    <xf numFmtId="0" fontId="9" fillId="0" borderId="3" xfId="0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35" fillId="0" borderId="22" xfId="0" applyFont="1" applyBorder="1" applyAlignment="1">
      <alignment horizontal="center" vertical="center"/>
    </xf>
    <xf numFmtId="49" fontId="35" fillId="0" borderId="22" xfId="0" applyNumberFormat="1" applyFont="1" applyBorder="1" applyAlignment="1">
      <alignment horizontal="left" vertical="center" wrapText="1"/>
    </xf>
    <xf numFmtId="0" fontId="35" fillId="0" borderId="22" xfId="0" applyFont="1" applyBorder="1" applyAlignment="1">
      <alignment horizontal="left" vertical="center" wrapText="1"/>
    </xf>
    <xf numFmtId="0" fontId="35" fillId="0" borderId="22" xfId="0" applyFont="1" applyBorder="1" applyAlignment="1">
      <alignment horizontal="center" vertical="center" wrapText="1"/>
    </xf>
    <xf numFmtId="167" fontId="35" fillId="0" borderId="22" xfId="0" applyNumberFormat="1" applyFont="1" applyBorder="1" applyAlignment="1">
      <alignment vertical="center"/>
    </xf>
    <xf numFmtId="4" fontId="35" fillId="2" borderId="22" xfId="0" applyNumberFormat="1" applyFont="1" applyFill="1" applyBorder="1" applyAlignment="1" applyProtection="1">
      <alignment vertical="center"/>
      <protection locked="0"/>
    </xf>
    <xf numFmtId="4" fontId="35" fillId="0" borderId="22" xfId="0" applyNumberFormat="1" applyFont="1" applyBorder="1" applyAlignment="1">
      <alignment vertical="center"/>
    </xf>
    <xf numFmtId="0" fontId="36" fillId="0" borderId="3" xfId="0" applyFont="1" applyBorder="1" applyAlignment="1">
      <alignment vertical="center"/>
    </xf>
    <xf numFmtId="0" fontId="35" fillId="2" borderId="14" xfId="0" applyFont="1" applyFill="1" applyBorder="1" applyAlignment="1" applyProtection="1">
      <alignment horizontal="left" vertical="center"/>
      <protection locked="0"/>
    </xf>
    <xf numFmtId="0" fontId="35" fillId="0" borderId="0" xfId="0" applyFont="1" applyAlignment="1">
      <alignment horizontal="center" vertical="center"/>
    </xf>
    <xf numFmtId="0" fontId="0" fillId="0" borderId="19" xfId="0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22" fillId="2" borderId="19" xfId="0" applyFont="1" applyFill="1" applyBorder="1" applyAlignment="1" applyProtection="1">
      <alignment horizontal="left" vertical="center"/>
      <protection locked="0"/>
    </xf>
    <xf numFmtId="0" fontId="22" fillId="0" borderId="20" xfId="0" applyFont="1" applyBorder="1" applyAlignment="1">
      <alignment horizontal="center" vertical="center"/>
    </xf>
    <xf numFmtId="166" fontId="22" fillId="0" borderId="20" xfId="0" applyNumberFormat="1" applyFont="1" applyBorder="1" applyAlignment="1">
      <alignment vertical="center"/>
    </xf>
    <xf numFmtId="166" fontId="22" fillId="0" borderId="21" xfId="0" applyNumberFormat="1" applyFont="1" applyBorder="1" applyAlignment="1">
      <alignment vertical="center"/>
    </xf>
    <xf numFmtId="0" fontId="15" fillId="0" borderId="0" xfId="0" applyFont="1" applyAlignment="1">
      <alignment horizontal="left" vertical="top" wrapText="1"/>
    </xf>
    <xf numFmtId="0" fontId="15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6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7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1" fillId="4" borderId="6" xfId="0" applyFont="1" applyFill="1" applyBorder="1" applyAlignment="1">
      <alignment horizontal="center" vertical="center"/>
    </xf>
    <xf numFmtId="0" fontId="21" fillId="4" borderId="7" xfId="0" applyFont="1" applyFill="1" applyBorder="1" applyAlignment="1">
      <alignment horizontal="left" vertical="center"/>
    </xf>
    <xf numFmtId="0" fontId="21" fillId="4" borderId="7" xfId="0" applyFont="1" applyFill="1" applyBorder="1" applyAlignment="1">
      <alignment horizontal="center" vertical="center"/>
    </xf>
    <xf numFmtId="0" fontId="21" fillId="4" borderId="7" xfId="0" applyFont="1" applyFill="1" applyBorder="1" applyAlignment="1">
      <alignment horizontal="right" vertical="center"/>
    </xf>
    <xf numFmtId="0" fontId="21" fillId="4" borderId="8" xfId="0" applyFont="1" applyFill="1" applyBorder="1" applyAlignment="1">
      <alignment horizontal="left" vertical="center"/>
    </xf>
    <xf numFmtId="4" fontId="27" fillId="0" borderId="0" xfId="0" applyNumberFormat="1" applyFont="1" applyAlignment="1">
      <alignment vertical="center"/>
    </xf>
    <xf numFmtId="0" fontId="27" fillId="0" borderId="0" xfId="0" applyFont="1" applyAlignment="1">
      <alignment vertical="center"/>
    </xf>
    <xf numFmtId="0" fontId="26" fillId="0" borderId="0" xfId="0" applyFont="1" applyAlignment="1">
      <alignment horizontal="left" vertical="center" wrapText="1"/>
    </xf>
    <xf numFmtId="4" fontId="23" fillId="0" borderId="0" xfId="0" applyNumberFormat="1" applyFont="1" applyAlignment="1">
      <alignment horizontal="right" vertical="center"/>
    </xf>
    <xf numFmtId="4" fontId="23" fillId="0" borderId="0" xfId="0" applyNumberFormat="1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fitToPage="1"/>
  </sheetPr>
  <dimension ref="A1:CM99"/>
  <sheetViews>
    <sheetView showGridLines="0" tabSelected="1" topLeftCell="A26" workbookViewId="0"/>
  </sheetViews>
  <sheetFormatPr defaultRowHeight="1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 ht="11.25">
      <c r="A1" s="14" t="s">
        <v>0</v>
      </c>
      <c r="AZ1" s="14" t="s">
        <v>1</v>
      </c>
      <c r="BA1" s="14" t="s">
        <v>2</v>
      </c>
      <c r="BB1" s="14" t="s">
        <v>3</v>
      </c>
      <c r="BT1" s="14" t="s">
        <v>4</v>
      </c>
      <c r="BU1" s="14" t="s">
        <v>4</v>
      </c>
      <c r="BV1" s="14" t="s">
        <v>5</v>
      </c>
    </row>
    <row r="2" spans="1:74" ht="36.950000000000003" customHeight="1">
      <c r="AR2" s="182"/>
      <c r="AS2" s="182"/>
      <c r="AT2" s="182"/>
      <c r="AU2" s="182"/>
      <c r="AV2" s="182"/>
      <c r="AW2" s="182"/>
      <c r="AX2" s="182"/>
      <c r="AY2" s="182"/>
      <c r="AZ2" s="182"/>
      <c r="BA2" s="182"/>
      <c r="BB2" s="182"/>
      <c r="BC2" s="182"/>
      <c r="BD2" s="182"/>
      <c r="BE2" s="182"/>
      <c r="BS2" s="15" t="s">
        <v>6</v>
      </c>
      <c r="BT2" s="15" t="s">
        <v>7</v>
      </c>
    </row>
    <row r="3" spans="1:74" ht="6.95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8"/>
      <c r="BS3" s="15" t="s">
        <v>6</v>
      </c>
      <c r="BT3" s="15" t="s">
        <v>8</v>
      </c>
    </row>
    <row r="4" spans="1:74" ht="24.95" customHeight="1">
      <c r="B4" s="18"/>
      <c r="D4" s="19" t="s">
        <v>9</v>
      </c>
      <c r="AR4" s="18"/>
      <c r="AS4" s="20" t="s">
        <v>10</v>
      </c>
      <c r="BE4" s="21" t="s">
        <v>11</v>
      </c>
      <c r="BS4" s="15" t="s">
        <v>12</v>
      </c>
    </row>
    <row r="5" spans="1:74" ht="12" customHeight="1">
      <c r="B5" s="18"/>
      <c r="D5" s="22" t="s">
        <v>13</v>
      </c>
      <c r="K5" s="181" t="s">
        <v>14</v>
      </c>
      <c r="L5" s="182"/>
      <c r="M5" s="182"/>
      <c r="N5" s="182"/>
      <c r="O5" s="182"/>
      <c r="P5" s="182"/>
      <c r="Q5" s="182"/>
      <c r="R5" s="182"/>
      <c r="S5" s="182"/>
      <c r="T5" s="182"/>
      <c r="U5" s="182"/>
      <c r="V5" s="182"/>
      <c r="W5" s="182"/>
      <c r="X5" s="182"/>
      <c r="Y5" s="182"/>
      <c r="Z5" s="182"/>
      <c r="AA5" s="182"/>
      <c r="AB5" s="182"/>
      <c r="AC5" s="182"/>
      <c r="AD5" s="182"/>
      <c r="AE5" s="182"/>
      <c r="AF5" s="182"/>
      <c r="AG5" s="182"/>
      <c r="AH5" s="182"/>
      <c r="AI5" s="182"/>
      <c r="AJ5" s="182"/>
      <c r="AK5" s="182"/>
      <c r="AL5" s="182"/>
      <c r="AM5" s="182"/>
      <c r="AN5" s="182"/>
      <c r="AO5" s="182"/>
      <c r="AR5" s="18"/>
      <c r="BE5" s="178" t="s">
        <v>15</v>
      </c>
      <c r="BS5" s="15" t="s">
        <v>6</v>
      </c>
    </row>
    <row r="6" spans="1:74" ht="36.950000000000003" customHeight="1">
      <c r="B6" s="18"/>
      <c r="D6" s="24" t="s">
        <v>16</v>
      </c>
      <c r="K6" s="183" t="s">
        <v>17</v>
      </c>
      <c r="L6" s="182"/>
      <c r="M6" s="182"/>
      <c r="N6" s="182"/>
      <c r="O6" s="182"/>
      <c r="P6" s="182"/>
      <c r="Q6" s="182"/>
      <c r="R6" s="182"/>
      <c r="S6" s="182"/>
      <c r="T6" s="182"/>
      <c r="U6" s="182"/>
      <c r="V6" s="182"/>
      <c r="W6" s="182"/>
      <c r="X6" s="182"/>
      <c r="Y6" s="182"/>
      <c r="Z6" s="182"/>
      <c r="AA6" s="182"/>
      <c r="AB6" s="182"/>
      <c r="AC6" s="182"/>
      <c r="AD6" s="182"/>
      <c r="AE6" s="182"/>
      <c r="AF6" s="182"/>
      <c r="AG6" s="182"/>
      <c r="AH6" s="182"/>
      <c r="AI6" s="182"/>
      <c r="AJ6" s="182"/>
      <c r="AK6" s="182"/>
      <c r="AL6" s="182"/>
      <c r="AM6" s="182"/>
      <c r="AN6" s="182"/>
      <c r="AO6" s="182"/>
      <c r="AR6" s="18"/>
      <c r="BE6" s="179"/>
      <c r="BS6" s="15" t="s">
        <v>6</v>
      </c>
    </row>
    <row r="7" spans="1:74" ht="12" customHeight="1">
      <c r="B7" s="18"/>
      <c r="D7" s="25" t="s">
        <v>18</v>
      </c>
      <c r="K7" s="23" t="s">
        <v>1</v>
      </c>
      <c r="AK7" s="25" t="s">
        <v>19</v>
      </c>
      <c r="AN7" s="23" t="s">
        <v>1</v>
      </c>
      <c r="AR7" s="18"/>
      <c r="BE7" s="179"/>
      <c r="BS7" s="15" t="s">
        <v>6</v>
      </c>
    </row>
    <row r="8" spans="1:74" ht="12" customHeight="1">
      <c r="B8" s="18"/>
      <c r="D8" s="25" t="s">
        <v>20</v>
      </c>
      <c r="K8" s="23" t="s">
        <v>21</v>
      </c>
      <c r="AK8" s="25" t="s">
        <v>22</v>
      </c>
      <c r="AN8" s="26" t="s">
        <v>23</v>
      </c>
      <c r="AR8" s="18"/>
      <c r="BE8" s="179"/>
      <c r="BS8" s="15" t="s">
        <v>6</v>
      </c>
    </row>
    <row r="9" spans="1:74" ht="14.45" customHeight="1">
      <c r="B9" s="18"/>
      <c r="AR9" s="18"/>
      <c r="BE9" s="179"/>
      <c r="BS9" s="15" t="s">
        <v>6</v>
      </c>
    </row>
    <row r="10" spans="1:74" ht="12" customHeight="1">
      <c r="B10" s="18"/>
      <c r="D10" s="25" t="s">
        <v>24</v>
      </c>
      <c r="AK10" s="25" t="s">
        <v>25</v>
      </c>
      <c r="AN10" s="23" t="s">
        <v>1</v>
      </c>
      <c r="AR10" s="18"/>
      <c r="BE10" s="179"/>
      <c r="BS10" s="15" t="s">
        <v>6</v>
      </c>
    </row>
    <row r="11" spans="1:74" ht="18.399999999999999" customHeight="1">
      <c r="B11" s="18"/>
      <c r="E11" s="23" t="s">
        <v>26</v>
      </c>
      <c r="AK11" s="25" t="s">
        <v>27</v>
      </c>
      <c r="AN11" s="23" t="s">
        <v>1</v>
      </c>
      <c r="AR11" s="18"/>
      <c r="BE11" s="179"/>
      <c r="BS11" s="15" t="s">
        <v>6</v>
      </c>
    </row>
    <row r="12" spans="1:74" ht="6.95" customHeight="1">
      <c r="B12" s="18"/>
      <c r="AR12" s="18"/>
      <c r="BE12" s="179"/>
      <c r="BS12" s="15" t="s">
        <v>6</v>
      </c>
    </row>
    <row r="13" spans="1:74" ht="12" customHeight="1">
      <c r="B13" s="18"/>
      <c r="D13" s="25" t="s">
        <v>28</v>
      </c>
      <c r="AK13" s="25" t="s">
        <v>25</v>
      </c>
      <c r="AN13" s="27" t="s">
        <v>29</v>
      </c>
      <c r="AR13" s="18"/>
      <c r="BE13" s="179"/>
      <c r="BS13" s="15" t="s">
        <v>6</v>
      </c>
    </row>
    <row r="14" spans="1:74" ht="12.75">
      <c r="B14" s="18"/>
      <c r="E14" s="184" t="s">
        <v>29</v>
      </c>
      <c r="F14" s="185"/>
      <c r="G14" s="185"/>
      <c r="H14" s="185"/>
      <c r="I14" s="185"/>
      <c r="J14" s="185"/>
      <c r="K14" s="185"/>
      <c r="L14" s="185"/>
      <c r="M14" s="185"/>
      <c r="N14" s="185"/>
      <c r="O14" s="185"/>
      <c r="P14" s="185"/>
      <c r="Q14" s="185"/>
      <c r="R14" s="185"/>
      <c r="S14" s="185"/>
      <c r="T14" s="185"/>
      <c r="U14" s="185"/>
      <c r="V14" s="185"/>
      <c r="W14" s="185"/>
      <c r="X14" s="185"/>
      <c r="Y14" s="185"/>
      <c r="Z14" s="185"/>
      <c r="AA14" s="185"/>
      <c r="AB14" s="185"/>
      <c r="AC14" s="185"/>
      <c r="AD14" s="185"/>
      <c r="AE14" s="185"/>
      <c r="AF14" s="185"/>
      <c r="AG14" s="185"/>
      <c r="AH14" s="185"/>
      <c r="AI14" s="185"/>
      <c r="AJ14" s="185"/>
      <c r="AK14" s="25" t="s">
        <v>27</v>
      </c>
      <c r="AN14" s="27" t="s">
        <v>29</v>
      </c>
      <c r="AR14" s="18"/>
      <c r="BE14" s="179"/>
      <c r="BS14" s="15" t="s">
        <v>6</v>
      </c>
    </row>
    <row r="15" spans="1:74" ht="6.95" customHeight="1">
      <c r="B15" s="18"/>
      <c r="AR15" s="18"/>
      <c r="BE15" s="179"/>
      <c r="BS15" s="15" t="s">
        <v>4</v>
      </c>
    </row>
    <row r="16" spans="1:74" ht="12" customHeight="1">
      <c r="B16" s="18"/>
      <c r="D16" s="25" t="s">
        <v>30</v>
      </c>
      <c r="AK16" s="25" t="s">
        <v>25</v>
      </c>
      <c r="AN16" s="23" t="s">
        <v>1</v>
      </c>
      <c r="AR16" s="18"/>
      <c r="BE16" s="179"/>
      <c r="BS16" s="15" t="s">
        <v>4</v>
      </c>
    </row>
    <row r="17" spans="2:71" ht="18.399999999999999" customHeight="1">
      <c r="B17" s="18"/>
      <c r="E17" s="23" t="s">
        <v>26</v>
      </c>
      <c r="AK17" s="25" t="s">
        <v>27</v>
      </c>
      <c r="AN17" s="23" t="s">
        <v>1</v>
      </c>
      <c r="AR17" s="18"/>
      <c r="BE17" s="179"/>
      <c r="BS17" s="15" t="s">
        <v>31</v>
      </c>
    </row>
    <row r="18" spans="2:71" ht="6.95" customHeight="1">
      <c r="B18" s="18"/>
      <c r="AR18" s="18"/>
      <c r="BE18" s="179"/>
      <c r="BS18" s="15" t="s">
        <v>6</v>
      </c>
    </row>
    <row r="19" spans="2:71" ht="12" customHeight="1">
      <c r="B19" s="18"/>
      <c r="D19" s="25" t="s">
        <v>32</v>
      </c>
      <c r="AK19" s="25" t="s">
        <v>25</v>
      </c>
      <c r="AN19" s="23" t="s">
        <v>1</v>
      </c>
      <c r="AR19" s="18"/>
      <c r="BE19" s="179"/>
      <c r="BS19" s="15" t="s">
        <v>6</v>
      </c>
    </row>
    <row r="20" spans="2:71" ht="18.399999999999999" customHeight="1">
      <c r="B20" s="18"/>
      <c r="E20" s="23" t="s">
        <v>26</v>
      </c>
      <c r="AK20" s="25" t="s">
        <v>27</v>
      </c>
      <c r="AN20" s="23" t="s">
        <v>1</v>
      </c>
      <c r="AR20" s="18"/>
      <c r="BE20" s="179"/>
      <c r="BS20" s="15" t="s">
        <v>31</v>
      </c>
    </row>
    <row r="21" spans="2:71" ht="6.95" customHeight="1">
      <c r="B21" s="18"/>
      <c r="AR21" s="18"/>
      <c r="BE21" s="179"/>
    </row>
    <row r="22" spans="2:71" ht="12" customHeight="1">
      <c r="B22" s="18"/>
      <c r="D22" s="25" t="s">
        <v>33</v>
      </c>
      <c r="AR22" s="18"/>
      <c r="BE22" s="179"/>
    </row>
    <row r="23" spans="2:71" ht="16.5" customHeight="1">
      <c r="B23" s="18"/>
      <c r="E23" s="186" t="s">
        <v>1</v>
      </c>
      <c r="F23" s="186"/>
      <c r="G23" s="186"/>
      <c r="H23" s="186"/>
      <c r="I23" s="186"/>
      <c r="J23" s="186"/>
      <c r="K23" s="186"/>
      <c r="L23" s="186"/>
      <c r="M23" s="186"/>
      <c r="N23" s="186"/>
      <c r="O23" s="186"/>
      <c r="P23" s="186"/>
      <c r="Q23" s="186"/>
      <c r="R23" s="186"/>
      <c r="S23" s="186"/>
      <c r="T23" s="186"/>
      <c r="U23" s="186"/>
      <c r="V23" s="186"/>
      <c r="W23" s="186"/>
      <c r="X23" s="186"/>
      <c r="Y23" s="186"/>
      <c r="Z23" s="186"/>
      <c r="AA23" s="186"/>
      <c r="AB23" s="186"/>
      <c r="AC23" s="186"/>
      <c r="AD23" s="186"/>
      <c r="AE23" s="186"/>
      <c r="AF23" s="186"/>
      <c r="AG23" s="186"/>
      <c r="AH23" s="186"/>
      <c r="AI23" s="186"/>
      <c r="AJ23" s="186"/>
      <c r="AK23" s="186"/>
      <c r="AL23" s="186"/>
      <c r="AM23" s="186"/>
      <c r="AN23" s="186"/>
      <c r="AR23" s="18"/>
      <c r="BE23" s="179"/>
    </row>
    <row r="24" spans="2:71" ht="6.95" customHeight="1">
      <c r="B24" s="18"/>
      <c r="AR24" s="18"/>
      <c r="BE24" s="179"/>
    </row>
    <row r="25" spans="2:71" ht="6.95" customHeight="1">
      <c r="B25" s="18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R25" s="18"/>
      <c r="BE25" s="179"/>
    </row>
    <row r="26" spans="2:71" s="1" customFormat="1" ht="25.9" customHeight="1">
      <c r="B26" s="30"/>
      <c r="D26" s="31" t="s">
        <v>34</v>
      </c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187">
        <f>ROUND(AG94,2)</f>
        <v>0</v>
      </c>
      <c r="AL26" s="188"/>
      <c r="AM26" s="188"/>
      <c r="AN26" s="188"/>
      <c r="AO26" s="188"/>
      <c r="AR26" s="30"/>
      <c r="BE26" s="179"/>
    </row>
    <row r="27" spans="2:71" s="1" customFormat="1" ht="6.95" customHeight="1">
      <c r="B27" s="30"/>
      <c r="AR27" s="30"/>
      <c r="BE27" s="179"/>
    </row>
    <row r="28" spans="2:71" s="1" customFormat="1" ht="12.75">
      <c r="B28" s="30"/>
      <c r="L28" s="189" t="s">
        <v>35</v>
      </c>
      <c r="M28" s="189"/>
      <c r="N28" s="189"/>
      <c r="O28" s="189"/>
      <c r="P28" s="189"/>
      <c r="W28" s="189" t="s">
        <v>36</v>
      </c>
      <c r="X28" s="189"/>
      <c r="Y28" s="189"/>
      <c r="Z28" s="189"/>
      <c r="AA28" s="189"/>
      <c r="AB28" s="189"/>
      <c r="AC28" s="189"/>
      <c r="AD28" s="189"/>
      <c r="AE28" s="189"/>
      <c r="AK28" s="189" t="s">
        <v>37</v>
      </c>
      <c r="AL28" s="189"/>
      <c r="AM28" s="189"/>
      <c r="AN28" s="189"/>
      <c r="AO28" s="189"/>
      <c r="AR28" s="30"/>
      <c r="BE28" s="179"/>
    </row>
    <row r="29" spans="2:71" s="2" customFormat="1" ht="14.45" customHeight="1">
      <c r="B29" s="34"/>
      <c r="D29" s="25" t="s">
        <v>38</v>
      </c>
      <c r="F29" s="25" t="s">
        <v>39</v>
      </c>
      <c r="L29" s="192">
        <v>0.21</v>
      </c>
      <c r="M29" s="191"/>
      <c r="N29" s="191"/>
      <c r="O29" s="191"/>
      <c r="P29" s="191"/>
      <c r="W29" s="190">
        <f>ROUND(AZ94, 2)</f>
        <v>0</v>
      </c>
      <c r="X29" s="191"/>
      <c r="Y29" s="191"/>
      <c r="Z29" s="191"/>
      <c r="AA29" s="191"/>
      <c r="AB29" s="191"/>
      <c r="AC29" s="191"/>
      <c r="AD29" s="191"/>
      <c r="AE29" s="191"/>
      <c r="AK29" s="190">
        <f>ROUND(AV94, 2)</f>
        <v>0</v>
      </c>
      <c r="AL29" s="191"/>
      <c r="AM29" s="191"/>
      <c r="AN29" s="191"/>
      <c r="AO29" s="191"/>
      <c r="AR29" s="34"/>
      <c r="BE29" s="180"/>
    </row>
    <row r="30" spans="2:71" s="2" customFormat="1" ht="14.45" customHeight="1">
      <c r="B30" s="34"/>
      <c r="F30" s="25" t="s">
        <v>40</v>
      </c>
      <c r="L30" s="192">
        <v>0.15</v>
      </c>
      <c r="M30" s="191"/>
      <c r="N30" s="191"/>
      <c r="O30" s="191"/>
      <c r="P30" s="191"/>
      <c r="W30" s="190">
        <f>ROUND(BA94, 2)</f>
        <v>0</v>
      </c>
      <c r="X30" s="191"/>
      <c r="Y30" s="191"/>
      <c r="Z30" s="191"/>
      <c r="AA30" s="191"/>
      <c r="AB30" s="191"/>
      <c r="AC30" s="191"/>
      <c r="AD30" s="191"/>
      <c r="AE30" s="191"/>
      <c r="AK30" s="190">
        <f>ROUND(AW94, 2)</f>
        <v>0</v>
      </c>
      <c r="AL30" s="191"/>
      <c r="AM30" s="191"/>
      <c r="AN30" s="191"/>
      <c r="AO30" s="191"/>
      <c r="AR30" s="34"/>
      <c r="BE30" s="180"/>
    </row>
    <row r="31" spans="2:71" s="2" customFormat="1" ht="14.45" hidden="1" customHeight="1">
      <c r="B31" s="34"/>
      <c r="F31" s="25" t="s">
        <v>41</v>
      </c>
      <c r="L31" s="192">
        <v>0.21</v>
      </c>
      <c r="M31" s="191"/>
      <c r="N31" s="191"/>
      <c r="O31" s="191"/>
      <c r="P31" s="191"/>
      <c r="W31" s="190">
        <f>ROUND(BB94, 2)</f>
        <v>0</v>
      </c>
      <c r="X31" s="191"/>
      <c r="Y31" s="191"/>
      <c r="Z31" s="191"/>
      <c r="AA31" s="191"/>
      <c r="AB31" s="191"/>
      <c r="AC31" s="191"/>
      <c r="AD31" s="191"/>
      <c r="AE31" s="191"/>
      <c r="AK31" s="190">
        <v>0</v>
      </c>
      <c r="AL31" s="191"/>
      <c r="AM31" s="191"/>
      <c r="AN31" s="191"/>
      <c r="AO31" s="191"/>
      <c r="AR31" s="34"/>
      <c r="BE31" s="180"/>
    </row>
    <row r="32" spans="2:71" s="2" customFormat="1" ht="14.45" hidden="1" customHeight="1">
      <c r="B32" s="34"/>
      <c r="F32" s="25" t="s">
        <v>42</v>
      </c>
      <c r="L32" s="192">
        <v>0.15</v>
      </c>
      <c r="M32" s="191"/>
      <c r="N32" s="191"/>
      <c r="O32" s="191"/>
      <c r="P32" s="191"/>
      <c r="W32" s="190">
        <f>ROUND(BC94, 2)</f>
        <v>0</v>
      </c>
      <c r="X32" s="191"/>
      <c r="Y32" s="191"/>
      <c r="Z32" s="191"/>
      <c r="AA32" s="191"/>
      <c r="AB32" s="191"/>
      <c r="AC32" s="191"/>
      <c r="AD32" s="191"/>
      <c r="AE32" s="191"/>
      <c r="AK32" s="190">
        <v>0</v>
      </c>
      <c r="AL32" s="191"/>
      <c r="AM32" s="191"/>
      <c r="AN32" s="191"/>
      <c r="AO32" s="191"/>
      <c r="AR32" s="34"/>
      <c r="BE32" s="180"/>
    </row>
    <row r="33" spans="2:57" s="2" customFormat="1" ht="14.45" hidden="1" customHeight="1">
      <c r="B33" s="34"/>
      <c r="F33" s="25" t="s">
        <v>43</v>
      </c>
      <c r="L33" s="192">
        <v>0</v>
      </c>
      <c r="M33" s="191"/>
      <c r="N33" s="191"/>
      <c r="O33" s="191"/>
      <c r="P33" s="191"/>
      <c r="W33" s="190">
        <f>ROUND(BD94, 2)</f>
        <v>0</v>
      </c>
      <c r="X33" s="191"/>
      <c r="Y33" s="191"/>
      <c r="Z33" s="191"/>
      <c r="AA33" s="191"/>
      <c r="AB33" s="191"/>
      <c r="AC33" s="191"/>
      <c r="AD33" s="191"/>
      <c r="AE33" s="191"/>
      <c r="AK33" s="190">
        <v>0</v>
      </c>
      <c r="AL33" s="191"/>
      <c r="AM33" s="191"/>
      <c r="AN33" s="191"/>
      <c r="AO33" s="191"/>
      <c r="AR33" s="34"/>
      <c r="BE33" s="180"/>
    </row>
    <row r="34" spans="2:57" s="1" customFormat="1" ht="6.95" customHeight="1">
      <c r="B34" s="30"/>
      <c r="AR34" s="30"/>
      <c r="BE34" s="179"/>
    </row>
    <row r="35" spans="2:57" s="1" customFormat="1" ht="25.9" customHeight="1">
      <c r="B35" s="30"/>
      <c r="C35" s="35"/>
      <c r="D35" s="36" t="s">
        <v>44</v>
      </c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8" t="s">
        <v>45</v>
      </c>
      <c r="U35" s="37"/>
      <c r="V35" s="37"/>
      <c r="W35" s="37"/>
      <c r="X35" s="193" t="s">
        <v>46</v>
      </c>
      <c r="Y35" s="194"/>
      <c r="Z35" s="194"/>
      <c r="AA35" s="194"/>
      <c r="AB35" s="194"/>
      <c r="AC35" s="37"/>
      <c r="AD35" s="37"/>
      <c r="AE35" s="37"/>
      <c r="AF35" s="37"/>
      <c r="AG35" s="37"/>
      <c r="AH35" s="37"/>
      <c r="AI35" s="37"/>
      <c r="AJ35" s="37"/>
      <c r="AK35" s="195">
        <f>SUM(AK26:AK33)</f>
        <v>0</v>
      </c>
      <c r="AL35" s="194"/>
      <c r="AM35" s="194"/>
      <c r="AN35" s="194"/>
      <c r="AO35" s="196"/>
      <c r="AP35" s="35"/>
      <c r="AQ35" s="35"/>
      <c r="AR35" s="30"/>
    </row>
    <row r="36" spans="2:57" s="1" customFormat="1" ht="6.95" customHeight="1">
      <c r="B36" s="30"/>
      <c r="AR36" s="30"/>
    </row>
    <row r="37" spans="2:57" s="1" customFormat="1" ht="14.45" customHeight="1">
      <c r="B37" s="30"/>
      <c r="AR37" s="30"/>
    </row>
    <row r="38" spans="2:57" ht="14.45" customHeight="1">
      <c r="B38" s="18"/>
      <c r="AR38" s="18"/>
    </row>
    <row r="39" spans="2:57" ht="14.45" customHeight="1">
      <c r="B39" s="18"/>
      <c r="AR39" s="18"/>
    </row>
    <row r="40" spans="2:57" ht="14.45" customHeight="1">
      <c r="B40" s="18"/>
      <c r="AR40" s="18"/>
    </row>
    <row r="41" spans="2:57" ht="14.45" customHeight="1">
      <c r="B41" s="18"/>
      <c r="AR41" s="18"/>
    </row>
    <row r="42" spans="2:57" ht="14.45" customHeight="1">
      <c r="B42" s="18"/>
      <c r="AR42" s="18"/>
    </row>
    <row r="43" spans="2:57" ht="14.45" customHeight="1">
      <c r="B43" s="18"/>
      <c r="AR43" s="18"/>
    </row>
    <row r="44" spans="2:57" ht="14.45" customHeight="1">
      <c r="B44" s="18"/>
      <c r="AR44" s="18"/>
    </row>
    <row r="45" spans="2:57" ht="14.45" customHeight="1">
      <c r="B45" s="18"/>
      <c r="AR45" s="18"/>
    </row>
    <row r="46" spans="2:57" ht="14.45" customHeight="1">
      <c r="B46" s="18"/>
      <c r="AR46" s="18"/>
    </row>
    <row r="47" spans="2:57" ht="14.45" customHeight="1">
      <c r="B47" s="18"/>
      <c r="AR47" s="18"/>
    </row>
    <row r="48" spans="2:57" ht="14.45" customHeight="1">
      <c r="B48" s="18"/>
      <c r="AR48" s="18"/>
    </row>
    <row r="49" spans="2:44" s="1" customFormat="1" ht="14.45" customHeight="1">
      <c r="B49" s="30"/>
      <c r="D49" s="39" t="s">
        <v>47</v>
      </c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39" t="s">
        <v>48</v>
      </c>
      <c r="AI49" s="40"/>
      <c r="AJ49" s="40"/>
      <c r="AK49" s="40"/>
      <c r="AL49" s="40"/>
      <c r="AM49" s="40"/>
      <c r="AN49" s="40"/>
      <c r="AO49" s="40"/>
      <c r="AR49" s="30"/>
    </row>
    <row r="50" spans="2:44" ht="11.25">
      <c r="B50" s="18"/>
      <c r="AR50" s="18"/>
    </row>
    <row r="51" spans="2:44" ht="11.25">
      <c r="B51" s="18"/>
      <c r="AR51" s="18"/>
    </row>
    <row r="52" spans="2:44" ht="11.25">
      <c r="B52" s="18"/>
      <c r="AR52" s="18"/>
    </row>
    <row r="53" spans="2:44" ht="11.25">
      <c r="B53" s="18"/>
      <c r="AR53" s="18"/>
    </row>
    <row r="54" spans="2:44" ht="11.25">
      <c r="B54" s="18"/>
      <c r="AR54" s="18"/>
    </row>
    <row r="55" spans="2:44" ht="11.25">
      <c r="B55" s="18"/>
      <c r="AR55" s="18"/>
    </row>
    <row r="56" spans="2:44" ht="11.25">
      <c r="B56" s="18"/>
      <c r="AR56" s="18"/>
    </row>
    <row r="57" spans="2:44" ht="11.25">
      <c r="B57" s="18"/>
      <c r="AR57" s="18"/>
    </row>
    <row r="58" spans="2:44" ht="11.25">
      <c r="B58" s="18"/>
      <c r="AR58" s="18"/>
    </row>
    <row r="59" spans="2:44" ht="11.25">
      <c r="B59" s="18"/>
      <c r="AR59" s="18"/>
    </row>
    <row r="60" spans="2:44" s="1" customFormat="1" ht="12.75">
      <c r="B60" s="30"/>
      <c r="D60" s="41" t="s">
        <v>49</v>
      </c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41" t="s">
        <v>50</v>
      </c>
      <c r="W60" s="32"/>
      <c r="X60" s="32"/>
      <c r="Y60" s="32"/>
      <c r="Z60" s="32"/>
      <c r="AA60" s="32"/>
      <c r="AB60" s="32"/>
      <c r="AC60" s="32"/>
      <c r="AD60" s="32"/>
      <c r="AE60" s="32"/>
      <c r="AF60" s="32"/>
      <c r="AG60" s="32"/>
      <c r="AH60" s="41" t="s">
        <v>49</v>
      </c>
      <c r="AI60" s="32"/>
      <c r="AJ60" s="32"/>
      <c r="AK60" s="32"/>
      <c r="AL60" s="32"/>
      <c r="AM60" s="41" t="s">
        <v>50</v>
      </c>
      <c r="AN60" s="32"/>
      <c r="AO60" s="32"/>
      <c r="AR60" s="30"/>
    </row>
    <row r="61" spans="2:44" ht="11.25">
      <c r="B61" s="18"/>
      <c r="AR61" s="18"/>
    </row>
    <row r="62" spans="2:44" ht="11.25">
      <c r="B62" s="18"/>
      <c r="AR62" s="18"/>
    </row>
    <row r="63" spans="2:44" ht="11.25">
      <c r="B63" s="18"/>
      <c r="AR63" s="18"/>
    </row>
    <row r="64" spans="2:44" s="1" customFormat="1" ht="12.75">
      <c r="B64" s="30"/>
      <c r="D64" s="39" t="s">
        <v>51</v>
      </c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39" t="s">
        <v>52</v>
      </c>
      <c r="AI64" s="40"/>
      <c r="AJ64" s="40"/>
      <c r="AK64" s="40"/>
      <c r="AL64" s="40"/>
      <c r="AM64" s="40"/>
      <c r="AN64" s="40"/>
      <c r="AO64" s="40"/>
      <c r="AR64" s="30"/>
    </row>
    <row r="65" spans="2:44" ht="11.25">
      <c r="B65" s="18"/>
      <c r="AR65" s="18"/>
    </row>
    <row r="66" spans="2:44" ht="11.25">
      <c r="B66" s="18"/>
      <c r="AR66" s="18"/>
    </row>
    <row r="67" spans="2:44" ht="11.25">
      <c r="B67" s="18"/>
      <c r="AR67" s="18"/>
    </row>
    <row r="68" spans="2:44" ht="11.25">
      <c r="B68" s="18"/>
      <c r="AR68" s="18"/>
    </row>
    <row r="69" spans="2:44" ht="11.25">
      <c r="B69" s="18"/>
      <c r="AR69" s="18"/>
    </row>
    <row r="70" spans="2:44" ht="11.25">
      <c r="B70" s="18"/>
      <c r="AR70" s="18"/>
    </row>
    <row r="71" spans="2:44" ht="11.25">
      <c r="B71" s="18"/>
      <c r="AR71" s="18"/>
    </row>
    <row r="72" spans="2:44" ht="11.25">
      <c r="B72" s="18"/>
      <c r="AR72" s="18"/>
    </row>
    <row r="73" spans="2:44" ht="11.25">
      <c r="B73" s="18"/>
      <c r="AR73" s="18"/>
    </row>
    <row r="74" spans="2:44" ht="11.25">
      <c r="B74" s="18"/>
      <c r="AR74" s="18"/>
    </row>
    <row r="75" spans="2:44" s="1" customFormat="1" ht="12.75">
      <c r="B75" s="30"/>
      <c r="D75" s="41" t="s">
        <v>49</v>
      </c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41" t="s">
        <v>50</v>
      </c>
      <c r="W75" s="32"/>
      <c r="X75" s="32"/>
      <c r="Y75" s="32"/>
      <c r="Z75" s="32"/>
      <c r="AA75" s="32"/>
      <c r="AB75" s="32"/>
      <c r="AC75" s="32"/>
      <c r="AD75" s="32"/>
      <c r="AE75" s="32"/>
      <c r="AF75" s="32"/>
      <c r="AG75" s="32"/>
      <c r="AH75" s="41" t="s">
        <v>49</v>
      </c>
      <c r="AI75" s="32"/>
      <c r="AJ75" s="32"/>
      <c r="AK75" s="32"/>
      <c r="AL75" s="32"/>
      <c r="AM75" s="41" t="s">
        <v>50</v>
      </c>
      <c r="AN75" s="32"/>
      <c r="AO75" s="32"/>
      <c r="AR75" s="30"/>
    </row>
    <row r="76" spans="2:44" s="1" customFormat="1" ht="11.25">
      <c r="B76" s="30"/>
      <c r="AR76" s="30"/>
    </row>
    <row r="77" spans="2:44" s="1" customFormat="1" ht="6.95" customHeight="1">
      <c r="B77" s="42"/>
      <c r="C77" s="43"/>
      <c r="D77" s="43"/>
      <c r="E77" s="43"/>
      <c r="F77" s="43"/>
      <c r="G77" s="43"/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3"/>
      <c r="Z77" s="43"/>
      <c r="AA77" s="43"/>
      <c r="AB77" s="43"/>
      <c r="AC77" s="43"/>
      <c r="AD77" s="43"/>
      <c r="AE77" s="43"/>
      <c r="AF77" s="43"/>
      <c r="AG77" s="43"/>
      <c r="AH77" s="43"/>
      <c r="AI77" s="43"/>
      <c r="AJ77" s="43"/>
      <c r="AK77" s="43"/>
      <c r="AL77" s="43"/>
      <c r="AM77" s="43"/>
      <c r="AN77" s="43"/>
      <c r="AO77" s="43"/>
      <c r="AP77" s="43"/>
      <c r="AQ77" s="43"/>
      <c r="AR77" s="30"/>
    </row>
    <row r="81" spans="1:91" s="1" customFormat="1" ht="6.95" customHeight="1">
      <c r="B81" s="44"/>
      <c r="C81" s="45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5"/>
      <c r="U81" s="45"/>
      <c r="V81" s="45"/>
      <c r="W81" s="45"/>
      <c r="X81" s="45"/>
      <c r="Y81" s="45"/>
      <c r="Z81" s="45"/>
      <c r="AA81" s="45"/>
      <c r="AB81" s="45"/>
      <c r="AC81" s="45"/>
      <c r="AD81" s="45"/>
      <c r="AE81" s="45"/>
      <c r="AF81" s="45"/>
      <c r="AG81" s="45"/>
      <c r="AH81" s="45"/>
      <c r="AI81" s="45"/>
      <c r="AJ81" s="45"/>
      <c r="AK81" s="45"/>
      <c r="AL81" s="45"/>
      <c r="AM81" s="45"/>
      <c r="AN81" s="45"/>
      <c r="AO81" s="45"/>
      <c r="AP81" s="45"/>
      <c r="AQ81" s="45"/>
      <c r="AR81" s="30"/>
    </row>
    <row r="82" spans="1:91" s="1" customFormat="1" ht="24.95" customHeight="1">
      <c r="B82" s="30"/>
      <c r="C82" s="19" t="s">
        <v>53</v>
      </c>
      <c r="AR82" s="30"/>
    </row>
    <row r="83" spans="1:91" s="1" customFormat="1" ht="6.95" customHeight="1">
      <c r="B83" s="30"/>
      <c r="AR83" s="30"/>
    </row>
    <row r="84" spans="1:91" s="3" customFormat="1" ht="12" customHeight="1">
      <c r="B84" s="46"/>
      <c r="C84" s="25" t="s">
        <v>13</v>
      </c>
      <c r="L84" s="3" t="str">
        <f>K5</f>
        <v>2018_07</v>
      </c>
      <c r="AR84" s="46"/>
    </row>
    <row r="85" spans="1:91" s="4" customFormat="1" ht="36.950000000000003" customHeight="1">
      <c r="B85" s="47"/>
      <c r="C85" s="48" t="s">
        <v>16</v>
      </c>
      <c r="L85" s="197" t="str">
        <f>K6</f>
        <v>Obnova venkovního přístupu Nového zámku č.p.229, parc. č.2. k.ú. Studénka nad Odrou</v>
      </c>
      <c r="M85" s="198"/>
      <c r="N85" s="198"/>
      <c r="O85" s="198"/>
      <c r="P85" s="198"/>
      <c r="Q85" s="198"/>
      <c r="R85" s="198"/>
      <c r="S85" s="198"/>
      <c r="T85" s="198"/>
      <c r="U85" s="198"/>
      <c r="V85" s="198"/>
      <c r="W85" s="198"/>
      <c r="X85" s="198"/>
      <c r="Y85" s="198"/>
      <c r="Z85" s="198"/>
      <c r="AA85" s="198"/>
      <c r="AB85" s="198"/>
      <c r="AC85" s="198"/>
      <c r="AD85" s="198"/>
      <c r="AE85" s="198"/>
      <c r="AF85" s="198"/>
      <c r="AG85" s="198"/>
      <c r="AH85" s="198"/>
      <c r="AI85" s="198"/>
      <c r="AJ85" s="198"/>
      <c r="AK85" s="198"/>
      <c r="AL85" s="198"/>
      <c r="AM85" s="198"/>
      <c r="AN85" s="198"/>
      <c r="AO85" s="198"/>
      <c r="AR85" s="47"/>
    </row>
    <row r="86" spans="1:91" s="1" customFormat="1" ht="6.95" customHeight="1">
      <c r="B86" s="30"/>
      <c r="AR86" s="30"/>
    </row>
    <row r="87" spans="1:91" s="1" customFormat="1" ht="12" customHeight="1">
      <c r="B87" s="30"/>
      <c r="C87" s="25" t="s">
        <v>20</v>
      </c>
      <c r="L87" s="49" t="str">
        <f>IF(K8="","",K8)</f>
        <v>Studénka</v>
      </c>
      <c r="AI87" s="25" t="s">
        <v>22</v>
      </c>
      <c r="AM87" s="199" t="str">
        <f>IF(AN8= "","",AN8)</f>
        <v>16. 7. 2018</v>
      </c>
      <c r="AN87" s="199"/>
      <c r="AR87" s="30"/>
    </row>
    <row r="88" spans="1:91" s="1" customFormat="1" ht="6.95" customHeight="1">
      <c r="B88" s="30"/>
      <c r="AR88" s="30"/>
    </row>
    <row r="89" spans="1:91" s="1" customFormat="1" ht="15.2" customHeight="1">
      <c r="B89" s="30"/>
      <c r="C89" s="25" t="s">
        <v>24</v>
      </c>
      <c r="L89" s="3" t="str">
        <f>IF(E11= "","",E11)</f>
        <v xml:space="preserve"> </v>
      </c>
      <c r="AI89" s="25" t="s">
        <v>30</v>
      </c>
      <c r="AM89" s="200" t="str">
        <f>IF(E17="","",E17)</f>
        <v xml:space="preserve"> </v>
      </c>
      <c r="AN89" s="201"/>
      <c r="AO89" s="201"/>
      <c r="AP89" s="201"/>
      <c r="AR89" s="30"/>
      <c r="AS89" s="202" t="s">
        <v>54</v>
      </c>
      <c r="AT89" s="203"/>
      <c r="AU89" s="51"/>
      <c r="AV89" s="51"/>
      <c r="AW89" s="51"/>
      <c r="AX89" s="51"/>
      <c r="AY89" s="51"/>
      <c r="AZ89" s="51"/>
      <c r="BA89" s="51"/>
      <c r="BB89" s="51"/>
      <c r="BC89" s="51"/>
      <c r="BD89" s="52"/>
    </row>
    <row r="90" spans="1:91" s="1" customFormat="1" ht="15.2" customHeight="1">
      <c r="B90" s="30"/>
      <c r="C90" s="25" t="s">
        <v>28</v>
      </c>
      <c r="L90" s="3" t="str">
        <f>IF(E14= "Vyplň údaj","",E14)</f>
        <v/>
      </c>
      <c r="AI90" s="25" t="s">
        <v>32</v>
      </c>
      <c r="AM90" s="200" t="str">
        <f>IF(E20="","",E20)</f>
        <v xml:space="preserve"> </v>
      </c>
      <c r="AN90" s="201"/>
      <c r="AO90" s="201"/>
      <c r="AP90" s="201"/>
      <c r="AR90" s="30"/>
      <c r="AS90" s="204"/>
      <c r="AT90" s="205"/>
      <c r="BD90" s="54"/>
    </row>
    <row r="91" spans="1:91" s="1" customFormat="1" ht="10.9" customHeight="1">
      <c r="B91" s="30"/>
      <c r="AR91" s="30"/>
      <c r="AS91" s="204"/>
      <c r="AT91" s="205"/>
      <c r="BD91" s="54"/>
    </row>
    <row r="92" spans="1:91" s="1" customFormat="1" ht="29.25" customHeight="1">
      <c r="B92" s="30"/>
      <c r="C92" s="206" t="s">
        <v>55</v>
      </c>
      <c r="D92" s="207"/>
      <c r="E92" s="207"/>
      <c r="F92" s="207"/>
      <c r="G92" s="207"/>
      <c r="H92" s="55"/>
      <c r="I92" s="208" t="s">
        <v>56</v>
      </c>
      <c r="J92" s="207"/>
      <c r="K92" s="207"/>
      <c r="L92" s="207"/>
      <c r="M92" s="207"/>
      <c r="N92" s="207"/>
      <c r="O92" s="207"/>
      <c r="P92" s="207"/>
      <c r="Q92" s="207"/>
      <c r="R92" s="207"/>
      <c r="S92" s="207"/>
      <c r="T92" s="207"/>
      <c r="U92" s="207"/>
      <c r="V92" s="207"/>
      <c r="W92" s="207"/>
      <c r="X92" s="207"/>
      <c r="Y92" s="207"/>
      <c r="Z92" s="207"/>
      <c r="AA92" s="207"/>
      <c r="AB92" s="207"/>
      <c r="AC92" s="207"/>
      <c r="AD92" s="207"/>
      <c r="AE92" s="207"/>
      <c r="AF92" s="207"/>
      <c r="AG92" s="209" t="s">
        <v>57</v>
      </c>
      <c r="AH92" s="207"/>
      <c r="AI92" s="207"/>
      <c r="AJ92" s="207"/>
      <c r="AK92" s="207"/>
      <c r="AL92" s="207"/>
      <c r="AM92" s="207"/>
      <c r="AN92" s="208" t="s">
        <v>58</v>
      </c>
      <c r="AO92" s="207"/>
      <c r="AP92" s="210"/>
      <c r="AQ92" s="56" t="s">
        <v>59</v>
      </c>
      <c r="AR92" s="30"/>
      <c r="AS92" s="57" t="s">
        <v>60</v>
      </c>
      <c r="AT92" s="58" t="s">
        <v>61</v>
      </c>
      <c r="AU92" s="58" t="s">
        <v>62</v>
      </c>
      <c r="AV92" s="58" t="s">
        <v>63</v>
      </c>
      <c r="AW92" s="58" t="s">
        <v>64</v>
      </c>
      <c r="AX92" s="58" t="s">
        <v>65</v>
      </c>
      <c r="AY92" s="58" t="s">
        <v>66</v>
      </c>
      <c r="AZ92" s="58" t="s">
        <v>67</v>
      </c>
      <c r="BA92" s="58" t="s">
        <v>68</v>
      </c>
      <c r="BB92" s="58" t="s">
        <v>69</v>
      </c>
      <c r="BC92" s="58" t="s">
        <v>70</v>
      </c>
      <c r="BD92" s="59" t="s">
        <v>71</v>
      </c>
    </row>
    <row r="93" spans="1:91" s="1" customFormat="1" ht="10.9" customHeight="1">
      <c r="B93" s="30"/>
      <c r="AR93" s="30"/>
      <c r="AS93" s="60"/>
      <c r="AT93" s="51"/>
      <c r="AU93" s="51"/>
      <c r="AV93" s="51"/>
      <c r="AW93" s="51"/>
      <c r="AX93" s="51"/>
      <c r="AY93" s="51"/>
      <c r="AZ93" s="51"/>
      <c r="BA93" s="51"/>
      <c r="BB93" s="51"/>
      <c r="BC93" s="51"/>
      <c r="BD93" s="52"/>
    </row>
    <row r="94" spans="1:91" s="5" customFormat="1" ht="32.450000000000003" customHeight="1">
      <c r="B94" s="61"/>
      <c r="C94" s="62" t="s">
        <v>72</v>
      </c>
      <c r="D94" s="63"/>
      <c r="E94" s="63"/>
      <c r="F94" s="63"/>
      <c r="G94" s="63"/>
      <c r="H94" s="63"/>
      <c r="I94" s="63"/>
      <c r="J94" s="63"/>
      <c r="K94" s="63"/>
      <c r="L94" s="63"/>
      <c r="M94" s="63"/>
      <c r="N94" s="63"/>
      <c r="O94" s="63"/>
      <c r="P94" s="63"/>
      <c r="Q94" s="63"/>
      <c r="R94" s="63"/>
      <c r="S94" s="63"/>
      <c r="T94" s="63"/>
      <c r="U94" s="63"/>
      <c r="V94" s="63"/>
      <c r="W94" s="63"/>
      <c r="X94" s="63"/>
      <c r="Y94" s="63"/>
      <c r="Z94" s="63"/>
      <c r="AA94" s="63"/>
      <c r="AB94" s="63"/>
      <c r="AC94" s="63"/>
      <c r="AD94" s="63"/>
      <c r="AE94" s="63"/>
      <c r="AF94" s="63"/>
      <c r="AG94" s="214">
        <f>ROUND(SUM(AG95:AG97),2)</f>
        <v>0</v>
      </c>
      <c r="AH94" s="214"/>
      <c r="AI94" s="214"/>
      <c r="AJ94" s="214"/>
      <c r="AK94" s="214"/>
      <c r="AL94" s="214"/>
      <c r="AM94" s="214"/>
      <c r="AN94" s="215">
        <f>SUM(AG94,AT94)</f>
        <v>0</v>
      </c>
      <c r="AO94" s="215"/>
      <c r="AP94" s="215"/>
      <c r="AQ94" s="65" t="s">
        <v>1</v>
      </c>
      <c r="AR94" s="61"/>
      <c r="AS94" s="66">
        <f>ROUND(SUM(AS95:AS97),2)</f>
        <v>0</v>
      </c>
      <c r="AT94" s="67">
        <f>ROUND(SUM(AV94:AW94),2)</f>
        <v>0</v>
      </c>
      <c r="AU94" s="68">
        <f>ROUND(SUM(AU95:AU97),5)</f>
        <v>0</v>
      </c>
      <c r="AV94" s="67">
        <f>ROUND(AZ94*L29,2)</f>
        <v>0</v>
      </c>
      <c r="AW94" s="67">
        <f>ROUND(BA94*L30,2)</f>
        <v>0</v>
      </c>
      <c r="AX94" s="67">
        <f>ROUND(BB94*L29,2)</f>
        <v>0</v>
      </c>
      <c r="AY94" s="67">
        <f>ROUND(BC94*L30,2)</f>
        <v>0</v>
      </c>
      <c r="AZ94" s="67">
        <f>ROUND(SUM(AZ95:AZ97),2)</f>
        <v>0</v>
      </c>
      <c r="BA94" s="67">
        <f>ROUND(SUM(BA95:BA97),2)</f>
        <v>0</v>
      </c>
      <c r="BB94" s="67">
        <f>ROUND(SUM(BB95:BB97),2)</f>
        <v>0</v>
      </c>
      <c r="BC94" s="67">
        <f>ROUND(SUM(BC95:BC97),2)</f>
        <v>0</v>
      </c>
      <c r="BD94" s="69">
        <f>ROUND(SUM(BD95:BD97),2)</f>
        <v>0</v>
      </c>
      <c r="BS94" s="70" t="s">
        <v>73</v>
      </c>
      <c r="BT94" s="70" t="s">
        <v>74</v>
      </c>
      <c r="BU94" s="71" t="s">
        <v>75</v>
      </c>
      <c r="BV94" s="70" t="s">
        <v>76</v>
      </c>
      <c r="BW94" s="70" t="s">
        <v>5</v>
      </c>
      <c r="BX94" s="70" t="s">
        <v>77</v>
      </c>
      <c r="CL94" s="70" t="s">
        <v>1</v>
      </c>
    </row>
    <row r="95" spans="1:91" s="6" customFormat="1" ht="16.5" customHeight="1">
      <c r="A95" s="72" t="s">
        <v>78</v>
      </c>
      <c r="B95" s="73"/>
      <c r="C95" s="74"/>
      <c r="D95" s="213" t="s">
        <v>79</v>
      </c>
      <c r="E95" s="213"/>
      <c r="F95" s="213"/>
      <c r="G95" s="213"/>
      <c r="H95" s="213"/>
      <c r="I95" s="75"/>
      <c r="J95" s="213" t="s">
        <v>80</v>
      </c>
      <c r="K95" s="213"/>
      <c r="L95" s="213"/>
      <c r="M95" s="213"/>
      <c r="N95" s="213"/>
      <c r="O95" s="213"/>
      <c r="P95" s="213"/>
      <c r="Q95" s="213"/>
      <c r="R95" s="213"/>
      <c r="S95" s="213"/>
      <c r="T95" s="213"/>
      <c r="U95" s="213"/>
      <c r="V95" s="213"/>
      <c r="W95" s="213"/>
      <c r="X95" s="213"/>
      <c r="Y95" s="213"/>
      <c r="Z95" s="213"/>
      <c r="AA95" s="213"/>
      <c r="AB95" s="213"/>
      <c r="AC95" s="213"/>
      <c r="AD95" s="213"/>
      <c r="AE95" s="213"/>
      <c r="AF95" s="213"/>
      <c r="AG95" s="211">
        <f>'SO 01 - Zpevněné venkovní...'!J30</f>
        <v>0</v>
      </c>
      <c r="AH95" s="212"/>
      <c r="AI95" s="212"/>
      <c r="AJ95" s="212"/>
      <c r="AK95" s="212"/>
      <c r="AL95" s="212"/>
      <c r="AM95" s="212"/>
      <c r="AN95" s="211">
        <f>SUM(AG95,AT95)</f>
        <v>0</v>
      </c>
      <c r="AO95" s="212"/>
      <c r="AP95" s="212"/>
      <c r="AQ95" s="76" t="s">
        <v>81</v>
      </c>
      <c r="AR95" s="73"/>
      <c r="AS95" s="77">
        <v>0</v>
      </c>
      <c r="AT95" s="78">
        <f>ROUND(SUM(AV95:AW95),2)</f>
        <v>0</v>
      </c>
      <c r="AU95" s="79">
        <f>'SO 01 - Zpevněné venkovní...'!P126</f>
        <v>0</v>
      </c>
      <c r="AV95" s="78">
        <f>'SO 01 - Zpevněné venkovní...'!J33</f>
        <v>0</v>
      </c>
      <c r="AW95" s="78">
        <f>'SO 01 - Zpevněné venkovní...'!J34</f>
        <v>0</v>
      </c>
      <c r="AX95" s="78">
        <f>'SO 01 - Zpevněné venkovní...'!J35</f>
        <v>0</v>
      </c>
      <c r="AY95" s="78">
        <f>'SO 01 - Zpevněné venkovní...'!J36</f>
        <v>0</v>
      </c>
      <c r="AZ95" s="78">
        <f>'SO 01 - Zpevněné venkovní...'!F33</f>
        <v>0</v>
      </c>
      <c r="BA95" s="78">
        <f>'SO 01 - Zpevněné venkovní...'!F34</f>
        <v>0</v>
      </c>
      <c r="BB95" s="78">
        <f>'SO 01 - Zpevněné venkovní...'!F35</f>
        <v>0</v>
      </c>
      <c r="BC95" s="78">
        <f>'SO 01 - Zpevněné venkovní...'!F36</f>
        <v>0</v>
      </c>
      <c r="BD95" s="80">
        <f>'SO 01 - Zpevněné venkovní...'!F37</f>
        <v>0</v>
      </c>
      <c r="BT95" s="81" t="s">
        <v>82</v>
      </c>
      <c r="BV95" s="81" t="s">
        <v>76</v>
      </c>
      <c r="BW95" s="81" t="s">
        <v>83</v>
      </c>
      <c r="BX95" s="81" t="s">
        <v>5</v>
      </c>
      <c r="CL95" s="81" t="s">
        <v>1</v>
      </c>
      <c r="CM95" s="81" t="s">
        <v>84</v>
      </c>
    </row>
    <row r="96" spans="1:91" s="6" customFormat="1" ht="16.5" customHeight="1">
      <c r="A96" s="72" t="s">
        <v>78</v>
      </c>
      <c r="B96" s="73"/>
      <c r="C96" s="74"/>
      <c r="D96" s="213" t="s">
        <v>85</v>
      </c>
      <c r="E96" s="213"/>
      <c r="F96" s="213"/>
      <c r="G96" s="213"/>
      <c r="H96" s="213"/>
      <c r="I96" s="75"/>
      <c r="J96" s="213" t="s">
        <v>86</v>
      </c>
      <c r="K96" s="213"/>
      <c r="L96" s="213"/>
      <c r="M96" s="213"/>
      <c r="N96" s="213"/>
      <c r="O96" s="213"/>
      <c r="P96" s="213"/>
      <c r="Q96" s="213"/>
      <c r="R96" s="213"/>
      <c r="S96" s="213"/>
      <c r="T96" s="213"/>
      <c r="U96" s="213"/>
      <c r="V96" s="213"/>
      <c r="W96" s="213"/>
      <c r="X96" s="213"/>
      <c r="Y96" s="213"/>
      <c r="Z96" s="213"/>
      <c r="AA96" s="213"/>
      <c r="AB96" s="213"/>
      <c r="AC96" s="213"/>
      <c r="AD96" s="213"/>
      <c r="AE96" s="213"/>
      <c r="AF96" s="213"/>
      <c r="AG96" s="211">
        <f>'SO 02 - Schodiště a rampy'!J30</f>
        <v>0</v>
      </c>
      <c r="AH96" s="212"/>
      <c r="AI96" s="212"/>
      <c r="AJ96" s="212"/>
      <c r="AK96" s="212"/>
      <c r="AL96" s="212"/>
      <c r="AM96" s="212"/>
      <c r="AN96" s="211">
        <f>SUM(AG96,AT96)</f>
        <v>0</v>
      </c>
      <c r="AO96" s="212"/>
      <c r="AP96" s="212"/>
      <c r="AQ96" s="76" t="s">
        <v>81</v>
      </c>
      <c r="AR96" s="73"/>
      <c r="AS96" s="77">
        <v>0</v>
      </c>
      <c r="AT96" s="78">
        <f>ROUND(SUM(AV96:AW96),2)</f>
        <v>0</v>
      </c>
      <c r="AU96" s="79">
        <f>'SO 02 - Schodiště a rampy'!P123</f>
        <v>0</v>
      </c>
      <c r="AV96" s="78">
        <f>'SO 02 - Schodiště a rampy'!J33</f>
        <v>0</v>
      </c>
      <c r="AW96" s="78">
        <f>'SO 02 - Schodiště a rampy'!J34</f>
        <v>0</v>
      </c>
      <c r="AX96" s="78">
        <f>'SO 02 - Schodiště a rampy'!J35</f>
        <v>0</v>
      </c>
      <c r="AY96" s="78">
        <f>'SO 02 - Schodiště a rampy'!J36</f>
        <v>0</v>
      </c>
      <c r="AZ96" s="78">
        <f>'SO 02 - Schodiště a rampy'!F33</f>
        <v>0</v>
      </c>
      <c r="BA96" s="78">
        <f>'SO 02 - Schodiště a rampy'!F34</f>
        <v>0</v>
      </c>
      <c r="BB96" s="78">
        <f>'SO 02 - Schodiště a rampy'!F35</f>
        <v>0</v>
      </c>
      <c r="BC96" s="78">
        <f>'SO 02 - Schodiště a rampy'!F36</f>
        <v>0</v>
      </c>
      <c r="BD96" s="80">
        <f>'SO 02 - Schodiště a rampy'!F37</f>
        <v>0</v>
      </c>
      <c r="BT96" s="81" t="s">
        <v>82</v>
      </c>
      <c r="BV96" s="81" t="s">
        <v>76</v>
      </c>
      <c r="BW96" s="81" t="s">
        <v>87</v>
      </c>
      <c r="BX96" s="81" t="s">
        <v>5</v>
      </c>
      <c r="CL96" s="81" t="s">
        <v>1</v>
      </c>
      <c r="CM96" s="81" t="s">
        <v>84</v>
      </c>
    </row>
    <row r="97" spans="1:91" s="6" customFormat="1" ht="24.75" customHeight="1">
      <c r="A97" s="72" t="s">
        <v>78</v>
      </c>
      <c r="B97" s="73"/>
      <c r="C97" s="74"/>
      <c r="D97" s="213" t="s">
        <v>88</v>
      </c>
      <c r="E97" s="213"/>
      <c r="F97" s="213"/>
      <c r="G97" s="213"/>
      <c r="H97" s="213"/>
      <c r="I97" s="75"/>
      <c r="J97" s="213" t="s">
        <v>89</v>
      </c>
      <c r="K97" s="213"/>
      <c r="L97" s="213"/>
      <c r="M97" s="213"/>
      <c r="N97" s="213"/>
      <c r="O97" s="213"/>
      <c r="P97" s="213"/>
      <c r="Q97" s="213"/>
      <c r="R97" s="213"/>
      <c r="S97" s="213"/>
      <c r="T97" s="213"/>
      <c r="U97" s="213"/>
      <c r="V97" s="213"/>
      <c r="W97" s="213"/>
      <c r="X97" s="213"/>
      <c r="Y97" s="213"/>
      <c r="Z97" s="213"/>
      <c r="AA97" s="213"/>
      <c r="AB97" s="213"/>
      <c r="AC97" s="213"/>
      <c r="AD97" s="213"/>
      <c r="AE97" s="213"/>
      <c r="AF97" s="213"/>
      <c r="AG97" s="211">
        <f>'SO 02.1 - Restaurátorské ...'!J30</f>
        <v>0</v>
      </c>
      <c r="AH97" s="212"/>
      <c r="AI97" s="212"/>
      <c r="AJ97" s="212"/>
      <c r="AK97" s="212"/>
      <c r="AL97" s="212"/>
      <c r="AM97" s="212"/>
      <c r="AN97" s="211">
        <f>SUM(AG97,AT97)</f>
        <v>0</v>
      </c>
      <c r="AO97" s="212"/>
      <c r="AP97" s="212"/>
      <c r="AQ97" s="76" t="s">
        <v>81</v>
      </c>
      <c r="AR97" s="73"/>
      <c r="AS97" s="82">
        <v>0</v>
      </c>
      <c r="AT97" s="83">
        <f>ROUND(SUM(AV97:AW97),2)</f>
        <v>0</v>
      </c>
      <c r="AU97" s="84">
        <f>'SO 02.1 - Restaurátorské ...'!P122</f>
        <v>0</v>
      </c>
      <c r="AV97" s="83">
        <f>'SO 02.1 - Restaurátorské ...'!J33</f>
        <v>0</v>
      </c>
      <c r="AW97" s="83">
        <f>'SO 02.1 - Restaurátorské ...'!J34</f>
        <v>0</v>
      </c>
      <c r="AX97" s="83">
        <f>'SO 02.1 - Restaurátorské ...'!J35</f>
        <v>0</v>
      </c>
      <c r="AY97" s="83">
        <f>'SO 02.1 - Restaurátorské ...'!J36</f>
        <v>0</v>
      </c>
      <c r="AZ97" s="83">
        <f>'SO 02.1 - Restaurátorské ...'!F33</f>
        <v>0</v>
      </c>
      <c r="BA97" s="83">
        <f>'SO 02.1 - Restaurátorské ...'!F34</f>
        <v>0</v>
      </c>
      <c r="BB97" s="83">
        <f>'SO 02.1 - Restaurátorské ...'!F35</f>
        <v>0</v>
      </c>
      <c r="BC97" s="83">
        <f>'SO 02.1 - Restaurátorské ...'!F36</f>
        <v>0</v>
      </c>
      <c r="BD97" s="85">
        <f>'SO 02.1 - Restaurátorské ...'!F37</f>
        <v>0</v>
      </c>
      <c r="BT97" s="81" t="s">
        <v>82</v>
      </c>
      <c r="BV97" s="81" t="s">
        <v>76</v>
      </c>
      <c r="BW97" s="81" t="s">
        <v>90</v>
      </c>
      <c r="BX97" s="81" t="s">
        <v>5</v>
      </c>
      <c r="CL97" s="81" t="s">
        <v>1</v>
      </c>
      <c r="CM97" s="81" t="s">
        <v>84</v>
      </c>
    </row>
    <row r="98" spans="1:91" s="1" customFormat="1" ht="30" customHeight="1">
      <c r="B98" s="30"/>
      <c r="AR98" s="30"/>
    </row>
    <row r="99" spans="1:91" s="1" customFormat="1" ht="6.95" customHeight="1">
      <c r="B99" s="42"/>
      <c r="C99" s="43"/>
      <c r="D99" s="43"/>
      <c r="E99" s="43"/>
      <c r="F99" s="43"/>
      <c r="G99" s="43"/>
      <c r="H99" s="43"/>
      <c r="I99" s="43"/>
      <c r="J99" s="43"/>
      <c r="K99" s="43"/>
      <c r="L99" s="43"/>
      <c r="M99" s="43"/>
      <c r="N99" s="43"/>
      <c r="O99" s="43"/>
      <c r="P99" s="43"/>
      <c r="Q99" s="43"/>
      <c r="R99" s="43"/>
      <c r="S99" s="43"/>
      <c r="T99" s="43"/>
      <c r="U99" s="43"/>
      <c r="V99" s="43"/>
      <c r="W99" s="43"/>
      <c r="X99" s="43"/>
      <c r="Y99" s="43"/>
      <c r="Z99" s="43"/>
      <c r="AA99" s="43"/>
      <c r="AB99" s="43"/>
      <c r="AC99" s="43"/>
      <c r="AD99" s="43"/>
      <c r="AE99" s="43"/>
      <c r="AF99" s="43"/>
      <c r="AG99" s="43"/>
      <c r="AH99" s="43"/>
      <c r="AI99" s="43"/>
      <c r="AJ99" s="43"/>
      <c r="AK99" s="43"/>
      <c r="AL99" s="43"/>
      <c r="AM99" s="43"/>
      <c r="AN99" s="43"/>
      <c r="AO99" s="43"/>
      <c r="AP99" s="43"/>
      <c r="AQ99" s="43"/>
      <c r="AR99" s="30"/>
    </row>
  </sheetData>
  <sheetProtection algorithmName="SHA-512" hashValue="pd5OWybPY0XyvH6fr6n+DT1lk4xUMwQl95AJ9TQ/AyoOixApxhjI2HI29u/WvGtr6TPfCALfplkTkP1W/VdCBg==" saltValue="EGs5prpL7yTocL1PmUdbQRUVZ2bSteCSE9sSlDqytD/vLws8QfHqQePVeIRqv+/14c7P4S9v3ZHQK7UKBW2Gtg==" spinCount="100000" sheet="1" objects="1" scenarios="1" formatColumns="0" formatRows="0"/>
  <mergeCells count="50">
    <mergeCell ref="AR2:BE2"/>
    <mergeCell ref="AN96:AP96"/>
    <mergeCell ref="AG96:AM96"/>
    <mergeCell ref="D96:H96"/>
    <mergeCell ref="J96:AF96"/>
    <mergeCell ref="AN97:AP97"/>
    <mergeCell ref="AG97:AM97"/>
    <mergeCell ref="D97:H97"/>
    <mergeCell ref="J97:AF97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L85:AO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AK31:AO31"/>
    <mergeCell ref="L31:P31"/>
    <mergeCell ref="W32:AE32"/>
    <mergeCell ref="AK32:AO32"/>
    <mergeCell ref="L32:P32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</mergeCells>
  <hyperlinks>
    <hyperlink ref="A95" location="'SO 01 - Zpevněné venkovní...'!C2" display="/" xr:uid="{00000000-0004-0000-0000-000000000000}"/>
    <hyperlink ref="A96" location="'SO 02 - Schodiště a rampy'!C2" display="/" xr:uid="{00000000-0004-0000-0000-000001000000}"/>
    <hyperlink ref="A97" location="'SO 02.1 - Restaurátorské ...'!C2" display="/" xr:uid="{00000000-0004-0000-0000-000002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2">
    <pageSetUpPr fitToPage="1"/>
  </sheetPr>
  <dimension ref="B2:BM203"/>
  <sheetViews>
    <sheetView showGridLines="0" topLeftCell="A167" workbookViewId="0">
      <selection activeCell="W171" sqref="W171"/>
    </sheetView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82"/>
      <c r="M2" s="182"/>
      <c r="N2" s="182"/>
      <c r="O2" s="182"/>
      <c r="P2" s="182"/>
      <c r="Q2" s="182"/>
      <c r="R2" s="182"/>
      <c r="S2" s="182"/>
      <c r="T2" s="182"/>
      <c r="U2" s="182"/>
      <c r="V2" s="182"/>
      <c r="AT2" s="15" t="s">
        <v>83</v>
      </c>
    </row>
    <row r="3" spans="2:46" ht="6.95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84</v>
      </c>
    </row>
    <row r="4" spans="2:46" ht="24.95" customHeight="1">
      <c r="B4" s="18"/>
      <c r="D4" s="19" t="s">
        <v>91</v>
      </c>
      <c r="L4" s="18"/>
      <c r="M4" s="86" t="s">
        <v>10</v>
      </c>
      <c r="AT4" s="15" t="s">
        <v>4</v>
      </c>
    </row>
    <row r="5" spans="2:46" ht="6.95" customHeight="1">
      <c r="B5" s="18"/>
      <c r="L5" s="18"/>
    </row>
    <row r="6" spans="2:46" ht="12" customHeight="1">
      <c r="B6" s="18"/>
      <c r="D6" s="25" t="s">
        <v>16</v>
      </c>
      <c r="L6" s="18"/>
    </row>
    <row r="7" spans="2:46" ht="26.25" customHeight="1">
      <c r="B7" s="18"/>
      <c r="E7" s="216" t="str">
        <f>'Rekapitulace stavby'!K6</f>
        <v>Obnova venkovního přístupu Nového zámku č.p.229, parc. č.2. k.ú. Studénka nad Odrou</v>
      </c>
      <c r="F7" s="217"/>
      <c r="G7" s="217"/>
      <c r="H7" s="217"/>
      <c r="L7" s="18"/>
    </row>
    <row r="8" spans="2:46" s="1" customFormat="1" ht="12" customHeight="1">
      <c r="B8" s="30"/>
      <c r="D8" s="25" t="s">
        <v>92</v>
      </c>
      <c r="L8" s="30"/>
    </row>
    <row r="9" spans="2:46" s="1" customFormat="1" ht="16.5" customHeight="1">
      <c r="B9" s="30"/>
      <c r="E9" s="197" t="s">
        <v>93</v>
      </c>
      <c r="F9" s="218"/>
      <c r="G9" s="218"/>
      <c r="H9" s="218"/>
      <c r="L9" s="30"/>
    </row>
    <row r="10" spans="2:46" s="1" customFormat="1" ht="11.25">
      <c r="B10" s="30"/>
      <c r="L10" s="30"/>
    </row>
    <row r="11" spans="2:46" s="1" customFormat="1" ht="12" customHeight="1">
      <c r="B11" s="30"/>
      <c r="D11" s="25" t="s">
        <v>18</v>
      </c>
      <c r="F11" s="23" t="s">
        <v>1</v>
      </c>
      <c r="I11" s="25" t="s">
        <v>19</v>
      </c>
      <c r="J11" s="23" t="s">
        <v>1</v>
      </c>
      <c r="L11" s="30"/>
    </row>
    <row r="12" spans="2:46" s="1" customFormat="1" ht="12" customHeight="1">
      <c r="B12" s="30"/>
      <c r="D12" s="25" t="s">
        <v>20</v>
      </c>
      <c r="F12" s="23" t="s">
        <v>21</v>
      </c>
      <c r="I12" s="25" t="s">
        <v>22</v>
      </c>
      <c r="J12" s="50" t="str">
        <f>'Rekapitulace stavby'!AN8</f>
        <v>16. 7. 2018</v>
      </c>
      <c r="L12" s="30"/>
    </row>
    <row r="13" spans="2:46" s="1" customFormat="1" ht="10.9" customHeight="1">
      <c r="B13" s="30"/>
      <c r="L13" s="30"/>
    </row>
    <row r="14" spans="2:46" s="1" customFormat="1" ht="12" customHeight="1">
      <c r="B14" s="30"/>
      <c r="D14" s="25" t="s">
        <v>24</v>
      </c>
      <c r="I14" s="25" t="s">
        <v>25</v>
      </c>
      <c r="J14" s="23" t="s">
        <v>1</v>
      </c>
      <c r="L14" s="30"/>
    </row>
    <row r="15" spans="2:46" s="1" customFormat="1" ht="18" customHeight="1">
      <c r="B15" s="30"/>
      <c r="E15" s="23" t="s">
        <v>26</v>
      </c>
      <c r="I15" s="25" t="s">
        <v>27</v>
      </c>
      <c r="J15" s="23" t="s">
        <v>1</v>
      </c>
      <c r="L15" s="30"/>
    </row>
    <row r="16" spans="2:46" s="1" customFormat="1" ht="6.95" customHeight="1">
      <c r="B16" s="30"/>
      <c r="L16" s="30"/>
    </row>
    <row r="17" spans="2:12" s="1" customFormat="1" ht="12" customHeight="1">
      <c r="B17" s="30"/>
      <c r="D17" s="25" t="s">
        <v>28</v>
      </c>
      <c r="I17" s="25" t="s">
        <v>25</v>
      </c>
      <c r="J17" s="26" t="str">
        <f>'Rekapitulace stavby'!AN13</f>
        <v>Vyplň údaj</v>
      </c>
      <c r="L17" s="30"/>
    </row>
    <row r="18" spans="2:12" s="1" customFormat="1" ht="18" customHeight="1">
      <c r="B18" s="30"/>
      <c r="E18" s="219" t="str">
        <f>'Rekapitulace stavby'!E14</f>
        <v>Vyplň údaj</v>
      </c>
      <c r="F18" s="181"/>
      <c r="G18" s="181"/>
      <c r="H18" s="181"/>
      <c r="I18" s="25" t="s">
        <v>27</v>
      </c>
      <c r="J18" s="26" t="str">
        <f>'Rekapitulace stavby'!AN14</f>
        <v>Vyplň údaj</v>
      </c>
      <c r="L18" s="30"/>
    </row>
    <row r="19" spans="2:12" s="1" customFormat="1" ht="6.95" customHeight="1">
      <c r="B19" s="30"/>
      <c r="L19" s="30"/>
    </row>
    <row r="20" spans="2:12" s="1" customFormat="1" ht="12" customHeight="1">
      <c r="B20" s="30"/>
      <c r="D20" s="25" t="s">
        <v>30</v>
      </c>
      <c r="I20" s="25" t="s">
        <v>25</v>
      </c>
      <c r="J20" s="23" t="s">
        <v>1</v>
      </c>
      <c r="L20" s="30"/>
    </row>
    <row r="21" spans="2:12" s="1" customFormat="1" ht="18" customHeight="1">
      <c r="B21" s="30"/>
      <c r="E21" s="23" t="s">
        <v>26</v>
      </c>
      <c r="I21" s="25" t="s">
        <v>27</v>
      </c>
      <c r="J21" s="23" t="s">
        <v>1</v>
      </c>
      <c r="L21" s="30"/>
    </row>
    <row r="22" spans="2:12" s="1" customFormat="1" ht="6.95" customHeight="1">
      <c r="B22" s="30"/>
      <c r="L22" s="30"/>
    </row>
    <row r="23" spans="2:12" s="1" customFormat="1" ht="12" customHeight="1">
      <c r="B23" s="30"/>
      <c r="D23" s="25" t="s">
        <v>32</v>
      </c>
      <c r="I23" s="25" t="s">
        <v>25</v>
      </c>
      <c r="J23" s="23" t="s">
        <v>1</v>
      </c>
      <c r="L23" s="30"/>
    </row>
    <row r="24" spans="2:12" s="1" customFormat="1" ht="18" customHeight="1">
      <c r="B24" s="30"/>
      <c r="E24" s="23" t="s">
        <v>26</v>
      </c>
      <c r="I24" s="25" t="s">
        <v>27</v>
      </c>
      <c r="J24" s="23" t="s">
        <v>1</v>
      </c>
      <c r="L24" s="30"/>
    </row>
    <row r="25" spans="2:12" s="1" customFormat="1" ht="6.95" customHeight="1">
      <c r="B25" s="30"/>
      <c r="L25" s="30"/>
    </row>
    <row r="26" spans="2:12" s="1" customFormat="1" ht="12" customHeight="1">
      <c r="B26" s="30"/>
      <c r="D26" s="25" t="s">
        <v>33</v>
      </c>
      <c r="L26" s="30"/>
    </row>
    <row r="27" spans="2:12" s="7" customFormat="1" ht="16.5" customHeight="1">
      <c r="B27" s="87"/>
      <c r="E27" s="186" t="s">
        <v>1</v>
      </c>
      <c r="F27" s="186"/>
      <c r="G27" s="186"/>
      <c r="H27" s="186"/>
      <c r="L27" s="87"/>
    </row>
    <row r="28" spans="2:12" s="1" customFormat="1" ht="6.95" customHeight="1">
      <c r="B28" s="30"/>
      <c r="L28" s="30"/>
    </row>
    <row r="29" spans="2:12" s="1" customFormat="1" ht="6.95" customHeight="1">
      <c r="B29" s="30"/>
      <c r="D29" s="51"/>
      <c r="E29" s="51"/>
      <c r="F29" s="51"/>
      <c r="G29" s="51"/>
      <c r="H29" s="51"/>
      <c r="I29" s="51"/>
      <c r="J29" s="51"/>
      <c r="K29" s="51"/>
      <c r="L29" s="30"/>
    </row>
    <row r="30" spans="2:12" s="1" customFormat="1" ht="25.35" customHeight="1">
      <c r="B30" s="30"/>
      <c r="D30" s="88" t="s">
        <v>34</v>
      </c>
      <c r="J30" s="64">
        <f>ROUND(J126, 2)</f>
        <v>0</v>
      </c>
      <c r="L30" s="30"/>
    </row>
    <row r="31" spans="2:12" s="1" customFormat="1" ht="6.95" customHeight="1">
      <c r="B31" s="30"/>
      <c r="D31" s="51"/>
      <c r="E31" s="51"/>
      <c r="F31" s="51"/>
      <c r="G31" s="51"/>
      <c r="H31" s="51"/>
      <c r="I31" s="51"/>
      <c r="J31" s="51"/>
      <c r="K31" s="51"/>
      <c r="L31" s="30"/>
    </row>
    <row r="32" spans="2:12" s="1" customFormat="1" ht="14.45" customHeight="1">
      <c r="B32" s="30"/>
      <c r="F32" s="33" t="s">
        <v>36</v>
      </c>
      <c r="I32" s="33" t="s">
        <v>35</v>
      </c>
      <c r="J32" s="33" t="s">
        <v>37</v>
      </c>
      <c r="L32" s="30"/>
    </row>
    <row r="33" spans="2:12" s="1" customFormat="1" ht="14.45" customHeight="1">
      <c r="B33" s="30"/>
      <c r="D33" s="53" t="s">
        <v>38</v>
      </c>
      <c r="E33" s="25" t="s">
        <v>39</v>
      </c>
      <c r="F33" s="89">
        <f>ROUND((SUM(BE126:BE202)),  2)</f>
        <v>0</v>
      </c>
      <c r="I33" s="90">
        <v>0.21</v>
      </c>
      <c r="J33" s="89">
        <f>ROUND(((SUM(BE126:BE202))*I33),  2)</f>
        <v>0</v>
      </c>
      <c r="L33" s="30"/>
    </row>
    <row r="34" spans="2:12" s="1" customFormat="1" ht="14.45" customHeight="1">
      <c r="B34" s="30"/>
      <c r="E34" s="25" t="s">
        <v>40</v>
      </c>
      <c r="F34" s="89">
        <f>ROUND((SUM(BF126:BF202)),  2)</f>
        <v>0</v>
      </c>
      <c r="I34" s="90">
        <v>0.15</v>
      </c>
      <c r="J34" s="89">
        <f>ROUND(((SUM(BF126:BF202))*I34),  2)</f>
        <v>0</v>
      </c>
      <c r="L34" s="30"/>
    </row>
    <row r="35" spans="2:12" s="1" customFormat="1" ht="14.45" hidden="1" customHeight="1">
      <c r="B35" s="30"/>
      <c r="E35" s="25" t="s">
        <v>41</v>
      </c>
      <c r="F35" s="89">
        <f>ROUND((SUM(BG126:BG202)),  2)</f>
        <v>0</v>
      </c>
      <c r="I35" s="90">
        <v>0.21</v>
      </c>
      <c r="J35" s="89">
        <f>0</f>
        <v>0</v>
      </c>
      <c r="L35" s="30"/>
    </row>
    <row r="36" spans="2:12" s="1" customFormat="1" ht="14.45" hidden="1" customHeight="1">
      <c r="B36" s="30"/>
      <c r="E36" s="25" t="s">
        <v>42</v>
      </c>
      <c r="F36" s="89">
        <f>ROUND((SUM(BH126:BH202)),  2)</f>
        <v>0</v>
      </c>
      <c r="I36" s="90">
        <v>0.15</v>
      </c>
      <c r="J36" s="89">
        <f>0</f>
        <v>0</v>
      </c>
      <c r="L36" s="30"/>
    </row>
    <row r="37" spans="2:12" s="1" customFormat="1" ht="14.45" hidden="1" customHeight="1">
      <c r="B37" s="30"/>
      <c r="E37" s="25" t="s">
        <v>43</v>
      </c>
      <c r="F37" s="89">
        <f>ROUND((SUM(BI126:BI202)),  2)</f>
        <v>0</v>
      </c>
      <c r="I37" s="90">
        <v>0</v>
      </c>
      <c r="J37" s="89">
        <f>0</f>
        <v>0</v>
      </c>
      <c r="L37" s="30"/>
    </row>
    <row r="38" spans="2:12" s="1" customFormat="1" ht="6.95" customHeight="1">
      <c r="B38" s="30"/>
      <c r="L38" s="30"/>
    </row>
    <row r="39" spans="2:12" s="1" customFormat="1" ht="25.35" customHeight="1">
      <c r="B39" s="30"/>
      <c r="C39" s="91"/>
      <c r="D39" s="92" t="s">
        <v>44</v>
      </c>
      <c r="E39" s="55"/>
      <c r="F39" s="55"/>
      <c r="G39" s="93" t="s">
        <v>45</v>
      </c>
      <c r="H39" s="94" t="s">
        <v>46</v>
      </c>
      <c r="I39" s="55"/>
      <c r="J39" s="95">
        <f>SUM(J30:J37)</f>
        <v>0</v>
      </c>
      <c r="K39" s="96"/>
      <c r="L39" s="30"/>
    </row>
    <row r="40" spans="2:12" s="1" customFormat="1" ht="14.45" customHeight="1">
      <c r="B40" s="30"/>
      <c r="L40" s="30"/>
    </row>
    <row r="41" spans="2:12" ht="14.45" customHeight="1">
      <c r="B41" s="18"/>
      <c r="L41" s="18"/>
    </row>
    <row r="42" spans="2:12" ht="14.45" customHeight="1">
      <c r="B42" s="18"/>
      <c r="L42" s="18"/>
    </row>
    <row r="43" spans="2:12" ht="14.45" customHeight="1">
      <c r="B43" s="18"/>
      <c r="L43" s="18"/>
    </row>
    <row r="44" spans="2:12" ht="14.45" customHeight="1">
      <c r="B44" s="18"/>
      <c r="L44" s="18"/>
    </row>
    <row r="45" spans="2:12" ht="14.45" customHeight="1">
      <c r="B45" s="18"/>
      <c r="L45" s="18"/>
    </row>
    <row r="46" spans="2:12" ht="14.45" customHeight="1">
      <c r="B46" s="18"/>
      <c r="L46" s="18"/>
    </row>
    <row r="47" spans="2:12" ht="14.45" customHeight="1">
      <c r="B47" s="18"/>
      <c r="L47" s="18"/>
    </row>
    <row r="48" spans="2:12" ht="14.45" customHeight="1">
      <c r="B48" s="18"/>
      <c r="L48" s="18"/>
    </row>
    <row r="49" spans="2:12" ht="14.45" customHeight="1">
      <c r="B49" s="18"/>
      <c r="L49" s="18"/>
    </row>
    <row r="50" spans="2:12" s="1" customFormat="1" ht="14.45" customHeight="1">
      <c r="B50" s="30"/>
      <c r="D50" s="39" t="s">
        <v>47</v>
      </c>
      <c r="E50" s="40"/>
      <c r="F50" s="40"/>
      <c r="G50" s="39" t="s">
        <v>48</v>
      </c>
      <c r="H50" s="40"/>
      <c r="I50" s="40"/>
      <c r="J50" s="40"/>
      <c r="K50" s="40"/>
      <c r="L50" s="30"/>
    </row>
    <row r="51" spans="2:12" ht="11.25">
      <c r="B51" s="18"/>
      <c r="L51" s="18"/>
    </row>
    <row r="52" spans="2:12" ht="11.25">
      <c r="B52" s="18"/>
      <c r="L52" s="18"/>
    </row>
    <row r="53" spans="2:12" ht="11.25">
      <c r="B53" s="18"/>
      <c r="L53" s="18"/>
    </row>
    <row r="54" spans="2:12" ht="11.25">
      <c r="B54" s="18"/>
      <c r="L54" s="18"/>
    </row>
    <row r="55" spans="2:12" ht="11.25">
      <c r="B55" s="18"/>
      <c r="L55" s="18"/>
    </row>
    <row r="56" spans="2:12" ht="11.25">
      <c r="B56" s="18"/>
      <c r="L56" s="18"/>
    </row>
    <row r="57" spans="2:12" ht="11.25">
      <c r="B57" s="18"/>
      <c r="L57" s="18"/>
    </row>
    <row r="58" spans="2:12" ht="11.25">
      <c r="B58" s="18"/>
      <c r="L58" s="18"/>
    </row>
    <row r="59" spans="2:12" ht="11.25">
      <c r="B59" s="18"/>
      <c r="L59" s="18"/>
    </row>
    <row r="60" spans="2:12" ht="11.25">
      <c r="B60" s="18"/>
      <c r="L60" s="18"/>
    </row>
    <row r="61" spans="2:12" s="1" customFormat="1" ht="12.75">
      <c r="B61" s="30"/>
      <c r="D61" s="41" t="s">
        <v>49</v>
      </c>
      <c r="E61" s="32"/>
      <c r="F61" s="97" t="s">
        <v>50</v>
      </c>
      <c r="G61" s="41" t="s">
        <v>49</v>
      </c>
      <c r="H61" s="32"/>
      <c r="I61" s="32"/>
      <c r="J61" s="98" t="s">
        <v>50</v>
      </c>
      <c r="K61" s="32"/>
      <c r="L61" s="30"/>
    </row>
    <row r="62" spans="2:12" ht="11.25">
      <c r="B62" s="18"/>
      <c r="L62" s="18"/>
    </row>
    <row r="63" spans="2:12" ht="11.25">
      <c r="B63" s="18"/>
      <c r="L63" s="18"/>
    </row>
    <row r="64" spans="2:12" ht="11.25">
      <c r="B64" s="18"/>
      <c r="L64" s="18"/>
    </row>
    <row r="65" spans="2:12" s="1" customFormat="1" ht="12.75">
      <c r="B65" s="30"/>
      <c r="D65" s="39" t="s">
        <v>51</v>
      </c>
      <c r="E65" s="40"/>
      <c r="F65" s="40"/>
      <c r="G65" s="39" t="s">
        <v>52</v>
      </c>
      <c r="H65" s="40"/>
      <c r="I65" s="40"/>
      <c r="J65" s="40"/>
      <c r="K65" s="40"/>
      <c r="L65" s="30"/>
    </row>
    <row r="66" spans="2:12" ht="11.25">
      <c r="B66" s="18"/>
      <c r="L66" s="18"/>
    </row>
    <row r="67" spans="2:12" ht="11.25">
      <c r="B67" s="18"/>
      <c r="L67" s="18"/>
    </row>
    <row r="68" spans="2:12" ht="11.25">
      <c r="B68" s="18"/>
      <c r="L68" s="18"/>
    </row>
    <row r="69" spans="2:12" ht="11.25">
      <c r="B69" s="18"/>
      <c r="L69" s="18"/>
    </row>
    <row r="70" spans="2:12" ht="11.25">
      <c r="B70" s="18"/>
      <c r="L70" s="18"/>
    </row>
    <row r="71" spans="2:12" ht="11.25">
      <c r="B71" s="18"/>
      <c r="L71" s="18"/>
    </row>
    <row r="72" spans="2:12" ht="11.25">
      <c r="B72" s="18"/>
      <c r="L72" s="18"/>
    </row>
    <row r="73" spans="2:12" ht="11.25">
      <c r="B73" s="18"/>
      <c r="L73" s="18"/>
    </row>
    <row r="74" spans="2:12" ht="11.25">
      <c r="B74" s="18"/>
      <c r="L74" s="18"/>
    </row>
    <row r="75" spans="2:12" ht="11.25">
      <c r="B75" s="18"/>
      <c r="L75" s="18"/>
    </row>
    <row r="76" spans="2:12" s="1" customFormat="1" ht="12.75">
      <c r="B76" s="30"/>
      <c r="D76" s="41" t="s">
        <v>49</v>
      </c>
      <c r="E76" s="32"/>
      <c r="F76" s="97" t="s">
        <v>50</v>
      </c>
      <c r="G76" s="41" t="s">
        <v>49</v>
      </c>
      <c r="H76" s="32"/>
      <c r="I76" s="32"/>
      <c r="J76" s="98" t="s">
        <v>50</v>
      </c>
      <c r="K76" s="32"/>
      <c r="L76" s="30"/>
    </row>
    <row r="77" spans="2:12" s="1" customFormat="1" ht="14.45" customHeight="1">
      <c r="B77" s="42"/>
      <c r="C77" s="43"/>
      <c r="D77" s="43"/>
      <c r="E77" s="43"/>
      <c r="F77" s="43"/>
      <c r="G77" s="43"/>
      <c r="H77" s="43"/>
      <c r="I77" s="43"/>
      <c r="J77" s="43"/>
      <c r="K77" s="43"/>
      <c r="L77" s="30"/>
    </row>
    <row r="81" spans="2:47" s="1" customFormat="1" ht="6.95" customHeight="1">
      <c r="B81" s="44"/>
      <c r="C81" s="45"/>
      <c r="D81" s="45"/>
      <c r="E81" s="45"/>
      <c r="F81" s="45"/>
      <c r="G81" s="45"/>
      <c r="H81" s="45"/>
      <c r="I81" s="45"/>
      <c r="J81" s="45"/>
      <c r="K81" s="45"/>
      <c r="L81" s="30"/>
    </row>
    <row r="82" spans="2:47" s="1" customFormat="1" ht="24.95" customHeight="1">
      <c r="B82" s="30"/>
      <c r="C82" s="19" t="s">
        <v>94</v>
      </c>
      <c r="L82" s="30"/>
    </row>
    <row r="83" spans="2:47" s="1" customFormat="1" ht="6.95" customHeight="1">
      <c r="B83" s="30"/>
      <c r="L83" s="30"/>
    </row>
    <row r="84" spans="2:47" s="1" customFormat="1" ht="12" customHeight="1">
      <c r="B84" s="30"/>
      <c r="C84" s="25" t="s">
        <v>16</v>
      </c>
      <c r="L84" s="30"/>
    </row>
    <row r="85" spans="2:47" s="1" customFormat="1" ht="26.25" customHeight="1">
      <c r="B85" s="30"/>
      <c r="E85" s="216" t="str">
        <f>E7</f>
        <v>Obnova venkovního přístupu Nového zámku č.p.229, parc. č.2. k.ú. Studénka nad Odrou</v>
      </c>
      <c r="F85" s="217"/>
      <c r="G85" s="217"/>
      <c r="H85" s="217"/>
      <c r="L85" s="30"/>
    </row>
    <row r="86" spans="2:47" s="1" customFormat="1" ht="12" customHeight="1">
      <c r="B86" s="30"/>
      <c r="C86" s="25" t="s">
        <v>92</v>
      </c>
      <c r="L86" s="30"/>
    </row>
    <row r="87" spans="2:47" s="1" customFormat="1" ht="16.5" customHeight="1">
      <c r="B87" s="30"/>
      <c r="E87" s="197" t="str">
        <f>E9</f>
        <v>SO 01 - Zpevněné venkovní plochy přístupu</v>
      </c>
      <c r="F87" s="218"/>
      <c r="G87" s="218"/>
      <c r="H87" s="218"/>
      <c r="L87" s="30"/>
    </row>
    <row r="88" spans="2:47" s="1" customFormat="1" ht="6.95" customHeight="1">
      <c r="B88" s="30"/>
      <c r="L88" s="30"/>
    </row>
    <row r="89" spans="2:47" s="1" customFormat="1" ht="12" customHeight="1">
      <c r="B89" s="30"/>
      <c r="C89" s="25" t="s">
        <v>20</v>
      </c>
      <c r="F89" s="23" t="str">
        <f>F12</f>
        <v>Studénka</v>
      </c>
      <c r="I89" s="25" t="s">
        <v>22</v>
      </c>
      <c r="J89" s="50" t="str">
        <f>IF(J12="","",J12)</f>
        <v>16. 7. 2018</v>
      </c>
      <c r="L89" s="30"/>
    </row>
    <row r="90" spans="2:47" s="1" customFormat="1" ht="6.95" customHeight="1">
      <c r="B90" s="30"/>
      <c r="L90" s="30"/>
    </row>
    <row r="91" spans="2:47" s="1" customFormat="1" ht="15.2" customHeight="1">
      <c r="B91" s="30"/>
      <c r="C91" s="25" t="s">
        <v>24</v>
      </c>
      <c r="F91" s="23" t="str">
        <f>E15</f>
        <v xml:space="preserve"> </v>
      </c>
      <c r="I91" s="25" t="s">
        <v>30</v>
      </c>
      <c r="J91" s="28" t="str">
        <f>E21</f>
        <v xml:space="preserve"> </v>
      </c>
      <c r="L91" s="30"/>
    </row>
    <row r="92" spans="2:47" s="1" customFormat="1" ht="15.2" customHeight="1">
      <c r="B92" s="30"/>
      <c r="C92" s="25" t="s">
        <v>28</v>
      </c>
      <c r="F92" s="23" t="str">
        <f>IF(E18="","",E18)</f>
        <v>Vyplň údaj</v>
      </c>
      <c r="I92" s="25" t="s">
        <v>32</v>
      </c>
      <c r="J92" s="28" t="str">
        <f>E24</f>
        <v xml:space="preserve"> </v>
      </c>
      <c r="L92" s="30"/>
    </row>
    <row r="93" spans="2:47" s="1" customFormat="1" ht="10.35" customHeight="1">
      <c r="B93" s="30"/>
      <c r="L93" s="30"/>
    </row>
    <row r="94" spans="2:47" s="1" customFormat="1" ht="29.25" customHeight="1">
      <c r="B94" s="30"/>
      <c r="C94" s="99" t="s">
        <v>95</v>
      </c>
      <c r="D94" s="91"/>
      <c r="E94" s="91"/>
      <c r="F94" s="91"/>
      <c r="G94" s="91"/>
      <c r="H94" s="91"/>
      <c r="I94" s="91"/>
      <c r="J94" s="100" t="s">
        <v>96</v>
      </c>
      <c r="K94" s="91"/>
      <c r="L94" s="30"/>
    </row>
    <row r="95" spans="2:47" s="1" customFormat="1" ht="10.35" customHeight="1">
      <c r="B95" s="30"/>
      <c r="L95" s="30"/>
    </row>
    <row r="96" spans="2:47" s="1" customFormat="1" ht="22.9" customHeight="1">
      <c r="B96" s="30"/>
      <c r="C96" s="101" t="s">
        <v>97</v>
      </c>
      <c r="J96" s="64">
        <f>J126</f>
        <v>0</v>
      </c>
      <c r="L96" s="30"/>
      <c r="AU96" s="15" t="s">
        <v>98</v>
      </c>
    </row>
    <row r="97" spans="2:12" s="8" customFormat="1" ht="24.95" customHeight="1">
      <c r="B97" s="102"/>
      <c r="D97" s="103" t="s">
        <v>99</v>
      </c>
      <c r="E97" s="104"/>
      <c r="F97" s="104"/>
      <c r="G97" s="104"/>
      <c r="H97" s="104"/>
      <c r="I97" s="104"/>
      <c r="J97" s="105">
        <f>J127</f>
        <v>0</v>
      </c>
      <c r="L97" s="102"/>
    </row>
    <row r="98" spans="2:12" s="9" customFormat="1" ht="19.899999999999999" customHeight="1">
      <c r="B98" s="106"/>
      <c r="D98" s="107" t="s">
        <v>100</v>
      </c>
      <c r="E98" s="108"/>
      <c r="F98" s="108"/>
      <c r="G98" s="108"/>
      <c r="H98" s="108"/>
      <c r="I98" s="108"/>
      <c r="J98" s="109">
        <f>J128</f>
        <v>0</v>
      </c>
      <c r="L98" s="106"/>
    </row>
    <row r="99" spans="2:12" s="9" customFormat="1" ht="19.899999999999999" customHeight="1">
      <c r="B99" s="106"/>
      <c r="D99" s="107" t="s">
        <v>101</v>
      </c>
      <c r="E99" s="108"/>
      <c r="F99" s="108"/>
      <c r="G99" s="108"/>
      <c r="H99" s="108"/>
      <c r="I99" s="108"/>
      <c r="J99" s="109">
        <f>J146</f>
        <v>0</v>
      </c>
      <c r="L99" s="106"/>
    </row>
    <row r="100" spans="2:12" s="9" customFormat="1" ht="19.899999999999999" customHeight="1">
      <c r="B100" s="106"/>
      <c r="D100" s="107" t="s">
        <v>102</v>
      </c>
      <c r="E100" s="108"/>
      <c r="F100" s="108"/>
      <c r="G100" s="108"/>
      <c r="H100" s="108"/>
      <c r="I100" s="108"/>
      <c r="J100" s="109">
        <f>J169</f>
        <v>0</v>
      </c>
      <c r="L100" s="106"/>
    </row>
    <row r="101" spans="2:12" s="9" customFormat="1" ht="19.899999999999999" customHeight="1">
      <c r="B101" s="106"/>
      <c r="D101" s="107" t="s">
        <v>103</v>
      </c>
      <c r="E101" s="108"/>
      <c r="F101" s="108"/>
      <c r="G101" s="108"/>
      <c r="H101" s="108"/>
      <c r="I101" s="108"/>
      <c r="J101" s="109">
        <f>J176</f>
        <v>0</v>
      </c>
      <c r="L101" s="106"/>
    </row>
    <row r="102" spans="2:12" s="9" customFormat="1" ht="19.899999999999999" customHeight="1">
      <c r="B102" s="106"/>
      <c r="D102" s="107" t="s">
        <v>104</v>
      </c>
      <c r="E102" s="108"/>
      <c r="F102" s="108"/>
      <c r="G102" s="108"/>
      <c r="H102" s="108"/>
      <c r="I102" s="108"/>
      <c r="J102" s="109">
        <f>J188</f>
        <v>0</v>
      </c>
      <c r="L102" s="106"/>
    </row>
    <row r="103" spans="2:12" s="8" customFormat="1" ht="24.95" customHeight="1">
      <c r="B103" s="102"/>
      <c r="D103" s="103" t="s">
        <v>105</v>
      </c>
      <c r="E103" s="104"/>
      <c r="F103" s="104"/>
      <c r="G103" s="104"/>
      <c r="H103" s="104"/>
      <c r="I103" s="104"/>
      <c r="J103" s="105">
        <f>J195</f>
        <v>0</v>
      </c>
      <c r="L103" s="102"/>
    </row>
    <row r="104" spans="2:12" s="9" customFormat="1" ht="19.899999999999999" customHeight="1">
      <c r="B104" s="106"/>
      <c r="D104" s="107" t="s">
        <v>106</v>
      </c>
      <c r="E104" s="108"/>
      <c r="F104" s="108"/>
      <c r="G104" s="108"/>
      <c r="H104" s="108"/>
      <c r="I104" s="108"/>
      <c r="J104" s="109">
        <f>J196</f>
        <v>0</v>
      </c>
      <c r="L104" s="106"/>
    </row>
    <row r="105" spans="2:12" s="9" customFormat="1" ht="19.899999999999999" customHeight="1">
      <c r="B105" s="106"/>
      <c r="D105" s="107" t="s">
        <v>107</v>
      </c>
      <c r="E105" s="108"/>
      <c r="F105" s="108"/>
      <c r="G105" s="108"/>
      <c r="H105" s="108"/>
      <c r="I105" s="108"/>
      <c r="J105" s="109">
        <f>J198</f>
        <v>0</v>
      </c>
      <c r="L105" s="106"/>
    </row>
    <row r="106" spans="2:12" s="9" customFormat="1" ht="19.899999999999999" customHeight="1">
      <c r="B106" s="106"/>
      <c r="D106" s="107" t="s">
        <v>108</v>
      </c>
      <c r="E106" s="108"/>
      <c r="F106" s="108"/>
      <c r="G106" s="108"/>
      <c r="H106" s="108"/>
      <c r="I106" s="108"/>
      <c r="J106" s="109">
        <f>J200</f>
        <v>0</v>
      </c>
      <c r="L106" s="106"/>
    </row>
    <row r="107" spans="2:12" s="1" customFormat="1" ht="21.75" customHeight="1">
      <c r="B107" s="30"/>
      <c r="L107" s="30"/>
    </row>
    <row r="108" spans="2:12" s="1" customFormat="1" ht="6.95" customHeight="1">
      <c r="B108" s="42"/>
      <c r="C108" s="43"/>
      <c r="D108" s="43"/>
      <c r="E108" s="43"/>
      <c r="F108" s="43"/>
      <c r="G108" s="43"/>
      <c r="H108" s="43"/>
      <c r="I108" s="43"/>
      <c r="J108" s="43"/>
      <c r="K108" s="43"/>
      <c r="L108" s="30"/>
    </row>
    <row r="112" spans="2:12" s="1" customFormat="1" ht="6.95" customHeight="1">
      <c r="B112" s="44"/>
      <c r="C112" s="45"/>
      <c r="D112" s="45"/>
      <c r="E112" s="45"/>
      <c r="F112" s="45"/>
      <c r="G112" s="45"/>
      <c r="H112" s="45"/>
      <c r="I112" s="45"/>
      <c r="J112" s="45"/>
      <c r="K112" s="45"/>
      <c r="L112" s="30"/>
    </row>
    <row r="113" spans="2:63" s="1" customFormat="1" ht="24.95" customHeight="1">
      <c r="B113" s="30"/>
      <c r="C113" s="19" t="s">
        <v>109</v>
      </c>
      <c r="L113" s="30"/>
    </row>
    <row r="114" spans="2:63" s="1" customFormat="1" ht="6.95" customHeight="1">
      <c r="B114" s="30"/>
      <c r="L114" s="30"/>
    </row>
    <row r="115" spans="2:63" s="1" customFormat="1" ht="12" customHeight="1">
      <c r="B115" s="30"/>
      <c r="C115" s="25" t="s">
        <v>16</v>
      </c>
      <c r="L115" s="30"/>
    </row>
    <row r="116" spans="2:63" s="1" customFormat="1" ht="26.25" customHeight="1">
      <c r="B116" s="30"/>
      <c r="E116" s="216" t="str">
        <f>E7</f>
        <v>Obnova venkovního přístupu Nového zámku č.p.229, parc. č.2. k.ú. Studénka nad Odrou</v>
      </c>
      <c r="F116" s="217"/>
      <c r="G116" s="217"/>
      <c r="H116" s="217"/>
      <c r="L116" s="30"/>
    </row>
    <row r="117" spans="2:63" s="1" customFormat="1" ht="12" customHeight="1">
      <c r="B117" s="30"/>
      <c r="C117" s="25" t="s">
        <v>92</v>
      </c>
      <c r="L117" s="30"/>
    </row>
    <row r="118" spans="2:63" s="1" customFormat="1" ht="16.5" customHeight="1">
      <c r="B118" s="30"/>
      <c r="E118" s="197" t="str">
        <f>E9</f>
        <v>SO 01 - Zpevněné venkovní plochy přístupu</v>
      </c>
      <c r="F118" s="218"/>
      <c r="G118" s="218"/>
      <c r="H118" s="218"/>
      <c r="L118" s="30"/>
    </row>
    <row r="119" spans="2:63" s="1" customFormat="1" ht="6.95" customHeight="1">
      <c r="B119" s="30"/>
      <c r="L119" s="30"/>
    </row>
    <row r="120" spans="2:63" s="1" customFormat="1" ht="12" customHeight="1">
      <c r="B120" s="30"/>
      <c r="C120" s="25" t="s">
        <v>20</v>
      </c>
      <c r="F120" s="23" t="str">
        <f>F12</f>
        <v>Studénka</v>
      </c>
      <c r="I120" s="25" t="s">
        <v>22</v>
      </c>
      <c r="J120" s="50" t="str">
        <f>IF(J12="","",J12)</f>
        <v>16. 7. 2018</v>
      </c>
      <c r="L120" s="30"/>
    </row>
    <row r="121" spans="2:63" s="1" customFormat="1" ht="6.95" customHeight="1">
      <c r="B121" s="30"/>
      <c r="L121" s="30"/>
    </row>
    <row r="122" spans="2:63" s="1" customFormat="1" ht="15.2" customHeight="1">
      <c r="B122" s="30"/>
      <c r="C122" s="25" t="s">
        <v>24</v>
      </c>
      <c r="F122" s="23" t="str">
        <f>E15</f>
        <v xml:space="preserve"> </v>
      </c>
      <c r="I122" s="25" t="s">
        <v>30</v>
      </c>
      <c r="J122" s="28" t="str">
        <f>E21</f>
        <v xml:space="preserve"> </v>
      </c>
      <c r="L122" s="30"/>
    </row>
    <row r="123" spans="2:63" s="1" customFormat="1" ht="15.2" customHeight="1">
      <c r="B123" s="30"/>
      <c r="C123" s="25" t="s">
        <v>28</v>
      </c>
      <c r="F123" s="23" t="str">
        <f>IF(E18="","",E18)</f>
        <v>Vyplň údaj</v>
      </c>
      <c r="I123" s="25" t="s">
        <v>32</v>
      </c>
      <c r="J123" s="28" t="str">
        <f>E24</f>
        <v xml:space="preserve"> </v>
      </c>
      <c r="L123" s="30"/>
    </row>
    <row r="124" spans="2:63" s="1" customFormat="1" ht="10.35" customHeight="1">
      <c r="B124" s="30"/>
      <c r="L124" s="30"/>
    </row>
    <row r="125" spans="2:63" s="10" customFormat="1" ht="29.25" customHeight="1">
      <c r="B125" s="110"/>
      <c r="C125" s="111" t="s">
        <v>110</v>
      </c>
      <c r="D125" s="112" t="s">
        <v>59</v>
      </c>
      <c r="E125" s="112" t="s">
        <v>55</v>
      </c>
      <c r="F125" s="112" t="s">
        <v>56</v>
      </c>
      <c r="G125" s="112" t="s">
        <v>111</v>
      </c>
      <c r="H125" s="112" t="s">
        <v>112</v>
      </c>
      <c r="I125" s="112" t="s">
        <v>113</v>
      </c>
      <c r="J125" s="112" t="s">
        <v>96</v>
      </c>
      <c r="K125" s="113" t="s">
        <v>114</v>
      </c>
      <c r="L125" s="110"/>
      <c r="M125" s="57" t="s">
        <v>1</v>
      </c>
      <c r="N125" s="58" t="s">
        <v>38</v>
      </c>
      <c r="O125" s="58" t="s">
        <v>115</v>
      </c>
      <c r="P125" s="58" t="s">
        <v>116</v>
      </c>
      <c r="Q125" s="58" t="s">
        <v>117</v>
      </c>
      <c r="R125" s="58" t="s">
        <v>118</v>
      </c>
      <c r="S125" s="58" t="s">
        <v>119</v>
      </c>
      <c r="T125" s="59" t="s">
        <v>120</v>
      </c>
    </row>
    <row r="126" spans="2:63" s="1" customFormat="1" ht="22.9" customHeight="1">
      <c r="B126" s="30"/>
      <c r="C126" s="62" t="s">
        <v>121</v>
      </c>
      <c r="J126" s="114">
        <f>BK126</f>
        <v>0</v>
      </c>
      <c r="L126" s="30"/>
      <c r="M126" s="60"/>
      <c r="N126" s="51"/>
      <c r="O126" s="51"/>
      <c r="P126" s="115">
        <f>P127+P195</f>
        <v>0</v>
      </c>
      <c r="Q126" s="51"/>
      <c r="R126" s="115">
        <f>R127+R195</f>
        <v>1428.149866</v>
      </c>
      <c r="S126" s="51"/>
      <c r="T126" s="116">
        <f>T127+T195</f>
        <v>376.64</v>
      </c>
      <c r="AT126" s="15" t="s">
        <v>73</v>
      </c>
      <c r="AU126" s="15" t="s">
        <v>98</v>
      </c>
      <c r="BK126" s="117">
        <f>BK127+BK195</f>
        <v>0</v>
      </c>
    </row>
    <row r="127" spans="2:63" s="11" customFormat="1" ht="25.9" customHeight="1">
      <c r="B127" s="118"/>
      <c r="D127" s="119" t="s">
        <v>73</v>
      </c>
      <c r="E127" s="120" t="s">
        <v>122</v>
      </c>
      <c r="F127" s="120" t="s">
        <v>123</v>
      </c>
      <c r="I127" s="121"/>
      <c r="J127" s="122">
        <f>BK127</f>
        <v>0</v>
      </c>
      <c r="L127" s="118"/>
      <c r="M127" s="123"/>
      <c r="P127" s="124">
        <f>P128+P146+P169+P176+P188</f>
        <v>0</v>
      </c>
      <c r="R127" s="124">
        <f>R128+R146+R169+R176+R188</f>
        <v>1428.149866</v>
      </c>
      <c r="T127" s="125">
        <f>T128+T146+T169+T176+T188</f>
        <v>376.64</v>
      </c>
      <c r="AR127" s="119" t="s">
        <v>82</v>
      </c>
      <c r="AT127" s="126" t="s">
        <v>73</v>
      </c>
      <c r="AU127" s="126" t="s">
        <v>74</v>
      </c>
      <c r="AY127" s="119" t="s">
        <v>124</v>
      </c>
      <c r="BK127" s="127">
        <f>BK128+BK146+BK169+BK176+BK188</f>
        <v>0</v>
      </c>
    </row>
    <row r="128" spans="2:63" s="11" customFormat="1" ht="22.9" customHeight="1">
      <c r="B128" s="118"/>
      <c r="D128" s="119" t="s">
        <v>73</v>
      </c>
      <c r="E128" s="128" t="s">
        <v>82</v>
      </c>
      <c r="F128" s="128" t="s">
        <v>125</v>
      </c>
      <c r="I128" s="121"/>
      <c r="J128" s="129">
        <f>BK128</f>
        <v>0</v>
      </c>
      <c r="L128" s="118"/>
      <c r="M128" s="123"/>
      <c r="P128" s="124">
        <f>SUM(P129:P145)</f>
        <v>0</v>
      </c>
      <c r="R128" s="124">
        <f>SUM(R129:R145)</f>
        <v>428.40494999999999</v>
      </c>
      <c r="T128" s="125">
        <f>SUM(T129:T145)</f>
        <v>376.64</v>
      </c>
      <c r="AR128" s="119" t="s">
        <v>82</v>
      </c>
      <c r="AT128" s="126" t="s">
        <v>73</v>
      </c>
      <c r="AU128" s="126" t="s">
        <v>82</v>
      </c>
      <c r="AY128" s="119" t="s">
        <v>124</v>
      </c>
      <c r="BK128" s="127">
        <f>SUM(BK129:BK145)</f>
        <v>0</v>
      </c>
    </row>
    <row r="129" spans="2:65" s="1" customFormat="1" ht="24.2" customHeight="1">
      <c r="B129" s="30"/>
      <c r="C129" s="130" t="s">
        <v>82</v>
      </c>
      <c r="D129" s="130" t="s">
        <v>126</v>
      </c>
      <c r="E129" s="131" t="s">
        <v>127</v>
      </c>
      <c r="F129" s="132" t="s">
        <v>128</v>
      </c>
      <c r="G129" s="133" t="s">
        <v>129</v>
      </c>
      <c r="H129" s="134">
        <v>330</v>
      </c>
      <c r="I129" s="135"/>
      <c r="J129" s="136">
        <f>ROUND(I129*H129,2)</f>
        <v>0</v>
      </c>
      <c r="K129" s="132" t="s">
        <v>130</v>
      </c>
      <c r="L129" s="30"/>
      <c r="M129" s="137" t="s">
        <v>1</v>
      </c>
      <c r="N129" s="138" t="s">
        <v>39</v>
      </c>
      <c r="P129" s="139">
        <f>O129*H129</f>
        <v>0</v>
      </c>
      <c r="Q129" s="139">
        <v>0</v>
      </c>
      <c r="R129" s="139">
        <f>Q129*H129</f>
        <v>0</v>
      </c>
      <c r="S129" s="139">
        <v>0</v>
      </c>
      <c r="T129" s="140">
        <f>S129*H129</f>
        <v>0</v>
      </c>
      <c r="AR129" s="141" t="s">
        <v>131</v>
      </c>
      <c r="AT129" s="141" t="s">
        <v>126</v>
      </c>
      <c r="AU129" s="141" t="s">
        <v>84</v>
      </c>
      <c r="AY129" s="15" t="s">
        <v>124</v>
      </c>
      <c r="BE129" s="142">
        <f>IF(N129="základní",J129,0)</f>
        <v>0</v>
      </c>
      <c r="BF129" s="142">
        <f>IF(N129="snížená",J129,0)</f>
        <v>0</v>
      </c>
      <c r="BG129" s="142">
        <f>IF(N129="zákl. přenesená",J129,0)</f>
        <v>0</v>
      </c>
      <c r="BH129" s="142">
        <f>IF(N129="sníž. přenesená",J129,0)</f>
        <v>0</v>
      </c>
      <c r="BI129" s="142">
        <f>IF(N129="nulová",J129,0)</f>
        <v>0</v>
      </c>
      <c r="BJ129" s="15" t="s">
        <v>82</v>
      </c>
      <c r="BK129" s="142">
        <f>ROUND(I129*H129,2)</f>
        <v>0</v>
      </c>
      <c r="BL129" s="15" t="s">
        <v>131</v>
      </c>
      <c r="BM129" s="141" t="s">
        <v>132</v>
      </c>
    </row>
    <row r="130" spans="2:65" s="1" customFormat="1" ht="24.2" customHeight="1">
      <c r="B130" s="30"/>
      <c r="C130" s="130" t="s">
        <v>84</v>
      </c>
      <c r="D130" s="130" t="s">
        <v>126</v>
      </c>
      <c r="E130" s="131" t="s">
        <v>133</v>
      </c>
      <c r="F130" s="132" t="s">
        <v>134</v>
      </c>
      <c r="G130" s="133" t="s">
        <v>129</v>
      </c>
      <c r="H130" s="134">
        <v>680</v>
      </c>
      <c r="I130" s="135"/>
      <c r="J130" s="136">
        <f>ROUND(I130*H130,2)</f>
        <v>0</v>
      </c>
      <c r="K130" s="132" t="s">
        <v>130</v>
      </c>
      <c r="L130" s="30"/>
      <c r="M130" s="137" t="s">
        <v>1</v>
      </c>
      <c r="N130" s="138" t="s">
        <v>39</v>
      </c>
      <c r="P130" s="139">
        <f>O130*H130</f>
        <v>0</v>
      </c>
      <c r="Q130" s="139">
        <v>0</v>
      </c>
      <c r="R130" s="139">
        <f>Q130*H130</f>
        <v>0</v>
      </c>
      <c r="S130" s="139">
        <v>0.44</v>
      </c>
      <c r="T130" s="140">
        <f>S130*H130</f>
        <v>299.2</v>
      </c>
      <c r="AR130" s="141" t="s">
        <v>131</v>
      </c>
      <c r="AT130" s="141" t="s">
        <v>126</v>
      </c>
      <c r="AU130" s="141" t="s">
        <v>84</v>
      </c>
      <c r="AY130" s="15" t="s">
        <v>124</v>
      </c>
      <c r="BE130" s="142">
        <f>IF(N130="základní",J130,0)</f>
        <v>0</v>
      </c>
      <c r="BF130" s="142">
        <f>IF(N130="snížená",J130,0)</f>
        <v>0</v>
      </c>
      <c r="BG130" s="142">
        <f>IF(N130="zákl. přenesená",J130,0)</f>
        <v>0</v>
      </c>
      <c r="BH130" s="142">
        <f>IF(N130="sníž. přenesená",J130,0)</f>
        <v>0</v>
      </c>
      <c r="BI130" s="142">
        <f>IF(N130="nulová",J130,0)</f>
        <v>0</v>
      </c>
      <c r="BJ130" s="15" t="s">
        <v>82</v>
      </c>
      <c r="BK130" s="142">
        <f>ROUND(I130*H130,2)</f>
        <v>0</v>
      </c>
      <c r="BL130" s="15" t="s">
        <v>131</v>
      </c>
      <c r="BM130" s="141" t="s">
        <v>135</v>
      </c>
    </row>
    <row r="131" spans="2:65" s="1" customFormat="1" ht="24.2" customHeight="1">
      <c r="B131" s="30"/>
      <c r="C131" s="130" t="s">
        <v>136</v>
      </c>
      <c r="D131" s="130" t="s">
        <v>126</v>
      </c>
      <c r="E131" s="131" t="s">
        <v>137</v>
      </c>
      <c r="F131" s="132" t="s">
        <v>138</v>
      </c>
      <c r="G131" s="133" t="s">
        <v>129</v>
      </c>
      <c r="H131" s="134">
        <v>680</v>
      </c>
      <c r="I131" s="135"/>
      <c r="J131" s="136">
        <f>ROUND(I131*H131,2)</f>
        <v>0</v>
      </c>
      <c r="K131" s="132" t="s">
        <v>130</v>
      </c>
      <c r="L131" s="30"/>
      <c r="M131" s="137" t="s">
        <v>1</v>
      </c>
      <c r="N131" s="138" t="s">
        <v>39</v>
      </c>
      <c r="P131" s="139">
        <f>O131*H131</f>
        <v>0</v>
      </c>
      <c r="Q131" s="139">
        <v>0</v>
      </c>
      <c r="R131" s="139">
        <f>Q131*H131</f>
        <v>0</v>
      </c>
      <c r="S131" s="139">
        <v>9.8000000000000004E-2</v>
      </c>
      <c r="T131" s="140">
        <f>S131*H131</f>
        <v>66.64</v>
      </c>
      <c r="AR131" s="141" t="s">
        <v>131</v>
      </c>
      <c r="AT131" s="141" t="s">
        <v>126</v>
      </c>
      <c r="AU131" s="141" t="s">
        <v>84</v>
      </c>
      <c r="AY131" s="15" t="s">
        <v>124</v>
      </c>
      <c r="BE131" s="142">
        <f>IF(N131="základní",J131,0)</f>
        <v>0</v>
      </c>
      <c r="BF131" s="142">
        <f>IF(N131="snížená",J131,0)</f>
        <v>0</v>
      </c>
      <c r="BG131" s="142">
        <f>IF(N131="zákl. přenesená",J131,0)</f>
        <v>0</v>
      </c>
      <c r="BH131" s="142">
        <f>IF(N131="sníž. přenesená",J131,0)</f>
        <v>0</v>
      </c>
      <c r="BI131" s="142">
        <f>IF(N131="nulová",J131,0)</f>
        <v>0</v>
      </c>
      <c r="BJ131" s="15" t="s">
        <v>82</v>
      </c>
      <c r="BK131" s="142">
        <f>ROUND(I131*H131,2)</f>
        <v>0</v>
      </c>
      <c r="BL131" s="15" t="s">
        <v>131</v>
      </c>
      <c r="BM131" s="141" t="s">
        <v>139</v>
      </c>
    </row>
    <row r="132" spans="2:65" s="1" customFormat="1" ht="19.5">
      <c r="B132" s="30"/>
      <c r="D132" s="143" t="s">
        <v>140</v>
      </c>
      <c r="F132" s="144" t="s">
        <v>141</v>
      </c>
      <c r="I132" s="145"/>
      <c r="L132" s="30"/>
      <c r="M132" s="146"/>
      <c r="T132" s="54"/>
      <c r="AT132" s="15" t="s">
        <v>140</v>
      </c>
      <c r="AU132" s="15" t="s">
        <v>84</v>
      </c>
    </row>
    <row r="133" spans="2:65" s="1" customFormat="1" ht="16.5" customHeight="1">
      <c r="B133" s="30"/>
      <c r="C133" s="130" t="s">
        <v>131</v>
      </c>
      <c r="D133" s="130" t="s">
        <v>126</v>
      </c>
      <c r="E133" s="131" t="s">
        <v>142</v>
      </c>
      <c r="F133" s="132" t="s">
        <v>143</v>
      </c>
      <c r="G133" s="133" t="s">
        <v>144</v>
      </c>
      <c r="H133" s="134">
        <v>270</v>
      </c>
      <c r="I133" s="135"/>
      <c r="J133" s="136">
        <f>ROUND(I133*H133,2)</f>
        <v>0</v>
      </c>
      <c r="K133" s="132" t="s">
        <v>130</v>
      </c>
      <c r="L133" s="30"/>
      <c r="M133" s="137" t="s">
        <v>1</v>
      </c>
      <c r="N133" s="138" t="s">
        <v>39</v>
      </c>
      <c r="P133" s="139">
        <f>O133*H133</f>
        <v>0</v>
      </c>
      <c r="Q133" s="139">
        <v>0</v>
      </c>
      <c r="R133" s="139">
        <f>Q133*H133</f>
        <v>0</v>
      </c>
      <c r="S133" s="139">
        <v>0.04</v>
      </c>
      <c r="T133" s="140">
        <f>S133*H133</f>
        <v>10.8</v>
      </c>
      <c r="AR133" s="141" t="s">
        <v>131</v>
      </c>
      <c r="AT133" s="141" t="s">
        <v>126</v>
      </c>
      <c r="AU133" s="141" t="s">
        <v>84</v>
      </c>
      <c r="AY133" s="15" t="s">
        <v>124</v>
      </c>
      <c r="BE133" s="142">
        <f>IF(N133="základní",J133,0)</f>
        <v>0</v>
      </c>
      <c r="BF133" s="142">
        <f>IF(N133="snížená",J133,0)</f>
        <v>0</v>
      </c>
      <c r="BG133" s="142">
        <f>IF(N133="zákl. přenesená",J133,0)</f>
        <v>0</v>
      </c>
      <c r="BH133" s="142">
        <f>IF(N133="sníž. přenesená",J133,0)</f>
        <v>0</v>
      </c>
      <c r="BI133" s="142">
        <f>IF(N133="nulová",J133,0)</f>
        <v>0</v>
      </c>
      <c r="BJ133" s="15" t="s">
        <v>82</v>
      </c>
      <c r="BK133" s="142">
        <f>ROUND(I133*H133,2)</f>
        <v>0</v>
      </c>
      <c r="BL133" s="15" t="s">
        <v>131</v>
      </c>
      <c r="BM133" s="141" t="s">
        <v>145</v>
      </c>
    </row>
    <row r="134" spans="2:65" s="1" customFormat="1" ht="24.2" customHeight="1">
      <c r="B134" s="30"/>
      <c r="C134" s="130" t="s">
        <v>146</v>
      </c>
      <c r="D134" s="130" t="s">
        <v>126</v>
      </c>
      <c r="E134" s="131" t="s">
        <v>147</v>
      </c>
      <c r="F134" s="132" t="s">
        <v>148</v>
      </c>
      <c r="G134" s="133" t="s">
        <v>129</v>
      </c>
      <c r="H134" s="134">
        <v>330</v>
      </c>
      <c r="I134" s="135"/>
      <c r="J134" s="136">
        <f>ROUND(I134*H134,2)</f>
        <v>0</v>
      </c>
      <c r="K134" s="132" t="s">
        <v>130</v>
      </c>
      <c r="L134" s="30"/>
      <c r="M134" s="137" t="s">
        <v>1</v>
      </c>
      <c r="N134" s="138" t="s">
        <v>39</v>
      </c>
      <c r="P134" s="139">
        <f>O134*H134</f>
        <v>0</v>
      </c>
      <c r="Q134" s="139">
        <v>0</v>
      </c>
      <c r="R134" s="139">
        <f>Q134*H134</f>
        <v>0</v>
      </c>
      <c r="S134" s="139">
        <v>0</v>
      </c>
      <c r="T134" s="140">
        <f>S134*H134</f>
        <v>0</v>
      </c>
      <c r="AR134" s="141" t="s">
        <v>131</v>
      </c>
      <c r="AT134" s="141" t="s">
        <v>126</v>
      </c>
      <c r="AU134" s="141" t="s">
        <v>84</v>
      </c>
      <c r="AY134" s="15" t="s">
        <v>124</v>
      </c>
      <c r="BE134" s="142">
        <f>IF(N134="základní",J134,0)</f>
        <v>0</v>
      </c>
      <c r="BF134" s="142">
        <f>IF(N134="snížená",J134,0)</f>
        <v>0</v>
      </c>
      <c r="BG134" s="142">
        <f>IF(N134="zákl. přenesená",J134,0)</f>
        <v>0</v>
      </c>
      <c r="BH134" s="142">
        <f>IF(N134="sníž. přenesená",J134,0)</f>
        <v>0</v>
      </c>
      <c r="BI134" s="142">
        <f>IF(N134="nulová",J134,0)</f>
        <v>0</v>
      </c>
      <c r="BJ134" s="15" t="s">
        <v>82</v>
      </c>
      <c r="BK134" s="142">
        <f>ROUND(I134*H134,2)</f>
        <v>0</v>
      </c>
      <c r="BL134" s="15" t="s">
        <v>131</v>
      </c>
      <c r="BM134" s="141" t="s">
        <v>149</v>
      </c>
    </row>
    <row r="135" spans="2:65" s="1" customFormat="1" ht="33" customHeight="1">
      <c r="B135" s="30"/>
      <c r="C135" s="130" t="s">
        <v>150</v>
      </c>
      <c r="D135" s="130" t="s">
        <v>126</v>
      </c>
      <c r="E135" s="131" t="s">
        <v>151</v>
      </c>
      <c r="F135" s="132" t="s">
        <v>152</v>
      </c>
      <c r="G135" s="133" t="s">
        <v>153</v>
      </c>
      <c r="H135" s="134">
        <v>204</v>
      </c>
      <c r="I135" s="135"/>
      <c r="J135" s="136">
        <f>ROUND(I135*H135,2)</f>
        <v>0</v>
      </c>
      <c r="K135" s="132" t="s">
        <v>130</v>
      </c>
      <c r="L135" s="30"/>
      <c r="M135" s="137" t="s">
        <v>1</v>
      </c>
      <c r="N135" s="138" t="s">
        <v>39</v>
      </c>
      <c r="P135" s="139">
        <f>O135*H135</f>
        <v>0</v>
      </c>
      <c r="Q135" s="139">
        <v>0</v>
      </c>
      <c r="R135" s="139">
        <f>Q135*H135</f>
        <v>0</v>
      </c>
      <c r="S135" s="139">
        <v>0</v>
      </c>
      <c r="T135" s="140">
        <f>S135*H135</f>
        <v>0</v>
      </c>
      <c r="AR135" s="141" t="s">
        <v>131</v>
      </c>
      <c r="AT135" s="141" t="s">
        <v>126</v>
      </c>
      <c r="AU135" s="141" t="s">
        <v>84</v>
      </c>
      <c r="AY135" s="15" t="s">
        <v>124</v>
      </c>
      <c r="BE135" s="142">
        <f>IF(N135="základní",J135,0)</f>
        <v>0</v>
      </c>
      <c r="BF135" s="142">
        <f>IF(N135="snížená",J135,0)</f>
        <v>0</v>
      </c>
      <c r="BG135" s="142">
        <f>IF(N135="zákl. přenesená",J135,0)</f>
        <v>0</v>
      </c>
      <c r="BH135" s="142">
        <f>IF(N135="sníž. přenesená",J135,0)</f>
        <v>0</v>
      </c>
      <c r="BI135" s="142">
        <f>IF(N135="nulová",J135,0)</f>
        <v>0</v>
      </c>
      <c r="BJ135" s="15" t="s">
        <v>82</v>
      </c>
      <c r="BK135" s="142">
        <f>ROUND(I135*H135,2)</f>
        <v>0</v>
      </c>
      <c r="BL135" s="15" t="s">
        <v>131</v>
      </c>
      <c r="BM135" s="141" t="s">
        <v>154</v>
      </c>
    </row>
    <row r="136" spans="2:65" s="12" customFormat="1" ht="11.25">
      <c r="B136" s="147"/>
      <c r="D136" s="143" t="s">
        <v>155</v>
      </c>
      <c r="E136" s="148" t="s">
        <v>1</v>
      </c>
      <c r="F136" s="149" t="s">
        <v>156</v>
      </c>
      <c r="H136" s="150">
        <v>204</v>
      </c>
      <c r="I136" s="151"/>
      <c r="L136" s="147"/>
      <c r="M136" s="152"/>
      <c r="T136" s="153"/>
      <c r="AT136" s="148" t="s">
        <v>155</v>
      </c>
      <c r="AU136" s="148" t="s">
        <v>84</v>
      </c>
      <c r="AV136" s="12" t="s">
        <v>84</v>
      </c>
      <c r="AW136" s="12" t="s">
        <v>31</v>
      </c>
      <c r="AX136" s="12" t="s">
        <v>82</v>
      </c>
      <c r="AY136" s="148" t="s">
        <v>124</v>
      </c>
    </row>
    <row r="137" spans="2:65" s="1" customFormat="1" ht="37.9" customHeight="1">
      <c r="B137" s="30"/>
      <c r="C137" s="130" t="s">
        <v>157</v>
      </c>
      <c r="D137" s="130" t="s">
        <v>126</v>
      </c>
      <c r="E137" s="131" t="s">
        <v>158</v>
      </c>
      <c r="F137" s="132" t="s">
        <v>159</v>
      </c>
      <c r="G137" s="133" t="s">
        <v>153</v>
      </c>
      <c r="H137" s="134">
        <v>33</v>
      </c>
      <c r="I137" s="135"/>
      <c r="J137" s="136">
        <f>ROUND(I137*H137,2)</f>
        <v>0</v>
      </c>
      <c r="K137" s="132" t="s">
        <v>130</v>
      </c>
      <c r="L137" s="30"/>
      <c r="M137" s="137" t="s">
        <v>1</v>
      </c>
      <c r="N137" s="138" t="s">
        <v>39</v>
      </c>
      <c r="P137" s="139">
        <f>O137*H137</f>
        <v>0</v>
      </c>
      <c r="Q137" s="139">
        <v>0</v>
      </c>
      <c r="R137" s="139">
        <f>Q137*H137</f>
        <v>0</v>
      </c>
      <c r="S137" s="139">
        <v>0</v>
      </c>
      <c r="T137" s="140">
        <f>S137*H137</f>
        <v>0</v>
      </c>
      <c r="AR137" s="141" t="s">
        <v>131</v>
      </c>
      <c r="AT137" s="141" t="s">
        <v>126</v>
      </c>
      <c r="AU137" s="141" t="s">
        <v>84</v>
      </c>
      <c r="AY137" s="15" t="s">
        <v>124</v>
      </c>
      <c r="BE137" s="142">
        <f>IF(N137="základní",J137,0)</f>
        <v>0</v>
      </c>
      <c r="BF137" s="142">
        <f>IF(N137="snížená",J137,0)</f>
        <v>0</v>
      </c>
      <c r="BG137" s="142">
        <f>IF(N137="zákl. přenesená",J137,0)</f>
        <v>0</v>
      </c>
      <c r="BH137" s="142">
        <f>IF(N137="sníž. přenesená",J137,0)</f>
        <v>0</v>
      </c>
      <c r="BI137" s="142">
        <f>IF(N137="nulová",J137,0)</f>
        <v>0</v>
      </c>
      <c r="BJ137" s="15" t="s">
        <v>82</v>
      </c>
      <c r="BK137" s="142">
        <f>ROUND(I137*H137,2)</f>
        <v>0</v>
      </c>
      <c r="BL137" s="15" t="s">
        <v>131</v>
      </c>
      <c r="BM137" s="141" t="s">
        <v>160</v>
      </c>
    </row>
    <row r="138" spans="2:65" s="1" customFormat="1" ht="33" customHeight="1">
      <c r="B138" s="30"/>
      <c r="C138" s="130" t="s">
        <v>161</v>
      </c>
      <c r="D138" s="130" t="s">
        <v>126</v>
      </c>
      <c r="E138" s="131" t="s">
        <v>162</v>
      </c>
      <c r="F138" s="132" t="s">
        <v>163</v>
      </c>
      <c r="G138" s="133" t="s">
        <v>153</v>
      </c>
      <c r="H138" s="134">
        <v>204</v>
      </c>
      <c r="I138" s="135"/>
      <c r="J138" s="136">
        <f>ROUND(I138*H138,2)</f>
        <v>0</v>
      </c>
      <c r="K138" s="132" t="s">
        <v>130</v>
      </c>
      <c r="L138" s="30"/>
      <c r="M138" s="137" t="s">
        <v>1</v>
      </c>
      <c r="N138" s="138" t="s">
        <v>39</v>
      </c>
      <c r="P138" s="139">
        <f>O138*H138</f>
        <v>0</v>
      </c>
      <c r="Q138" s="139">
        <v>0</v>
      </c>
      <c r="R138" s="139">
        <f>Q138*H138</f>
        <v>0</v>
      </c>
      <c r="S138" s="139">
        <v>0</v>
      </c>
      <c r="T138" s="140">
        <f>S138*H138</f>
        <v>0</v>
      </c>
      <c r="AR138" s="141" t="s">
        <v>131</v>
      </c>
      <c r="AT138" s="141" t="s">
        <v>126</v>
      </c>
      <c r="AU138" s="141" t="s">
        <v>84</v>
      </c>
      <c r="AY138" s="15" t="s">
        <v>124</v>
      </c>
      <c r="BE138" s="142">
        <f>IF(N138="základní",J138,0)</f>
        <v>0</v>
      </c>
      <c r="BF138" s="142">
        <f>IF(N138="snížená",J138,0)</f>
        <v>0</v>
      </c>
      <c r="BG138" s="142">
        <f>IF(N138="zákl. přenesená",J138,0)</f>
        <v>0</v>
      </c>
      <c r="BH138" s="142">
        <f>IF(N138="sníž. přenesená",J138,0)</f>
        <v>0</v>
      </c>
      <c r="BI138" s="142">
        <f>IF(N138="nulová",J138,0)</f>
        <v>0</v>
      </c>
      <c r="BJ138" s="15" t="s">
        <v>82</v>
      </c>
      <c r="BK138" s="142">
        <f>ROUND(I138*H138,2)</f>
        <v>0</v>
      </c>
      <c r="BL138" s="15" t="s">
        <v>131</v>
      </c>
      <c r="BM138" s="141" t="s">
        <v>164</v>
      </c>
    </row>
    <row r="139" spans="2:65" s="1" customFormat="1" ht="16.5" customHeight="1">
      <c r="B139" s="30"/>
      <c r="C139" s="154" t="s">
        <v>165</v>
      </c>
      <c r="D139" s="154" t="s">
        <v>166</v>
      </c>
      <c r="E139" s="155" t="s">
        <v>167</v>
      </c>
      <c r="F139" s="156" t="s">
        <v>168</v>
      </c>
      <c r="G139" s="157" t="s">
        <v>169</v>
      </c>
      <c r="H139" s="158">
        <v>428.4</v>
      </c>
      <c r="I139" s="159"/>
      <c r="J139" s="160">
        <f>ROUND(I139*H139,2)</f>
        <v>0</v>
      </c>
      <c r="K139" s="156" t="s">
        <v>1</v>
      </c>
      <c r="L139" s="161"/>
      <c r="M139" s="162" t="s">
        <v>1</v>
      </c>
      <c r="N139" s="163" t="s">
        <v>39</v>
      </c>
      <c r="P139" s="139">
        <f>O139*H139</f>
        <v>0</v>
      </c>
      <c r="Q139" s="139">
        <v>1</v>
      </c>
      <c r="R139" s="139">
        <f>Q139*H139</f>
        <v>428.4</v>
      </c>
      <c r="S139" s="139">
        <v>0</v>
      </c>
      <c r="T139" s="140">
        <f>S139*H139</f>
        <v>0</v>
      </c>
      <c r="AR139" s="141" t="s">
        <v>161</v>
      </c>
      <c r="AT139" s="141" t="s">
        <v>166</v>
      </c>
      <c r="AU139" s="141" t="s">
        <v>84</v>
      </c>
      <c r="AY139" s="15" t="s">
        <v>124</v>
      </c>
      <c r="BE139" s="142">
        <f>IF(N139="základní",J139,0)</f>
        <v>0</v>
      </c>
      <c r="BF139" s="142">
        <f>IF(N139="snížená",J139,0)</f>
        <v>0</v>
      </c>
      <c r="BG139" s="142">
        <f>IF(N139="zákl. přenesená",J139,0)</f>
        <v>0</v>
      </c>
      <c r="BH139" s="142">
        <f>IF(N139="sníž. přenesená",J139,0)</f>
        <v>0</v>
      </c>
      <c r="BI139" s="142">
        <f>IF(N139="nulová",J139,0)</f>
        <v>0</v>
      </c>
      <c r="BJ139" s="15" t="s">
        <v>82</v>
      </c>
      <c r="BK139" s="142">
        <f>ROUND(I139*H139,2)</f>
        <v>0</v>
      </c>
      <c r="BL139" s="15" t="s">
        <v>131</v>
      </c>
      <c r="BM139" s="141" t="s">
        <v>170</v>
      </c>
    </row>
    <row r="140" spans="2:65" s="1" customFormat="1" ht="19.5">
      <c r="B140" s="30"/>
      <c r="D140" s="143" t="s">
        <v>140</v>
      </c>
      <c r="F140" s="144" t="s">
        <v>171</v>
      </c>
      <c r="I140" s="145"/>
      <c r="L140" s="30"/>
      <c r="M140" s="146"/>
      <c r="T140" s="54"/>
      <c r="AT140" s="15" t="s">
        <v>140</v>
      </c>
      <c r="AU140" s="15" t="s">
        <v>84</v>
      </c>
    </row>
    <row r="141" spans="2:65" s="12" customFormat="1" ht="11.25">
      <c r="B141" s="147"/>
      <c r="D141" s="143" t="s">
        <v>155</v>
      </c>
      <c r="E141" s="148" t="s">
        <v>1</v>
      </c>
      <c r="F141" s="149" t="s">
        <v>172</v>
      </c>
      <c r="H141" s="150">
        <v>428.4</v>
      </c>
      <c r="I141" s="151"/>
      <c r="L141" s="147"/>
      <c r="M141" s="152"/>
      <c r="T141" s="153"/>
      <c r="AT141" s="148" t="s">
        <v>155</v>
      </c>
      <c r="AU141" s="148" t="s">
        <v>84</v>
      </c>
      <c r="AV141" s="12" t="s">
        <v>84</v>
      </c>
      <c r="AW141" s="12" t="s">
        <v>31</v>
      </c>
      <c r="AX141" s="12" t="s">
        <v>82</v>
      </c>
      <c r="AY141" s="148" t="s">
        <v>124</v>
      </c>
    </row>
    <row r="142" spans="2:65" s="1" customFormat="1" ht="33" customHeight="1">
      <c r="B142" s="30"/>
      <c r="C142" s="130" t="s">
        <v>173</v>
      </c>
      <c r="D142" s="130" t="s">
        <v>126</v>
      </c>
      <c r="E142" s="131" t="s">
        <v>174</v>
      </c>
      <c r="F142" s="132" t="s">
        <v>175</v>
      </c>
      <c r="G142" s="133" t="s">
        <v>129</v>
      </c>
      <c r="H142" s="134">
        <v>330</v>
      </c>
      <c r="I142" s="135"/>
      <c r="J142" s="136">
        <f>ROUND(I142*H142,2)</f>
        <v>0</v>
      </c>
      <c r="K142" s="132" t="s">
        <v>130</v>
      </c>
      <c r="L142" s="30"/>
      <c r="M142" s="137" t="s">
        <v>1</v>
      </c>
      <c r="N142" s="138" t="s">
        <v>39</v>
      </c>
      <c r="P142" s="139">
        <f>O142*H142</f>
        <v>0</v>
      </c>
      <c r="Q142" s="139">
        <v>0</v>
      </c>
      <c r="R142" s="139">
        <f>Q142*H142</f>
        <v>0</v>
      </c>
      <c r="S142" s="139">
        <v>0</v>
      </c>
      <c r="T142" s="140">
        <f>S142*H142</f>
        <v>0</v>
      </c>
      <c r="AR142" s="141" t="s">
        <v>131</v>
      </c>
      <c r="AT142" s="141" t="s">
        <v>126</v>
      </c>
      <c r="AU142" s="141" t="s">
        <v>84</v>
      </c>
      <c r="AY142" s="15" t="s">
        <v>124</v>
      </c>
      <c r="BE142" s="142">
        <f>IF(N142="základní",J142,0)</f>
        <v>0</v>
      </c>
      <c r="BF142" s="142">
        <f>IF(N142="snížená",J142,0)</f>
        <v>0</v>
      </c>
      <c r="BG142" s="142">
        <f>IF(N142="zákl. přenesená",J142,0)</f>
        <v>0</v>
      </c>
      <c r="BH142" s="142">
        <f>IF(N142="sníž. přenesená",J142,0)</f>
        <v>0</v>
      </c>
      <c r="BI142" s="142">
        <f>IF(N142="nulová",J142,0)</f>
        <v>0</v>
      </c>
      <c r="BJ142" s="15" t="s">
        <v>82</v>
      </c>
      <c r="BK142" s="142">
        <f>ROUND(I142*H142,2)</f>
        <v>0</v>
      </c>
      <c r="BL142" s="15" t="s">
        <v>131</v>
      </c>
      <c r="BM142" s="141" t="s">
        <v>176</v>
      </c>
    </row>
    <row r="143" spans="2:65" s="1" customFormat="1" ht="24.2" customHeight="1">
      <c r="B143" s="30"/>
      <c r="C143" s="130" t="s">
        <v>177</v>
      </c>
      <c r="D143" s="130" t="s">
        <v>126</v>
      </c>
      <c r="E143" s="131" t="s">
        <v>178</v>
      </c>
      <c r="F143" s="132" t="s">
        <v>179</v>
      </c>
      <c r="G143" s="133" t="s">
        <v>129</v>
      </c>
      <c r="H143" s="134">
        <v>330</v>
      </c>
      <c r="I143" s="135"/>
      <c r="J143" s="136">
        <f>ROUND(I143*H143,2)</f>
        <v>0</v>
      </c>
      <c r="K143" s="132" t="s">
        <v>130</v>
      </c>
      <c r="L143" s="30"/>
      <c r="M143" s="137" t="s">
        <v>1</v>
      </c>
      <c r="N143" s="138" t="s">
        <v>39</v>
      </c>
      <c r="P143" s="139">
        <f>O143*H143</f>
        <v>0</v>
      </c>
      <c r="Q143" s="139">
        <v>0</v>
      </c>
      <c r="R143" s="139">
        <f>Q143*H143</f>
        <v>0</v>
      </c>
      <c r="S143" s="139">
        <v>0</v>
      </c>
      <c r="T143" s="140">
        <f>S143*H143</f>
        <v>0</v>
      </c>
      <c r="AR143" s="141" t="s">
        <v>131</v>
      </c>
      <c r="AT143" s="141" t="s">
        <v>126</v>
      </c>
      <c r="AU143" s="141" t="s">
        <v>84</v>
      </c>
      <c r="AY143" s="15" t="s">
        <v>124</v>
      </c>
      <c r="BE143" s="142">
        <f>IF(N143="základní",J143,0)</f>
        <v>0</v>
      </c>
      <c r="BF143" s="142">
        <f>IF(N143="snížená",J143,0)</f>
        <v>0</v>
      </c>
      <c r="BG143" s="142">
        <f>IF(N143="zákl. přenesená",J143,0)</f>
        <v>0</v>
      </c>
      <c r="BH143" s="142">
        <f>IF(N143="sníž. přenesená",J143,0)</f>
        <v>0</v>
      </c>
      <c r="BI143" s="142">
        <f>IF(N143="nulová",J143,0)</f>
        <v>0</v>
      </c>
      <c r="BJ143" s="15" t="s">
        <v>82</v>
      </c>
      <c r="BK143" s="142">
        <f>ROUND(I143*H143,2)</f>
        <v>0</v>
      </c>
      <c r="BL143" s="15" t="s">
        <v>131</v>
      </c>
      <c r="BM143" s="141" t="s">
        <v>180</v>
      </c>
    </row>
    <row r="144" spans="2:65" s="1" customFormat="1" ht="16.5" customHeight="1">
      <c r="B144" s="30"/>
      <c r="C144" s="154" t="s">
        <v>181</v>
      </c>
      <c r="D144" s="154" t="s">
        <v>166</v>
      </c>
      <c r="E144" s="155" t="s">
        <v>182</v>
      </c>
      <c r="F144" s="156" t="s">
        <v>183</v>
      </c>
      <c r="G144" s="157" t="s">
        <v>184</v>
      </c>
      <c r="H144" s="158">
        <v>4.95</v>
      </c>
      <c r="I144" s="159"/>
      <c r="J144" s="160">
        <f>ROUND(I144*H144,2)</f>
        <v>0</v>
      </c>
      <c r="K144" s="156" t="s">
        <v>130</v>
      </c>
      <c r="L144" s="161"/>
      <c r="M144" s="162" t="s">
        <v>1</v>
      </c>
      <c r="N144" s="163" t="s">
        <v>39</v>
      </c>
      <c r="P144" s="139">
        <f>O144*H144</f>
        <v>0</v>
      </c>
      <c r="Q144" s="139">
        <v>1E-3</v>
      </c>
      <c r="R144" s="139">
        <f>Q144*H144</f>
        <v>4.9500000000000004E-3</v>
      </c>
      <c r="S144" s="139">
        <v>0</v>
      </c>
      <c r="T144" s="140">
        <f>S144*H144</f>
        <v>0</v>
      </c>
      <c r="AR144" s="141" t="s">
        <v>161</v>
      </c>
      <c r="AT144" s="141" t="s">
        <v>166</v>
      </c>
      <c r="AU144" s="141" t="s">
        <v>84</v>
      </c>
      <c r="AY144" s="15" t="s">
        <v>124</v>
      </c>
      <c r="BE144" s="142">
        <f>IF(N144="základní",J144,0)</f>
        <v>0</v>
      </c>
      <c r="BF144" s="142">
        <f>IF(N144="snížená",J144,0)</f>
        <v>0</v>
      </c>
      <c r="BG144" s="142">
        <f>IF(N144="zákl. přenesená",J144,0)</f>
        <v>0</v>
      </c>
      <c r="BH144" s="142">
        <f>IF(N144="sníž. přenesená",J144,0)</f>
        <v>0</v>
      </c>
      <c r="BI144" s="142">
        <f>IF(N144="nulová",J144,0)</f>
        <v>0</v>
      </c>
      <c r="BJ144" s="15" t="s">
        <v>82</v>
      </c>
      <c r="BK144" s="142">
        <f>ROUND(I144*H144,2)</f>
        <v>0</v>
      </c>
      <c r="BL144" s="15" t="s">
        <v>131</v>
      </c>
      <c r="BM144" s="141" t="s">
        <v>185</v>
      </c>
    </row>
    <row r="145" spans="2:65" s="1" customFormat="1" ht="24.2" customHeight="1">
      <c r="B145" s="30"/>
      <c r="C145" s="130" t="s">
        <v>186</v>
      </c>
      <c r="D145" s="130" t="s">
        <v>126</v>
      </c>
      <c r="E145" s="131" t="s">
        <v>187</v>
      </c>
      <c r="F145" s="132" t="s">
        <v>188</v>
      </c>
      <c r="G145" s="133" t="s">
        <v>129</v>
      </c>
      <c r="H145" s="134">
        <v>330</v>
      </c>
      <c r="I145" s="135"/>
      <c r="J145" s="136">
        <f>ROUND(I145*H145,2)</f>
        <v>0</v>
      </c>
      <c r="K145" s="132" t="s">
        <v>130</v>
      </c>
      <c r="L145" s="30"/>
      <c r="M145" s="137" t="s">
        <v>1</v>
      </c>
      <c r="N145" s="138" t="s">
        <v>39</v>
      </c>
      <c r="P145" s="139">
        <f>O145*H145</f>
        <v>0</v>
      </c>
      <c r="Q145" s="139">
        <v>0</v>
      </c>
      <c r="R145" s="139">
        <f>Q145*H145</f>
        <v>0</v>
      </c>
      <c r="S145" s="139">
        <v>0</v>
      </c>
      <c r="T145" s="140">
        <f>S145*H145</f>
        <v>0</v>
      </c>
      <c r="AR145" s="141" t="s">
        <v>131</v>
      </c>
      <c r="AT145" s="141" t="s">
        <v>126</v>
      </c>
      <c r="AU145" s="141" t="s">
        <v>84</v>
      </c>
      <c r="AY145" s="15" t="s">
        <v>124</v>
      </c>
      <c r="BE145" s="142">
        <f>IF(N145="základní",J145,0)</f>
        <v>0</v>
      </c>
      <c r="BF145" s="142">
        <f>IF(N145="snížená",J145,0)</f>
        <v>0</v>
      </c>
      <c r="BG145" s="142">
        <f>IF(N145="zákl. přenesená",J145,0)</f>
        <v>0</v>
      </c>
      <c r="BH145" s="142">
        <f>IF(N145="sníž. přenesená",J145,0)</f>
        <v>0</v>
      </c>
      <c r="BI145" s="142">
        <f>IF(N145="nulová",J145,0)</f>
        <v>0</v>
      </c>
      <c r="BJ145" s="15" t="s">
        <v>82</v>
      </c>
      <c r="BK145" s="142">
        <f>ROUND(I145*H145,2)</f>
        <v>0</v>
      </c>
      <c r="BL145" s="15" t="s">
        <v>131</v>
      </c>
      <c r="BM145" s="141" t="s">
        <v>189</v>
      </c>
    </row>
    <row r="146" spans="2:65" s="11" customFormat="1" ht="22.9" customHeight="1">
      <c r="B146" s="118"/>
      <c r="D146" s="119" t="s">
        <v>73</v>
      </c>
      <c r="E146" s="128" t="s">
        <v>146</v>
      </c>
      <c r="F146" s="128" t="s">
        <v>190</v>
      </c>
      <c r="I146" s="121"/>
      <c r="J146" s="129">
        <f>BK146</f>
        <v>0</v>
      </c>
      <c r="L146" s="118"/>
      <c r="M146" s="123"/>
      <c r="P146" s="124">
        <f>SUM(P147:P168)</f>
        <v>0</v>
      </c>
      <c r="R146" s="124">
        <f>SUM(R147:R168)</f>
        <v>916.76473599999997</v>
      </c>
      <c r="T146" s="125">
        <f>SUM(T147:T168)</f>
        <v>0</v>
      </c>
      <c r="AR146" s="119" t="s">
        <v>82</v>
      </c>
      <c r="AT146" s="126" t="s">
        <v>73</v>
      </c>
      <c r="AU146" s="126" t="s">
        <v>82</v>
      </c>
      <c r="AY146" s="119" t="s">
        <v>124</v>
      </c>
      <c r="BK146" s="127">
        <f>SUM(BK147:BK168)</f>
        <v>0</v>
      </c>
    </row>
    <row r="147" spans="2:65" s="1" customFormat="1" ht="16.5" customHeight="1">
      <c r="B147" s="30"/>
      <c r="C147" s="130" t="s">
        <v>191</v>
      </c>
      <c r="D147" s="130" t="s">
        <v>126</v>
      </c>
      <c r="E147" s="131" t="s">
        <v>192</v>
      </c>
      <c r="F147" s="132" t="s">
        <v>193</v>
      </c>
      <c r="G147" s="133" t="s">
        <v>129</v>
      </c>
      <c r="H147" s="134">
        <v>104</v>
      </c>
      <c r="I147" s="135"/>
      <c r="J147" s="136">
        <f>ROUND(I147*H147,2)</f>
        <v>0</v>
      </c>
      <c r="K147" s="132" t="s">
        <v>130</v>
      </c>
      <c r="L147" s="30"/>
      <c r="M147" s="137" t="s">
        <v>1</v>
      </c>
      <c r="N147" s="138" t="s">
        <v>39</v>
      </c>
      <c r="P147" s="139">
        <f>O147*H147</f>
        <v>0</v>
      </c>
      <c r="Q147" s="139">
        <v>0.23</v>
      </c>
      <c r="R147" s="139">
        <f>Q147*H147</f>
        <v>23.92</v>
      </c>
      <c r="S147" s="139">
        <v>0</v>
      </c>
      <c r="T147" s="140">
        <f>S147*H147</f>
        <v>0</v>
      </c>
      <c r="AR147" s="141" t="s">
        <v>131</v>
      </c>
      <c r="AT147" s="141" t="s">
        <v>126</v>
      </c>
      <c r="AU147" s="141" t="s">
        <v>84</v>
      </c>
      <c r="AY147" s="15" t="s">
        <v>124</v>
      </c>
      <c r="BE147" s="142">
        <f>IF(N147="základní",J147,0)</f>
        <v>0</v>
      </c>
      <c r="BF147" s="142">
        <f>IF(N147="snížená",J147,0)</f>
        <v>0</v>
      </c>
      <c r="BG147" s="142">
        <f>IF(N147="zákl. přenesená",J147,0)</f>
        <v>0</v>
      </c>
      <c r="BH147" s="142">
        <f>IF(N147="sníž. přenesená",J147,0)</f>
        <v>0</v>
      </c>
      <c r="BI147" s="142">
        <f>IF(N147="nulová",J147,0)</f>
        <v>0</v>
      </c>
      <c r="BJ147" s="15" t="s">
        <v>82</v>
      </c>
      <c r="BK147" s="142">
        <f>ROUND(I147*H147,2)</f>
        <v>0</v>
      </c>
      <c r="BL147" s="15" t="s">
        <v>131</v>
      </c>
      <c r="BM147" s="141" t="s">
        <v>194</v>
      </c>
    </row>
    <row r="148" spans="2:65" s="1" customFormat="1" ht="19.5">
      <c r="B148" s="30"/>
      <c r="D148" s="143" t="s">
        <v>140</v>
      </c>
      <c r="F148" s="144" t="s">
        <v>195</v>
      </c>
      <c r="I148" s="145"/>
      <c r="L148" s="30"/>
      <c r="M148" s="146"/>
      <c r="T148" s="54"/>
      <c r="AT148" s="15" t="s">
        <v>140</v>
      </c>
      <c r="AU148" s="15" t="s">
        <v>84</v>
      </c>
    </row>
    <row r="149" spans="2:65" s="12" customFormat="1" ht="11.25">
      <c r="B149" s="147"/>
      <c r="D149" s="143" t="s">
        <v>155</v>
      </c>
      <c r="E149" s="148" t="s">
        <v>1</v>
      </c>
      <c r="F149" s="149" t="s">
        <v>196</v>
      </c>
      <c r="H149" s="150">
        <v>104</v>
      </c>
      <c r="I149" s="151"/>
      <c r="L149" s="147"/>
      <c r="M149" s="152"/>
      <c r="T149" s="153"/>
      <c r="AT149" s="148" t="s">
        <v>155</v>
      </c>
      <c r="AU149" s="148" t="s">
        <v>84</v>
      </c>
      <c r="AV149" s="12" t="s">
        <v>84</v>
      </c>
      <c r="AW149" s="12" t="s">
        <v>31</v>
      </c>
      <c r="AX149" s="12" t="s">
        <v>82</v>
      </c>
      <c r="AY149" s="148" t="s">
        <v>124</v>
      </c>
    </row>
    <row r="150" spans="2:65" s="1" customFormat="1" ht="16.5" customHeight="1">
      <c r="B150" s="30"/>
      <c r="C150" s="130" t="s">
        <v>8</v>
      </c>
      <c r="D150" s="130" t="s">
        <v>126</v>
      </c>
      <c r="E150" s="131" t="s">
        <v>197</v>
      </c>
      <c r="F150" s="132" t="s">
        <v>198</v>
      </c>
      <c r="G150" s="133" t="s">
        <v>129</v>
      </c>
      <c r="H150" s="134">
        <v>576</v>
      </c>
      <c r="I150" s="135"/>
      <c r="J150" s="136">
        <f>ROUND(I150*H150,2)</f>
        <v>0</v>
      </c>
      <c r="K150" s="132" t="s">
        <v>130</v>
      </c>
      <c r="L150" s="30"/>
      <c r="M150" s="137" t="s">
        <v>1</v>
      </c>
      <c r="N150" s="138" t="s">
        <v>39</v>
      </c>
      <c r="P150" s="139">
        <f>O150*H150</f>
        <v>0</v>
      </c>
      <c r="Q150" s="139">
        <v>0.34499999999999997</v>
      </c>
      <c r="R150" s="139">
        <f>Q150*H150</f>
        <v>198.71999999999997</v>
      </c>
      <c r="S150" s="139">
        <v>0</v>
      </c>
      <c r="T150" s="140">
        <f>S150*H150</f>
        <v>0</v>
      </c>
      <c r="AR150" s="141" t="s">
        <v>131</v>
      </c>
      <c r="AT150" s="141" t="s">
        <v>126</v>
      </c>
      <c r="AU150" s="141" t="s">
        <v>84</v>
      </c>
      <c r="AY150" s="15" t="s">
        <v>124</v>
      </c>
      <c r="BE150" s="142">
        <f>IF(N150="základní",J150,0)</f>
        <v>0</v>
      </c>
      <c r="BF150" s="142">
        <f>IF(N150="snížená",J150,0)</f>
        <v>0</v>
      </c>
      <c r="BG150" s="142">
        <f>IF(N150="zákl. přenesená",J150,0)</f>
        <v>0</v>
      </c>
      <c r="BH150" s="142">
        <f>IF(N150="sníž. přenesená",J150,0)</f>
        <v>0</v>
      </c>
      <c r="BI150" s="142">
        <f>IF(N150="nulová",J150,0)</f>
        <v>0</v>
      </c>
      <c r="BJ150" s="15" t="s">
        <v>82</v>
      </c>
      <c r="BK150" s="142">
        <f>ROUND(I150*H150,2)</f>
        <v>0</v>
      </c>
      <c r="BL150" s="15" t="s">
        <v>131</v>
      </c>
      <c r="BM150" s="141" t="s">
        <v>199</v>
      </c>
    </row>
    <row r="151" spans="2:65" s="1" customFormat="1" ht="19.5">
      <c r="B151" s="30"/>
      <c r="D151" s="143" t="s">
        <v>140</v>
      </c>
      <c r="F151" s="144" t="s">
        <v>200</v>
      </c>
      <c r="I151" s="145"/>
      <c r="L151" s="30"/>
      <c r="M151" s="146"/>
      <c r="T151" s="54"/>
      <c r="AT151" s="15" t="s">
        <v>140</v>
      </c>
      <c r="AU151" s="15" t="s">
        <v>84</v>
      </c>
    </row>
    <row r="152" spans="2:65" s="12" customFormat="1" ht="11.25">
      <c r="B152" s="147"/>
      <c r="D152" s="143" t="s">
        <v>155</v>
      </c>
      <c r="E152" s="148" t="s">
        <v>1</v>
      </c>
      <c r="F152" s="149" t="s">
        <v>201</v>
      </c>
      <c r="H152" s="150">
        <v>576</v>
      </c>
      <c r="I152" s="151"/>
      <c r="L152" s="147"/>
      <c r="M152" s="152"/>
      <c r="T152" s="153"/>
      <c r="AT152" s="148" t="s">
        <v>155</v>
      </c>
      <c r="AU152" s="148" t="s">
        <v>84</v>
      </c>
      <c r="AV152" s="12" t="s">
        <v>84</v>
      </c>
      <c r="AW152" s="12" t="s">
        <v>31</v>
      </c>
      <c r="AX152" s="12" t="s">
        <v>82</v>
      </c>
      <c r="AY152" s="148" t="s">
        <v>124</v>
      </c>
    </row>
    <row r="153" spans="2:65" s="1" customFormat="1" ht="24.2" customHeight="1">
      <c r="B153" s="30"/>
      <c r="C153" s="130" t="s">
        <v>202</v>
      </c>
      <c r="D153" s="130" t="s">
        <v>126</v>
      </c>
      <c r="E153" s="131" t="s">
        <v>203</v>
      </c>
      <c r="F153" s="132" t="s">
        <v>204</v>
      </c>
      <c r="G153" s="133" t="s">
        <v>129</v>
      </c>
      <c r="H153" s="134">
        <v>576</v>
      </c>
      <c r="I153" s="135"/>
      <c r="J153" s="136">
        <f>ROUND(I153*H153,2)</f>
        <v>0</v>
      </c>
      <c r="K153" s="132" t="s">
        <v>130</v>
      </c>
      <c r="L153" s="30"/>
      <c r="M153" s="137" t="s">
        <v>1</v>
      </c>
      <c r="N153" s="138" t="s">
        <v>39</v>
      </c>
      <c r="P153" s="139">
        <f>O153*H153</f>
        <v>0</v>
      </c>
      <c r="Q153" s="139">
        <v>0.46</v>
      </c>
      <c r="R153" s="139">
        <f>Q153*H153</f>
        <v>264.96000000000004</v>
      </c>
      <c r="S153" s="139">
        <v>0</v>
      </c>
      <c r="T153" s="140">
        <f>S153*H153</f>
        <v>0</v>
      </c>
      <c r="AR153" s="141" t="s">
        <v>131</v>
      </c>
      <c r="AT153" s="141" t="s">
        <v>126</v>
      </c>
      <c r="AU153" s="141" t="s">
        <v>84</v>
      </c>
      <c r="AY153" s="15" t="s">
        <v>124</v>
      </c>
      <c r="BE153" s="142">
        <f>IF(N153="základní",J153,0)</f>
        <v>0</v>
      </c>
      <c r="BF153" s="142">
        <f>IF(N153="snížená",J153,0)</f>
        <v>0</v>
      </c>
      <c r="BG153" s="142">
        <f>IF(N153="zákl. přenesená",J153,0)</f>
        <v>0</v>
      </c>
      <c r="BH153" s="142">
        <f>IF(N153="sníž. přenesená",J153,0)</f>
        <v>0</v>
      </c>
      <c r="BI153" s="142">
        <f>IF(N153="nulová",J153,0)</f>
        <v>0</v>
      </c>
      <c r="BJ153" s="15" t="s">
        <v>82</v>
      </c>
      <c r="BK153" s="142">
        <f>ROUND(I153*H153,2)</f>
        <v>0</v>
      </c>
      <c r="BL153" s="15" t="s">
        <v>131</v>
      </c>
      <c r="BM153" s="141" t="s">
        <v>205</v>
      </c>
    </row>
    <row r="154" spans="2:65" s="12" customFormat="1" ht="11.25">
      <c r="B154" s="147"/>
      <c r="D154" s="143" t="s">
        <v>155</v>
      </c>
      <c r="E154" s="148" t="s">
        <v>1</v>
      </c>
      <c r="F154" s="149" t="s">
        <v>201</v>
      </c>
      <c r="H154" s="150">
        <v>576</v>
      </c>
      <c r="I154" s="151"/>
      <c r="L154" s="147"/>
      <c r="M154" s="152"/>
      <c r="T154" s="153"/>
      <c r="AT154" s="148" t="s">
        <v>155</v>
      </c>
      <c r="AU154" s="148" t="s">
        <v>84</v>
      </c>
      <c r="AV154" s="12" t="s">
        <v>84</v>
      </c>
      <c r="AW154" s="12" t="s">
        <v>31</v>
      </c>
      <c r="AX154" s="12" t="s">
        <v>82</v>
      </c>
      <c r="AY154" s="148" t="s">
        <v>124</v>
      </c>
    </row>
    <row r="155" spans="2:65" s="1" customFormat="1" ht="24.2" customHeight="1">
      <c r="B155" s="30"/>
      <c r="C155" s="130" t="s">
        <v>206</v>
      </c>
      <c r="D155" s="130" t="s">
        <v>126</v>
      </c>
      <c r="E155" s="131" t="s">
        <v>207</v>
      </c>
      <c r="F155" s="132" t="s">
        <v>208</v>
      </c>
      <c r="G155" s="133" t="s">
        <v>129</v>
      </c>
      <c r="H155" s="134">
        <v>680</v>
      </c>
      <c r="I155" s="135"/>
      <c r="J155" s="136">
        <f>ROUND(I155*H155,2)</f>
        <v>0</v>
      </c>
      <c r="K155" s="132" t="s">
        <v>130</v>
      </c>
      <c r="L155" s="30"/>
      <c r="M155" s="137" t="s">
        <v>1</v>
      </c>
      <c r="N155" s="138" t="s">
        <v>39</v>
      </c>
      <c r="P155" s="139">
        <f>O155*H155</f>
        <v>0</v>
      </c>
      <c r="Q155" s="139">
        <v>5.2399999999999999E-3</v>
      </c>
      <c r="R155" s="139">
        <f>Q155*H155</f>
        <v>3.5631999999999997</v>
      </c>
      <c r="S155" s="139">
        <v>0</v>
      </c>
      <c r="T155" s="140">
        <f>S155*H155</f>
        <v>0</v>
      </c>
      <c r="AR155" s="141" t="s">
        <v>131</v>
      </c>
      <c r="AT155" s="141" t="s">
        <v>126</v>
      </c>
      <c r="AU155" s="141" t="s">
        <v>84</v>
      </c>
      <c r="AY155" s="15" t="s">
        <v>124</v>
      </c>
      <c r="BE155" s="142">
        <f>IF(N155="základní",J155,0)</f>
        <v>0</v>
      </c>
      <c r="BF155" s="142">
        <f>IF(N155="snížená",J155,0)</f>
        <v>0</v>
      </c>
      <c r="BG155" s="142">
        <f>IF(N155="zákl. přenesená",J155,0)</f>
        <v>0</v>
      </c>
      <c r="BH155" s="142">
        <f>IF(N155="sníž. přenesená",J155,0)</f>
        <v>0</v>
      </c>
      <c r="BI155" s="142">
        <f>IF(N155="nulová",J155,0)</f>
        <v>0</v>
      </c>
      <c r="BJ155" s="15" t="s">
        <v>82</v>
      </c>
      <c r="BK155" s="142">
        <f>ROUND(I155*H155,2)</f>
        <v>0</v>
      </c>
      <c r="BL155" s="15" t="s">
        <v>131</v>
      </c>
      <c r="BM155" s="141" t="s">
        <v>209</v>
      </c>
    </row>
    <row r="156" spans="2:65" s="1" customFormat="1" ht="19.5">
      <c r="B156" s="30"/>
      <c r="D156" s="143" t="s">
        <v>140</v>
      </c>
      <c r="F156" s="144" t="s">
        <v>210</v>
      </c>
      <c r="I156" s="145"/>
      <c r="L156" s="30"/>
      <c r="M156" s="146"/>
      <c r="T156" s="54"/>
      <c r="AT156" s="15" t="s">
        <v>140</v>
      </c>
      <c r="AU156" s="15" t="s">
        <v>84</v>
      </c>
    </row>
    <row r="157" spans="2:65" s="12" customFormat="1" ht="11.25">
      <c r="B157" s="147"/>
      <c r="D157" s="143" t="s">
        <v>155</v>
      </c>
      <c r="E157" s="148" t="s">
        <v>1</v>
      </c>
      <c r="F157" s="149" t="s">
        <v>211</v>
      </c>
      <c r="H157" s="150">
        <v>680</v>
      </c>
      <c r="I157" s="151"/>
      <c r="L157" s="147"/>
      <c r="M157" s="152"/>
      <c r="T157" s="153"/>
      <c r="AT157" s="148" t="s">
        <v>155</v>
      </c>
      <c r="AU157" s="148" t="s">
        <v>84</v>
      </c>
      <c r="AV157" s="12" t="s">
        <v>84</v>
      </c>
      <c r="AW157" s="12" t="s">
        <v>31</v>
      </c>
      <c r="AX157" s="12" t="s">
        <v>82</v>
      </c>
      <c r="AY157" s="148" t="s">
        <v>124</v>
      </c>
    </row>
    <row r="158" spans="2:65" s="1" customFormat="1" ht="24.2" customHeight="1">
      <c r="B158" s="30"/>
      <c r="C158" s="130" t="s">
        <v>212</v>
      </c>
      <c r="D158" s="130" t="s">
        <v>126</v>
      </c>
      <c r="E158" s="131" t="s">
        <v>213</v>
      </c>
      <c r="F158" s="132" t="s">
        <v>214</v>
      </c>
      <c r="G158" s="133" t="s">
        <v>129</v>
      </c>
      <c r="H158" s="134">
        <v>576</v>
      </c>
      <c r="I158" s="135"/>
      <c r="J158" s="136">
        <f>ROUND(I158*H158,2)</f>
        <v>0</v>
      </c>
      <c r="K158" s="132" t="s">
        <v>130</v>
      </c>
      <c r="L158" s="30"/>
      <c r="M158" s="137" t="s">
        <v>1</v>
      </c>
      <c r="N158" s="138" t="s">
        <v>39</v>
      </c>
      <c r="P158" s="139">
        <f>O158*H158</f>
        <v>0</v>
      </c>
      <c r="Q158" s="139">
        <v>0.16700000000000001</v>
      </c>
      <c r="R158" s="139">
        <f>Q158*H158</f>
        <v>96.192000000000007</v>
      </c>
      <c r="S158" s="139">
        <v>0</v>
      </c>
      <c r="T158" s="140">
        <f>S158*H158</f>
        <v>0</v>
      </c>
      <c r="AR158" s="141" t="s">
        <v>131</v>
      </c>
      <c r="AT158" s="141" t="s">
        <v>126</v>
      </c>
      <c r="AU158" s="141" t="s">
        <v>84</v>
      </c>
      <c r="AY158" s="15" t="s">
        <v>124</v>
      </c>
      <c r="BE158" s="142">
        <f>IF(N158="základní",J158,0)</f>
        <v>0</v>
      </c>
      <c r="BF158" s="142">
        <f>IF(N158="snížená",J158,0)</f>
        <v>0</v>
      </c>
      <c r="BG158" s="142">
        <f>IF(N158="zákl. přenesená",J158,0)</f>
        <v>0</v>
      </c>
      <c r="BH158" s="142">
        <f>IF(N158="sníž. přenesená",J158,0)</f>
        <v>0</v>
      </c>
      <c r="BI158" s="142">
        <f>IF(N158="nulová",J158,0)</f>
        <v>0</v>
      </c>
      <c r="BJ158" s="15" t="s">
        <v>82</v>
      </c>
      <c r="BK158" s="142">
        <f>ROUND(I158*H158,2)</f>
        <v>0</v>
      </c>
      <c r="BL158" s="15" t="s">
        <v>131</v>
      </c>
      <c r="BM158" s="141" t="s">
        <v>215</v>
      </c>
    </row>
    <row r="159" spans="2:65" s="1" customFormat="1" ht="29.25">
      <c r="B159" s="30"/>
      <c r="D159" s="143" t="s">
        <v>140</v>
      </c>
      <c r="F159" s="144" t="s">
        <v>216</v>
      </c>
      <c r="I159" s="145"/>
      <c r="L159" s="30"/>
      <c r="M159" s="146"/>
      <c r="T159" s="54"/>
      <c r="AT159" s="15" t="s">
        <v>140</v>
      </c>
      <c r="AU159" s="15" t="s">
        <v>84</v>
      </c>
    </row>
    <row r="160" spans="2:65" s="12" customFormat="1" ht="11.25">
      <c r="B160" s="147"/>
      <c r="D160" s="143" t="s">
        <v>155</v>
      </c>
      <c r="E160" s="148" t="s">
        <v>1</v>
      </c>
      <c r="F160" s="149" t="s">
        <v>201</v>
      </c>
      <c r="H160" s="150">
        <v>576</v>
      </c>
      <c r="I160" s="151"/>
      <c r="L160" s="147"/>
      <c r="M160" s="152"/>
      <c r="T160" s="153"/>
      <c r="AT160" s="148" t="s">
        <v>155</v>
      </c>
      <c r="AU160" s="148" t="s">
        <v>84</v>
      </c>
      <c r="AV160" s="12" t="s">
        <v>84</v>
      </c>
      <c r="AW160" s="12" t="s">
        <v>31</v>
      </c>
      <c r="AX160" s="12" t="s">
        <v>82</v>
      </c>
      <c r="AY160" s="148" t="s">
        <v>124</v>
      </c>
    </row>
    <row r="161" spans="2:65" s="1" customFormat="1" ht="16.5" customHeight="1">
      <c r="B161" s="30"/>
      <c r="C161" s="154" t="s">
        <v>217</v>
      </c>
      <c r="D161" s="154" t="s">
        <v>166</v>
      </c>
      <c r="E161" s="155" t="s">
        <v>436</v>
      </c>
      <c r="F161" s="156" t="s">
        <v>435</v>
      </c>
      <c r="G161" s="157" t="s">
        <v>129</v>
      </c>
      <c r="H161" s="158">
        <v>604.79999999999995</v>
      </c>
      <c r="I161" s="159"/>
      <c r="J161" s="160">
        <f>ROUND(I161*H161,2)</f>
        <v>0</v>
      </c>
      <c r="K161" s="156" t="s">
        <v>130</v>
      </c>
      <c r="L161" s="161"/>
      <c r="M161" s="162" t="s">
        <v>1</v>
      </c>
      <c r="N161" s="163" t="s">
        <v>39</v>
      </c>
      <c r="P161" s="139">
        <f>O161*H161</f>
        <v>0</v>
      </c>
      <c r="Q161" s="139">
        <v>0.41699999999999998</v>
      </c>
      <c r="R161" s="139">
        <f>Q161*H161</f>
        <v>252.20159999999996</v>
      </c>
      <c r="S161" s="139">
        <v>0</v>
      </c>
      <c r="T161" s="140">
        <f>S161*H161</f>
        <v>0</v>
      </c>
      <c r="AR161" s="141" t="s">
        <v>161</v>
      </c>
      <c r="AT161" s="141" t="s">
        <v>166</v>
      </c>
      <c r="AU161" s="141" t="s">
        <v>84</v>
      </c>
      <c r="AY161" s="15" t="s">
        <v>124</v>
      </c>
      <c r="BE161" s="142">
        <f>IF(N161="základní",J161,0)</f>
        <v>0</v>
      </c>
      <c r="BF161" s="142">
        <f>IF(N161="snížená",J161,0)</f>
        <v>0</v>
      </c>
      <c r="BG161" s="142">
        <f>IF(N161="zákl. přenesená",J161,0)</f>
        <v>0</v>
      </c>
      <c r="BH161" s="142">
        <f>IF(N161="sníž. přenesená",J161,0)</f>
        <v>0</v>
      </c>
      <c r="BI161" s="142">
        <f>IF(N161="nulová",J161,0)</f>
        <v>0</v>
      </c>
      <c r="BJ161" s="15" t="s">
        <v>82</v>
      </c>
      <c r="BK161" s="142">
        <f>ROUND(I161*H161,2)</f>
        <v>0</v>
      </c>
      <c r="BL161" s="15" t="s">
        <v>131</v>
      </c>
      <c r="BM161" s="141" t="s">
        <v>218</v>
      </c>
    </row>
    <row r="162" spans="2:65" s="12" customFormat="1" ht="11.25">
      <c r="B162" s="147"/>
      <c r="D162" s="143" t="s">
        <v>155</v>
      </c>
      <c r="F162" s="149" t="s">
        <v>219</v>
      </c>
      <c r="H162" s="150">
        <v>604.79999999999995</v>
      </c>
      <c r="I162" s="151"/>
      <c r="L162" s="147"/>
      <c r="M162" s="152"/>
      <c r="T162" s="153"/>
      <c r="AT162" s="148" t="s">
        <v>155</v>
      </c>
      <c r="AU162" s="148" t="s">
        <v>84</v>
      </c>
      <c r="AV162" s="12" t="s">
        <v>84</v>
      </c>
      <c r="AW162" s="12" t="s">
        <v>4</v>
      </c>
      <c r="AX162" s="12" t="s">
        <v>82</v>
      </c>
      <c r="AY162" s="148" t="s">
        <v>124</v>
      </c>
    </row>
    <row r="163" spans="2:65" s="1" customFormat="1" ht="24.2" customHeight="1">
      <c r="B163" s="30"/>
      <c r="C163" s="130" t="s">
        <v>220</v>
      </c>
      <c r="D163" s="130" t="s">
        <v>126</v>
      </c>
      <c r="E163" s="131" t="s">
        <v>221</v>
      </c>
      <c r="F163" s="132" t="s">
        <v>222</v>
      </c>
      <c r="G163" s="133" t="s">
        <v>129</v>
      </c>
      <c r="H163" s="134">
        <v>104</v>
      </c>
      <c r="I163" s="135"/>
      <c r="J163" s="136">
        <f>ROUND(I163*H163,2)</f>
        <v>0</v>
      </c>
      <c r="K163" s="132" t="s">
        <v>1</v>
      </c>
      <c r="L163" s="30"/>
      <c r="M163" s="137" t="s">
        <v>1</v>
      </c>
      <c r="N163" s="138" t="s">
        <v>39</v>
      </c>
      <c r="P163" s="139">
        <f>O163*H163</f>
        <v>0</v>
      </c>
      <c r="Q163" s="139">
        <v>0.25080999999999998</v>
      </c>
      <c r="R163" s="139">
        <f>Q163*H163</f>
        <v>26.084239999999998</v>
      </c>
      <c r="S163" s="139">
        <v>0</v>
      </c>
      <c r="T163" s="140">
        <f>S163*H163</f>
        <v>0</v>
      </c>
      <c r="AR163" s="141" t="s">
        <v>131</v>
      </c>
      <c r="AT163" s="141" t="s">
        <v>126</v>
      </c>
      <c r="AU163" s="141" t="s">
        <v>84</v>
      </c>
      <c r="AY163" s="15" t="s">
        <v>124</v>
      </c>
      <c r="BE163" s="142">
        <f>IF(N163="základní",J163,0)</f>
        <v>0</v>
      </c>
      <c r="BF163" s="142">
        <f>IF(N163="snížená",J163,0)</f>
        <v>0</v>
      </c>
      <c r="BG163" s="142">
        <f>IF(N163="zákl. přenesená",J163,0)</f>
        <v>0</v>
      </c>
      <c r="BH163" s="142">
        <f>IF(N163="sníž. přenesená",J163,0)</f>
        <v>0</v>
      </c>
      <c r="BI163" s="142">
        <f>IF(N163="nulová",J163,0)</f>
        <v>0</v>
      </c>
      <c r="BJ163" s="15" t="s">
        <v>82</v>
      </c>
      <c r="BK163" s="142">
        <f>ROUND(I163*H163,2)</f>
        <v>0</v>
      </c>
      <c r="BL163" s="15" t="s">
        <v>131</v>
      </c>
      <c r="BM163" s="141" t="s">
        <v>223</v>
      </c>
    </row>
    <row r="164" spans="2:65" s="1" customFormat="1" ht="29.25">
      <c r="B164" s="30"/>
      <c r="D164" s="143" t="s">
        <v>140</v>
      </c>
      <c r="F164" s="144" t="s">
        <v>224</v>
      </c>
      <c r="I164" s="145"/>
      <c r="L164" s="30"/>
      <c r="M164" s="146"/>
      <c r="T164" s="54"/>
      <c r="AT164" s="15" t="s">
        <v>140</v>
      </c>
      <c r="AU164" s="15" t="s">
        <v>84</v>
      </c>
    </row>
    <row r="165" spans="2:65" s="1" customFormat="1" ht="16.5" customHeight="1">
      <c r="B165" s="30"/>
      <c r="C165" s="154" t="s">
        <v>7</v>
      </c>
      <c r="D165" s="154" t="s">
        <v>166</v>
      </c>
      <c r="E165" s="155" t="s">
        <v>436</v>
      </c>
      <c r="F165" s="156" t="s">
        <v>435</v>
      </c>
      <c r="G165" s="157" t="s">
        <v>129</v>
      </c>
      <c r="H165" s="158">
        <v>109.2</v>
      </c>
      <c r="I165" s="159"/>
      <c r="J165" s="160">
        <f>ROUND(I165*H165,2)</f>
        <v>0</v>
      </c>
      <c r="K165" s="156" t="s">
        <v>130</v>
      </c>
      <c r="L165" s="161"/>
      <c r="M165" s="162" t="s">
        <v>1</v>
      </c>
      <c r="N165" s="163" t="s">
        <v>39</v>
      </c>
      <c r="P165" s="139">
        <f>O165*H165</f>
        <v>0</v>
      </c>
      <c r="Q165" s="139">
        <v>0.41699999999999998</v>
      </c>
      <c r="R165" s="139">
        <f>Q165*H165</f>
        <v>45.5364</v>
      </c>
      <c r="S165" s="139">
        <v>0</v>
      </c>
      <c r="T165" s="140">
        <f>S165*H165</f>
        <v>0</v>
      </c>
      <c r="AR165" s="141" t="s">
        <v>161</v>
      </c>
      <c r="AT165" s="141" t="s">
        <v>166</v>
      </c>
      <c r="AU165" s="141" t="s">
        <v>84</v>
      </c>
      <c r="AY165" s="15" t="s">
        <v>124</v>
      </c>
      <c r="BE165" s="142">
        <f>IF(N165="základní",J165,0)</f>
        <v>0</v>
      </c>
      <c r="BF165" s="142">
        <f>IF(N165="snížená",J165,0)</f>
        <v>0</v>
      </c>
      <c r="BG165" s="142">
        <f>IF(N165="zákl. přenesená",J165,0)</f>
        <v>0</v>
      </c>
      <c r="BH165" s="142">
        <f>IF(N165="sníž. přenesená",J165,0)</f>
        <v>0</v>
      </c>
      <c r="BI165" s="142">
        <f>IF(N165="nulová",J165,0)</f>
        <v>0</v>
      </c>
      <c r="BJ165" s="15" t="s">
        <v>82</v>
      </c>
      <c r="BK165" s="142">
        <f>ROUND(I165*H165,2)</f>
        <v>0</v>
      </c>
      <c r="BL165" s="15" t="s">
        <v>131</v>
      </c>
      <c r="BM165" s="141" t="s">
        <v>225</v>
      </c>
    </row>
    <row r="166" spans="2:65" s="12" customFormat="1" ht="11.25">
      <c r="B166" s="147"/>
      <c r="D166" s="143" t="s">
        <v>155</v>
      </c>
      <c r="F166" s="149" t="s">
        <v>226</v>
      </c>
      <c r="H166" s="150">
        <v>109.2</v>
      </c>
      <c r="I166" s="151"/>
      <c r="L166" s="147"/>
      <c r="M166" s="152"/>
      <c r="T166" s="153"/>
      <c r="AT166" s="148" t="s">
        <v>155</v>
      </c>
      <c r="AU166" s="148" t="s">
        <v>84</v>
      </c>
      <c r="AV166" s="12" t="s">
        <v>84</v>
      </c>
      <c r="AW166" s="12" t="s">
        <v>4</v>
      </c>
      <c r="AX166" s="12" t="s">
        <v>82</v>
      </c>
      <c r="AY166" s="148" t="s">
        <v>124</v>
      </c>
    </row>
    <row r="167" spans="2:65" s="1" customFormat="1" ht="24.2" customHeight="1">
      <c r="B167" s="30"/>
      <c r="C167" s="130" t="s">
        <v>227</v>
      </c>
      <c r="D167" s="130" t="s">
        <v>126</v>
      </c>
      <c r="E167" s="131" t="s">
        <v>228</v>
      </c>
      <c r="F167" s="132" t="s">
        <v>229</v>
      </c>
      <c r="G167" s="133" t="s">
        <v>129</v>
      </c>
      <c r="H167" s="134">
        <v>104</v>
      </c>
      <c r="I167" s="135"/>
      <c r="J167" s="136">
        <f>ROUND(I167*H167,2)</f>
        <v>0</v>
      </c>
      <c r="K167" s="132" t="s">
        <v>130</v>
      </c>
      <c r="L167" s="30"/>
      <c r="M167" s="137" t="s">
        <v>1</v>
      </c>
      <c r="N167" s="138" t="s">
        <v>39</v>
      </c>
      <c r="P167" s="139">
        <f>O167*H167</f>
        <v>0</v>
      </c>
      <c r="Q167" s="139">
        <v>5.3724000000000001E-2</v>
      </c>
      <c r="R167" s="139">
        <f>Q167*H167</f>
        <v>5.5872960000000003</v>
      </c>
      <c r="S167" s="139">
        <v>0</v>
      </c>
      <c r="T167" s="140">
        <f>S167*H167</f>
        <v>0</v>
      </c>
      <c r="AR167" s="141" t="s">
        <v>131</v>
      </c>
      <c r="AT167" s="141" t="s">
        <v>126</v>
      </c>
      <c r="AU167" s="141" t="s">
        <v>84</v>
      </c>
      <c r="AY167" s="15" t="s">
        <v>124</v>
      </c>
      <c r="BE167" s="142">
        <f>IF(N167="základní",J167,0)</f>
        <v>0</v>
      </c>
      <c r="BF167" s="142">
        <f>IF(N167="snížená",J167,0)</f>
        <v>0</v>
      </c>
      <c r="BG167" s="142">
        <f>IF(N167="zákl. přenesená",J167,0)</f>
        <v>0</v>
      </c>
      <c r="BH167" s="142">
        <f>IF(N167="sníž. přenesená",J167,0)</f>
        <v>0</v>
      </c>
      <c r="BI167" s="142">
        <f>IF(N167="nulová",J167,0)</f>
        <v>0</v>
      </c>
      <c r="BJ167" s="15" t="s">
        <v>82</v>
      </c>
      <c r="BK167" s="142">
        <f>ROUND(I167*H167,2)</f>
        <v>0</v>
      </c>
      <c r="BL167" s="15" t="s">
        <v>131</v>
      </c>
      <c r="BM167" s="141" t="s">
        <v>230</v>
      </c>
    </row>
    <row r="168" spans="2:65" s="1" customFormat="1" ht="19.5">
      <c r="B168" s="30"/>
      <c r="D168" s="143" t="s">
        <v>140</v>
      </c>
      <c r="F168" s="144" t="s">
        <v>231</v>
      </c>
      <c r="I168" s="145"/>
      <c r="L168" s="30"/>
      <c r="M168" s="146"/>
      <c r="T168" s="54"/>
      <c r="AT168" s="15" t="s">
        <v>140</v>
      </c>
      <c r="AU168" s="15" t="s">
        <v>84</v>
      </c>
    </row>
    <row r="169" spans="2:65" s="11" customFormat="1" ht="22.9" customHeight="1">
      <c r="B169" s="118"/>
      <c r="D169" s="119" t="s">
        <v>73</v>
      </c>
      <c r="E169" s="128" t="s">
        <v>165</v>
      </c>
      <c r="F169" s="128" t="s">
        <v>232</v>
      </c>
      <c r="I169" s="121"/>
      <c r="J169" s="129">
        <f>BK169</f>
        <v>0</v>
      </c>
      <c r="L169" s="118"/>
      <c r="M169" s="123"/>
      <c r="P169" s="124">
        <f>SUM(P170:P175)</f>
        <v>0</v>
      </c>
      <c r="R169" s="124">
        <f>SUM(R170:R175)</f>
        <v>82.98017999999999</v>
      </c>
      <c r="T169" s="125">
        <f>SUM(T170:T175)</f>
        <v>0</v>
      </c>
      <c r="AR169" s="119" t="s">
        <v>82</v>
      </c>
      <c r="AT169" s="126" t="s">
        <v>73</v>
      </c>
      <c r="AU169" s="126" t="s">
        <v>82</v>
      </c>
      <c r="AY169" s="119" t="s">
        <v>124</v>
      </c>
      <c r="BK169" s="127">
        <f>SUM(BK170:BK175)</f>
        <v>0</v>
      </c>
    </row>
    <row r="170" spans="2:65" s="1" customFormat="1" ht="24.2" customHeight="1">
      <c r="B170" s="30"/>
      <c r="C170" s="130" t="s">
        <v>233</v>
      </c>
      <c r="D170" s="130" t="s">
        <v>126</v>
      </c>
      <c r="E170" s="131" t="s">
        <v>234</v>
      </c>
      <c r="F170" s="132" t="s">
        <v>235</v>
      </c>
      <c r="G170" s="133" t="s">
        <v>144</v>
      </c>
      <c r="H170" s="134">
        <v>540</v>
      </c>
      <c r="I170" s="135"/>
      <c r="J170" s="136">
        <f>ROUND(I170*H170,2)</f>
        <v>0</v>
      </c>
      <c r="K170" s="132" t="s">
        <v>130</v>
      </c>
      <c r="L170" s="30"/>
      <c r="M170" s="137" t="s">
        <v>1</v>
      </c>
      <c r="N170" s="138" t="s">
        <v>39</v>
      </c>
      <c r="P170" s="139">
        <f>O170*H170</f>
        <v>0</v>
      </c>
      <c r="Q170" s="139">
        <v>0.10988199999999999</v>
      </c>
      <c r="R170" s="139">
        <f>Q170*H170</f>
        <v>59.336279999999995</v>
      </c>
      <c r="S170" s="139">
        <v>0</v>
      </c>
      <c r="T170" s="140">
        <f>S170*H170</f>
        <v>0</v>
      </c>
      <c r="AR170" s="141" t="s">
        <v>131</v>
      </c>
      <c r="AT170" s="141" t="s">
        <v>126</v>
      </c>
      <c r="AU170" s="141" t="s">
        <v>84</v>
      </c>
      <c r="AY170" s="15" t="s">
        <v>124</v>
      </c>
      <c r="BE170" s="142">
        <f>IF(N170="základní",J170,0)</f>
        <v>0</v>
      </c>
      <c r="BF170" s="142">
        <f>IF(N170="snížená",J170,0)</f>
        <v>0</v>
      </c>
      <c r="BG170" s="142">
        <f>IF(N170="zákl. přenesená",J170,0)</f>
        <v>0</v>
      </c>
      <c r="BH170" s="142">
        <f>IF(N170="sníž. přenesená",J170,0)</f>
        <v>0</v>
      </c>
      <c r="BI170" s="142">
        <f>IF(N170="nulová",J170,0)</f>
        <v>0</v>
      </c>
      <c r="BJ170" s="15" t="s">
        <v>82</v>
      </c>
      <c r="BK170" s="142">
        <f>ROUND(I170*H170,2)</f>
        <v>0</v>
      </c>
      <c r="BL170" s="15" t="s">
        <v>131</v>
      </c>
      <c r="BM170" s="141" t="s">
        <v>236</v>
      </c>
    </row>
    <row r="171" spans="2:65" s="1" customFormat="1" ht="39">
      <c r="B171" s="30"/>
      <c r="D171" s="143" t="s">
        <v>140</v>
      </c>
      <c r="F171" s="144" t="s">
        <v>237</v>
      </c>
      <c r="I171" s="145"/>
      <c r="L171" s="30"/>
      <c r="M171" s="146"/>
      <c r="T171" s="54"/>
      <c r="AT171" s="15" t="s">
        <v>140</v>
      </c>
      <c r="AU171" s="15" t="s">
        <v>84</v>
      </c>
    </row>
    <row r="172" spans="2:65" s="12" customFormat="1" ht="11.25">
      <c r="B172" s="147"/>
      <c r="D172" s="143" t="s">
        <v>155</v>
      </c>
      <c r="E172" s="148" t="s">
        <v>1</v>
      </c>
      <c r="F172" s="149" t="s">
        <v>238</v>
      </c>
      <c r="H172" s="150">
        <v>540</v>
      </c>
      <c r="I172" s="151"/>
      <c r="L172" s="147"/>
      <c r="M172" s="152"/>
      <c r="T172" s="153"/>
      <c r="AT172" s="148" t="s">
        <v>155</v>
      </c>
      <c r="AU172" s="148" t="s">
        <v>84</v>
      </c>
      <c r="AV172" s="12" t="s">
        <v>84</v>
      </c>
      <c r="AW172" s="12" t="s">
        <v>31</v>
      </c>
      <c r="AX172" s="12" t="s">
        <v>82</v>
      </c>
      <c r="AY172" s="148" t="s">
        <v>124</v>
      </c>
    </row>
    <row r="173" spans="2:65" s="1" customFormat="1" ht="16.5" customHeight="1">
      <c r="B173" s="30"/>
      <c r="C173" s="154" t="s">
        <v>239</v>
      </c>
      <c r="D173" s="154" t="s">
        <v>166</v>
      </c>
      <c r="E173" s="155" t="s">
        <v>436</v>
      </c>
      <c r="F173" s="156" t="s">
        <v>435</v>
      </c>
      <c r="G173" s="157" t="s">
        <v>129</v>
      </c>
      <c r="H173" s="158">
        <v>56.7</v>
      </c>
      <c r="I173" s="159"/>
      <c r="J173" s="160">
        <f>ROUND(I173*H173,2)</f>
        <v>0</v>
      </c>
      <c r="K173" s="156" t="s">
        <v>130</v>
      </c>
      <c r="L173" s="161"/>
      <c r="M173" s="162" t="s">
        <v>1</v>
      </c>
      <c r="N173" s="163" t="s">
        <v>39</v>
      </c>
      <c r="P173" s="139">
        <f>O173*H173</f>
        <v>0</v>
      </c>
      <c r="Q173" s="139">
        <v>0.41699999999999998</v>
      </c>
      <c r="R173" s="139">
        <f>Q173*H173</f>
        <v>23.643899999999999</v>
      </c>
      <c r="S173" s="139">
        <v>0</v>
      </c>
      <c r="T173" s="140">
        <f>S173*H173</f>
        <v>0</v>
      </c>
      <c r="AR173" s="141" t="s">
        <v>161</v>
      </c>
      <c r="AT173" s="141" t="s">
        <v>166</v>
      </c>
      <c r="AU173" s="141" t="s">
        <v>84</v>
      </c>
      <c r="AY173" s="15" t="s">
        <v>124</v>
      </c>
      <c r="BE173" s="142">
        <f>IF(N173="základní",J173,0)</f>
        <v>0</v>
      </c>
      <c r="BF173" s="142">
        <f>IF(N173="snížená",J173,0)</f>
        <v>0</v>
      </c>
      <c r="BG173" s="142">
        <f>IF(N173="zákl. přenesená",J173,0)</f>
        <v>0</v>
      </c>
      <c r="BH173" s="142">
        <f>IF(N173="sníž. přenesená",J173,0)</f>
        <v>0</v>
      </c>
      <c r="BI173" s="142">
        <f>IF(N173="nulová",J173,0)</f>
        <v>0</v>
      </c>
      <c r="BJ173" s="15" t="s">
        <v>82</v>
      </c>
      <c r="BK173" s="142">
        <f>ROUND(I173*H173,2)</f>
        <v>0</v>
      </c>
      <c r="BL173" s="15" t="s">
        <v>131</v>
      </c>
      <c r="BM173" s="141" t="s">
        <v>240</v>
      </c>
    </row>
    <row r="174" spans="2:65" s="12" customFormat="1" ht="11.25">
      <c r="B174" s="147"/>
      <c r="D174" s="143" t="s">
        <v>155</v>
      </c>
      <c r="E174" s="148" t="s">
        <v>1</v>
      </c>
      <c r="F174" s="149" t="s">
        <v>241</v>
      </c>
      <c r="H174" s="150">
        <v>54</v>
      </c>
      <c r="I174" s="151"/>
      <c r="L174" s="147"/>
      <c r="M174" s="152"/>
      <c r="T174" s="153"/>
      <c r="AT174" s="148" t="s">
        <v>155</v>
      </c>
      <c r="AU174" s="148" t="s">
        <v>84</v>
      </c>
      <c r="AV174" s="12" t="s">
        <v>84</v>
      </c>
      <c r="AW174" s="12" t="s">
        <v>31</v>
      </c>
      <c r="AX174" s="12" t="s">
        <v>82</v>
      </c>
      <c r="AY174" s="148" t="s">
        <v>124</v>
      </c>
    </row>
    <row r="175" spans="2:65" s="12" customFormat="1" ht="11.25">
      <c r="B175" s="147"/>
      <c r="D175" s="143" t="s">
        <v>155</v>
      </c>
      <c r="F175" s="149" t="s">
        <v>242</v>
      </c>
      <c r="H175" s="150">
        <v>56.7</v>
      </c>
      <c r="I175" s="151"/>
      <c r="L175" s="147"/>
      <c r="M175" s="152"/>
      <c r="T175" s="153"/>
      <c r="AT175" s="148" t="s">
        <v>155</v>
      </c>
      <c r="AU175" s="148" t="s">
        <v>84</v>
      </c>
      <c r="AV175" s="12" t="s">
        <v>84</v>
      </c>
      <c r="AW175" s="12" t="s">
        <v>4</v>
      </c>
      <c r="AX175" s="12" t="s">
        <v>82</v>
      </c>
      <c r="AY175" s="148" t="s">
        <v>124</v>
      </c>
    </row>
    <row r="176" spans="2:65" s="11" customFormat="1" ht="22.9" customHeight="1">
      <c r="B176" s="118"/>
      <c r="D176" s="119" t="s">
        <v>73</v>
      </c>
      <c r="E176" s="128" t="s">
        <v>243</v>
      </c>
      <c r="F176" s="128" t="s">
        <v>244</v>
      </c>
      <c r="I176" s="121"/>
      <c r="J176" s="129">
        <f>BK176</f>
        <v>0</v>
      </c>
      <c r="L176" s="118"/>
      <c r="M176" s="123"/>
      <c r="P176" s="124">
        <f>SUM(P177:P187)</f>
        <v>0</v>
      </c>
      <c r="R176" s="124">
        <f>SUM(R177:R187)</f>
        <v>0</v>
      </c>
      <c r="T176" s="125">
        <f>SUM(T177:T187)</f>
        <v>0</v>
      </c>
      <c r="AR176" s="119" t="s">
        <v>82</v>
      </c>
      <c r="AT176" s="126" t="s">
        <v>73</v>
      </c>
      <c r="AU176" s="126" t="s">
        <v>82</v>
      </c>
      <c r="AY176" s="119" t="s">
        <v>124</v>
      </c>
      <c r="BK176" s="127">
        <f>SUM(BK177:BK187)</f>
        <v>0</v>
      </c>
    </row>
    <row r="177" spans="2:65" s="1" customFormat="1" ht="24.2" customHeight="1">
      <c r="B177" s="30"/>
      <c r="C177" s="130" t="s">
        <v>245</v>
      </c>
      <c r="D177" s="130" t="s">
        <v>126</v>
      </c>
      <c r="E177" s="131" t="s">
        <v>246</v>
      </c>
      <c r="F177" s="132" t="s">
        <v>247</v>
      </c>
      <c r="G177" s="133" t="s">
        <v>169</v>
      </c>
      <c r="H177" s="134">
        <v>376.64</v>
      </c>
      <c r="I177" s="135"/>
      <c r="J177" s="136">
        <f>ROUND(I177*H177,2)</f>
        <v>0</v>
      </c>
      <c r="K177" s="132" t="s">
        <v>130</v>
      </c>
      <c r="L177" s="30"/>
      <c r="M177" s="137" t="s">
        <v>1</v>
      </c>
      <c r="N177" s="138" t="s">
        <v>39</v>
      </c>
      <c r="P177" s="139">
        <f>O177*H177</f>
        <v>0</v>
      </c>
      <c r="Q177" s="139">
        <v>0</v>
      </c>
      <c r="R177" s="139">
        <f>Q177*H177</f>
        <v>0</v>
      </c>
      <c r="S177" s="139">
        <v>0</v>
      </c>
      <c r="T177" s="140">
        <f>S177*H177</f>
        <v>0</v>
      </c>
      <c r="AR177" s="141" t="s">
        <v>131</v>
      </c>
      <c r="AT177" s="141" t="s">
        <v>126</v>
      </c>
      <c r="AU177" s="141" t="s">
        <v>84</v>
      </c>
      <c r="AY177" s="15" t="s">
        <v>124</v>
      </c>
      <c r="BE177" s="142">
        <f>IF(N177="základní",J177,0)</f>
        <v>0</v>
      </c>
      <c r="BF177" s="142">
        <f>IF(N177="snížená",J177,0)</f>
        <v>0</v>
      </c>
      <c r="BG177" s="142">
        <f>IF(N177="zákl. přenesená",J177,0)</f>
        <v>0</v>
      </c>
      <c r="BH177" s="142">
        <f>IF(N177="sníž. přenesená",J177,0)</f>
        <v>0</v>
      </c>
      <c r="BI177" s="142">
        <f>IF(N177="nulová",J177,0)</f>
        <v>0</v>
      </c>
      <c r="BJ177" s="15" t="s">
        <v>82</v>
      </c>
      <c r="BK177" s="142">
        <f>ROUND(I177*H177,2)</f>
        <v>0</v>
      </c>
      <c r="BL177" s="15" t="s">
        <v>131</v>
      </c>
      <c r="BM177" s="141" t="s">
        <v>248</v>
      </c>
    </row>
    <row r="178" spans="2:65" s="1" customFormat="1" ht="19.5">
      <c r="B178" s="30"/>
      <c r="D178" s="143" t="s">
        <v>140</v>
      </c>
      <c r="F178" s="144" t="s">
        <v>249</v>
      </c>
      <c r="I178" s="145"/>
      <c r="L178" s="30"/>
      <c r="M178" s="146"/>
      <c r="T178" s="54"/>
      <c r="AT178" s="15" t="s">
        <v>140</v>
      </c>
      <c r="AU178" s="15" t="s">
        <v>84</v>
      </c>
    </row>
    <row r="179" spans="2:65" s="1" customFormat="1" ht="24.2" customHeight="1">
      <c r="B179" s="30"/>
      <c r="C179" s="130" t="s">
        <v>250</v>
      </c>
      <c r="D179" s="130" t="s">
        <v>126</v>
      </c>
      <c r="E179" s="131" t="s">
        <v>251</v>
      </c>
      <c r="F179" s="132" t="s">
        <v>252</v>
      </c>
      <c r="G179" s="133" t="s">
        <v>169</v>
      </c>
      <c r="H179" s="134">
        <v>10893.212</v>
      </c>
      <c r="I179" s="135"/>
      <c r="J179" s="136">
        <f>ROUND(I179*H179,2)</f>
        <v>0</v>
      </c>
      <c r="K179" s="132" t="s">
        <v>130</v>
      </c>
      <c r="L179" s="30"/>
      <c r="M179" s="137" t="s">
        <v>1</v>
      </c>
      <c r="N179" s="138" t="s">
        <v>39</v>
      </c>
      <c r="P179" s="139">
        <f>O179*H179</f>
        <v>0</v>
      </c>
      <c r="Q179" s="139">
        <v>0</v>
      </c>
      <c r="R179" s="139">
        <f>Q179*H179</f>
        <v>0</v>
      </c>
      <c r="S179" s="139">
        <v>0</v>
      </c>
      <c r="T179" s="140">
        <f>S179*H179</f>
        <v>0</v>
      </c>
      <c r="AR179" s="141" t="s">
        <v>131</v>
      </c>
      <c r="AT179" s="141" t="s">
        <v>126</v>
      </c>
      <c r="AU179" s="141" t="s">
        <v>84</v>
      </c>
      <c r="AY179" s="15" t="s">
        <v>124</v>
      </c>
      <c r="BE179" s="142">
        <f>IF(N179="základní",J179,0)</f>
        <v>0</v>
      </c>
      <c r="BF179" s="142">
        <f>IF(N179="snížená",J179,0)</f>
        <v>0</v>
      </c>
      <c r="BG179" s="142">
        <f>IF(N179="zákl. přenesená",J179,0)</f>
        <v>0</v>
      </c>
      <c r="BH179" s="142">
        <f>IF(N179="sníž. přenesená",J179,0)</f>
        <v>0</v>
      </c>
      <c r="BI179" s="142">
        <f>IF(N179="nulová",J179,0)</f>
        <v>0</v>
      </c>
      <c r="BJ179" s="15" t="s">
        <v>82</v>
      </c>
      <c r="BK179" s="142">
        <f>ROUND(I179*H179,2)</f>
        <v>0</v>
      </c>
      <c r="BL179" s="15" t="s">
        <v>131</v>
      </c>
      <c r="BM179" s="141" t="s">
        <v>253</v>
      </c>
    </row>
    <row r="180" spans="2:65" s="1" customFormat="1" ht="19.5">
      <c r="B180" s="30"/>
      <c r="D180" s="143" t="s">
        <v>140</v>
      </c>
      <c r="F180" s="144" t="s">
        <v>249</v>
      </c>
      <c r="I180" s="145"/>
      <c r="L180" s="30"/>
      <c r="M180" s="146"/>
      <c r="T180" s="54"/>
      <c r="AT180" s="15" t="s">
        <v>140</v>
      </c>
      <c r="AU180" s="15" t="s">
        <v>84</v>
      </c>
    </row>
    <row r="181" spans="2:65" s="12" customFormat="1" ht="11.25">
      <c r="B181" s="147"/>
      <c r="D181" s="143" t="s">
        <v>155</v>
      </c>
      <c r="E181" s="148" t="s">
        <v>1</v>
      </c>
      <c r="F181" s="149" t="s">
        <v>254</v>
      </c>
      <c r="H181" s="150">
        <v>10893.212</v>
      </c>
      <c r="I181" s="151"/>
      <c r="L181" s="147"/>
      <c r="M181" s="152"/>
      <c r="T181" s="153"/>
      <c r="AT181" s="148" t="s">
        <v>155</v>
      </c>
      <c r="AU181" s="148" t="s">
        <v>84</v>
      </c>
      <c r="AV181" s="12" t="s">
        <v>84</v>
      </c>
      <c r="AW181" s="12" t="s">
        <v>31</v>
      </c>
      <c r="AX181" s="12" t="s">
        <v>82</v>
      </c>
      <c r="AY181" s="148" t="s">
        <v>124</v>
      </c>
    </row>
    <row r="182" spans="2:65" s="1" customFormat="1" ht="37.9" customHeight="1">
      <c r="B182" s="30"/>
      <c r="C182" s="130" t="s">
        <v>255</v>
      </c>
      <c r="D182" s="130" t="s">
        <v>126</v>
      </c>
      <c r="E182" s="131" t="s">
        <v>256</v>
      </c>
      <c r="F182" s="132" t="s">
        <v>257</v>
      </c>
      <c r="G182" s="133" t="s">
        <v>169</v>
      </c>
      <c r="H182" s="134">
        <v>9.7880000000000003</v>
      </c>
      <c r="I182" s="135"/>
      <c r="J182" s="136">
        <f>ROUND(I182*H182,2)</f>
        <v>0</v>
      </c>
      <c r="K182" s="132" t="s">
        <v>130</v>
      </c>
      <c r="L182" s="30"/>
      <c r="M182" s="137" t="s">
        <v>1</v>
      </c>
      <c r="N182" s="138" t="s">
        <v>39</v>
      </c>
      <c r="P182" s="139">
        <f>O182*H182</f>
        <v>0</v>
      </c>
      <c r="Q182" s="139">
        <v>0</v>
      </c>
      <c r="R182" s="139">
        <f>Q182*H182</f>
        <v>0</v>
      </c>
      <c r="S182" s="139">
        <v>0</v>
      </c>
      <c r="T182" s="140">
        <f>S182*H182</f>
        <v>0</v>
      </c>
      <c r="AR182" s="141" t="s">
        <v>131</v>
      </c>
      <c r="AT182" s="141" t="s">
        <v>126</v>
      </c>
      <c r="AU182" s="141" t="s">
        <v>84</v>
      </c>
      <c r="AY182" s="15" t="s">
        <v>124</v>
      </c>
      <c r="BE182" s="142">
        <f>IF(N182="základní",J182,0)</f>
        <v>0</v>
      </c>
      <c r="BF182" s="142">
        <f>IF(N182="snížená",J182,0)</f>
        <v>0</v>
      </c>
      <c r="BG182" s="142">
        <f>IF(N182="zákl. přenesená",J182,0)</f>
        <v>0</v>
      </c>
      <c r="BH182" s="142">
        <f>IF(N182="sníž. přenesená",J182,0)</f>
        <v>0</v>
      </c>
      <c r="BI182" s="142">
        <f>IF(N182="nulová",J182,0)</f>
        <v>0</v>
      </c>
      <c r="BJ182" s="15" t="s">
        <v>82</v>
      </c>
      <c r="BK182" s="142">
        <f>ROUND(I182*H182,2)</f>
        <v>0</v>
      </c>
      <c r="BL182" s="15" t="s">
        <v>131</v>
      </c>
      <c r="BM182" s="141" t="s">
        <v>258</v>
      </c>
    </row>
    <row r="183" spans="2:65" s="12" customFormat="1" ht="11.25">
      <c r="B183" s="147"/>
      <c r="D183" s="143" t="s">
        <v>155</v>
      </c>
      <c r="E183" s="148" t="s">
        <v>1</v>
      </c>
      <c r="F183" s="149" t="s">
        <v>259</v>
      </c>
      <c r="H183" s="150">
        <v>9.7880000000000003</v>
      </c>
      <c r="I183" s="151"/>
      <c r="L183" s="147"/>
      <c r="M183" s="152"/>
      <c r="T183" s="153"/>
      <c r="AT183" s="148" t="s">
        <v>155</v>
      </c>
      <c r="AU183" s="148" t="s">
        <v>84</v>
      </c>
      <c r="AV183" s="12" t="s">
        <v>84</v>
      </c>
      <c r="AW183" s="12" t="s">
        <v>31</v>
      </c>
      <c r="AX183" s="12" t="s">
        <v>82</v>
      </c>
      <c r="AY183" s="148" t="s">
        <v>124</v>
      </c>
    </row>
    <row r="184" spans="2:65" s="1" customFormat="1" ht="44.25" customHeight="1">
      <c r="B184" s="30"/>
      <c r="C184" s="130" t="s">
        <v>260</v>
      </c>
      <c r="D184" s="130" t="s">
        <v>126</v>
      </c>
      <c r="E184" s="131" t="s">
        <v>261</v>
      </c>
      <c r="F184" s="132" t="s">
        <v>262</v>
      </c>
      <c r="G184" s="133" t="s">
        <v>169</v>
      </c>
      <c r="H184" s="134">
        <v>299.2</v>
      </c>
      <c r="I184" s="135"/>
      <c r="J184" s="136">
        <f>ROUND(I184*H184,2)</f>
        <v>0</v>
      </c>
      <c r="K184" s="132" t="s">
        <v>130</v>
      </c>
      <c r="L184" s="30"/>
      <c r="M184" s="137" t="s">
        <v>1</v>
      </c>
      <c r="N184" s="138" t="s">
        <v>39</v>
      </c>
      <c r="P184" s="139">
        <f>O184*H184</f>
        <v>0</v>
      </c>
      <c r="Q184" s="139">
        <v>0</v>
      </c>
      <c r="R184" s="139">
        <f>Q184*H184</f>
        <v>0</v>
      </c>
      <c r="S184" s="139">
        <v>0</v>
      </c>
      <c r="T184" s="140">
        <f>S184*H184</f>
        <v>0</v>
      </c>
      <c r="AR184" s="141" t="s">
        <v>131</v>
      </c>
      <c r="AT184" s="141" t="s">
        <v>126</v>
      </c>
      <c r="AU184" s="141" t="s">
        <v>84</v>
      </c>
      <c r="AY184" s="15" t="s">
        <v>124</v>
      </c>
      <c r="BE184" s="142">
        <f>IF(N184="základní",J184,0)</f>
        <v>0</v>
      </c>
      <c r="BF184" s="142">
        <f>IF(N184="snížená",J184,0)</f>
        <v>0</v>
      </c>
      <c r="BG184" s="142">
        <f>IF(N184="zákl. přenesená",J184,0)</f>
        <v>0</v>
      </c>
      <c r="BH184" s="142">
        <f>IF(N184="sníž. přenesená",J184,0)</f>
        <v>0</v>
      </c>
      <c r="BI184" s="142">
        <f>IF(N184="nulová",J184,0)</f>
        <v>0</v>
      </c>
      <c r="BJ184" s="15" t="s">
        <v>82</v>
      </c>
      <c r="BK184" s="142">
        <f>ROUND(I184*H184,2)</f>
        <v>0</v>
      </c>
      <c r="BL184" s="15" t="s">
        <v>131</v>
      </c>
      <c r="BM184" s="141" t="s">
        <v>263</v>
      </c>
    </row>
    <row r="185" spans="2:65" s="12" customFormat="1" ht="11.25">
      <c r="B185" s="147"/>
      <c r="D185" s="143" t="s">
        <v>155</v>
      </c>
      <c r="E185" s="148" t="s">
        <v>1</v>
      </c>
      <c r="F185" s="149" t="s">
        <v>264</v>
      </c>
      <c r="H185" s="150">
        <v>299.2</v>
      </c>
      <c r="I185" s="151"/>
      <c r="L185" s="147"/>
      <c r="M185" s="152"/>
      <c r="T185" s="153"/>
      <c r="AT185" s="148" t="s">
        <v>155</v>
      </c>
      <c r="AU185" s="148" t="s">
        <v>84</v>
      </c>
      <c r="AV185" s="12" t="s">
        <v>84</v>
      </c>
      <c r="AW185" s="12" t="s">
        <v>31</v>
      </c>
      <c r="AX185" s="12" t="s">
        <v>82</v>
      </c>
      <c r="AY185" s="148" t="s">
        <v>124</v>
      </c>
    </row>
    <row r="186" spans="2:65" s="1" customFormat="1" ht="44.25" customHeight="1">
      <c r="B186" s="30"/>
      <c r="C186" s="130" t="s">
        <v>265</v>
      </c>
      <c r="D186" s="130" t="s">
        <v>126</v>
      </c>
      <c r="E186" s="131" t="s">
        <v>266</v>
      </c>
      <c r="F186" s="132" t="s">
        <v>267</v>
      </c>
      <c r="G186" s="133" t="s">
        <v>169</v>
      </c>
      <c r="H186" s="134">
        <v>66.400000000000006</v>
      </c>
      <c r="I186" s="135"/>
      <c r="J186" s="136">
        <f>ROUND(I186*H186,2)</f>
        <v>0</v>
      </c>
      <c r="K186" s="132" t="s">
        <v>130</v>
      </c>
      <c r="L186" s="30"/>
      <c r="M186" s="137" t="s">
        <v>1</v>
      </c>
      <c r="N186" s="138" t="s">
        <v>39</v>
      </c>
      <c r="P186" s="139">
        <f>O186*H186</f>
        <v>0</v>
      </c>
      <c r="Q186" s="139">
        <v>0</v>
      </c>
      <c r="R186" s="139">
        <f>Q186*H186</f>
        <v>0</v>
      </c>
      <c r="S186" s="139">
        <v>0</v>
      </c>
      <c r="T186" s="140">
        <f>S186*H186</f>
        <v>0</v>
      </c>
      <c r="AR186" s="141" t="s">
        <v>131</v>
      </c>
      <c r="AT186" s="141" t="s">
        <v>126</v>
      </c>
      <c r="AU186" s="141" t="s">
        <v>84</v>
      </c>
      <c r="AY186" s="15" t="s">
        <v>124</v>
      </c>
      <c r="BE186" s="142">
        <f>IF(N186="základní",J186,0)</f>
        <v>0</v>
      </c>
      <c r="BF186" s="142">
        <f>IF(N186="snížená",J186,0)</f>
        <v>0</v>
      </c>
      <c r="BG186" s="142">
        <f>IF(N186="zákl. přenesená",J186,0)</f>
        <v>0</v>
      </c>
      <c r="BH186" s="142">
        <f>IF(N186="sníž. přenesená",J186,0)</f>
        <v>0</v>
      </c>
      <c r="BI186" s="142">
        <f>IF(N186="nulová",J186,0)</f>
        <v>0</v>
      </c>
      <c r="BJ186" s="15" t="s">
        <v>82</v>
      </c>
      <c r="BK186" s="142">
        <f>ROUND(I186*H186,2)</f>
        <v>0</v>
      </c>
      <c r="BL186" s="15" t="s">
        <v>131</v>
      </c>
      <c r="BM186" s="141" t="s">
        <v>268</v>
      </c>
    </row>
    <row r="187" spans="2:65" s="12" customFormat="1" ht="11.25">
      <c r="B187" s="147"/>
      <c r="D187" s="143" t="s">
        <v>155</v>
      </c>
      <c r="E187" s="148" t="s">
        <v>1</v>
      </c>
      <c r="F187" s="149" t="s">
        <v>269</v>
      </c>
      <c r="H187" s="150">
        <v>66.400000000000006</v>
      </c>
      <c r="I187" s="151"/>
      <c r="L187" s="147"/>
      <c r="M187" s="152"/>
      <c r="T187" s="153"/>
      <c r="AT187" s="148" t="s">
        <v>155</v>
      </c>
      <c r="AU187" s="148" t="s">
        <v>84</v>
      </c>
      <c r="AV187" s="12" t="s">
        <v>84</v>
      </c>
      <c r="AW187" s="12" t="s">
        <v>31</v>
      </c>
      <c r="AX187" s="12" t="s">
        <v>82</v>
      </c>
      <c r="AY187" s="148" t="s">
        <v>124</v>
      </c>
    </row>
    <row r="188" spans="2:65" s="11" customFormat="1" ht="22.9" customHeight="1">
      <c r="B188" s="118"/>
      <c r="D188" s="119" t="s">
        <v>73</v>
      </c>
      <c r="E188" s="128" t="s">
        <v>270</v>
      </c>
      <c r="F188" s="128" t="s">
        <v>271</v>
      </c>
      <c r="I188" s="121"/>
      <c r="J188" s="129">
        <f>BK188</f>
        <v>0</v>
      </c>
      <c r="L188" s="118"/>
      <c r="M188" s="123"/>
      <c r="P188" s="124">
        <f>SUM(P189:P194)</f>
        <v>0</v>
      </c>
      <c r="R188" s="124">
        <f>SUM(R189:R194)</f>
        <v>0</v>
      </c>
      <c r="T188" s="125">
        <f>SUM(T189:T194)</f>
        <v>0</v>
      </c>
      <c r="AR188" s="119" t="s">
        <v>82</v>
      </c>
      <c r="AT188" s="126" t="s">
        <v>73</v>
      </c>
      <c r="AU188" s="126" t="s">
        <v>82</v>
      </c>
      <c r="AY188" s="119" t="s">
        <v>124</v>
      </c>
      <c r="BK188" s="127">
        <f>SUM(BK189:BK194)</f>
        <v>0</v>
      </c>
    </row>
    <row r="189" spans="2:65" s="1" customFormat="1" ht="24.2" customHeight="1">
      <c r="B189" s="30"/>
      <c r="C189" s="130" t="s">
        <v>272</v>
      </c>
      <c r="D189" s="130" t="s">
        <v>126</v>
      </c>
      <c r="E189" s="131" t="s">
        <v>273</v>
      </c>
      <c r="F189" s="132" t="s">
        <v>274</v>
      </c>
      <c r="G189" s="133" t="s">
        <v>169</v>
      </c>
      <c r="H189" s="134">
        <v>831.71299999999997</v>
      </c>
      <c r="I189" s="135"/>
      <c r="J189" s="136">
        <f>ROUND(I189*H189,2)</f>
        <v>0</v>
      </c>
      <c r="K189" s="132" t="s">
        <v>130</v>
      </c>
      <c r="L189" s="30"/>
      <c r="M189" s="137" t="s">
        <v>1</v>
      </c>
      <c r="N189" s="138" t="s">
        <v>39</v>
      </c>
      <c r="P189" s="139">
        <f>O189*H189</f>
        <v>0</v>
      </c>
      <c r="Q189" s="139">
        <v>0</v>
      </c>
      <c r="R189" s="139">
        <f>Q189*H189</f>
        <v>0</v>
      </c>
      <c r="S189" s="139">
        <v>0</v>
      </c>
      <c r="T189" s="140">
        <f>S189*H189</f>
        <v>0</v>
      </c>
      <c r="AR189" s="141" t="s">
        <v>131</v>
      </c>
      <c r="AT189" s="141" t="s">
        <v>126</v>
      </c>
      <c r="AU189" s="141" t="s">
        <v>84</v>
      </c>
      <c r="AY189" s="15" t="s">
        <v>124</v>
      </c>
      <c r="BE189" s="142">
        <f>IF(N189="základní",J189,0)</f>
        <v>0</v>
      </c>
      <c r="BF189" s="142">
        <f>IF(N189="snížená",J189,0)</f>
        <v>0</v>
      </c>
      <c r="BG189" s="142">
        <f>IF(N189="zákl. přenesená",J189,0)</f>
        <v>0</v>
      </c>
      <c r="BH189" s="142">
        <f>IF(N189="sníž. přenesená",J189,0)</f>
        <v>0</v>
      </c>
      <c r="BI189" s="142">
        <f>IF(N189="nulová",J189,0)</f>
        <v>0</v>
      </c>
      <c r="BJ189" s="15" t="s">
        <v>82</v>
      </c>
      <c r="BK189" s="142">
        <f>ROUND(I189*H189,2)</f>
        <v>0</v>
      </c>
      <c r="BL189" s="15" t="s">
        <v>131</v>
      </c>
      <c r="BM189" s="141" t="s">
        <v>275</v>
      </c>
    </row>
    <row r="190" spans="2:65" s="1" customFormat="1" ht="19.5">
      <c r="B190" s="30"/>
      <c r="D190" s="143" t="s">
        <v>140</v>
      </c>
      <c r="F190" s="144" t="s">
        <v>276</v>
      </c>
      <c r="I190" s="145"/>
      <c r="L190" s="30"/>
      <c r="M190" s="146"/>
      <c r="T190" s="54"/>
      <c r="AT190" s="15" t="s">
        <v>140</v>
      </c>
      <c r="AU190" s="15" t="s">
        <v>84</v>
      </c>
    </row>
    <row r="191" spans="2:65" s="1" customFormat="1" ht="33" customHeight="1">
      <c r="B191" s="30"/>
      <c r="C191" s="130" t="s">
        <v>277</v>
      </c>
      <c r="D191" s="130" t="s">
        <v>126</v>
      </c>
      <c r="E191" s="131" t="s">
        <v>278</v>
      </c>
      <c r="F191" s="132" t="s">
        <v>279</v>
      </c>
      <c r="G191" s="133" t="s">
        <v>169</v>
      </c>
      <c r="H191" s="134">
        <v>831.71299999999997</v>
      </c>
      <c r="I191" s="135"/>
      <c r="J191" s="136">
        <f>ROUND(I191*H191,2)</f>
        <v>0</v>
      </c>
      <c r="K191" s="132" t="s">
        <v>130</v>
      </c>
      <c r="L191" s="30"/>
      <c r="M191" s="137" t="s">
        <v>1</v>
      </c>
      <c r="N191" s="138" t="s">
        <v>39</v>
      </c>
      <c r="P191" s="139">
        <f>O191*H191</f>
        <v>0</v>
      </c>
      <c r="Q191" s="139">
        <v>0</v>
      </c>
      <c r="R191" s="139">
        <f>Q191*H191</f>
        <v>0</v>
      </c>
      <c r="S191" s="139">
        <v>0</v>
      </c>
      <c r="T191" s="140">
        <f>S191*H191</f>
        <v>0</v>
      </c>
      <c r="AR191" s="141" t="s">
        <v>131</v>
      </c>
      <c r="AT191" s="141" t="s">
        <v>126</v>
      </c>
      <c r="AU191" s="141" t="s">
        <v>84</v>
      </c>
      <c r="AY191" s="15" t="s">
        <v>124</v>
      </c>
      <c r="BE191" s="142">
        <f>IF(N191="základní",J191,0)</f>
        <v>0</v>
      </c>
      <c r="BF191" s="142">
        <f>IF(N191="snížená",J191,0)</f>
        <v>0</v>
      </c>
      <c r="BG191" s="142">
        <f>IF(N191="zákl. přenesená",J191,0)</f>
        <v>0</v>
      </c>
      <c r="BH191" s="142">
        <f>IF(N191="sníž. přenesená",J191,0)</f>
        <v>0</v>
      </c>
      <c r="BI191" s="142">
        <f>IF(N191="nulová",J191,0)</f>
        <v>0</v>
      </c>
      <c r="BJ191" s="15" t="s">
        <v>82</v>
      </c>
      <c r="BK191" s="142">
        <f>ROUND(I191*H191,2)</f>
        <v>0</v>
      </c>
      <c r="BL191" s="15" t="s">
        <v>131</v>
      </c>
      <c r="BM191" s="141" t="s">
        <v>280</v>
      </c>
    </row>
    <row r="192" spans="2:65" s="1" customFormat="1" ht="19.5">
      <c r="B192" s="30"/>
      <c r="D192" s="143" t="s">
        <v>140</v>
      </c>
      <c r="F192" s="144" t="s">
        <v>276</v>
      </c>
      <c r="I192" s="145"/>
      <c r="L192" s="30"/>
      <c r="M192" s="146"/>
      <c r="T192" s="54"/>
      <c r="AT192" s="15" t="s">
        <v>140</v>
      </c>
      <c r="AU192" s="15" t="s">
        <v>84</v>
      </c>
    </row>
    <row r="193" spans="2:65" s="1" customFormat="1" ht="33" customHeight="1">
      <c r="B193" s="30"/>
      <c r="C193" s="130" t="s">
        <v>281</v>
      </c>
      <c r="D193" s="130" t="s">
        <v>126</v>
      </c>
      <c r="E193" s="131" t="s">
        <v>282</v>
      </c>
      <c r="F193" s="132" t="s">
        <v>283</v>
      </c>
      <c r="G193" s="133" t="s">
        <v>169</v>
      </c>
      <c r="H193" s="134">
        <v>831.71299999999997</v>
      </c>
      <c r="I193" s="135"/>
      <c r="J193" s="136">
        <f>ROUND(I193*H193,2)</f>
        <v>0</v>
      </c>
      <c r="K193" s="132" t="s">
        <v>130</v>
      </c>
      <c r="L193" s="30"/>
      <c r="M193" s="137" t="s">
        <v>1</v>
      </c>
      <c r="N193" s="138" t="s">
        <v>39</v>
      </c>
      <c r="P193" s="139">
        <f>O193*H193</f>
        <v>0</v>
      </c>
      <c r="Q193" s="139">
        <v>0</v>
      </c>
      <c r="R193" s="139">
        <f>Q193*H193</f>
        <v>0</v>
      </c>
      <c r="S193" s="139">
        <v>0</v>
      </c>
      <c r="T193" s="140">
        <f>S193*H193</f>
        <v>0</v>
      </c>
      <c r="AR193" s="141" t="s">
        <v>131</v>
      </c>
      <c r="AT193" s="141" t="s">
        <v>126</v>
      </c>
      <c r="AU193" s="141" t="s">
        <v>84</v>
      </c>
      <c r="AY193" s="15" t="s">
        <v>124</v>
      </c>
      <c r="BE193" s="142">
        <f>IF(N193="základní",J193,0)</f>
        <v>0</v>
      </c>
      <c r="BF193" s="142">
        <f>IF(N193="snížená",J193,0)</f>
        <v>0</v>
      </c>
      <c r="BG193" s="142">
        <f>IF(N193="zákl. přenesená",J193,0)</f>
        <v>0</v>
      </c>
      <c r="BH193" s="142">
        <f>IF(N193="sníž. přenesená",J193,0)</f>
        <v>0</v>
      </c>
      <c r="BI193" s="142">
        <f>IF(N193="nulová",J193,0)</f>
        <v>0</v>
      </c>
      <c r="BJ193" s="15" t="s">
        <v>82</v>
      </c>
      <c r="BK193" s="142">
        <f>ROUND(I193*H193,2)</f>
        <v>0</v>
      </c>
      <c r="BL193" s="15" t="s">
        <v>131</v>
      </c>
      <c r="BM193" s="141" t="s">
        <v>284</v>
      </c>
    </row>
    <row r="194" spans="2:65" s="1" customFormat="1" ht="19.5">
      <c r="B194" s="30"/>
      <c r="D194" s="143" t="s">
        <v>140</v>
      </c>
      <c r="F194" s="144" t="s">
        <v>276</v>
      </c>
      <c r="I194" s="145"/>
      <c r="L194" s="30"/>
      <c r="M194" s="146"/>
      <c r="T194" s="54"/>
      <c r="AT194" s="15" t="s">
        <v>140</v>
      </c>
      <c r="AU194" s="15" t="s">
        <v>84</v>
      </c>
    </row>
    <row r="195" spans="2:65" s="11" customFormat="1" ht="25.9" customHeight="1">
      <c r="B195" s="118"/>
      <c r="D195" s="119" t="s">
        <v>73</v>
      </c>
      <c r="E195" s="120" t="s">
        <v>285</v>
      </c>
      <c r="F195" s="120" t="s">
        <v>286</v>
      </c>
      <c r="I195" s="121"/>
      <c r="J195" s="122">
        <f>BK195</f>
        <v>0</v>
      </c>
      <c r="L195" s="118"/>
      <c r="M195" s="123"/>
      <c r="P195" s="124">
        <f>P196+P198+P200</f>
        <v>0</v>
      </c>
      <c r="R195" s="124">
        <f>R196+R198+R200</f>
        <v>0</v>
      </c>
      <c r="T195" s="125">
        <f>T196+T198+T200</f>
        <v>0</v>
      </c>
      <c r="AR195" s="119" t="s">
        <v>146</v>
      </c>
      <c r="AT195" s="126" t="s">
        <v>73</v>
      </c>
      <c r="AU195" s="126" t="s">
        <v>74</v>
      </c>
      <c r="AY195" s="119" t="s">
        <v>124</v>
      </c>
      <c r="BK195" s="127">
        <f>BK196+BK198+BK200</f>
        <v>0</v>
      </c>
    </row>
    <row r="196" spans="2:65" s="11" customFormat="1" ht="22.9" customHeight="1">
      <c r="B196" s="118"/>
      <c r="D196" s="119" t="s">
        <v>73</v>
      </c>
      <c r="E196" s="128" t="s">
        <v>287</v>
      </c>
      <c r="F196" s="128" t="s">
        <v>288</v>
      </c>
      <c r="I196" s="121"/>
      <c r="J196" s="129">
        <f>BK196</f>
        <v>0</v>
      </c>
      <c r="L196" s="118"/>
      <c r="M196" s="123"/>
      <c r="P196" s="124">
        <f>P197</f>
        <v>0</v>
      </c>
      <c r="R196" s="124">
        <f>R197</f>
        <v>0</v>
      </c>
      <c r="T196" s="125">
        <f>T197</f>
        <v>0</v>
      </c>
      <c r="AR196" s="119" t="s">
        <v>146</v>
      </c>
      <c r="AT196" s="126" t="s">
        <v>73</v>
      </c>
      <c r="AU196" s="126" t="s">
        <v>82</v>
      </c>
      <c r="AY196" s="119" t="s">
        <v>124</v>
      </c>
      <c r="BK196" s="127">
        <f>BK197</f>
        <v>0</v>
      </c>
    </row>
    <row r="197" spans="2:65" s="1" customFormat="1" ht="16.5" customHeight="1">
      <c r="B197" s="30"/>
      <c r="C197" s="130" t="s">
        <v>289</v>
      </c>
      <c r="D197" s="130" t="s">
        <v>126</v>
      </c>
      <c r="E197" s="131" t="s">
        <v>290</v>
      </c>
      <c r="F197" s="132" t="s">
        <v>291</v>
      </c>
      <c r="G197" s="133" t="s">
        <v>292</v>
      </c>
      <c r="H197" s="134">
        <v>1</v>
      </c>
      <c r="I197" s="135"/>
      <c r="J197" s="136">
        <f>ROUND(I197*H197,2)</f>
        <v>0</v>
      </c>
      <c r="K197" s="132" t="s">
        <v>130</v>
      </c>
      <c r="L197" s="30"/>
      <c r="M197" s="137" t="s">
        <v>1</v>
      </c>
      <c r="N197" s="138" t="s">
        <v>39</v>
      </c>
      <c r="P197" s="139">
        <f>O197*H197</f>
        <v>0</v>
      </c>
      <c r="Q197" s="139">
        <v>0</v>
      </c>
      <c r="R197" s="139">
        <f>Q197*H197</f>
        <v>0</v>
      </c>
      <c r="S197" s="139">
        <v>0</v>
      </c>
      <c r="T197" s="140">
        <f>S197*H197</f>
        <v>0</v>
      </c>
      <c r="AR197" s="141" t="s">
        <v>293</v>
      </c>
      <c r="AT197" s="141" t="s">
        <v>126</v>
      </c>
      <c r="AU197" s="141" t="s">
        <v>84</v>
      </c>
      <c r="AY197" s="15" t="s">
        <v>124</v>
      </c>
      <c r="BE197" s="142">
        <f>IF(N197="základní",J197,0)</f>
        <v>0</v>
      </c>
      <c r="BF197" s="142">
        <f>IF(N197="snížená",J197,0)</f>
        <v>0</v>
      </c>
      <c r="BG197" s="142">
        <f>IF(N197="zákl. přenesená",J197,0)</f>
        <v>0</v>
      </c>
      <c r="BH197" s="142">
        <f>IF(N197="sníž. přenesená",J197,0)</f>
        <v>0</v>
      </c>
      <c r="BI197" s="142">
        <f>IF(N197="nulová",J197,0)</f>
        <v>0</v>
      </c>
      <c r="BJ197" s="15" t="s">
        <v>82</v>
      </c>
      <c r="BK197" s="142">
        <f>ROUND(I197*H197,2)</f>
        <v>0</v>
      </c>
      <c r="BL197" s="15" t="s">
        <v>293</v>
      </c>
      <c r="BM197" s="141" t="s">
        <v>294</v>
      </c>
    </row>
    <row r="198" spans="2:65" s="11" customFormat="1" ht="22.9" customHeight="1">
      <c r="B198" s="118"/>
      <c r="D198" s="119" t="s">
        <v>73</v>
      </c>
      <c r="E198" s="128" t="s">
        <v>295</v>
      </c>
      <c r="F198" s="128" t="s">
        <v>296</v>
      </c>
      <c r="I198" s="121"/>
      <c r="J198" s="129">
        <f>BK198</f>
        <v>0</v>
      </c>
      <c r="L198" s="118"/>
      <c r="M198" s="123"/>
      <c r="P198" s="124">
        <f>P199</f>
        <v>0</v>
      </c>
      <c r="R198" s="124">
        <f>R199</f>
        <v>0</v>
      </c>
      <c r="T198" s="125">
        <f>T199</f>
        <v>0</v>
      </c>
      <c r="AR198" s="119" t="s">
        <v>146</v>
      </c>
      <c r="AT198" s="126" t="s">
        <v>73</v>
      </c>
      <c r="AU198" s="126" t="s">
        <v>82</v>
      </c>
      <c r="AY198" s="119" t="s">
        <v>124</v>
      </c>
      <c r="BK198" s="127">
        <f>BK199</f>
        <v>0</v>
      </c>
    </row>
    <row r="199" spans="2:65" s="1" customFormat="1" ht="16.5" customHeight="1">
      <c r="B199" s="30"/>
      <c r="C199" s="130" t="s">
        <v>297</v>
      </c>
      <c r="D199" s="130" t="s">
        <v>126</v>
      </c>
      <c r="E199" s="131" t="s">
        <v>298</v>
      </c>
      <c r="F199" s="132" t="s">
        <v>299</v>
      </c>
      <c r="G199" s="133" t="s">
        <v>292</v>
      </c>
      <c r="H199" s="134">
        <v>1</v>
      </c>
      <c r="I199" s="135"/>
      <c r="J199" s="136">
        <f>ROUND(I199*H199,2)</f>
        <v>0</v>
      </c>
      <c r="K199" s="132" t="s">
        <v>130</v>
      </c>
      <c r="L199" s="30"/>
      <c r="M199" s="137" t="s">
        <v>1</v>
      </c>
      <c r="N199" s="138" t="s">
        <v>39</v>
      </c>
      <c r="P199" s="139">
        <f>O199*H199</f>
        <v>0</v>
      </c>
      <c r="Q199" s="139">
        <v>0</v>
      </c>
      <c r="R199" s="139">
        <f>Q199*H199</f>
        <v>0</v>
      </c>
      <c r="S199" s="139">
        <v>0</v>
      </c>
      <c r="T199" s="140">
        <f>S199*H199</f>
        <v>0</v>
      </c>
      <c r="AR199" s="141" t="s">
        <v>293</v>
      </c>
      <c r="AT199" s="141" t="s">
        <v>126</v>
      </c>
      <c r="AU199" s="141" t="s">
        <v>84</v>
      </c>
      <c r="AY199" s="15" t="s">
        <v>124</v>
      </c>
      <c r="BE199" s="142">
        <f>IF(N199="základní",J199,0)</f>
        <v>0</v>
      </c>
      <c r="BF199" s="142">
        <f>IF(N199="snížená",J199,0)</f>
        <v>0</v>
      </c>
      <c r="BG199" s="142">
        <f>IF(N199="zákl. přenesená",J199,0)</f>
        <v>0</v>
      </c>
      <c r="BH199" s="142">
        <f>IF(N199="sníž. přenesená",J199,0)</f>
        <v>0</v>
      </c>
      <c r="BI199" s="142">
        <f>IF(N199="nulová",J199,0)</f>
        <v>0</v>
      </c>
      <c r="BJ199" s="15" t="s">
        <v>82</v>
      </c>
      <c r="BK199" s="142">
        <f>ROUND(I199*H199,2)</f>
        <v>0</v>
      </c>
      <c r="BL199" s="15" t="s">
        <v>293</v>
      </c>
      <c r="BM199" s="141" t="s">
        <v>300</v>
      </c>
    </row>
    <row r="200" spans="2:65" s="11" customFormat="1" ht="22.9" customHeight="1">
      <c r="B200" s="118"/>
      <c r="D200" s="119" t="s">
        <v>73</v>
      </c>
      <c r="E200" s="128" t="s">
        <v>301</v>
      </c>
      <c r="F200" s="128" t="s">
        <v>302</v>
      </c>
      <c r="I200" s="121"/>
      <c r="J200" s="129">
        <f>BK200</f>
        <v>0</v>
      </c>
      <c r="L200" s="118"/>
      <c r="M200" s="123"/>
      <c r="P200" s="124">
        <f>SUM(P201:P202)</f>
        <v>0</v>
      </c>
      <c r="R200" s="124">
        <f>SUM(R201:R202)</f>
        <v>0</v>
      </c>
      <c r="T200" s="125">
        <f>SUM(T201:T202)</f>
        <v>0</v>
      </c>
      <c r="AR200" s="119" t="s">
        <v>146</v>
      </c>
      <c r="AT200" s="126" t="s">
        <v>73</v>
      </c>
      <c r="AU200" s="126" t="s">
        <v>82</v>
      </c>
      <c r="AY200" s="119" t="s">
        <v>124</v>
      </c>
      <c r="BK200" s="127">
        <f>SUM(BK201:BK202)</f>
        <v>0</v>
      </c>
    </row>
    <row r="201" spans="2:65" s="1" customFormat="1" ht="16.5" customHeight="1">
      <c r="B201" s="30"/>
      <c r="C201" s="130" t="s">
        <v>303</v>
      </c>
      <c r="D201" s="130" t="s">
        <v>126</v>
      </c>
      <c r="E201" s="131" t="s">
        <v>304</v>
      </c>
      <c r="F201" s="132" t="s">
        <v>305</v>
      </c>
      <c r="G201" s="133" t="s">
        <v>292</v>
      </c>
      <c r="H201" s="134">
        <v>1</v>
      </c>
      <c r="I201" s="135"/>
      <c r="J201" s="136">
        <f>ROUND(I201*H201,2)</f>
        <v>0</v>
      </c>
      <c r="K201" s="132" t="s">
        <v>130</v>
      </c>
      <c r="L201" s="30"/>
      <c r="M201" s="137" t="s">
        <v>1</v>
      </c>
      <c r="N201" s="138" t="s">
        <v>39</v>
      </c>
      <c r="P201" s="139">
        <f>O201*H201</f>
        <v>0</v>
      </c>
      <c r="Q201" s="139">
        <v>0</v>
      </c>
      <c r="R201" s="139">
        <f>Q201*H201</f>
        <v>0</v>
      </c>
      <c r="S201" s="139">
        <v>0</v>
      </c>
      <c r="T201" s="140">
        <f>S201*H201</f>
        <v>0</v>
      </c>
      <c r="AR201" s="141" t="s">
        <v>293</v>
      </c>
      <c r="AT201" s="141" t="s">
        <v>126</v>
      </c>
      <c r="AU201" s="141" t="s">
        <v>84</v>
      </c>
      <c r="AY201" s="15" t="s">
        <v>124</v>
      </c>
      <c r="BE201" s="142">
        <f>IF(N201="základní",J201,0)</f>
        <v>0</v>
      </c>
      <c r="BF201" s="142">
        <f>IF(N201="snížená",J201,0)</f>
        <v>0</v>
      </c>
      <c r="BG201" s="142">
        <f>IF(N201="zákl. přenesená",J201,0)</f>
        <v>0</v>
      </c>
      <c r="BH201" s="142">
        <f>IF(N201="sníž. přenesená",J201,0)</f>
        <v>0</v>
      </c>
      <c r="BI201" s="142">
        <f>IF(N201="nulová",J201,0)</f>
        <v>0</v>
      </c>
      <c r="BJ201" s="15" t="s">
        <v>82</v>
      </c>
      <c r="BK201" s="142">
        <f>ROUND(I201*H201,2)</f>
        <v>0</v>
      </c>
      <c r="BL201" s="15" t="s">
        <v>293</v>
      </c>
      <c r="BM201" s="141" t="s">
        <v>306</v>
      </c>
    </row>
    <row r="202" spans="2:65" s="1" customFormat="1" ht="19.5">
      <c r="B202" s="30"/>
      <c r="D202" s="143" t="s">
        <v>140</v>
      </c>
      <c r="F202" s="144" t="s">
        <v>307</v>
      </c>
      <c r="I202" s="145"/>
      <c r="L202" s="30"/>
      <c r="M202" s="164"/>
      <c r="N202" s="165"/>
      <c r="O202" s="165"/>
      <c r="P202" s="165"/>
      <c r="Q202" s="165"/>
      <c r="R202" s="165"/>
      <c r="S202" s="165"/>
      <c r="T202" s="166"/>
      <c r="AT202" s="15" t="s">
        <v>140</v>
      </c>
      <c r="AU202" s="15" t="s">
        <v>84</v>
      </c>
    </row>
    <row r="203" spans="2:65" s="1" customFormat="1" ht="6.95" customHeight="1">
      <c r="B203" s="42"/>
      <c r="C203" s="43"/>
      <c r="D203" s="43"/>
      <c r="E203" s="43"/>
      <c r="F203" s="43"/>
      <c r="G203" s="43"/>
      <c r="H203" s="43"/>
      <c r="I203" s="43"/>
      <c r="J203" s="43"/>
      <c r="K203" s="43"/>
      <c r="L203" s="30"/>
    </row>
  </sheetData>
  <autoFilter ref="C125:K202" xr:uid="{00000000-0009-0000-0000-000001000000}"/>
  <mergeCells count="9">
    <mergeCell ref="E87:H87"/>
    <mergeCell ref="E116:H116"/>
    <mergeCell ref="E118:H118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3">
    <pageSetUpPr fitToPage="1"/>
  </sheetPr>
  <dimension ref="B2:BM195"/>
  <sheetViews>
    <sheetView showGridLines="0" topLeftCell="A178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82"/>
      <c r="M2" s="182"/>
      <c r="N2" s="182"/>
      <c r="O2" s="182"/>
      <c r="P2" s="182"/>
      <c r="Q2" s="182"/>
      <c r="R2" s="182"/>
      <c r="S2" s="182"/>
      <c r="T2" s="182"/>
      <c r="U2" s="182"/>
      <c r="V2" s="182"/>
      <c r="AT2" s="15" t="s">
        <v>87</v>
      </c>
    </row>
    <row r="3" spans="2:46" ht="6.95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84</v>
      </c>
    </row>
    <row r="4" spans="2:46" ht="24.95" customHeight="1">
      <c r="B4" s="18"/>
      <c r="D4" s="19" t="s">
        <v>91</v>
      </c>
      <c r="L4" s="18"/>
      <c r="M4" s="86" t="s">
        <v>10</v>
      </c>
      <c r="AT4" s="15" t="s">
        <v>4</v>
      </c>
    </row>
    <row r="5" spans="2:46" ht="6.95" customHeight="1">
      <c r="B5" s="18"/>
      <c r="L5" s="18"/>
    </row>
    <row r="6" spans="2:46" ht="12" customHeight="1">
      <c r="B6" s="18"/>
      <c r="D6" s="25" t="s">
        <v>16</v>
      </c>
      <c r="L6" s="18"/>
    </row>
    <row r="7" spans="2:46" ht="26.25" customHeight="1">
      <c r="B7" s="18"/>
      <c r="E7" s="216" t="str">
        <f>'Rekapitulace stavby'!K6</f>
        <v>Obnova venkovního přístupu Nového zámku č.p.229, parc. č.2. k.ú. Studénka nad Odrou</v>
      </c>
      <c r="F7" s="217"/>
      <c r="G7" s="217"/>
      <c r="H7" s="217"/>
      <c r="L7" s="18"/>
    </row>
    <row r="8" spans="2:46" s="1" customFormat="1" ht="12" customHeight="1">
      <c r="B8" s="30"/>
      <c r="D8" s="25" t="s">
        <v>92</v>
      </c>
      <c r="L8" s="30"/>
    </row>
    <row r="9" spans="2:46" s="1" customFormat="1" ht="16.5" customHeight="1">
      <c r="B9" s="30"/>
      <c r="E9" s="197" t="s">
        <v>308</v>
      </c>
      <c r="F9" s="218"/>
      <c r="G9" s="218"/>
      <c r="H9" s="218"/>
      <c r="L9" s="30"/>
    </row>
    <row r="10" spans="2:46" s="1" customFormat="1" ht="11.25">
      <c r="B10" s="30"/>
      <c r="L10" s="30"/>
    </row>
    <row r="11" spans="2:46" s="1" customFormat="1" ht="12" customHeight="1">
      <c r="B11" s="30"/>
      <c r="D11" s="25" t="s">
        <v>18</v>
      </c>
      <c r="F11" s="23" t="s">
        <v>1</v>
      </c>
      <c r="I11" s="25" t="s">
        <v>19</v>
      </c>
      <c r="J11" s="23" t="s">
        <v>1</v>
      </c>
      <c r="L11" s="30"/>
    </row>
    <row r="12" spans="2:46" s="1" customFormat="1" ht="12" customHeight="1">
      <c r="B12" s="30"/>
      <c r="D12" s="25" t="s">
        <v>20</v>
      </c>
      <c r="F12" s="23" t="s">
        <v>21</v>
      </c>
      <c r="I12" s="25" t="s">
        <v>22</v>
      </c>
      <c r="J12" s="50" t="str">
        <f>'Rekapitulace stavby'!AN8</f>
        <v>16. 7. 2018</v>
      </c>
      <c r="L12" s="30"/>
    </row>
    <row r="13" spans="2:46" s="1" customFormat="1" ht="10.9" customHeight="1">
      <c r="B13" s="30"/>
      <c r="L13" s="30"/>
    </row>
    <row r="14" spans="2:46" s="1" customFormat="1" ht="12" customHeight="1">
      <c r="B14" s="30"/>
      <c r="D14" s="25" t="s">
        <v>24</v>
      </c>
      <c r="I14" s="25" t="s">
        <v>25</v>
      </c>
      <c r="J14" s="23" t="s">
        <v>1</v>
      </c>
      <c r="L14" s="30"/>
    </row>
    <row r="15" spans="2:46" s="1" customFormat="1" ht="18" customHeight="1">
      <c r="B15" s="30"/>
      <c r="E15" s="23" t="s">
        <v>26</v>
      </c>
      <c r="I15" s="25" t="s">
        <v>27</v>
      </c>
      <c r="J15" s="23" t="s">
        <v>1</v>
      </c>
      <c r="L15" s="30"/>
    </row>
    <row r="16" spans="2:46" s="1" customFormat="1" ht="6.95" customHeight="1">
      <c r="B16" s="30"/>
      <c r="L16" s="30"/>
    </row>
    <row r="17" spans="2:12" s="1" customFormat="1" ht="12" customHeight="1">
      <c r="B17" s="30"/>
      <c r="D17" s="25" t="s">
        <v>28</v>
      </c>
      <c r="I17" s="25" t="s">
        <v>25</v>
      </c>
      <c r="J17" s="26" t="str">
        <f>'Rekapitulace stavby'!AN13</f>
        <v>Vyplň údaj</v>
      </c>
      <c r="L17" s="30"/>
    </row>
    <row r="18" spans="2:12" s="1" customFormat="1" ht="18" customHeight="1">
      <c r="B18" s="30"/>
      <c r="E18" s="219" t="str">
        <f>'Rekapitulace stavby'!E14</f>
        <v>Vyplň údaj</v>
      </c>
      <c r="F18" s="181"/>
      <c r="G18" s="181"/>
      <c r="H18" s="181"/>
      <c r="I18" s="25" t="s">
        <v>27</v>
      </c>
      <c r="J18" s="26" t="str">
        <f>'Rekapitulace stavby'!AN14</f>
        <v>Vyplň údaj</v>
      </c>
      <c r="L18" s="30"/>
    </row>
    <row r="19" spans="2:12" s="1" customFormat="1" ht="6.95" customHeight="1">
      <c r="B19" s="30"/>
      <c r="L19" s="30"/>
    </row>
    <row r="20" spans="2:12" s="1" customFormat="1" ht="12" customHeight="1">
      <c r="B20" s="30"/>
      <c r="D20" s="25" t="s">
        <v>30</v>
      </c>
      <c r="I20" s="25" t="s">
        <v>25</v>
      </c>
      <c r="J20" s="23" t="s">
        <v>1</v>
      </c>
      <c r="L20" s="30"/>
    </row>
    <row r="21" spans="2:12" s="1" customFormat="1" ht="18" customHeight="1">
      <c r="B21" s="30"/>
      <c r="E21" s="23" t="s">
        <v>26</v>
      </c>
      <c r="I21" s="25" t="s">
        <v>27</v>
      </c>
      <c r="J21" s="23" t="s">
        <v>1</v>
      </c>
      <c r="L21" s="30"/>
    </row>
    <row r="22" spans="2:12" s="1" customFormat="1" ht="6.95" customHeight="1">
      <c r="B22" s="30"/>
      <c r="L22" s="30"/>
    </row>
    <row r="23" spans="2:12" s="1" customFormat="1" ht="12" customHeight="1">
      <c r="B23" s="30"/>
      <c r="D23" s="25" t="s">
        <v>32</v>
      </c>
      <c r="I23" s="25" t="s">
        <v>25</v>
      </c>
      <c r="J23" s="23" t="s">
        <v>1</v>
      </c>
      <c r="L23" s="30"/>
    </row>
    <row r="24" spans="2:12" s="1" customFormat="1" ht="18" customHeight="1">
      <c r="B24" s="30"/>
      <c r="E24" s="23" t="s">
        <v>26</v>
      </c>
      <c r="I24" s="25" t="s">
        <v>27</v>
      </c>
      <c r="J24" s="23" t="s">
        <v>1</v>
      </c>
      <c r="L24" s="30"/>
    </row>
    <row r="25" spans="2:12" s="1" customFormat="1" ht="6.95" customHeight="1">
      <c r="B25" s="30"/>
      <c r="L25" s="30"/>
    </row>
    <row r="26" spans="2:12" s="1" customFormat="1" ht="12" customHeight="1">
      <c r="B26" s="30"/>
      <c r="D26" s="25" t="s">
        <v>33</v>
      </c>
      <c r="L26" s="30"/>
    </row>
    <row r="27" spans="2:12" s="7" customFormat="1" ht="16.5" customHeight="1">
      <c r="B27" s="87"/>
      <c r="E27" s="186" t="s">
        <v>1</v>
      </c>
      <c r="F27" s="186"/>
      <c r="G27" s="186"/>
      <c r="H27" s="186"/>
      <c r="L27" s="87"/>
    </row>
    <row r="28" spans="2:12" s="1" customFormat="1" ht="6.95" customHeight="1">
      <c r="B28" s="30"/>
      <c r="L28" s="30"/>
    </row>
    <row r="29" spans="2:12" s="1" customFormat="1" ht="6.95" customHeight="1">
      <c r="B29" s="30"/>
      <c r="D29" s="51"/>
      <c r="E29" s="51"/>
      <c r="F29" s="51"/>
      <c r="G29" s="51"/>
      <c r="H29" s="51"/>
      <c r="I29" s="51"/>
      <c r="J29" s="51"/>
      <c r="K29" s="51"/>
      <c r="L29" s="30"/>
    </row>
    <row r="30" spans="2:12" s="1" customFormat="1" ht="25.35" customHeight="1">
      <c r="B30" s="30"/>
      <c r="D30" s="88" t="s">
        <v>34</v>
      </c>
      <c r="J30" s="64">
        <f>ROUND(J123, 2)</f>
        <v>0</v>
      </c>
      <c r="L30" s="30"/>
    </row>
    <row r="31" spans="2:12" s="1" customFormat="1" ht="6.95" customHeight="1">
      <c r="B31" s="30"/>
      <c r="D31" s="51"/>
      <c r="E31" s="51"/>
      <c r="F31" s="51"/>
      <c r="G31" s="51"/>
      <c r="H31" s="51"/>
      <c r="I31" s="51"/>
      <c r="J31" s="51"/>
      <c r="K31" s="51"/>
      <c r="L31" s="30"/>
    </row>
    <row r="32" spans="2:12" s="1" customFormat="1" ht="14.45" customHeight="1">
      <c r="B32" s="30"/>
      <c r="F32" s="33" t="s">
        <v>36</v>
      </c>
      <c r="I32" s="33" t="s">
        <v>35</v>
      </c>
      <c r="J32" s="33" t="s">
        <v>37</v>
      </c>
      <c r="L32" s="30"/>
    </row>
    <row r="33" spans="2:12" s="1" customFormat="1" ht="14.45" customHeight="1">
      <c r="B33" s="30"/>
      <c r="D33" s="53" t="s">
        <v>38</v>
      </c>
      <c r="E33" s="25" t="s">
        <v>39</v>
      </c>
      <c r="F33" s="89">
        <f>ROUND((SUM(BE123:BE194)),  2)</f>
        <v>0</v>
      </c>
      <c r="I33" s="90">
        <v>0.21</v>
      </c>
      <c r="J33" s="89">
        <f>ROUND(((SUM(BE123:BE194))*I33),  2)</f>
        <v>0</v>
      </c>
      <c r="L33" s="30"/>
    </row>
    <row r="34" spans="2:12" s="1" customFormat="1" ht="14.45" customHeight="1">
      <c r="B34" s="30"/>
      <c r="E34" s="25" t="s">
        <v>40</v>
      </c>
      <c r="F34" s="89">
        <f>ROUND((SUM(BF123:BF194)),  2)</f>
        <v>0</v>
      </c>
      <c r="I34" s="90">
        <v>0.15</v>
      </c>
      <c r="J34" s="89">
        <f>ROUND(((SUM(BF123:BF194))*I34),  2)</f>
        <v>0</v>
      </c>
      <c r="L34" s="30"/>
    </row>
    <row r="35" spans="2:12" s="1" customFormat="1" ht="14.45" hidden="1" customHeight="1">
      <c r="B35" s="30"/>
      <c r="E35" s="25" t="s">
        <v>41</v>
      </c>
      <c r="F35" s="89">
        <f>ROUND((SUM(BG123:BG194)),  2)</f>
        <v>0</v>
      </c>
      <c r="I35" s="90">
        <v>0.21</v>
      </c>
      <c r="J35" s="89">
        <f>0</f>
        <v>0</v>
      </c>
      <c r="L35" s="30"/>
    </row>
    <row r="36" spans="2:12" s="1" customFormat="1" ht="14.45" hidden="1" customHeight="1">
      <c r="B36" s="30"/>
      <c r="E36" s="25" t="s">
        <v>42</v>
      </c>
      <c r="F36" s="89">
        <f>ROUND((SUM(BH123:BH194)),  2)</f>
        <v>0</v>
      </c>
      <c r="I36" s="90">
        <v>0.15</v>
      </c>
      <c r="J36" s="89">
        <f>0</f>
        <v>0</v>
      </c>
      <c r="L36" s="30"/>
    </row>
    <row r="37" spans="2:12" s="1" customFormat="1" ht="14.45" hidden="1" customHeight="1">
      <c r="B37" s="30"/>
      <c r="E37" s="25" t="s">
        <v>43</v>
      </c>
      <c r="F37" s="89">
        <f>ROUND((SUM(BI123:BI194)),  2)</f>
        <v>0</v>
      </c>
      <c r="I37" s="90">
        <v>0</v>
      </c>
      <c r="J37" s="89">
        <f>0</f>
        <v>0</v>
      </c>
      <c r="L37" s="30"/>
    </row>
    <row r="38" spans="2:12" s="1" customFormat="1" ht="6.95" customHeight="1">
      <c r="B38" s="30"/>
      <c r="L38" s="30"/>
    </row>
    <row r="39" spans="2:12" s="1" customFormat="1" ht="25.35" customHeight="1">
      <c r="B39" s="30"/>
      <c r="C39" s="91"/>
      <c r="D39" s="92" t="s">
        <v>44</v>
      </c>
      <c r="E39" s="55"/>
      <c r="F39" s="55"/>
      <c r="G39" s="93" t="s">
        <v>45</v>
      </c>
      <c r="H39" s="94" t="s">
        <v>46</v>
      </c>
      <c r="I39" s="55"/>
      <c r="J39" s="95">
        <f>SUM(J30:J37)</f>
        <v>0</v>
      </c>
      <c r="K39" s="96"/>
      <c r="L39" s="30"/>
    </row>
    <row r="40" spans="2:12" s="1" customFormat="1" ht="14.45" customHeight="1">
      <c r="B40" s="30"/>
      <c r="L40" s="30"/>
    </row>
    <row r="41" spans="2:12" ht="14.45" customHeight="1">
      <c r="B41" s="18"/>
      <c r="L41" s="18"/>
    </row>
    <row r="42" spans="2:12" ht="14.45" customHeight="1">
      <c r="B42" s="18"/>
      <c r="L42" s="18"/>
    </row>
    <row r="43" spans="2:12" ht="14.45" customHeight="1">
      <c r="B43" s="18"/>
      <c r="L43" s="18"/>
    </row>
    <row r="44" spans="2:12" ht="14.45" customHeight="1">
      <c r="B44" s="18"/>
      <c r="L44" s="18"/>
    </row>
    <row r="45" spans="2:12" ht="14.45" customHeight="1">
      <c r="B45" s="18"/>
      <c r="L45" s="18"/>
    </row>
    <row r="46" spans="2:12" ht="14.45" customHeight="1">
      <c r="B46" s="18"/>
      <c r="L46" s="18"/>
    </row>
    <row r="47" spans="2:12" ht="14.45" customHeight="1">
      <c r="B47" s="18"/>
      <c r="L47" s="18"/>
    </row>
    <row r="48" spans="2:12" ht="14.45" customHeight="1">
      <c r="B48" s="18"/>
      <c r="L48" s="18"/>
    </row>
    <row r="49" spans="2:12" ht="14.45" customHeight="1">
      <c r="B49" s="18"/>
      <c r="L49" s="18"/>
    </row>
    <row r="50" spans="2:12" s="1" customFormat="1" ht="14.45" customHeight="1">
      <c r="B50" s="30"/>
      <c r="D50" s="39" t="s">
        <v>47</v>
      </c>
      <c r="E50" s="40"/>
      <c r="F50" s="40"/>
      <c r="G50" s="39" t="s">
        <v>48</v>
      </c>
      <c r="H50" s="40"/>
      <c r="I50" s="40"/>
      <c r="J50" s="40"/>
      <c r="K50" s="40"/>
      <c r="L50" s="30"/>
    </row>
    <row r="51" spans="2:12" ht="11.25">
      <c r="B51" s="18"/>
      <c r="L51" s="18"/>
    </row>
    <row r="52" spans="2:12" ht="11.25">
      <c r="B52" s="18"/>
      <c r="L52" s="18"/>
    </row>
    <row r="53" spans="2:12" ht="11.25">
      <c r="B53" s="18"/>
      <c r="L53" s="18"/>
    </row>
    <row r="54" spans="2:12" ht="11.25">
      <c r="B54" s="18"/>
      <c r="L54" s="18"/>
    </row>
    <row r="55" spans="2:12" ht="11.25">
      <c r="B55" s="18"/>
      <c r="L55" s="18"/>
    </row>
    <row r="56" spans="2:12" ht="11.25">
      <c r="B56" s="18"/>
      <c r="L56" s="18"/>
    </row>
    <row r="57" spans="2:12" ht="11.25">
      <c r="B57" s="18"/>
      <c r="L57" s="18"/>
    </row>
    <row r="58" spans="2:12" ht="11.25">
      <c r="B58" s="18"/>
      <c r="L58" s="18"/>
    </row>
    <row r="59" spans="2:12" ht="11.25">
      <c r="B59" s="18"/>
      <c r="L59" s="18"/>
    </row>
    <row r="60" spans="2:12" ht="11.25">
      <c r="B60" s="18"/>
      <c r="L60" s="18"/>
    </row>
    <row r="61" spans="2:12" s="1" customFormat="1" ht="12.75">
      <c r="B61" s="30"/>
      <c r="D61" s="41" t="s">
        <v>49</v>
      </c>
      <c r="E61" s="32"/>
      <c r="F61" s="97" t="s">
        <v>50</v>
      </c>
      <c r="G61" s="41" t="s">
        <v>49</v>
      </c>
      <c r="H61" s="32"/>
      <c r="I61" s="32"/>
      <c r="J61" s="98" t="s">
        <v>50</v>
      </c>
      <c r="K61" s="32"/>
      <c r="L61" s="30"/>
    </row>
    <row r="62" spans="2:12" ht="11.25">
      <c r="B62" s="18"/>
      <c r="L62" s="18"/>
    </row>
    <row r="63" spans="2:12" ht="11.25">
      <c r="B63" s="18"/>
      <c r="L63" s="18"/>
    </row>
    <row r="64" spans="2:12" ht="11.25">
      <c r="B64" s="18"/>
      <c r="L64" s="18"/>
    </row>
    <row r="65" spans="2:12" s="1" customFormat="1" ht="12.75">
      <c r="B65" s="30"/>
      <c r="D65" s="39" t="s">
        <v>51</v>
      </c>
      <c r="E65" s="40"/>
      <c r="F65" s="40"/>
      <c r="G65" s="39" t="s">
        <v>52</v>
      </c>
      <c r="H65" s="40"/>
      <c r="I65" s="40"/>
      <c r="J65" s="40"/>
      <c r="K65" s="40"/>
      <c r="L65" s="30"/>
    </row>
    <row r="66" spans="2:12" ht="11.25">
      <c r="B66" s="18"/>
      <c r="L66" s="18"/>
    </row>
    <row r="67" spans="2:12" ht="11.25">
      <c r="B67" s="18"/>
      <c r="L67" s="18"/>
    </row>
    <row r="68" spans="2:12" ht="11.25">
      <c r="B68" s="18"/>
      <c r="L68" s="18"/>
    </row>
    <row r="69" spans="2:12" ht="11.25">
      <c r="B69" s="18"/>
      <c r="L69" s="18"/>
    </row>
    <row r="70" spans="2:12" ht="11.25">
      <c r="B70" s="18"/>
      <c r="L70" s="18"/>
    </row>
    <row r="71" spans="2:12" ht="11.25">
      <c r="B71" s="18"/>
      <c r="L71" s="18"/>
    </row>
    <row r="72" spans="2:12" ht="11.25">
      <c r="B72" s="18"/>
      <c r="L72" s="18"/>
    </row>
    <row r="73" spans="2:12" ht="11.25">
      <c r="B73" s="18"/>
      <c r="L73" s="18"/>
    </row>
    <row r="74" spans="2:12" ht="11.25">
      <c r="B74" s="18"/>
      <c r="L74" s="18"/>
    </row>
    <row r="75" spans="2:12" ht="11.25">
      <c r="B75" s="18"/>
      <c r="L75" s="18"/>
    </row>
    <row r="76" spans="2:12" s="1" customFormat="1" ht="12.75">
      <c r="B76" s="30"/>
      <c r="D76" s="41" t="s">
        <v>49</v>
      </c>
      <c r="E76" s="32"/>
      <c r="F76" s="97" t="s">
        <v>50</v>
      </c>
      <c r="G76" s="41" t="s">
        <v>49</v>
      </c>
      <c r="H76" s="32"/>
      <c r="I76" s="32"/>
      <c r="J76" s="98" t="s">
        <v>50</v>
      </c>
      <c r="K76" s="32"/>
      <c r="L76" s="30"/>
    </row>
    <row r="77" spans="2:12" s="1" customFormat="1" ht="14.45" customHeight="1">
      <c r="B77" s="42"/>
      <c r="C77" s="43"/>
      <c r="D77" s="43"/>
      <c r="E77" s="43"/>
      <c r="F77" s="43"/>
      <c r="G77" s="43"/>
      <c r="H77" s="43"/>
      <c r="I77" s="43"/>
      <c r="J77" s="43"/>
      <c r="K77" s="43"/>
      <c r="L77" s="30"/>
    </row>
    <row r="81" spans="2:47" s="1" customFormat="1" ht="6.95" customHeight="1">
      <c r="B81" s="44"/>
      <c r="C81" s="45"/>
      <c r="D81" s="45"/>
      <c r="E81" s="45"/>
      <c r="F81" s="45"/>
      <c r="G81" s="45"/>
      <c r="H81" s="45"/>
      <c r="I81" s="45"/>
      <c r="J81" s="45"/>
      <c r="K81" s="45"/>
      <c r="L81" s="30"/>
    </row>
    <row r="82" spans="2:47" s="1" customFormat="1" ht="24.95" customHeight="1">
      <c r="B82" s="30"/>
      <c r="C82" s="19" t="s">
        <v>94</v>
      </c>
      <c r="L82" s="30"/>
    </row>
    <row r="83" spans="2:47" s="1" customFormat="1" ht="6.95" customHeight="1">
      <c r="B83" s="30"/>
      <c r="L83" s="30"/>
    </row>
    <row r="84" spans="2:47" s="1" customFormat="1" ht="12" customHeight="1">
      <c r="B84" s="30"/>
      <c r="C84" s="25" t="s">
        <v>16</v>
      </c>
      <c r="L84" s="30"/>
    </row>
    <row r="85" spans="2:47" s="1" customFormat="1" ht="26.25" customHeight="1">
      <c r="B85" s="30"/>
      <c r="E85" s="216" t="str">
        <f>E7</f>
        <v>Obnova venkovního přístupu Nového zámku č.p.229, parc. č.2. k.ú. Studénka nad Odrou</v>
      </c>
      <c r="F85" s="217"/>
      <c r="G85" s="217"/>
      <c r="H85" s="217"/>
      <c r="L85" s="30"/>
    </row>
    <row r="86" spans="2:47" s="1" customFormat="1" ht="12" customHeight="1">
      <c r="B86" s="30"/>
      <c r="C86" s="25" t="s">
        <v>92</v>
      </c>
      <c r="L86" s="30"/>
    </row>
    <row r="87" spans="2:47" s="1" customFormat="1" ht="16.5" customHeight="1">
      <c r="B87" s="30"/>
      <c r="E87" s="197" t="str">
        <f>E9</f>
        <v>SO 02 - Schodiště a rampy</v>
      </c>
      <c r="F87" s="218"/>
      <c r="G87" s="218"/>
      <c r="H87" s="218"/>
      <c r="L87" s="30"/>
    </row>
    <row r="88" spans="2:47" s="1" customFormat="1" ht="6.95" customHeight="1">
      <c r="B88" s="30"/>
      <c r="L88" s="30"/>
    </row>
    <row r="89" spans="2:47" s="1" customFormat="1" ht="12" customHeight="1">
      <c r="B89" s="30"/>
      <c r="C89" s="25" t="s">
        <v>20</v>
      </c>
      <c r="F89" s="23" t="str">
        <f>F12</f>
        <v>Studénka</v>
      </c>
      <c r="I89" s="25" t="s">
        <v>22</v>
      </c>
      <c r="J89" s="50" t="str">
        <f>IF(J12="","",J12)</f>
        <v>16. 7. 2018</v>
      </c>
      <c r="L89" s="30"/>
    </row>
    <row r="90" spans="2:47" s="1" customFormat="1" ht="6.95" customHeight="1">
      <c r="B90" s="30"/>
      <c r="L90" s="30"/>
    </row>
    <row r="91" spans="2:47" s="1" customFormat="1" ht="15.2" customHeight="1">
      <c r="B91" s="30"/>
      <c r="C91" s="25" t="s">
        <v>24</v>
      </c>
      <c r="F91" s="23" t="str">
        <f>E15</f>
        <v xml:space="preserve"> </v>
      </c>
      <c r="I91" s="25" t="s">
        <v>30</v>
      </c>
      <c r="J91" s="28" t="str">
        <f>E21</f>
        <v xml:space="preserve"> </v>
      </c>
      <c r="L91" s="30"/>
    </row>
    <row r="92" spans="2:47" s="1" customFormat="1" ht="15.2" customHeight="1">
      <c r="B92" s="30"/>
      <c r="C92" s="25" t="s">
        <v>28</v>
      </c>
      <c r="F92" s="23" t="str">
        <f>IF(E18="","",E18)</f>
        <v>Vyplň údaj</v>
      </c>
      <c r="I92" s="25" t="s">
        <v>32</v>
      </c>
      <c r="J92" s="28" t="str">
        <f>E24</f>
        <v xml:space="preserve"> </v>
      </c>
      <c r="L92" s="30"/>
    </row>
    <row r="93" spans="2:47" s="1" customFormat="1" ht="10.35" customHeight="1">
      <c r="B93" s="30"/>
      <c r="L93" s="30"/>
    </row>
    <row r="94" spans="2:47" s="1" customFormat="1" ht="29.25" customHeight="1">
      <c r="B94" s="30"/>
      <c r="C94" s="99" t="s">
        <v>95</v>
      </c>
      <c r="D94" s="91"/>
      <c r="E94" s="91"/>
      <c r="F94" s="91"/>
      <c r="G94" s="91"/>
      <c r="H94" s="91"/>
      <c r="I94" s="91"/>
      <c r="J94" s="100" t="s">
        <v>96</v>
      </c>
      <c r="K94" s="91"/>
      <c r="L94" s="30"/>
    </row>
    <row r="95" spans="2:47" s="1" customFormat="1" ht="10.35" customHeight="1">
      <c r="B95" s="30"/>
      <c r="L95" s="30"/>
    </row>
    <row r="96" spans="2:47" s="1" customFormat="1" ht="22.9" customHeight="1">
      <c r="B96" s="30"/>
      <c r="C96" s="101" t="s">
        <v>97</v>
      </c>
      <c r="J96" s="64">
        <f>J123</f>
        <v>0</v>
      </c>
      <c r="L96" s="30"/>
      <c r="AU96" s="15" t="s">
        <v>98</v>
      </c>
    </row>
    <row r="97" spans="2:12" s="8" customFormat="1" ht="24.95" customHeight="1">
      <c r="B97" s="102"/>
      <c r="D97" s="103" t="s">
        <v>99</v>
      </c>
      <c r="E97" s="104"/>
      <c r="F97" s="104"/>
      <c r="G97" s="104"/>
      <c r="H97" s="104"/>
      <c r="I97" s="104"/>
      <c r="J97" s="105">
        <f>J124</f>
        <v>0</v>
      </c>
      <c r="L97" s="102"/>
    </row>
    <row r="98" spans="2:12" s="9" customFormat="1" ht="19.899999999999999" customHeight="1">
      <c r="B98" s="106"/>
      <c r="D98" s="107" t="s">
        <v>309</v>
      </c>
      <c r="E98" s="108"/>
      <c r="F98" s="108"/>
      <c r="G98" s="108"/>
      <c r="H98" s="108"/>
      <c r="I98" s="108"/>
      <c r="J98" s="109">
        <f>J125</f>
        <v>0</v>
      </c>
      <c r="L98" s="106"/>
    </row>
    <row r="99" spans="2:12" s="9" customFormat="1" ht="19.899999999999999" customHeight="1">
      <c r="B99" s="106"/>
      <c r="D99" s="107" t="s">
        <v>310</v>
      </c>
      <c r="E99" s="108"/>
      <c r="F99" s="108"/>
      <c r="G99" s="108"/>
      <c r="H99" s="108"/>
      <c r="I99" s="108"/>
      <c r="J99" s="109">
        <f>J144</f>
        <v>0</v>
      </c>
      <c r="L99" s="106"/>
    </row>
    <row r="100" spans="2:12" s="9" customFormat="1" ht="19.899999999999999" customHeight="1">
      <c r="B100" s="106"/>
      <c r="D100" s="107" t="s">
        <v>311</v>
      </c>
      <c r="E100" s="108"/>
      <c r="F100" s="108"/>
      <c r="G100" s="108"/>
      <c r="H100" s="108"/>
      <c r="I100" s="108"/>
      <c r="J100" s="109">
        <f>J152</f>
        <v>0</v>
      </c>
      <c r="L100" s="106"/>
    </row>
    <row r="101" spans="2:12" s="9" customFormat="1" ht="19.899999999999999" customHeight="1">
      <c r="B101" s="106"/>
      <c r="D101" s="107" t="s">
        <v>102</v>
      </c>
      <c r="E101" s="108"/>
      <c r="F101" s="108"/>
      <c r="G101" s="108"/>
      <c r="H101" s="108"/>
      <c r="I101" s="108"/>
      <c r="J101" s="109">
        <f>J156</f>
        <v>0</v>
      </c>
      <c r="L101" s="106"/>
    </row>
    <row r="102" spans="2:12" s="9" customFormat="1" ht="19.899999999999999" customHeight="1">
      <c r="B102" s="106"/>
      <c r="D102" s="107" t="s">
        <v>103</v>
      </c>
      <c r="E102" s="108"/>
      <c r="F102" s="108"/>
      <c r="G102" s="108"/>
      <c r="H102" s="108"/>
      <c r="I102" s="108"/>
      <c r="J102" s="109">
        <f>J180</f>
        <v>0</v>
      </c>
      <c r="L102" s="106"/>
    </row>
    <row r="103" spans="2:12" s="9" customFormat="1" ht="19.899999999999999" customHeight="1">
      <c r="B103" s="106"/>
      <c r="D103" s="107" t="s">
        <v>104</v>
      </c>
      <c r="E103" s="108"/>
      <c r="F103" s="108"/>
      <c r="G103" s="108"/>
      <c r="H103" s="108"/>
      <c r="I103" s="108"/>
      <c r="J103" s="109">
        <f>J188</f>
        <v>0</v>
      </c>
      <c r="L103" s="106"/>
    </row>
    <row r="104" spans="2:12" s="1" customFormat="1" ht="21.75" customHeight="1">
      <c r="B104" s="30"/>
      <c r="L104" s="30"/>
    </row>
    <row r="105" spans="2:12" s="1" customFormat="1" ht="6.95" customHeight="1">
      <c r="B105" s="42"/>
      <c r="C105" s="43"/>
      <c r="D105" s="43"/>
      <c r="E105" s="43"/>
      <c r="F105" s="43"/>
      <c r="G105" s="43"/>
      <c r="H105" s="43"/>
      <c r="I105" s="43"/>
      <c r="J105" s="43"/>
      <c r="K105" s="43"/>
      <c r="L105" s="30"/>
    </row>
    <row r="109" spans="2:12" s="1" customFormat="1" ht="6.95" customHeight="1">
      <c r="B109" s="44"/>
      <c r="C109" s="45"/>
      <c r="D109" s="45"/>
      <c r="E109" s="45"/>
      <c r="F109" s="45"/>
      <c r="G109" s="45"/>
      <c r="H109" s="45"/>
      <c r="I109" s="45"/>
      <c r="J109" s="45"/>
      <c r="K109" s="45"/>
      <c r="L109" s="30"/>
    </row>
    <row r="110" spans="2:12" s="1" customFormat="1" ht="24.95" customHeight="1">
      <c r="B110" s="30"/>
      <c r="C110" s="19" t="s">
        <v>109</v>
      </c>
      <c r="L110" s="30"/>
    </row>
    <row r="111" spans="2:12" s="1" customFormat="1" ht="6.95" customHeight="1">
      <c r="B111" s="30"/>
      <c r="L111" s="30"/>
    </row>
    <row r="112" spans="2:12" s="1" customFormat="1" ht="12" customHeight="1">
      <c r="B112" s="30"/>
      <c r="C112" s="25" t="s">
        <v>16</v>
      </c>
      <c r="L112" s="30"/>
    </row>
    <row r="113" spans="2:65" s="1" customFormat="1" ht="26.25" customHeight="1">
      <c r="B113" s="30"/>
      <c r="E113" s="216" t="str">
        <f>E7</f>
        <v>Obnova venkovního přístupu Nového zámku č.p.229, parc. č.2. k.ú. Studénka nad Odrou</v>
      </c>
      <c r="F113" s="217"/>
      <c r="G113" s="217"/>
      <c r="H113" s="217"/>
      <c r="L113" s="30"/>
    </row>
    <row r="114" spans="2:65" s="1" customFormat="1" ht="12" customHeight="1">
      <c r="B114" s="30"/>
      <c r="C114" s="25" t="s">
        <v>92</v>
      </c>
      <c r="L114" s="30"/>
    </row>
    <row r="115" spans="2:65" s="1" customFormat="1" ht="16.5" customHeight="1">
      <c r="B115" s="30"/>
      <c r="E115" s="197" t="str">
        <f>E9</f>
        <v>SO 02 - Schodiště a rampy</v>
      </c>
      <c r="F115" s="218"/>
      <c r="G115" s="218"/>
      <c r="H115" s="218"/>
      <c r="L115" s="30"/>
    </row>
    <row r="116" spans="2:65" s="1" customFormat="1" ht="6.95" customHeight="1">
      <c r="B116" s="30"/>
      <c r="L116" s="30"/>
    </row>
    <row r="117" spans="2:65" s="1" customFormat="1" ht="12" customHeight="1">
      <c r="B117" s="30"/>
      <c r="C117" s="25" t="s">
        <v>20</v>
      </c>
      <c r="F117" s="23" t="str">
        <f>F12</f>
        <v>Studénka</v>
      </c>
      <c r="I117" s="25" t="s">
        <v>22</v>
      </c>
      <c r="J117" s="50" t="str">
        <f>IF(J12="","",J12)</f>
        <v>16. 7. 2018</v>
      </c>
      <c r="L117" s="30"/>
    </row>
    <row r="118" spans="2:65" s="1" customFormat="1" ht="6.95" customHeight="1">
      <c r="B118" s="30"/>
      <c r="L118" s="30"/>
    </row>
    <row r="119" spans="2:65" s="1" customFormat="1" ht="15.2" customHeight="1">
      <c r="B119" s="30"/>
      <c r="C119" s="25" t="s">
        <v>24</v>
      </c>
      <c r="F119" s="23" t="str">
        <f>E15</f>
        <v xml:space="preserve"> </v>
      </c>
      <c r="I119" s="25" t="s">
        <v>30</v>
      </c>
      <c r="J119" s="28" t="str">
        <f>E21</f>
        <v xml:space="preserve"> </v>
      </c>
      <c r="L119" s="30"/>
    </row>
    <row r="120" spans="2:65" s="1" customFormat="1" ht="15.2" customHeight="1">
      <c r="B120" s="30"/>
      <c r="C120" s="25" t="s">
        <v>28</v>
      </c>
      <c r="F120" s="23" t="str">
        <f>IF(E18="","",E18)</f>
        <v>Vyplň údaj</v>
      </c>
      <c r="I120" s="25" t="s">
        <v>32</v>
      </c>
      <c r="J120" s="28" t="str">
        <f>E24</f>
        <v xml:space="preserve"> </v>
      </c>
      <c r="L120" s="30"/>
    </row>
    <row r="121" spans="2:65" s="1" customFormat="1" ht="10.35" customHeight="1">
      <c r="B121" s="30"/>
      <c r="L121" s="30"/>
    </row>
    <row r="122" spans="2:65" s="10" customFormat="1" ht="29.25" customHeight="1">
      <c r="B122" s="110"/>
      <c r="C122" s="111" t="s">
        <v>110</v>
      </c>
      <c r="D122" s="112" t="s">
        <v>59</v>
      </c>
      <c r="E122" s="112" t="s">
        <v>55</v>
      </c>
      <c r="F122" s="112" t="s">
        <v>56</v>
      </c>
      <c r="G122" s="112" t="s">
        <v>111</v>
      </c>
      <c r="H122" s="112" t="s">
        <v>112</v>
      </c>
      <c r="I122" s="112" t="s">
        <v>113</v>
      </c>
      <c r="J122" s="112" t="s">
        <v>96</v>
      </c>
      <c r="K122" s="113" t="s">
        <v>114</v>
      </c>
      <c r="L122" s="110"/>
      <c r="M122" s="57" t="s">
        <v>1</v>
      </c>
      <c r="N122" s="58" t="s">
        <v>38</v>
      </c>
      <c r="O122" s="58" t="s">
        <v>115</v>
      </c>
      <c r="P122" s="58" t="s">
        <v>116</v>
      </c>
      <c r="Q122" s="58" t="s">
        <v>117</v>
      </c>
      <c r="R122" s="58" t="s">
        <v>118</v>
      </c>
      <c r="S122" s="58" t="s">
        <v>119</v>
      </c>
      <c r="T122" s="59" t="s">
        <v>120</v>
      </c>
    </row>
    <row r="123" spans="2:65" s="1" customFormat="1" ht="22.9" customHeight="1">
      <c r="B123" s="30"/>
      <c r="C123" s="62" t="s">
        <v>121</v>
      </c>
      <c r="J123" s="114">
        <f>BK123</f>
        <v>0</v>
      </c>
      <c r="L123" s="30"/>
      <c r="M123" s="60"/>
      <c r="N123" s="51"/>
      <c r="O123" s="51"/>
      <c r="P123" s="115">
        <f>P124</f>
        <v>0</v>
      </c>
      <c r="Q123" s="51"/>
      <c r="R123" s="115">
        <f>R124</f>
        <v>151.915173220898</v>
      </c>
      <c r="S123" s="51"/>
      <c r="T123" s="116">
        <f>T124</f>
        <v>107.36579999999999</v>
      </c>
      <c r="AT123" s="15" t="s">
        <v>73</v>
      </c>
      <c r="AU123" s="15" t="s">
        <v>98</v>
      </c>
      <c r="BK123" s="117">
        <f>BK124</f>
        <v>0</v>
      </c>
    </row>
    <row r="124" spans="2:65" s="11" customFormat="1" ht="25.9" customHeight="1">
      <c r="B124" s="118"/>
      <c r="D124" s="119" t="s">
        <v>73</v>
      </c>
      <c r="E124" s="120" t="s">
        <v>122</v>
      </c>
      <c r="F124" s="120" t="s">
        <v>123</v>
      </c>
      <c r="I124" s="121"/>
      <c r="J124" s="122">
        <f>BK124</f>
        <v>0</v>
      </c>
      <c r="L124" s="118"/>
      <c r="M124" s="123"/>
      <c r="P124" s="124">
        <f>P125+P144+P152+P156+P180+P188</f>
        <v>0</v>
      </c>
      <c r="R124" s="124">
        <f>R125+R144+R152+R156+R180+R188</f>
        <v>151.915173220898</v>
      </c>
      <c r="T124" s="125">
        <f>T125+T144+T152+T156+T180+T188</f>
        <v>107.36579999999999</v>
      </c>
      <c r="AR124" s="119" t="s">
        <v>82</v>
      </c>
      <c r="AT124" s="126" t="s">
        <v>73</v>
      </c>
      <c r="AU124" s="126" t="s">
        <v>74</v>
      </c>
      <c r="AY124" s="119" t="s">
        <v>124</v>
      </c>
      <c r="BK124" s="127">
        <f>BK125+BK144+BK152+BK156+BK180+BK188</f>
        <v>0</v>
      </c>
    </row>
    <row r="125" spans="2:65" s="11" customFormat="1" ht="22.9" customHeight="1">
      <c r="B125" s="118"/>
      <c r="D125" s="119" t="s">
        <v>73</v>
      </c>
      <c r="E125" s="128" t="s">
        <v>84</v>
      </c>
      <c r="F125" s="128" t="s">
        <v>312</v>
      </c>
      <c r="I125" s="121"/>
      <c r="J125" s="129">
        <f>BK125</f>
        <v>0</v>
      </c>
      <c r="L125" s="118"/>
      <c r="M125" s="123"/>
      <c r="P125" s="124">
        <f>SUM(P126:P143)</f>
        <v>0</v>
      </c>
      <c r="R125" s="124">
        <f>SUM(R126:R143)</f>
        <v>116.929221220898</v>
      </c>
      <c r="T125" s="125">
        <f>SUM(T126:T143)</f>
        <v>0</v>
      </c>
      <c r="AR125" s="119" t="s">
        <v>82</v>
      </c>
      <c r="AT125" s="126" t="s">
        <v>73</v>
      </c>
      <c r="AU125" s="126" t="s">
        <v>82</v>
      </c>
      <c r="AY125" s="119" t="s">
        <v>124</v>
      </c>
      <c r="BK125" s="127">
        <f>SUM(BK126:BK143)</f>
        <v>0</v>
      </c>
    </row>
    <row r="126" spans="2:65" s="1" customFormat="1" ht="24.2" customHeight="1">
      <c r="B126" s="30"/>
      <c r="C126" s="130" t="s">
        <v>82</v>
      </c>
      <c r="D126" s="130" t="s">
        <v>126</v>
      </c>
      <c r="E126" s="131" t="s">
        <v>313</v>
      </c>
      <c r="F126" s="132" t="s">
        <v>314</v>
      </c>
      <c r="G126" s="133" t="s">
        <v>153</v>
      </c>
      <c r="H126" s="134">
        <v>46.543999999999997</v>
      </c>
      <c r="I126" s="135"/>
      <c r="J126" s="136">
        <f>ROUND(I126*H126,2)</f>
        <v>0</v>
      </c>
      <c r="K126" s="132" t="s">
        <v>130</v>
      </c>
      <c r="L126" s="30"/>
      <c r="M126" s="137" t="s">
        <v>1</v>
      </c>
      <c r="N126" s="138" t="s">
        <v>39</v>
      </c>
      <c r="P126" s="139">
        <f>O126*H126</f>
        <v>0</v>
      </c>
      <c r="Q126" s="139">
        <v>2.5018722040000001</v>
      </c>
      <c r="R126" s="139">
        <f>Q126*H126</f>
        <v>116.447139862976</v>
      </c>
      <c r="S126" s="139">
        <v>0</v>
      </c>
      <c r="T126" s="140">
        <f>S126*H126</f>
        <v>0</v>
      </c>
      <c r="AR126" s="141" t="s">
        <v>131</v>
      </c>
      <c r="AT126" s="141" t="s">
        <v>126</v>
      </c>
      <c r="AU126" s="141" t="s">
        <v>84</v>
      </c>
      <c r="AY126" s="15" t="s">
        <v>124</v>
      </c>
      <c r="BE126" s="142">
        <f>IF(N126="základní",J126,0)</f>
        <v>0</v>
      </c>
      <c r="BF126" s="142">
        <f>IF(N126="snížená",J126,0)</f>
        <v>0</v>
      </c>
      <c r="BG126" s="142">
        <f>IF(N126="zákl. přenesená",J126,0)</f>
        <v>0</v>
      </c>
      <c r="BH126" s="142">
        <f>IF(N126="sníž. přenesená",J126,0)</f>
        <v>0</v>
      </c>
      <c r="BI126" s="142">
        <f>IF(N126="nulová",J126,0)</f>
        <v>0</v>
      </c>
      <c r="BJ126" s="15" t="s">
        <v>82</v>
      </c>
      <c r="BK126" s="142">
        <f>ROUND(I126*H126,2)</f>
        <v>0</v>
      </c>
      <c r="BL126" s="15" t="s">
        <v>131</v>
      </c>
      <c r="BM126" s="141" t="s">
        <v>315</v>
      </c>
    </row>
    <row r="127" spans="2:65" s="1" customFormat="1" ht="19.5">
      <c r="B127" s="30"/>
      <c r="D127" s="143" t="s">
        <v>140</v>
      </c>
      <c r="F127" s="144" t="s">
        <v>316</v>
      </c>
      <c r="I127" s="145"/>
      <c r="L127" s="30"/>
      <c r="M127" s="146"/>
      <c r="T127" s="54"/>
      <c r="AT127" s="15" t="s">
        <v>140</v>
      </c>
      <c r="AU127" s="15" t="s">
        <v>84</v>
      </c>
    </row>
    <row r="128" spans="2:65" s="12" customFormat="1" ht="11.25">
      <c r="B128" s="147"/>
      <c r="D128" s="143" t="s">
        <v>155</v>
      </c>
      <c r="E128" s="148" t="s">
        <v>1</v>
      </c>
      <c r="F128" s="149" t="s">
        <v>317</v>
      </c>
      <c r="H128" s="150">
        <v>2.76</v>
      </c>
      <c r="I128" s="151"/>
      <c r="L128" s="147"/>
      <c r="M128" s="152"/>
      <c r="T128" s="153"/>
      <c r="AT128" s="148" t="s">
        <v>155</v>
      </c>
      <c r="AU128" s="148" t="s">
        <v>84</v>
      </c>
      <c r="AV128" s="12" t="s">
        <v>84</v>
      </c>
      <c r="AW128" s="12" t="s">
        <v>31</v>
      </c>
      <c r="AX128" s="12" t="s">
        <v>74</v>
      </c>
      <c r="AY128" s="148" t="s">
        <v>124</v>
      </c>
    </row>
    <row r="129" spans="2:65" s="12" customFormat="1" ht="11.25">
      <c r="B129" s="147"/>
      <c r="D129" s="143" t="s">
        <v>155</v>
      </c>
      <c r="E129" s="148" t="s">
        <v>1</v>
      </c>
      <c r="F129" s="149" t="s">
        <v>318</v>
      </c>
      <c r="H129" s="150">
        <v>1.056</v>
      </c>
      <c r="I129" s="151"/>
      <c r="L129" s="147"/>
      <c r="M129" s="152"/>
      <c r="T129" s="153"/>
      <c r="AT129" s="148" t="s">
        <v>155</v>
      </c>
      <c r="AU129" s="148" t="s">
        <v>84</v>
      </c>
      <c r="AV129" s="12" t="s">
        <v>84</v>
      </c>
      <c r="AW129" s="12" t="s">
        <v>31</v>
      </c>
      <c r="AX129" s="12" t="s">
        <v>74</v>
      </c>
      <c r="AY129" s="148" t="s">
        <v>124</v>
      </c>
    </row>
    <row r="130" spans="2:65" s="12" customFormat="1" ht="11.25">
      <c r="B130" s="147"/>
      <c r="D130" s="143" t="s">
        <v>155</v>
      </c>
      <c r="E130" s="148" t="s">
        <v>1</v>
      </c>
      <c r="F130" s="149" t="s">
        <v>319</v>
      </c>
      <c r="H130" s="150">
        <v>10.728</v>
      </c>
      <c r="I130" s="151"/>
      <c r="L130" s="147"/>
      <c r="M130" s="152"/>
      <c r="T130" s="153"/>
      <c r="AT130" s="148" t="s">
        <v>155</v>
      </c>
      <c r="AU130" s="148" t="s">
        <v>84</v>
      </c>
      <c r="AV130" s="12" t="s">
        <v>84</v>
      </c>
      <c r="AW130" s="12" t="s">
        <v>31</v>
      </c>
      <c r="AX130" s="12" t="s">
        <v>74</v>
      </c>
      <c r="AY130" s="148" t="s">
        <v>124</v>
      </c>
    </row>
    <row r="131" spans="2:65" s="12" customFormat="1" ht="11.25">
      <c r="B131" s="147"/>
      <c r="D131" s="143" t="s">
        <v>155</v>
      </c>
      <c r="E131" s="148" t="s">
        <v>1</v>
      </c>
      <c r="F131" s="149" t="s">
        <v>320</v>
      </c>
      <c r="H131" s="150">
        <v>24</v>
      </c>
      <c r="I131" s="151"/>
      <c r="L131" s="147"/>
      <c r="M131" s="152"/>
      <c r="T131" s="153"/>
      <c r="AT131" s="148" t="s">
        <v>155</v>
      </c>
      <c r="AU131" s="148" t="s">
        <v>84</v>
      </c>
      <c r="AV131" s="12" t="s">
        <v>84</v>
      </c>
      <c r="AW131" s="12" t="s">
        <v>31</v>
      </c>
      <c r="AX131" s="12" t="s">
        <v>74</v>
      </c>
      <c r="AY131" s="148" t="s">
        <v>124</v>
      </c>
    </row>
    <row r="132" spans="2:65" s="12" customFormat="1" ht="11.25">
      <c r="B132" s="147"/>
      <c r="D132" s="143" t="s">
        <v>155</v>
      </c>
      <c r="E132" s="148" t="s">
        <v>1</v>
      </c>
      <c r="F132" s="149" t="s">
        <v>321</v>
      </c>
      <c r="H132" s="150">
        <v>8</v>
      </c>
      <c r="I132" s="151"/>
      <c r="L132" s="147"/>
      <c r="M132" s="152"/>
      <c r="T132" s="153"/>
      <c r="AT132" s="148" t="s">
        <v>155</v>
      </c>
      <c r="AU132" s="148" t="s">
        <v>84</v>
      </c>
      <c r="AV132" s="12" t="s">
        <v>84</v>
      </c>
      <c r="AW132" s="12" t="s">
        <v>31</v>
      </c>
      <c r="AX132" s="12" t="s">
        <v>74</v>
      </c>
      <c r="AY132" s="148" t="s">
        <v>124</v>
      </c>
    </row>
    <row r="133" spans="2:65" s="13" customFormat="1" ht="11.25">
      <c r="B133" s="167"/>
      <c r="D133" s="143" t="s">
        <v>155</v>
      </c>
      <c r="E133" s="168" t="s">
        <v>1</v>
      </c>
      <c r="F133" s="169" t="s">
        <v>322</v>
      </c>
      <c r="H133" s="170">
        <v>46.543999999999997</v>
      </c>
      <c r="I133" s="171"/>
      <c r="L133" s="167"/>
      <c r="M133" s="172"/>
      <c r="T133" s="173"/>
      <c r="AT133" s="168" t="s">
        <v>155</v>
      </c>
      <c r="AU133" s="168" t="s">
        <v>84</v>
      </c>
      <c r="AV133" s="13" t="s">
        <v>131</v>
      </c>
      <c r="AW133" s="13" t="s">
        <v>31</v>
      </c>
      <c r="AX133" s="13" t="s">
        <v>82</v>
      </c>
      <c r="AY133" s="168" t="s">
        <v>124</v>
      </c>
    </row>
    <row r="134" spans="2:65" s="1" customFormat="1" ht="21.75" customHeight="1">
      <c r="B134" s="30"/>
      <c r="C134" s="130" t="s">
        <v>84</v>
      </c>
      <c r="D134" s="130" t="s">
        <v>126</v>
      </c>
      <c r="E134" s="131" t="s">
        <v>323</v>
      </c>
      <c r="F134" s="132" t="s">
        <v>324</v>
      </c>
      <c r="G134" s="133" t="s">
        <v>169</v>
      </c>
      <c r="H134" s="134">
        <v>0.19400000000000001</v>
      </c>
      <c r="I134" s="135"/>
      <c r="J134" s="136">
        <f>ROUND(I134*H134,2)</f>
        <v>0</v>
      </c>
      <c r="K134" s="132" t="s">
        <v>130</v>
      </c>
      <c r="L134" s="30"/>
      <c r="M134" s="137" t="s">
        <v>1</v>
      </c>
      <c r="N134" s="138" t="s">
        <v>39</v>
      </c>
      <c r="P134" s="139">
        <f>O134*H134</f>
        <v>0</v>
      </c>
      <c r="Q134" s="139">
        <v>1.0606207999999999</v>
      </c>
      <c r="R134" s="139">
        <f>Q134*H134</f>
        <v>0.20576043519999998</v>
      </c>
      <c r="S134" s="139">
        <v>0</v>
      </c>
      <c r="T134" s="140">
        <f>S134*H134</f>
        <v>0</v>
      </c>
      <c r="AR134" s="141" t="s">
        <v>131</v>
      </c>
      <c r="AT134" s="141" t="s">
        <v>126</v>
      </c>
      <c r="AU134" s="141" t="s">
        <v>84</v>
      </c>
      <c r="AY134" s="15" t="s">
        <v>124</v>
      </c>
      <c r="BE134" s="142">
        <f>IF(N134="základní",J134,0)</f>
        <v>0</v>
      </c>
      <c r="BF134" s="142">
        <f>IF(N134="snížená",J134,0)</f>
        <v>0</v>
      </c>
      <c r="BG134" s="142">
        <f>IF(N134="zákl. přenesená",J134,0)</f>
        <v>0</v>
      </c>
      <c r="BH134" s="142">
        <f>IF(N134="sníž. přenesená",J134,0)</f>
        <v>0</v>
      </c>
      <c r="BI134" s="142">
        <f>IF(N134="nulová",J134,0)</f>
        <v>0</v>
      </c>
      <c r="BJ134" s="15" t="s">
        <v>82</v>
      </c>
      <c r="BK134" s="142">
        <f>ROUND(I134*H134,2)</f>
        <v>0</v>
      </c>
      <c r="BL134" s="15" t="s">
        <v>131</v>
      </c>
      <c r="BM134" s="141" t="s">
        <v>325</v>
      </c>
    </row>
    <row r="135" spans="2:65" s="1" customFormat="1" ht="29.25">
      <c r="B135" s="30"/>
      <c r="D135" s="143" t="s">
        <v>140</v>
      </c>
      <c r="F135" s="144" t="s">
        <v>326</v>
      </c>
      <c r="I135" s="145"/>
      <c r="L135" s="30"/>
      <c r="M135" s="146"/>
      <c r="T135" s="54"/>
      <c r="AT135" s="15" t="s">
        <v>140</v>
      </c>
      <c r="AU135" s="15" t="s">
        <v>84</v>
      </c>
    </row>
    <row r="136" spans="2:65" s="12" customFormat="1" ht="11.25">
      <c r="B136" s="147"/>
      <c r="D136" s="143" t="s">
        <v>155</v>
      </c>
      <c r="E136" s="148" t="s">
        <v>1</v>
      </c>
      <c r="F136" s="149" t="s">
        <v>327</v>
      </c>
      <c r="H136" s="150">
        <v>1.125</v>
      </c>
      <c r="I136" s="151"/>
      <c r="L136" s="147"/>
      <c r="M136" s="152"/>
      <c r="T136" s="153"/>
      <c r="AT136" s="148" t="s">
        <v>155</v>
      </c>
      <c r="AU136" s="148" t="s">
        <v>84</v>
      </c>
      <c r="AV136" s="12" t="s">
        <v>84</v>
      </c>
      <c r="AW136" s="12" t="s">
        <v>31</v>
      </c>
      <c r="AX136" s="12" t="s">
        <v>74</v>
      </c>
      <c r="AY136" s="148" t="s">
        <v>124</v>
      </c>
    </row>
    <row r="137" spans="2:65" s="12" customFormat="1" ht="11.25">
      <c r="B137" s="147"/>
      <c r="D137" s="143" t="s">
        <v>155</v>
      </c>
      <c r="E137" s="148" t="s">
        <v>1</v>
      </c>
      <c r="F137" s="149" t="s">
        <v>328</v>
      </c>
      <c r="H137" s="150">
        <v>172</v>
      </c>
      <c r="I137" s="151"/>
      <c r="L137" s="147"/>
      <c r="M137" s="152"/>
      <c r="T137" s="153"/>
      <c r="AT137" s="148" t="s">
        <v>155</v>
      </c>
      <c r="AU137" s="148" t="s">
        <v>84</v>
      </c>
      <c r="AV137" s="12" t="s">
        <v>84</v>
      </c>
      <c r="AW137" s="12" t="s">
        <v>31</v>
      </c>
      <c r="AX137" s="12" t="s">
        <v>74</v>
      </c>
      <c r="AY137" s="148" t="s">
        <v>124</v>
      </c>
    </row>
    <row r="138" spans="2:65" s="12" customFormat="1" ht="11.25">
      <c r="B138" s="147"/>
      <c r="D138" s="143" t="s">
        <v>155</v>
      </c>
      <c r="E138" s="148" t="s">
        <v>1</v>
      </c>
      <c r="F138" s="149" t="s">
        <v>329</v>
      </c>
      <c r="H138" s="150">
        <v>0.19400000000000001</v>
      </c>
      <c r="I138" s="151"/>
      <c r="L138" s="147"/>
      <c r="M138" s="152"/>
      <c r="T138" s="153"/>
      <c r="AT138" s="148" t="s">
        <v>155</v>
      </c>
      <c r="AU138" s="148" t="s">
        <v>84</v>
      </c>
      <c r="AV138" s="12" t="s">
        <v>84</v>
      </c>
      <c r="AW138" s="12" t="s">
        <v>31</v>
      </c>
      <c r="AX138" s="12" t="s">
        <v>82</v>
      </c>
      <c r="AY138" s="148" t="s">
        <v>124</v>
      </c>
    </row>
    <row r="139" spans="2:65" s="1" customFormat="1" ht="16.5" customHeight="1">
      <c r="B139" s="30"/>
      <c r="C139" s="130" t="s">
        <v>136</v>
      </c>
      <c r="D139" s="130" t="s">
        <v>126</v>
      </c>
      <c r="E139" s="131" t="s">
        <v>330</v>
      </c>
      <c r="F139" s="132" t="s">
        <v>331</v>
      </c>
      <c r="G139" s="133" t="s">
        <v>169</v>
      </c>
      <c r="H139" s="134">
        <v>0.26</v>
      </c>
      <c r="I139" s="135"/>
      <c r="J139" s="136">
        <f>ROUND(I139*H139,2)</f>
        <v>0</v>
      </c>
      <c r="K139" s="132" t="s">
        <v>130</v>
      </c>
      <c r="L139" s="30"/>
      <c r="M139" s="137" t="s">
        <v>1</v>
      </c>
      <c r="N139" s="138" t="s">
        <v>39</v>
      </c>
      <c r="P139" s="139">
        <f>O139*H139</f>
        <v>0</v>
      </c>
      <c r="Q139" s="139">
        <v>1.0627727796999999</v>
      </c>
      <c r="R139" s="139">
        <f>Q139*H139</f>
        <v>0.27632092272199998</v>
      </c>
      <c r="S139" s="139">
        <v>0</v>
      </c>
      <c r="T139" s="140">
        <f>S139*H139</f>
        <v>0</v>
      </c>
      <c r="AR139" s="141" t="s">
        <v>131</v>
      </c>
      <c r="AT139" s="141" t="s">
        <v>126</v>
      </c>
      <c r="AU139" s="141" t="s">
        <v>84</v>
      </c>
      <c r="AY139" s="15" t="s">
        <v>124</v>
      </c>
      <c r="BE139" s="142">
        <f>IF(N139="základní",J139,0)</f>
        <v>0</v>
      </c>
      <c r="BF139" s="142">
        <f>IF(N139="snížená",J139,0)</f>
        <v>0</v>
      </c>
      <c r="BG139" s="142">
        <f>IF(N139="zákl. přenesená",J139,0)</f>
        <v>0</v>
      </c>
      <c r="BH139" s="142">
        <f>IF(N139="sníž. přenesená",J139,0)</f>
        <v>0</v>
      </c>
      <c r="BI139" s="142">
        <f>IF(N139="nulová",J139,0)</f>
        <v>0</v>
      </c>
      <c r="BJ139" s="15" t="s">
        <v>82</v>
      </c>
      <c r="BK139" s="142">
        <f>ROUND(I139*H139,2)</f>
        <v>0</v>
      </c>
      <c r="BL139" s="15" t="s">
        <v>131</v>
      </c>
      <c r="BM139" s="141" t="s">
        <v>332</v>
      </c>
    </row>
    <row r="140" spans="2:65" s="1" customFormat="1" ht="29.25">
      <c r="B140" s="30"/>
      <c r="D140" s="143" t="s">
        <v>140</v>
      </c>
      <c r="F140" s="144" t="s">
        <v>333</v>
      </c>
      <c r="I140" s="145"/>
      <c r="L140" s="30"/>
      <c r="M140" s="146"/>
      <c r="T140" s="54"/>
      <c r="AT140" s="15" t="s">
        <v>140</v>
      </c>
      <c r="AU140" s="15" t="s">
        <v>84</v>
      </c>
    </row>
    <row r="141" spans="2:65" s="12" customFormat="1" ht="11.25">
      <c r="B141" s="147"/>
      <c r="D141" s="143" t="s">
        <v>155</v>
      </c>
      <c r="E141" s="148" t="s">
        <v>1</v>
      </c>
      <c r="F141" s="149" t="s">
        <v>334</v>
      </c>
      <c r="H141" s="150">
        <v>59.125</v>
      </c>
      <c r="I141" s="151"/>
      <c r="L141" s="147"/>
      <c r="M141" s="152"/>
      <c r="T141" s="153"/>
      <c r="AT141" s="148" t="s">
        <v>155</v>
      </c>
      <c r="AU141" s="148" t="s">
        <v>84</v>
      </c>
      <c r="AV141" s="12" t="s">
        <v>84</v>
      </c>
      <c r="AW141" s="12" t="s">
        <v>31</v>
      </c>
      <c r="AX141" s="12" t="s">
        <v>74</v>
      </c>
      <c r="AY141" s="148" t="s">
        <v>124</v>
      </c>
    </row>
    <row r="142" spans="2:65" s="12" customFormat="1" ht="11.25">
      <c r="B142" s="147"/>
      <c r="D142" s="143" t="s">
        <v>155</v>
      </c>
      <c r="E142" s="148" t="s">
        <v>1</v>
      </c>
      <c r="F142" s="149" t="s">
        <v>335</v>
      </c>
      <c r="H142" s="150">
        <v>4.0000000000000001E-3</v>
      </c>
      <c r="I142" s="151"/>
      <c r="L142" s="147"/>
      <c r="M142" s="152"/>
      <c r="T142" s="153"/>
      <c r="AT142" s="148" t="s">
        <v>155</v>
      </c>
      <c r="AU142" s="148" t="s">
        <v>84</v>
      </c>
      <c r="AV142" s="12" t="s">
        <v>84</v>
      </c>
      <c r="AW142" s="12" t="s">
        <v>31</v>
      </c>
      <c r="AX142" s="12" t="s">
        <v>74</v>
      </c>
      <c r="AY142" s="148" t="s">
        <v>124</v>
      </c>
    </row>
    <row r="143" spans="2:65" s="12" customFormat="1" ht="11.25">
      <c r="B143" s="147"/>
      <c r="D143" s="143" t="s">
        <v>155</v>
      </c>
      <c r="E143" s="148" t="s">
        <v>1</v>
      </c>
      <c r="F143" s="149" t="s">
        <v>336</v>
      </c>
      <c r="H143" s="150">
        <v>0.26</v>
      </c>
      <c r="I143" s="151"/>
      <c r="L143" s="147"/>
      <c r="M143" s="152"/>
      <c r="T143" s="153"/>
      <c r="AT143" s="148" t="s">
        <v>155</v>
      </c>
      <c r="AU143" s="148" t="s">
        <v>84</v>
      </c>
      <c r="AV143" s="12" t="s">
        <v>84</v>
      </c>
      <c r="AW143" s="12" t="s">
        <v>31</v>
      </c>
      <c r="AX143" s="12" t="s">
        <v>82</v>
      </c>
      <c r="AY143" s="148" t="s">
        <v>124</v>
      </c>
    </row>
    <row r="144" spans="2:65" s="11" customFormat="1" ht="22.9" customHeight="1">
      <c r="B144" s="118"/>
      <c r="D144" s="119" t="s">
        <v>73</v>
      </c>
      <c r="E144" s="128" t="s">
        <v>136</v>
      </c>
      <c r="F144" s="128" t="s">
        <v>337</v>
      </c>
      <c r="I144" s="121"/>
      <c r="J144" s="129">
        <f>BK144</f>
        <v>0</v>
      </c>
      <c r="L144" s="118"/>
      <c r="M144" s="123"/>
      <c r="P144" s="124">
        <f>SUM(P145:P151)</f>
        <v>0</v>
      </c>
      <c r="R144" s="124">
        <f>SUM(R145:R151)</f>
        <v>34.352911999999996</v>
      </c>
      <c r="T144" s="125">
        <f>SUM(T145:T151)</f>
        <v>0</v>
      </c>
      <c r="AR144" s="119" t="s">
        <v>82</v>
      </c>
      <c r="AT144" s="126" t="s">
        <v>73</v>
      </c>
      <c r="AU144" s="126" t="s">
        <v>82</v>
      </c>
      <c r="AY144" s="119" t="s">
        <v>124</v>
      </c>
      <c r="BK144" s="127">
        <f>SUM(BK145:BK151)</f>
        <v>0</v>
      </c>
    </row>
    <row r="145" spans="2:65" s="1" customFormat="1" ht="33" customHeight="1">
      <c r="B145" s="30"/>
      <c r="C145" s="130" t="s">
        <v>131</v>
      </c>
      <c r="D145" s="130" t="s">
        <v>126</v>
      </c>
      <c r="E145" s="131" t="s">
        <v>338</v>
      </c>
      <c r="F145" s="132" t="s">
        <v>339</v>
      </c>
      <c r="G145" s="133" t="s">
        <v>153</v>
      </c>
      <c r="H145" s="134">
        <v>12.875999999999999</v>
      </c>
      <c r="I145" s="135"/>
      <c r="J145" s="136">
        <f>ROUND(I145*H145,2)</f>
        <v>0</v>
      </c>
      <c r="K145" s="132" t="s">
        <v>130</v>
      </c>
      <c r="L145" s="30"/>
      <c r="M145" s="137" t="s">
        <v>1</v>
      </c>
      <c r="N145" s="138" t="s">
        <v>39</v>
      </c>
      <c r="P145" s="139">
        <f>O145*H145</f>
        <v>0</v>
      </c>
      <c r="Q145" s="139">
        <v>2.6619999999999999</v>
      </c>
      <c r="R145" s="139">
        <f>Q145*H145</f>
        <v>34.275911999999998</v>
      </c>
      <c r="S145" s="139">
        <v>0</v>
      </c>
      <c r="T145" s="140">
        <f>S145*H145</f>
        <v>0</v>
      </c>
      <c r="AR145" s="141" t="s">
        <v>131</v>
      </c>
      <c r="AT145" s="141" t="s">
        <v>126</v>
      </c>
      <c r="AU145" s="141" t="s">
        <v>84</v>
      </c>
      <c r="AY145" s="15" t="s">
        <v>124</v>
      </c>
      <c r="BE145" s="142">
        <f>IF(N145="základní",J145,0)</f>
        <v>0</v>
      </c>
      <c r="BF145" s="142">
        <f>IF(N145="snížená",J145,0)</f>
        <v>0</v>
      </c>
      <c r="BG145" s="142">
        <f>IF(N145="zákl. přenesená",J145,0)</f>
        <v>0</v>
      </c>
      <c r="BH145" s="142">
        <f>IF(N145="sníž. přenesená",J145,0)</f>
        <v>0</v>
      </c>
      <c r="BI145" s="142">
        <f>IF(N145="nulová",J145,0)</f>
        <v>0</v>
      </c>
      <c r="BJ145" s="15" t="s">
        <v>82</v>
      </c>
      <c r="BK145" s="142">
        <f>ROUND(I145*H145,2)</f>
        <v>0</v>
      </c>
      <c r="BL145" s="15" t="s">
        <v>131</v>
      </c>
      <c r="BM145" s="141" t="s">
        <v>340</v>
      </c>
    </row>
    <row r="146" spans="2:65" s="1" customFormat="1" ht="19.5">
      <c r="B146" s="30"/>
      <c r="D146" s="143" t="s">
        <v>140</v>
      </c>
      <c r="F146" s="144" t="s">
        <v>341</v>
      </c>
      <c r="I146" s="145"/>
      <c r="L146" s="30"/>
      <c r="M146" s="146"/>
      <c r="T146" s="54"/>
      <c r="AT146" s="15" t="s">
        <v>140</v>
      </c>
      <c r="AU146" s="15" t="s">
        <v>84</v>
      </c>
    </row>
    <row r="147" spans="2:65" s="12" customFormat="1" ht="22.5">
      <c r="B147" s="147"/>
      <c r="D147" s="143" t="s">
        <v>155</v>
      </c>
      <c r="E147" s="148" t="s">
        <v>1</v>
      </c>
      <c r="F147" s="149" t="s">
        <v>342</v>
      </c>
      <c r="H147" s="150">
        <v>5.1280000000000001</v>
      </c>
      <c r="I147" s="151"/>
      <c r="L147" s="147"/>
      <c r="M147" s="152"/>
      <c r="T147" s="153"/>
      <c r="AT147" s="148" t="s">
        <v>155</v>
      </c>
      <c r="AU147" s="148" t="s">
        <v>84</v>
      </c>
      <c r="AV147" s="12" t="s">
        <v>84</v>
      </c>
      <c r="AW147" s="12" t="s">
        <v>31</v>
      </c>
      <c r="AX147" s="12" t="s">
        <v>74</v>
      </c>
      <c r="AY147" s="148" t="s">
        <v>124</v>
      </c>
    </row>
    <row r="148" spans="2:65" s="12" customFormat="1" ht="11.25">
      <c r="B148" s="147"/>
      <c r="D148" s="143" t="s">
        <v>155</v>
      </c>
      <c r="E148" s="148" t="s">
        <v>1</v>
      </c>
      <c r="F148" s="149" t="s">
        <v>343</v>
      </c>
      <c r="H148" s="150">
        <v>7.7480000000000002</v>
      </c>
      <c r="I148" s="151"/>
      <c r="L148" s="147"/>
      <c r="M148" s="152"/>
      <c r="T148" s="153"/>
      <c r="AT148" s="148" t="s">
        <v>155</v>
      </c>
      <c r="AU148" s="148" t="s">
        <v>84</v>
      </c>
      <c r="AV148" s="12" t="s">
        <v>84</v>
      </c>
      <c r="AW148" s="12" t="s">
        <v>31</v>
      </c>
      <c r="AX148" s="12" t="s">
        <v>74</v>
      </c>
      <c r="AY148" s="148" t="s">
        <v>124</v>
      </c>
    </row>
    <row r="149" spans="2:65" s="13" customFormat="1" ht="11.25">
      <c r="B149" s="167"/>
      <c r="D149" s="143" t="s">
        <v>155</v>
      </c>
      <c r="E149" s="168" t="s">
        <v>1</v>
      </c>
      <c r="F149" s="169" t="s">
        <v>322</v>
      </c>
      <c r="H149" s="170">
        <v>12.876000000000001</v>
      </c>
      <c r="I149" s="171"/>
      <c r="L149" s="167"/>
      <c r="M149" s="172"/>
      <c r="T149" s="173"/>
      <c r="AT149" s="168" t="s">
        <v>155</v>
      </c>
      <c r="AU149" s="168" t="s">
        <v>84</v>
      </c>
      <c r="AV149" s="13" t="s">
        <v>131</v>
      </c>
      <c r="AW149" s="13" t="s">
        <v>31</v>
      </c>
      <c r="AX149" s="13" t="s">
        <v>82</v>
      </c>
      <c r="AY149" s="168" t="s">
        <v>124</v>
      </c>
    </row>
    <row r="150" spans="2:65" s="1" customFormat="1" ht="24.2" customHeight="1">
      <c r="B150" s="30"/>
      <c r="C150" s="130" t="s">
        <v>146</v>
      </c>
      <c r="D150" s="130" t="s">
        <v>126</v>
      </c>
      <c r="E150" s="131" t="s">
        <v>344</v>
      </c>
      <c r="F150" s="132" t="s">
        <v>345</v>
      </c>
      <c r="G150" s="133" t="s">
        <v>144</v>
      </c>
      <c r="H150" s="134">
        <v>2</v>
      </c>
      <c r="I150" s="135"/>
      <c r="J150" s="136">
        <f>ROUND(I150*H150,2)</f>
        <v>0</v>
      </c>
      <c r="K150" s="132" t="s">
        <v>130</v>
      </c>
      <c r="L150" s="30"/>
      <c r="M150" s="137" t="s">
        <v>1</v>
      </c>
      <c r="N150" s="138" t="s">
        <v>39</v>
      </c>
      <c r="P150" s="139">
        <f>O150*H150</f>
        <v>0</v>
      </c>
      <c r="Q150" s="139">
        <v>3.85E-2</v>
      </c>
      <c r="R150" s="139">
        <f>Q150*H150</f>
        <v>7.6999999999999999E-2</v>
      </c>
      <c r="S150" s="139">
        <v>0</v>
      </c>
      <c r="T150" s="140">
        <f>S150*H150</f>
        <v>0</v>
      </c>
      <c r="AR150" s="141" t="s">
        <v>131</v>
      </c>
      <c r="AT150" s="141" t="s">
        <v>126</v>
      </c>
      <c r="AU150" s="141" t="s">
        <v>84</v>
      </c>
      <c r="AY150" s="15" t="s">
        <v>124</v>
      </c>
      <c r="BE150" s="142">
        <f>IF(N150="základní",J150,0)</f>
        <v>0</v>
      </c>
      <c r="BF150" s="142">
        <f>IF(N150="snížená",J150,0)</f>
        <v>0</v>
      </c>
      <c r="BG150" s="142">
        <f>IF(N150="zákl. přenesená",J150,0)</f>
        <v>0</v>
      </c>
      <c r="BH150" s="142">
        <f>IF(N150="sníž. přenesená",J150,0)</f>
        <v>0</v>
      </c>
      <c r="BI150" s="142">
        <f>IF(N150="nulová",J150,0)</f>
        <v>0</v>
      </c>
      <c r="BJ150" s="15" t="s">
        <v>82</v>
      </c>
      <c r="BK150" s="142">
        <f>ROUND(I150*H150,2)</f>
        <v>0</v>
      </c>
      <c r="BL150" s="15" t="s">
        <v>131</v>
      </c>
      <c r="BM150" s="141" t="s">
        <v>346</v>
      </c>
    </row>
    <row r="151" spans="2:65" s="1" customFormat="1" ht="29.25">
      <c r="B151" s="30"/>
      <c r="D151" s="143" t="s">
        <v>140</v>
      </c>
      <c r="F151" s="144" t="s">
        <v>347</v>
      </c>
      <c r="I151" s="145"/>
      <c r="L151" s="30"/>
      <c r="M151" s="146"/>
      <c r="T151" s="54"/>
      <c r="AT151" s="15" t="s">
        <v>140</v>
      </c>
      <c r="AU151" s="15" t="s">
        <v>84</v>
      </c>
    </row>
    <row r="152" spans="2:65" s="11" customFormat="1" ht="22.9" customHeight="1">
      <c r="B152" s="118"/>
      <c r="D152" s="119" t="s">
        <v>73</v>
      </c>
      <c r="E152" s="128" t="s">
        <v>161</v>
      </c>
      <c r="F152" s="128" t="s">
        <v>348</v>
      </c>
      <c r="I152" s="121"/>
      <c r="J152" s="129">
        <f>BK152</f>
        <v>0</v>
      </c>
      <c r="L152" s="118"/>
      <c r="M152" s="123"/>
      <c r="P152" s="124">
        <f>SUM(P153:P155)</f>
        <v>0</v>
      </c>
      <c r="R152" s="124">
        <f>SUM(R153:R155)</f>
        <v>0.63304000000000005</v>
      </c>
      <c r="T152" s="125">
        <f>SUM(T153:T155)</f>
        <v>0</v>
      </c>
      <c r="AR152" s="119" t="s">
        <v>82</v>
      </c>
      <c r="AT152" s="126" t="s">
        <v>73</v>
      </c>
      <c r="AU152" s="126" t="s">
        <v>82</v>
      </c>
      <c r="AY152" s="119" t="s">
        <v>124</v>
      </c>
      <c r="BK152" s="127">
        <f>SUM(BK153:BK155)</f>
        <v>0</v>
      </c>
    </row>
    <row r="153" spans="2:65" s="1" customFormat="1" ht="24.2" customHeight="1">
      <c r="B153" s="30"/>
      <c r="C153" s="130" t="s">
        <v>150</v>
      </c>
      <c r="D153" s="130" t="s">
        <v>126</v>
      </c>
      <c r="E153" s="131" t="s">
        <v>349</v>
      </c>
      <c r="F153" s="132" t="s">
        <v>350</v>
      </c>
      <c r="G153" s="133" t="s">
        <v>351</v>
      </c>
      <c r="H153" s="134">
        <v>2</v>
      </c>
      <c r="I153" s="135"/>
      <c r="J153" s="136">
        <f>ROUND(I153*H153,2)</f>
        <v>0</v>
      </c>
      <c r="K153" s="132" t="s">
        <v>1</v>
      </c>
      <c r="L153" s="30"/>
      <c r="M153" s="137" t="s">
        <v>1</v>
      </c>
      <c r="N153" s="138" t="s">
        <v>39</v>
      </c>
      <c r="P153" s="139">
        <f>O153*H153</f>
        <v>0</v>
      </c>
      <c r="Q153" s="139">
        <v>4.7120000000000002E-2</v>
      </c>
      <c r="R153" s="139">
        <f>Q153*H153</f>
        <v>9.4240000000000004E-2</v>
      </c>
      <c r="S153" s="139">
        <v>0</v>
      </c>
      <c r="T153" s="140">
        <f>S153*H153</f>
        <v>0</v>
      </c>
      <c r="AR153" s="141" t="s">
        <v>131</v>
      </c>
      <c r="AT153" s="141" t="s">
        <v>126</v>
      </c>
      <c r="AU153" s="141" t="s">
        <v>84</v>
      </c>
      <c r="AY153" s="15" t="s">
        <v>124</v>
      </c>
      <c r="BE153" s="142">
        <f>IF(N153="základní",J153,0)</f>
        <v>0</v>
      </c>
      <c r="BF153" s="142">
        <f>IF(N153="snížená",J153,0)</f>
        <v>0</v>
      </c>
      <c r="BG153" s="142">
        <f>IF(N153="zákl. přenesená",J153,0)</f>
        <v>0</v>
      </c>
      <c r="BH153" s="142">
        <f>IF(N153="sníž. přenesená",J153,0)</f>
        <v>0</v>
      </c>
      <c r="BI153" s="142">
        <f>IF(N153="nulová",J153,0)</f>
        <v>0</v>
      </c>
      <c r="BJ153" s="15" t="s">
        <v>82</v>
      </c>
      <c r="BK153" s="142">
        <f>ROUND(I153*H153,2)</f>
        <v>0</v>
      </c>
      <c r="BL153" s="15" t="s">
        <v>131</v>
      </c>
      <c r="BM153" s="141" t="s">
        <v>352</v>
      </c>
    </row>
    <row r="154" spans="2:65" s="1" customFormat="1" ht="24.2" customHeight="1">
      <c r="B154" s="30"/>
      <c r="C154" s="154" t="s">
        <v>157</v>
      </c>
      <c r="D154" s="154" t="s">
        <v>166</v>
      </c>
      <c r="E154" s="155" t="s">
        <v>353</v>
      </c>
      <c r="F154" s="156" t="s">
        <v>354</v>
      </c>
      <c r="G154" s="157" t="s">
        <v>351</v>
      </c>
      <c r="H154" s="158">
        <v>2</v>
      </c>
      <c r="I154" s="159"/>
      <c r="J154" s="160">
        <f>ROUND(I154*H154,2)</f>
        <v>0</v>
      </c>
      <c r="K154" s="156" t="s">
        <v>1</v>
      </c>
      <c r="L154" s="161"/>
      <c r="M154" s="162" t="s">
        <v>1</v>
      </c>
      <c r="N154" s="163" t="s">
        <v>39</v>
      </c>
      <c r="P154" s="139">
        <f>O154*H154</f>
        <v>0</v>
      </c>
      <c r="Q154" s="139">
        <v>4.7000000000000002E-3</v>
      </c>
      <c r="R154" s="139">
        <f>Q154*H154</f>
        <v>9.4000000000000004E-3</v>
      </c>
      <c r="S154" s="139">
        <v>0</v>
      </c>
      <c r="T154" s="140">
        <f>S154*H154</f>
        <v>0</v>
      </c>
      <c r="AR154" s="141" t="s">
        <v>161</v>
      </c>
      <c r="AT154" s="141" t="s">
        <v>166</v>
      </c>
      <c r="AU154" s="141" t="s">
        <v>84</v>
      </c>
      <c r="AY154" s="15" t="s">
        <v>124</v>
      </c>
      <c r="BE154" s="142">
        <f>IF(N154="základní",J154,0)</f>
        <v>0</v>
      </c>
      <c r="BF154" s="142">
        <f>IF(N154="snížená",J154,0)</f>
        <v>0</v>
      </c>
      <c r="BG154" s="142">
        <f>IF(N154="zákl. přenesená",J154,0)</f>
        <v>0</v>
      </c>
      <c r="BH154" s="142">
        <f>IF(N154="sníž. přenesená",J154,0)</f>
        <v>0</v>
      </c>
      <c r="BI154" s="142">
        <f>IF(N154="nulová",J154,0)</f>
        <v>0</v>
      </c>
      <c r="BJ154" s="15" t="s">
        <v>82</v>
      </c>
      <c r="BK154" s="142">
        <f>ROUND(I154*H154,2)</f>
        <v>0</v>
      </c>
      <c r="BL154" s="15" t="s">
        <v>131</v>
      </c>
      <c r="BM154" s="141" t="s">
        <v>355</v>
      </c>
    </row>
    <row r="155" spans="2:65" s="1" customFormat="1" ht="16.5" customHeight="1">
      <c r="B155" s="30"/>
      <c r="C155" s="130" t="s">
        <v>161</v>
      </c>
      <c r="D155" s="130" t="s">
        <v>126</v>
      </c>
      <c r="E155" s="131" t="s">
        <v>356</v>
      </c>
      <c r="F155" s="132" t="s">
        <v>357</v>
      </c>
      <c r="G155" s="133" t="s">
        <v>351</v>
      </c>
      <c r="H155" s="134">
        <v>2</v>
      </c>
      <c r="I155" s="135"/>
      <c r="J155" s="136">
        <f>ROUND(I155*H155,2)</f>
        <v>0</v>
      </c>
      <c r="K155" s="132" t="s">
        <v>1</v>
      </c>
      <c r="L155" s="30"/>
      <c r="M155" s="137" t="s">
        <v>1</v>
      </c>
      <c r="N155" s="138" t="s">
        <v>39</v>
      </c>
      <c r="P155" s="139">
        <f>O155*H155</f>
        <v>0</v>
      </c>
      <c r="Q155" s="139">
        <v>0.26469999999999999</v>
      </c>
      <c r="R155" s="139">
        <f>Q155*H155</f>
        <v>0.52939999999999998</v>
      </c>
      <c r="S155" s="139">
        <v>0</v>
      </c>
      <c r="T155" s="140">
        <f>S155*H155</f>
        <v>0</v>
      </c>
      <c r="AR155" s="141" t="s">
        <v>131</v>
      </c>
      <c r="AT155" s="141" t="s">
        <v>126</v>
      </c>
      <c r="AU155" s="141" t="s">
        <v>84</v>
      </c>
      <c r="AY155" s="15" t="s">
        <v>124</v>
      </c>
      <c r="BE155" s="142">
        <f>IF(N155="základní",J155,0)</f>
        <v>0</v>
      </c>
      <c r="BF155" s="142">
        <f>IF(N155="snížená",J155,0)</f>
        <v>0</v>
      </c>
      <c r="BG155" s="142">
        <f>IF(N155="zákl. přenesená",J155,0)</f>
        <v>0</v>
      </c>
      <c r="BH155" s="142">
        <f>IF(N155="sníž. přenesená",J155,0)</f>
        <v>0</v>
      </c>
      <c r="BI155" s="142">
        <f>IF(N155="nulová",J155,0)</f>
        <v>0</v>
      </c>
      <c r="BJ155" s="15" t="s">
        <v>82</v>
      </c>
      <c r="BK155" s="142">
        <f>ROUND(I155*H155,2)</f>
        <v>0</v>
      </c>
      <c r="BL155" s="15" t="s">
        <v>131</v>
      </c>
      <c r="BM155" s="141" t="s">
        <v>358</v>
      </c>
    </row>
    <row r="156" spans="2:65" s="11" customFormat="1" ht="22.9" customHeight="1">
      <c r="B156" s="118"/>
      <c r="D156" s="119" t="s">
        <v>73</v>
      </c>
      <c r="E156" s="128" t="s">
        <v>165</v>
      </c>
      <c r="F156" s="128" t="s">
        <v>232</v>
      </c>
      <c r="I156" s="121"/>
      <c r="J156" s="129">
        <f>BK156</f>
        <v>0</v>
      </c>
      <c r="L156" s="118"/>
      <c r="M156" s="123"/>
      <c r="P156" s="124">
        <f>SUM(P157:P179)</f>
        <v>0</v>
      </c>
      <c r="R156" s="124">
        <f>SUM(R157:R179)</f>
        <v>0</v>
      </c>
      <c r="T156" s="125">
        <f>SUM(T157:T179)</f>
        <v>107.36579999999999</v>
      </c>
      <c r="AR156" s="119" t="s">
        <v>82</v>
      </c>
      <c r="AT156" s="126" t="s">
        <v>73</v>
      </c>
      <c r="AU156" s="126" t="s">
        <v>82</v>
      </c>
      <c r="AY156" s="119" t="s">
        <v>124</v>
      </c>
      <c r="BK156" s="127">
        <f>SUM(BK157:BK179)</f>
        <v>0</v>
      </c>
    </row>
    <row r="157" spans="2:65" s="1" customFormat="1" ht="16.5" customHeight="1">
      <c r="B157" s="30"/>
      <c r="C157" s="130" t="s">
        <v>165</v>
      </c>
      <c r="D157" s="130" t="s">
        <v>126</v>
      </c>
      <c r="E157" s="131" t="s">
        <v>359</v>
      </c>
      <c r="F157" s="132" t="s">
        <v>360</v>
      </c>
      <c r="G157" s="133" t="s">
        <v>153</v>
      </c>
      <c r="H157" s="134">
        <v>4.3339999999999996</v>
      </c>
      <c r="I157" s="135"/>
      <c r="J157" s="136">
        <f>ROUND(I157*H157,2)</f>
        <v>0</v>
      </c>
      <c r="K157" s="132" t="s">
        <v>130</v>
      </c>
      <c r="L157" s="30"/>
      <c r="M157" s="137" t="s">
        <v>1</v>
      </c>
      <c r="N157" s="138" t="s">
        <v>39</v>
      </c>
      <c r="P157" s="139">
        <f>O157*H157</f>
        <v>0</v>
      </c>
      <c r="Q157" s="139">
        <v>0</v>
      </c>
      <c r="R157" s="139">
        <f>Q157*H157</f>
        <v>0</v>
      </c>
      <c r="S157" s="139">
        <v>2.2000000000000002</v>
      </c>
      <c r="T157" s="140">
        <f>S157*H157</f>
        <v>9.5348000000000006</v>
      </c>
      <c r="AR157" s="141" t="s">
        <v>131</v>
      </c>
      <c r="AT157" s="141" t="s">
        <v>126</v>
      </c>
      <c r="AU157" s="141" t="s">
        <v>84</v>
      </c>
      <c r="AY157" s="15" t="s">
        <v>124</v>
      </c>
      <c r="BE157" s="142">
        <f>IF(N157="základní",J157,0)</f>
        <v>0</v>
      </c>
      <c r="BF157" s="142">
        <f>IF(N157="snížená",J157,0)</f>
        <v>0</v>
      </c>
      <c r="BG157" s="142">
        <f>IF(N157="zákl. přenesená",J157,0)</f>
        <v>0</v>
      </c>
      <c r="BH157" s="142">
        <f>IF(N157="sníž. přenesená",J157,0)</f>
        <v>0</v>
      </c>
      <c r="BI157" s="142">
        <f>IF(N157="nulová",J157,0)</f>
        <v>0</v>
      </c>
      <c r="BJ157" s="15" t="s">
        <v>82</v>
      </c>
      <c r="BK157" s="142">
        <f>ROUND(I157*H157,2)</f>
        <v>0</v>
      </c>
      <c r="BL157" s="15" t="s">
        <v>131</v>
      </c>
      <c r="BM157" s="141" t="s">
        <v>361</v>
      </c>
    </row>
    <row r="158" spans="2:65" s="1" customFormat="1" ht="19.5">
      <c r="B158" s="30"/>
      <c r="D158" s="143" t="s">
        <v>140</v>
      </c>
      <c r="F158" s="144" t="s">
        <v>362</v>
      </c>
      <c r="I158" s="145"/>
      <c r="L158" s="30"/>
      <c r="M158" s="146"/>
      <c r="T158" s="54"/>
      <c r="AT158" s="15" t="s">
        <v>140</v>
      </c>
      <c r="AU158" s="15" t="s">
        <v>84</v>
      </c>
    </row>
    <row r="159" spans="2:65" s="12" customFormat="1" ht="11.25">
      <c r="B159" s="147"/>
      <c r="D159" s="143" t="s">
        <v>155</v>
      </c>
      <c r="E159" s="148" t="s">
        <v>1</v>
      </c>
      <c r="F159" s="149" t="s">
        <v>363</v>
      </c>
      <c r="H159" s="150">
        <v>3.5760000000000001</v>
      </c>
      <c r="I159" s="151"/>
      <c r="L159" s="147"/>
      <c r="M159" s="152"/>
      <c r="T159" s="153"/>
      <c r="AT159" s="148" t="s">
        <v>155</v>
      </c>
      <c r="AU159" s="148" t="s">
        <v>84</v>
      </c>
      <c r="AV159" s="12" t="s">
        <v>84</v>
      </c>
      <c r="AW159" s="12" t="s">
        <v>31</v>
      </c>
      <c r="AX159" s="12" t="s">
        <v>74</v>
      </c>
      <c r="AY159" s="148" t="s">
        <v>124</v>
      </c>
    </row>
    <row r="160" spans="2:65" s="12" customFormat="1" ht="22.5">
      <c r="B160" s="147"/>
      <c r="D160" s="143" t="s">
        <v>155</v>
      </c>
      <c r="E160" s="148" t="s">
        <v>1</v>
      </c>
      <c r="F160" s="149" t="s">
        <v>364</v>
      </c>
      <c r="H160" s="150">
        <v>0.75800000000000001</v>
      </c>
      <c r="I160" s="151"/>
      <c r="L160" s="147"/>
      <c r="M160" s="152"/>
      <c r="T160" s="153"/>
      <c r="AT160" s="148" t="s">
        <v>155</v>
      </c>
      <c r="AU160" s="148" t="s">
        <v>84</v>
      </c>
      <c r="AV160" s="12" t="s">
        <v>84</v>
      </c>
      <c r="AW160" s="12" t="s">
        <v>31</v>
      </c>
      <c r="AX160" s="12" t="s">
        <v>74</v>
      </c>
      <c r="AY160" s="148" t="s">
        <v>124</v>
      </c>
    </row>
    <row r="161" spans="2:65" s="13" customFormat="1" ht="11.25">
      <c r="B161" s="167"/>
      <c r="D161" s="143" t="s">
        <v>155</v>
      </c>
      <c r="E161" s="168" t="s">
        <v>1</v>
      </c>
      <c r="F161" s="169" t="s">
        <v>322</v>
      </c>
      <c r="H161" s="170">
        <v>4.3339999999999996</v>
      </c>
      <c r="I161" s="171"/>
      <c r="L161" s="167"/>
      <c r="M161" s="172"/>
      <c r="T161" s="173"/>
      <c r="AT161" s="168" t="s">
        <v>155</v>
      </c>
      <c r="AU161" s="168" t="s">
        <v>84</v>
      </c>
      <c r="AV161" s="13" t="s">
        <v>131</v>
      </c>
      <c r="AW161" s="13" t="s">
        <v>31</v>
      </c>
      <c r="AX161" s="13" t="s">
        <v>82</v>
      </c>
      <c r="AY161" s="168" t="s">
        <v>124</v>
      </c>
    </row>
    <row r="162" spans="2:65" s="1" customFormat="1" ht="16.5" customHeight="1">
      <c r="B162" s="30"/>
      <c r="C162" s="130" t="s">
        <v>173</v>
      </c>
      <c r="D162" s="130" t="s">
        <v>126</v>
      </c>
      <c r="E162" s="131" t="s">
        <v>365</v>
      </c>
      <c r="F162" s="132" t="s">
        <v>366</v>
      </c>
      <c r="G162" s="133" t="s">
        <v>153</v>
      </c>
      <c r="H162" s="134">
        <v>46.543999999999997</v>
      </c>
      <c r="I162" s="135"/>
      <c r="J162" s="136">
        <f>ROUND(I162*H162,2)</f>
        <v>0</v>
      </c>
      <c r="K162" s="132" t="s">
        <v>130</v>
      </c>
      <c r="L162" s="30"/>
      <c r="M162" s="137" t="s">
        <v>1</v>
      </c>
      <c r="N162" s="138" t="s">
        <v>39</v>
      </c>
      <c r="P162" s="139">
        <f>O162*H162</f>
        <v>0</v>
      </c>
      <c r="Q162" s="139">
        <v>0</v>
      </c>
      <c r="R162" s="139">
        <f>Q162*H162</f>
        <v>0</v>
      </c>
      <c r="S162" s="139">
        <v>2</v>
      </c>
      <c r="T162" s="140">
        <f>S162*H162</f>
        <v>93.087999999999994</v>
      </c>
      <c r="AR162" s="141" t="s">
        <v>131</v>
      </c>
      <c r="AT162" s="141" t="s">
        <v>126</v>
      </c>
      <c r="AU162" s="141" t="s">
        <v>84</v>
      </c>
      <c r="AY162" s="15" t="s">
        <v>124</v>
      </c>
      <c r="BE162" s="142">
        <f>IF(N162="základní",J162,0)</f>
        <v>0</v>
      </c>
      <c r="BF162" s="142">
        <f>IF(N162="snížená",J162,0)</f>
        <v>0</v>
      </c>
      <c r="BG162" s="142">
        <f>IF(N162="zákl. přenesená",J162,0)</f>
        <v>0</v>
      </c>
      <c r="BH162" s="142">
        <f>IF(N162="sníž. přenesená",J162,0)</f>
        <v>0</v>
      </c>
      <c r="BI162" s="142">
        <f>IF(N162="nulová",J162,0)</f>
        <v>0</v>
      </c>
      <c r="BJ162" s="15" t="s">
        <v>82</v>
      </c>
      <c r="BK162" s="142">
        <f>ROUND(I162*H162,2)</f>
        <v>0</v>
      </c>
      <c r="BL162" s="15" t="s">
        <v>131</v>
      </c>
      <c r="BM162" s="141" t="s">
        <v>367</v>
      </c>
    </row>
    <row r="163" spans="2:65" s="1" customFormat="1" ht="29.25">
      <c r="B163" s="30"/>
      <c r="D163" s="143" t="s">
        <v>140</v>
      </c>
      <c r="F163" s="144" t="s">
        <v>368</v>
      </c>
      <c r="I163" s="145"/>
      <c r="L163" s="30"/>
      <c r="M163" s="146"/>
      <c r="T163" s="54"/>
      <c r="AT163" s="15" t="s">
        <v>140</v>
      </c>
      <c r="AU163" s="15" t="s">
        <v>84</v>
      </c>
    </row>
    <row r="164" spans="2:65" s="12" customFormat="1" ht="11.25">
      <c r="B164" s="147"/>
      <c r="D164" s="143" t="s">
        <v>155</v>
      </c>
      <c r="E164" s="148" t="s">
        <v>1</v>
      </c>
      <c r="F164" s="149" t="s">
        <v>321</v>
      </c>
      <c r="H164" s="150">
        <v>8</v>
      </c>
      <c r="I164" s="151"/>
      <c r="L164" s="147"/>
      <c r="M164" s="152"/>
      <c r="T164" s="153"/>
      <c r="AT164" s="148" t="s">
        <v>155</v>
      </c>
      <c r="AU164" s="148" t="s">
        <v>84</v>
      </c>
      <c r="AV164" s="12" t="s">
        <v>84</v>
      </c>
      <c r="AW164" s="12" t="s">
        <v>31</v>
      </c>
      <c r="AX164" s="12" t="s">
        <v>74</v>
      </c>
      <c r="AY164" s="148" t="s">
        <v>124</v>
      </c>
    </row>
    <row r="165" spans="2:65" s="12" customFormat="1" ht="11.25">
      <c r="B165" s="147"/>
      <c r="D165" s="143" t="s">
        <v>155</v>
      </c>
      <c r="E165" s="148" t="s">
        <v>1</v>
      </c>
      <c r="F165" s="149" t="s">
        <v>320</v>
      </c>
      <c r="H165" s="150">
        <v>24</v>
      </c>
      <c r="I165" s="151"/>
      <c r="L165" s="147"/>
      <c r="M165" s="152"/>
      <c r="T165" s="153"/>
      <c r="AT165" s="148" t="s">
        <v>155</v>
      </c>
      <c r="AU165" s="148" t="s">
        <v>84</v>
      </c>
      <c r="AV165" s="12" t="s">
        <v>84</v>
      </c>
      <c r="AW165" s="12" t="s">
        <v>31</v>
      </c>
      <c r="AX165" s="12" t="s">
        <v>74</v>
      </c>
      <c r="AY165" s="148" t="s">
        <v>124</v>
      </c>
    </row>
    <row r="166" spans="2:65" s="12" customFormat="1" ht="11.25">
      <c r="B166" s="147"/>
      <c r="D166" s="143" t="s">
        <v>155</v>
      </c>
      <c r="E166" s="148" t="s">
        <v>1</v>
      </c>
      <c r="F166" s="149" t="s">
        <v>317</v>
      </c>
      <c r="H166" s="150">
        <v>2.76</v>
      </c>
      <c r="I166" s="151"/>
      <c r="L166" s="147"/>
      <c r="M166" s="152"/>
      <c r="T166" s="153"/>
      <c r="AT166" s="148" t="s">
        <v>155</v>
      </c>
      <c r="AU166" s="148" t="s">
        <v>84</v>
      </c>
      <c r="AV166" s="12" t="s">
        <v>84</v>
      </c>
      <c r="AW166" s="12" t="s">
        <v>31</v>
      </c>
      <c r="AX166" s="12" t="s">
        <v>74</v>
      </c>
      <c r="AY166" s="148" t="s">
        <v>124</v>
      </c>
    </row>
    <row r="167" spans="2:65" s="12" customFormat="1" ht="11.25">
      <c r="B167" s="147"/>
      <c r="D167" s="143" t="s">
        <v>155</v>
      </c>
      <c r="E167" s="148" t="s">
        <v>1</v>
      </c>
      <c r="F167" s="149" t="s">
        <v>318</v>
      </c>
      <c r="H167" s="150">
        <v>1.056</v>
      </c>
      <c r="I167" s="151"/>
      <c r="L167" s="147"/>
      <c r="M167" s="152"/>
      <c r="T167" s="153"/>
      <c r="AT167" s="148" t="s">
        <v>155</v>
      </c>
      <c r="AU167" s="148" t="s">
        <v>84</v>
      </c>
      <c r="AV167" s="12" t="s">
        <v>84</v>
      </c>
      <c r="AW167" s="12" t="s">
        <v>31</v>
      </c>
      <c r="AX167" s="12" t="s">
        <v>74</v>
      </c>
      <c r="AY167" s="148" t="s">
        <v>124</v>
      </c>
    </row>
    <row r="168" spans="2:65" s="12" customFormat="1" ht="11.25">
      <c r="B168" s="147"/>
      <c r="D168" s="143" t="s">
        <v>155</v>
      </c>
      <c r="E168" s="148" t="s">
        <v>1</v>
      </c>
      <c r="F168" s="149" t="s">
        <v>319</v>
      </c>
      <c r="H168" s="150">
        <v>10.728</v>
      </c>
      <c r="I168" s="151"/>
      <c r="L168" s="147"/>
      <c r="M168" s="152"/>
      <c r="T168" s="153"/>
      <c r="AT168" s="148" t="s">
        <v>155</v>
      </c>
      <c r="AU168" s="148" t="s">
        <v>84</v>
      </c>
      <c r="AV168" s="12" t="s">
        <v>84</v>
      </c>
      <c r="AW168" s="12" t="s">
        <v>31</v>
      </c>
      <c r="AX168" s="12" t="s">
        <v>74</v>
      </c>
      <c r="AY168" s="148" t="s">
        <v>124</v>
      </c>
    </row>
    <row r="169" spans="2:65" s="13" customFormat="1" ht="11.25">
      <c r="B169" s="167"/>
      <c r="D169" s="143" t="s">
        <v>155</v>
      </c>
      <c r="E169" s="168" t="s">
        <v>1</v>
      </c>
      <c r="F169" s="169" t="s">
        <v>322</v>
      </c>
      <c r="H169" s="170">
        <v>46.543999999999997</v>
      </c>
      <c r="I169" s="171"/>
      <c r="L169" s="167"/>
      <c r="M169" s="172"/>
      <c r="T169" s="173"/>
      <c r="AT169" s="168" t="s">
        <v>155</v>
      </c>
      <c r="AU169" s="168" t="s">
        <v>84</v>
      </c>
      <c r="AV169" s="13" t="s">
        <v>131</v>
      </c>
      <c r="AW169" s="13" t="s">
        <v>31</v>
      </c>
      <c r="AX169" s="13" t="s">
        <v>82</v>
      </c>
      <c r="AY169" s="168" t="s">
        <v>124</v>
      </c>
    </row>
    <row r="170" spans="2:65" s="1" customFormat="1" ht="24.2" customHeight="1">
      <c r="B170" s="30"/>
      <c r="C170" s="130" t="s">
        <v>177</v>
      </c>
      <c r="D170" s="130" t="s">
        <v>126</v>
      </c>
      <c r="E170" s="131" t="s">
        <v>369</v>
      </c>
      <c r="F170" s="132" t="s">
        <v>370</v>
      </c>
      <c r="G170" s="133" t="s">
        <v>371</v>
      </c>
      <c r="H170" s="134">
        <v>8</v>
      </c>
      <c r="I170" s="135"/>
      <c r="J170" s="136">
        <f>ROUND(I170*H170,2)</f>
        <v>0</v>
      </c>
      <c r="K170" s="132" t="s">
        <v>1</v>
      </c>
      <c r="L170" s="30"/>
      <c r="M170" s="137" t="s">
        <v>1</v>
      </c>
      <c r="N170" s="138" t="s">
        <v>39</v>
      </c>
      <c r="P170" s="139">
        <f>O170*H170</f>
        <v>0</v>
      </c>
      <c r="Q170" s="139">
        <v>0</v>
      </c>
      <c r="R170" s="139">
        <f>Q170*H170</f>
        <v>0</v>
      </c>
      <c r="S170" s="139">
        <v>0.37</v>
      </c>
      <c r="T170" s="140">
        <f>S170*H170</f>
        <v>2.96</v>
      </c>
      <c r="AR170" s="141" t="s">
        <v>131</v>
      </c>
      <c r="AT170" s="141" t="s">
        <v>126</v>
      </c>
      <c r="AU170" s="141" t="s">
        <v>84</v>
      </c>
      <c r="AY170" s="15" t="s">
        <v>124</v>
      </c>
      <c r="BE170" s="142">
        <f>IF(N170="základní",J170,0)</f>
        <v>0</v>
      </c>
      <c r="BF170" s="142">
        <f>IF(N170="snížená",J170,0)</f>
        <v>0</v>
      </c>
      <c r="BG170" s="142">
        <f>IF(N170="zákl. přenesená",J170,0)</f>
        <v>0</v>
      </c>
      <c r="BH170" s="142">
        <f>IF(N170="sníž. přenesená",J170,0)</f>
        <v>0</v>
      </c>
      <c r="BI170" s="142">
        <f>IF(N170="nulová",J170,0)</f>
        <v>0</v>
      </c>
      <c r="BJ170" s="15" t="s">
        <v>82</v>
      </c>
      <c r="BK170" s="142">
        <f>ROUND(I170*H170,2)</f>
        <v>0</v>
      </c>
      <c r="BL170" s="15" t="s">
        <v>131</v>
      </c>
      <c r="BM170" s="141" t="s">
        <v>372</v>
      </c>
    </row>
    <row r="171" spans="2:65" s="1" customFormat="1" ht="39">
      <c r="B171" s="30"/>
      <c r="D171" s="143" t="s">
        <v>140</v>
      </c>
      <c r="F171" s="144" t="s">
        <v>373</v>
      </c>
      <c r="I171" s="145"/>
      <c r="L171" s="30"/>
      <c r="M171" s="146"/>
      <c r="T171" s="54"/>
      <c r="AT171" s="15" t="s">
        <v>140</v>
      </c>
      <c r="AU171" s="15" t="s">
        <v>84</v>
      </c>
    </row>
    <row r="172" spans="2:65" s="12" customFormat="1" ht="11.25">
      <c r="B172" s="147"/>
      <c r="D172" s="143" t="s">
        <v>155</v>
      </c>
      <c r="E172" s="148" t="s">
        <v>1</v>
      </c>
      <c r="F172" s="149" t="s">
        <v>374</v>
      </c>
      <c r="H172" s="150">
        <v>7</v>
      </c>
      <c r="I172" s="151"/>
      <c r="L172" s="147"/>
      <c r="M172" s="152"/>
      <c r="T172" s="153"/>
      <c r="AT172" s="148" t="s">
        <v>155</v>
      </c>
      <c r="AU172" s="148" t="s">
        <v>84</v>
      </c>
      <c r="AV172" s="12" t="s">
        <v>84</v>
      </c>
      <c r="AW172" s="12" t="s">
        <v>31</v>
      </c>
      <c r="AX172" s="12" t="s">
        <v>74</v>
      </c>
      <c r="AY172" s="148" t="s">
        <v>124</v>
      </c>
    </row>
    <row r="173" spans="2:65" s="12" customFormat="1" ht="11.25">
      <c r="B173" s="147"/>
      <c r="D173" s="143" t="s">
        <v>155</v>
      </c>
      <c r="E173" s="148" t="s">
        <v>1</v>
      </c>
      <c r="F173" s="149" t="s">
        <v>375</v>
      </c>
      <c r="H173" s="150">
        <v>1</v>
      </c>
      <c r="I173" s="151"/>
      <c r="L173" s="147"/>
      <c r="M173" s="152"/>
      <c r="T173" s="153"/>
      <c r="AT173" s="148" t="s">
        <v>155</v>
      </c>
      <c r="AU173" s="148" t="s">
        <v>84</v>
      </c>
      <c r="AV173" s="12" t="s">
        <v>84</v>
      </c>
      <c r="AW173" s="12" t="s">
        <v>31</v>
      </c>
      <c r="AX173" s="12" t="s">
        <v>74</v>
      </c>
      <c r="AY173" s="148" t="s">
        <v>124</v>
      </c>
    </row>
    <row r="174" spans="2:65" s="13" customFormat="1" ht="11.25">
      <c r="B174" s="167"/>
      <c r="D174" s="143" t="s">
        <v>155</v>
      </c>
      <c r="E174" s="168" t="s">
        <v>1</v>
      </c>
      <c r="F174" s="169" t="s">
        <v>322</v>
      </c>
      <c r="H174" s="170">
        <v>8</v>
      </c>
      <c r="I174" s="171"/>
      <c r="L174" s="167"/>
      <c r="M174" s="172"/>
      <c r="T174" s="173"/>
      <c r="AT174" s="168" t="s">
        <v>155</v>
      </c>
      <c r="AU174" s="168" t="s">
        <v>84</v>
      </c>
      <c r="AV174" s="13" t="s">
        <v>131</v>
      </c>
      <c r="AW174" s="13" t="s">
        <v>31</v>
      </c>
      <c r="AX174" s="13" t="s">
        <v>82</v>
      </c>
      <c r="AY174" s="168" t="s">
        <v>124</v>
      </c>
    </row>
    <row r="175" spans="2:65" s="1" customFormat="1" ht="24.2" customHeight="1">
      <c r="B175" s="30"/>
      <c r="C175" s="130" t="s">
        <v>181</v>
      </c>
      <c r="D175" s="130" t="s">
        <v>126</v>
      </c>
      <c r="E175" s="131" t="s">
        <v>376</v>
      </c>
      <c r="F175" s="132" t="s">
        <v>377</v>
      </c>
      <c r="G175" s="133" t="s">
        <v>144</v>
      </c>
      <c r="H175" s="134">
        <v>2</v>
      </c>
      <c r="I175" s="135"/>
      <c r="J175" s="136">
        <f>ROUND(I175*H175,2)</f>
        <v>0</v>
      </c>
      <c r="K175" s="132" t="s">
        <v>130</v>
      </c>
      <c r="L175" s="30"/>
      <c r="M175" s="137" t="s">
        <v>1</v>
      </c>
      <c r="N175" s="138" t="s">
        <v>39</v>
      </c>
      <c r="P175" s="139">
        <f>O175*H175</f>
        <v>0</v>
      </c>
      <c r="Q175" s="139">
        <v>0</v>
      </c>
      <c r="R175" s="139">
        <f>Q175*H175</f>
        <v>0</v>
      </c>
      <c r="S175" s="139">
        <v>5.2999999999999999E-2</v>
      </c>
      <c r="T175" s="140">
        <f>S175*H175</f>
        <v>0.106</v>
      </c>
      <c r="AR175" s="141" t="s">
        <v>131</v>
      </c>
      <c r="AT175" s="141" t="s">
        <v>126</v>
      </c>
      <c r="AU175" s="141" t="s">
        <v>84</v>
      </c>
      <c r="AY175" s="15" t="s">
        <v>124</v>
      </c>
      <c r="BE175" s="142">
        <f>IF(N175="základní",J175,0)</f>
        <v>0</v>
      </c>
      <c r="BF175" s="142">
        <f>IF(N175="snížená",J175,0)</f>
        <v>0</v>
      </c>
      <c r="BG175" s="142">
        <f>IF(N175="zákl. přenesená",J175,0)</f>
        <v>0</v>
      </c>
      <c r="BH175" s="142">
        <f>IF(N175="sníž. přenesená",J175,0)</f>
        <v>0</v>
      </c>
      <c r="BI175" s="142">
        <f>IF(N175="nulová",J175,0)</f>
        <v>0</v>
      </c>
      <c r="BJ175" s="15" t="s">
        <v>82</v>
      </c>
      <c r="BK175" s="142">
        <f>ROUND(I175*H175,2)</f>
        <v>0</v>
      </c>
      <c r="BL175" s="15" t="s">
        <v>131</v>
      </c>
      <c r="BM175" s="141" t="s">
        <v>378</v>
      </c>
    </row>
    <row r="176" spans="2:65" s="1" customFormat="1" ht="19.5">
      <c r="B176" s="30"/>
      <c r="D176" s="143" t="s">
        <v>140</v>
      </c>
      <c r="F176" s="144" t="s">
        <v>379</v>
      </c>
      <c r="I176" s="145"/>
      <c r="L176" s="30"/>
      <c r="M176" s="146"/>
      <c r="T176" s="54"/>
      <c r="AT176" s="15" t="s">
        <v>140</v>
      </c>
      <c r="AU176" s="15" t="s">
        <v>84</v>
      </c>
    </row>
    <row r="177" spans="2:65" s="1" customFormat="1" ht="24.2" customHeight="1">
      <c r="B177" s="30"/>
      <c r="C177" s="130" t="s">
        <v>186</v>
      </c>
      <c r="D177" s="130" t="s">
        <v>126</v>
      </c>
      <c r="E177" s="131" t="s">
        <v>380</v>
      </c>
      <c r="F177" s="132" t="s">
        <v>381</v>
      </c>
      <c r="G177" s="133" t="s">
        <v>351</v>
      </c>
      <c r="H177" s="134">
        <v>43</v>
      </c>
      <c r="I177" s="135"/>
      <c r="J177" s="136">
        <f>ROUND(I177*H177,2)</f>
        <v>0</v>
      </c>
      <c r="K177" s="132" t="s">
        <v>130</v>
      </c>
      <c r="L177" s="30"/>
      <c r="M177" s="137" t="s">
        <v>1</v>
      </c>
      <c r="N177" s="138" t="s">
        <v>39</v>
      </c>
      <c r="P177" s="139">
        <f>O177*H177</f>
        <v>0</v>
      </c>
      <c r="Q177" s="139">
        <v>0</v>
      </c>
      <c r="R177" s="139">
        <f>Q177*H177</f>
        <v>0</v>
      </c>
      <c r="S177" s="139">
        <v>3.9E-2</v>
      </c>
      <c r="T177" s="140">
        <f>S177*H177</f>
        <v>1.677</v>
      </c>
      <c r="AR177" s="141" t="s">
        <v>131</v>
      </c>
      <c r="AT177" s="141" t="s">
        <v>126</v>
      </c>
      <c r="AU177" s="141" t="s">
        <v>84</v>
      </c>
      <c r="AY177" s="15" t="s">
        <v>124</v>
      </c>
      <c r="BE177" s="142">
        <f>IF(N177="základní",J177,0)</f>
        <v>0</v>
      </c>
      <c r="BF177" s="142">
        <f>IF(N177="snížená",J177,0)</f>
        <v>0</v>
      </c>
      <c r="BG177" s="142">
        <f>IF(N177="zákl. přenesená",J177,0)</f>
        <v>0</v>
      </c>
      <c r="BH177" s="142">
        <f>IF(N177="sníž. přenesená",J177,0)</f>
        <v>0</v>
      </c>
      <c r="BI177" s="142">
        <f>IF(N177="nulová",J177,0)</f>
        <v>0</v>
      </c>
      <c r="BJ177" s="15" t="s">
        <v>82</v>
      </c>
      <c r="BK177" s="142">
        <f>ROUND(I177*H177,2)</f>
        <v>0</v>
      </c>
      <c r="BL177" s="15" t="s">
        <v>131</v>
      </c>
      <c r="BM177" s="141" t="s">
        <v>382</v>
      </c>
    </row>
    <row r="178" spans="2:65" s="1" customFormat="1" ht="39">
      <c r="B178" s="30"/>
      <c r="D178" s="143" t="s">
        <v>140</v>
      </c>
      <c r="F178" s="144" t="s">
        <v>383</v>
      </c>
      <c r="I178" s="145"/>
      <c r="L178" s="30"/>
      <c r="M178" s="146"/>
      <c r="T178" s="54"/>
      <c r="AT178" s="15" t="s">
        <v>140</v>
      </c>
      <c r="AU178" s="15" t="s">
        <v>84</v>
      </c>
    </row>
    <row r="179" spans="2:65" s="12" customFormat="1" ht="11.25">
      <c r="B179" s="147"/>
      <c r="D179" s="143" t="s">
        <v>155</v>
      </c>
      <c r="E179" s="148" t="s">
        <v>1</v>
      </c>
      <c r="F179" s="149" t="s">
        <v>384</v>
      </c>
      <c r="H179" s="150">
        <v>43</v>
      </c>
      <c r="I179" s="151"/>
      <c r="L179" s="147"/>
      <c r="M179" s="152"/>
      <c r="T179" s="153"/>
      <c r="AT179" s="148" t="s">
        <v>155</v>
      </c>
      <c r="AU179" s="148" t="s">
        <v>84</v>
      </c>
      <c r="AV179" s="12" t="s">
        <v>84</v>
      </c>
      <c r="AW179" s="12" t="s">
        <v>31</v>
      </c>
      <c r="AX179" s="12" t="s">
        <v>82</v>
      </c>
      <c r="AY179" s="148" t="s">
        <v>124</v>
      </c>
    </row>
    <row r="180" spans="2:65" s="11" customFormat="1" ht="22.9" customHeight="1">
      <c r="B180" s="118"/>
      <c r="D180" s="119" t="s">
        <v>73</v>
      </c>
      <c r="E180" s="128" t="s">
        <v>243</v>
      </c>
      <c r="F180" s="128" t="s">
        <v>244</v>
      </c>
      <c r="I180" s="121"/>
      <c r="J180" s="129">
        <f>BK180</f>
        <v>0</v>
      </c>
      <c r="L180" s="118"/>
      <c r="M180" s="123"/>
      <c r="P180" s="124">
        <f>SUM(P181:P187)</f>
        <v>0</v>
      </c>
      <c r="R180" s="124">
        <f>SUM(R181:R187)</f>
        <v>0</v>
      </c>
      <c r="T180" s="125">
        <f>SUM(T181:T187)</f>
        <v>0</v>
      </c>
      <c r="AR180" s="119" t="s">
        <v>82</v>
      </c>
      <c r="AT180" s="126" t="s">
        <v>73</v>
      </c>
      <c r="AU180" s="126" t="s">
        <v>82</v>
      </c>
      <c r="AY180" s="119" t="s">
        <v>124</v>
      </c>
      <c r="BK180" s="127">
        <f>SUM(BK181:BK187)</f>
        <v>0</v>
      </c>
    </row>
    <row r="181" spans="2:65" s="1" customFormat="1" ht="24.2" customHeight="1">
      <c r="B181" s="30"/>
      <c r="C181" s="130" t="s">
        <v>191</v>
      </c>
      <c r="D181" s="130" t="s">
        <v>126</v>
      </c>
      <c r="E181" s="131" t="s">
        <v>246</v>
      </c>
      <c r="F181" s="132" t="s">
        <v>247</v>
      </c>
      <c r="G181" s="133" t="s">
        <v>169</v>
      </c>
      <c r="H181" s="134">
        <v>107.366</v>
      </c>
      <c r="I181" s="135"/>
      <c r="J181" s="136">
        <f>ROUND(I181*H181,2)</f>
        <v>0</v>
      </c>
      <c r="K181" s="132" t="s">
        <v>130</v>
      </c>
      <c r="L181" s="30"/>
      <c r="M181" s="137" t="s">
        <v>1</v>
      </c>
      <c r="N181" s="138" t="s">
        <v>39</v>
      </c>
      <c r="P181" s="139">
        <f>O181*H181</f>
        <v>0</v>
      </c>
      <c r="Q181" s="139">
        <v>0</v>
      </c>
      <c r="R181" s="139">
        <f>Q181*H181</f>
        <v>0</v>
      </c>
      <c r="S181" s="139">
        <v>0</v>
      </c>
      <c r="T181" s="140">
        <f>S181*H181</f>
        <v>0</v>
      </c>
      <c r="AR181" s="141" t="s">
        <v>131</v>
      </c>
      <c r="AT181" s="141" t="s">
        <v>126</v>
      </c>
      <c r="AU181" s="141" t="s">
        <v>84</v>
      </c>
      <c r="AY181" s="15" t="s">
        <v>124</v>
      </c>
      <c r="BE181" s="142">
        <f>IF(N181="základní",J181,0)</f>
        <v>0</v>
      </c>
      <c r="BF181" s="142">
        <f>IF(N181="snížená",J181,0)</f>
        <v>0</v>
      </c>
      <c r="BG181" s="142">
        <f>IF(N181="zákl. přenesená",J181,0)</f>
        <v>0</v>
      </c>
      <c r="BH181" s="142">
        <f>IF(N181="sníž. přenesená",J181,0)</f>
        <v>0</v>
      </c>
      <c r="BI181" s="142">
        <f>IF(N181="nulová",J181,0)</f>
        <v>0</v>
      </c>
      <c r="BJ181" s="15" t="s">
        <v>82</v>
      </c>
      <c r="BK181" s="142">
        <f>ROUND(I181*H181,2)</f>
        <v>0</v>
      </c>
      <c r="BL181" s="15" t="s">
        <v>131</v>
      </c>
      <c r="BM181" s="141" t="s">
        <v>385</v>
      </c>
    </row>
    <row r="182" spans="2:65" s="1" customFormat="1" ht="19.5">
      <c r="B182" s="30"/>
      <c r="D182" s="143" t="s">
        <v>140</v>
      </c>
      <c r="F182" s="144" t="s">
        <v>249</v>
      </c>
      <c r="I182" s="145"/>
      <c r="L182" s="30"/>
      <c r="M182" s="146"/>
      <c r="T182" s="54"/>
      <c r="AT182" s="15" t="s">
        <v>140</v>
      </c>
      <c r="AU182" s="15" t="s">
        <v>84</v>
      </c>
    </row>
    <row r="183" spans="2:65" s="1" customFormat="1" ht="24.2" customHeight="1">
      <c r="B183" s="30"/>
      <c r="C183" s="130" t="s">
        <v>8</v>
      </c>
      <c r="D183" s="130" t="s">
        <v>126</v>
      </c>
      <c r="E183" s="131" t="s">
        <v>251</v>
      </c>
      <c r="F183" s="132" t="s">
        <v>252</v>
      </c>
      <c r="G183" s="133" t="s">
        <v>169</v>
      </c>
      <c r="H183" s="134">
        <v>3113.614</v>
      </c>
      <c r="I183" s="135"/>
      <c r="J183" s="136">
        <f>ROUND(I183*H183,2)</f>
        <v>0</v>
      </c>
      <c r="K183" s="132" t="s">
        <v>130</v>
      </c>
      <c r="L183" s="30"/>
      <c r="M183" s="137" t="s">
        <v>1</v>
      </c>
      <c r="N183" s="138" t="s">
        <v>39</v>
      </c>
      <c r="P183" s="139">
        <f>O183*H183</f>
        <v>0</v>
      </c>
      <c r="Q183" s="139">
        <v>0</v>
      </c>
      <c r="R183" s="139">
        <f>Q183*H183</f>
        <v>0</v>
      </c>
      <c r="S183" s="139">
        <v>0</v>
      </c>
      <c r="T183" s="140">
        <f>S183*H183</f>
        <v>0</v>
      </c>
      <c r="AR183" s="141" t="s">
        <v>131</v>
      </c>
      <c r="AT183" s="141" t="s">
        <v>126</v>
      </c>
      <c r="AU183" s="141" t="s">
        <v>84</v>
      </c>
      <c r="AY183" s="15" t="s">
        <v>124</v>
      </c>
      <c r="BE183" s="142">
        <f>IF(N183="základní",J183,0)</f>
        <v>0</v>
      </c>
      <c r="BF183" s="142">
        <f>IF(N183="snížená",J183,0)</f>
        <v>0</v>
      </c>
      <c r="BG183" s="142">
        <f>IF(N183="zákl. přenesená",J183,0)</f>
        <v>0</v>
      </c>
      <c r="BH183" s="142">
        <f>IF(N183="sníž. přenesená",J183,0)</f>
        <v>0</v>
      </c>
      <c r="BI183" s="142">
        <f>IF(N183="nulová",J183,0)</f>
        <v>0</v>
      </c>
      <c r="BJ183" s="15" t="s">
        <v>82</v>
      </c>
      <c r="BK183" s="142">
        <f>ROUND(I183*H183,2)</f>
        <v>0</v>
      </c>
      <c r="BL183" s="15" t="s">
        <v>131</v>
      </c>
      <c r="BM183" s="141" t="s">
        <v>386</v>
      </c>
    </row>
    <row r="184" spans="2:65" s="1" customFormat="1" ht="19.5">
      <c r="B184" s="30"/>
      <c r="D184" s="143" t="s">
        <v>140</v>
      </c>
      <c r="F184" s="144" t="s">
        <v>249</v>
      </c>
      <c r="I184" s="145"/>
      <c r="L184" s="30"/>
      <c r="M184" s="146"/>
      <c r="T184" s="54"/>
      <c r="AT184" s="15" t="s">
        <v>140</v>
      </c>
      <c r="AU184" s="15" t="s">
        <v>84</v>
      </c>
    </row>
    <row r="185" spans="2:65" s="12" customFormat="1" ht="11.25">
      <c r="B185" s="147"/>
      <c r="D185" s="143" t="s">
        <v>155</v>
      </c>
      <c r="E185" s="148" t="s">
        <v>1</v>
      </c>
      <c r="F185" s="149" t="s">
        <v>387</v>
      </c>
      <c r="H185" s="150">
        <v>3113.614</v>
      </c>
      <c r="I185" s="151"/>
      <c r="L185" s="147"/>
      <c r="M185" s="152"/>
      <c r="T185" s="153"/>
      <c r="AT185" s="148" t="s">
        <v>155</v>
      </c>
      <c r="AU185" s="148" t="s">
        <v>84</v>
      </c>
      <c r="AV185" s="12" t="s">
        <v>84</v>
      </c>
      <c r="AW185" s="12" t="s">
        <v>31</v>
      </c>
      <c r="AX185" s="12" t="s">
        <v>82</v>
      </c>
      <c r="AY185" s="148" t="s">
        <v>124</v>
      </c>
    </row>
    <row r="186" spans="2:65" s="1" customFormat="1" ht="37.9" customHeight="1">
      <c r="B186" s="30"/>
      <c r="C186" s="130" t="s">
        <v>220</v>
      </c>
      <c r="D186" s="130" t="s">
        <v>126</v>
      </c>
      <c r="E186" s="131" t="s">
        <v>256</v>
      </c>
      <c r="F186" s="132" t="s">
        <v>257</v>
      </c>
      <c r="G186" s="133" t="s">
        <v>169</v>
      </c>
      <c r="H186" s="134">
        <v>107.366</v>
      </c>
      <c r="I186" s="135"/>
      <c r="J186" s="136">
        <f>ROUND(I186*H186,2)</f>
        <v>0</v>
      </c>
      <c r="K186" s="132" t="s">
        <v>130</v>
      </c>
      <c r="L186" s="30"/>
      <c r="M186" s="137" t="s">
        <v>1</v>
      </c>
      <c r="N186" s="138" t="s">
        <v>39</v>
      </c>
      <c r="P186" s="139">
        <f>O186*H186</f>
        <v>0</v>
      </c>
      <c r="Q186" s="139">
        <v>0</v>
      </c>
      <c r="R186" s="139">
        <f>Q186*H186</f>
        <v>0</v>
      </c>
      <c r="S186" s="139">
        <v>0</v>
      </c>
      <c r="T186" s="140">
        <f>S186*H186</f>
        <v>0</v>
      </c>
      <c r="AR186" s="141" t="s">
        <v>131</v>
      </c>
      <c r="AT186" s="141" t="s">
        <v>126</v>
      </c>
      <c r="AU186" s="141" t="s">
        <v>84</v>
      </c>
      <c r="AY186" s="15" t="s">
        <v>124</v>
      </c>
      <c r="BE186" s="142">
        <f>IF(N186="základní",J186,0)</f>
        <v>0</v>
      </c>
      <c r="BF186" s="142">
        <f>IF(N186="snížená",J186,0)</f>
        <v>0</v>
      </c>
      <c r="BG186" s="142">
        <f>IF(N186="zákl. přenesená",J186,0)</f>
        <v>0</v>
      </c>
      <c r="BH186" s="142">
        <f>IF(N186="sníž. přenesená",J186,0)</f>
        <v>0</v>
      </c>
      <c r="BI186" s="142">
        <f>IF(N186="nulová",J186,0)</f>
        <v>0</v>
      </c>
      <c r="BJ186" s="15" t="s">
        <v>82</v>
      </c>
      <c r="BK186" s="142">
        <f>ROUND(I186*H186,2)</f>
        <v>0</v>
      </c>
      <c r="BL186" s="15" t="s">
        <v>131</v>
      </c>
      <c r="BM186" s="141" t="s">
        <v>388</v>
      </c>
    </row>
    <row r="187" spans="2:65" s="12" customFormat="1" ht="11.25">
      <c r="B187" s="147"/>
      <c r="D187" s="143" t="s">
        <v>155</v>
      </c>
      <c r="E187" s="148" t="s">
        <v>1</v>
      </c>
      <c r="F187" s="149" t="s">
        <v>389</v>
      </c>
      <c r="H187" s="150">
        <v>107.366</v>
      </c>
      <c r="I187" s="151"/>
      <c r="L187" s="147"/>
      <c r="M187" s="152"/>
      <c r="T187" s="153"/>
      <c r="AT187" s="148" t="s">
        <v>155</v>
      </c>
      <c r="AU187" s="148" t="s">
        <v>84</v>
      </c>
      <c r="AV187" s="12" t="s">
        <v>84</v>
      </c>
      <c r="AW187" s="12" t="s">
        <v>31</v>
      </c>
      <c r="AX187" s="12" t="s">
        <v>82</v>
      </c>
      <c r="AY187" s="148" t="s">
        <v>124</v>
      </c>
    </row>
    <row r="188" spans="2:65" s="11" customFormat="1" ht="22.9" customHeight="1">
      <c r="B188" s="118"/>
      <c r="D188" s="119" t="s">
        <v>73</v>
      </c>
      <c r="E188" s="128" t="s">
        <v>270</v>
      </c>
      <c r="F188" s="128" t="s">
        <v>271</v>
      </c>
      <c r="I188" s="121"/>
      <c r="J188" s="129">
        <f>BK188</f>
        <v>0</v>
      </c>
      <c r="L188" s="118"/>
      <c r="M188" s="123"/>
      <c r="P188" s="124">
        <f>SUM(P189:P194)</f>
        <v>0</v>
      </c>
      <c r="R188" s="124">
        <f>SUM(R189:R194)</f>
        <v>0</v>
      </c>
      <c r="T188" s="125">
        <f>SUM(T189:T194)</f>
        <v>0</v>
      </c>
      <c r="AR188" s="119" t="s">
        <v>82</v>
      </c>
      <c r="AT188" s="126" t="s">
        <v>73</v>
      </c>
      <c r="AU188" s="126" t="s">
        <v>82</v>
      </c>
      <c r="AY188" s="119" t="s">
        <v>124</v>
      </c>
      <c r="BK188" s="127">
        <f>SUM(BK189:BK194)</f>
        <v>0</v>
      </c>
    </row>
    <row r="189" spans="2:65" s="1" customFormat="1" ht="24.2" customHeight="1">
      <c r="B189" s="30"/>
      <c r="C189" s="130" t="s">
        <v>206</v>
      </c>
      <c r="D189" s="130" t="s">
        <v>126</v>
      </c>
      <c r="E189" s="131" t="s">
        <v>273</v>
      </c>
      <c r="F189" s="132" t="s">
        <v>274</v>
      </c>
      <c r="G189" s="133" t="s">
        <v>169</v>
      </c>
      <c r="H189" s="134">
        <v>149.654</v>
      </c>
      <c r="I189" s="135"/>
      <c r="J189" s="136">
        <f>ROUND(I189*H189,2)</f>
        <v>0</v>
      </c>
      <c r="K189" s="132" t="s">
        <v>130</v>
      </c>
      <c r="L189" s="30"/>
      <c r="M189" s="137" t="s">
        <v>1</v>
      </c>
      <c r="N189" s="138" t="s">
        <v>39</v>
      </c>
      <c r="P189" s="139">
        <f>O189*H189</f>
        <v>0</v>
      </c>
      <c r="Q189" s="139">
        <v>0</v>
      </c>
      <c r="R189" s="139">
        <f>Q189*H189</f>
        <v>0</v>
      </c>
      <c r="S189" s="139">
        <v>0</v>
      </c>
      <c r="T189" s="140">
        <f>S189*H189</f>
        <v>0</v>
      </c>
      <c r="AR189" s="141" t="s">
        <v>131</v>
      </c>
      <c r="AT189" s="141" t="s">
        <v>126</v>
      </c>
      <c r="AU189" s="141" t="s">
        <v>84</v>
      </c>
      <c r="AY189" s="15" t="s">
        <v>124</v>
      </c>
      <c r="BE189" s="142">
        <f>IF(N189="základní",J189,0)</f>
        <v>0</v>
      </c>
      <c r="BF189" s="142">
        <f>IF(N189="snížená",J189,0)</f>
        <v>0</v>
      </c>
      <c r="BG189" s="142">
        <f>IF(N189="zákl. přenesená",J189,0)</f>
        <v>0</v>
      </c>
      <c r="BH189" s="142">
        <f>IF(N189="sníž. přenesená",J189,0)</f>
        <v>0</v>
      </c>
      <c r="BI189" s="142">
        <f>IF(N189="nulová",J189,0)</f>
        <v>0</v>
      </c>
      <c r="BJ189" s="15" t="s">
        <v>82</v>
      </c>
      <c r="BK189" s="142">
        <f>ROUND(I189*H189,2)</f>
        <v>0</v>
      </c>
      <c r="BL189" s="15" t="s">
        <v>131</v>
      </c>
      <c r="BM189" s="141" t="s">
        <v>390</v>
      </c>
    </row>
    <row r="190" spans="2:65" s="1" customFormat="1" ht="19.5">
      <c r="B190" s="30"/>
      <c r="D190" s="143" t="s">
        <v>140</v>
      </c>
      <c r="F190" s="144" t="s">
        <v>276</v>
      </c>
      <c r="I190" s="145"/>
      <c r="L190" s="30"/>
      <c r="M190" s="146"/>
      <c r="T190" s="54"/>
      <c r="AT190" s="15" t="s">
        <v>140</v>
      </c>
      <c r="AU190" s="15" t="s">
        <v>84</v>
      </c>
    </row>
    <row r="191" spans="2:65" s="1" customFormat="1" ht="33" customHeight="1">
      <c r="B191" s="30"/>
      <c r="C191" s="130" t="s">
        <v>212</v>
      </c>
      <c r="D191" s="130" t="s">
        <v>126</v>
      </c>
      <c r="E191" s="131" t="s">
        <v>278</v>
      </c>
      <c r="F191" s="132" t="s">
        <v>279</v>
      </c>
      <c r="G191" s="133" t="s">
        <v>169</v>
      </c>
      <c r="H191" s="134">
        <v>149.654</v>
      </c>
      <c r="I191" s="135"/>
      <c r="J191" s="136">
        <f>ROUND(I191*H191,2)</f>
        <v>0</v>
      </c>
      <c r="K191" s="132" t="s">
        <v>130</v>
      </c>
      <c r="L191" s="30"/>
      <c r="M191" s="137" t="s">
        <v>1</v>
      </c>
      <c r="N191" s="138" t="s">
        <v>39</v>
      </c>
      <c r="P191" s="139">
        <f>O191*H191</f>
        <v>0</v>
      </c>
      <c r="Q191" s="139">
        <v>0</v>
      </c>
      <c r="R191" s="139">
        <f>Q191*H191</f>
        <v>0</v>
      </c>
      <c r="S191" s="139">
        <v>0</v>
      </c>
      <c r="T191" s="140">
        <f>S191*H191</f>
        <v>0</v>
      </c>
      <c r="AR191" s="141" t="s">
        <v>131</v>
      </c>
      <c r="AT191" s="141" t="s">
        <v>126</v>
      </c>
      <c r="AU191" s="141" t="s">
        <v>84</v>
      </c>
      <c r="AY191" s="15" t="s">
        <v>124</v>
      </c>
      <c r="BE191" s="142">
        <f>IF(N191="základní",J191,0)</f>
        <v>0</v>
      </c>
      <c r="BF191" s="142">
        <f>IF(N191="snížená",J191,0)</f>
        <v>0</v>
      </c>
      <c r="BG191" s="142">
        <f>IF(N191="zákl. přenesená",J191,0)</f>
        <v>0</v>
      </c>
      <c r="BH191" s="142">
        <f>IF(N191="sníž. přenesená",J191,0)</f>
        <v>0</v>
      </c>
      <c r="BI191" s="142">
        <f>IF(N191="nulová",J191,0)</f>
        <v>0</v>
      </c>
      <c r="BJ191" s="15" t="s">
        <v>82</v>
      </c>
      <c r="BK191" s="142">
        <f>ROUND(I191*H191,2)</f>
        <v>0</v>
      </c>
      <c r="BL191" s="15" t="s">
        <v>131</v>
      </c>
      <c r="BM191" s="141" t="s">
        <v>391</v>
      </c>
    </row>
    <row r="192" spans="2:65" s="1" customFormat="1" ht="19.5">
      <c r="B192" s="30"/>
      <c r="D192" s="143" t="s">
        <v>140</v>
      </c>
      <c r="F192" s="144" t="s">
        <v>276</v>
      </c>
      <c r="I192" s="145"/>
      <c r="L192" s="30"/>
      <c r="M192" s="146"/>
      <c r="T192" s="54"/>
      <c r="AT192" s="15" t="s">
        <v>140</v>
      </c>
      <c r="AU192" s="15" t="s">
        <v>84</v>
      </c>
    </row>
    <row r="193" spans="2:65" s="1" customFormat="1" ht="33" customHeight="1">
      <c r="B193" s="30"/>
      <c r="C193" s="130" t="s">
        <v>217</v>
      </c>
      <c r="D193" s="130" t="s">
        <v>126</v>
      </c>
      <c r="E193" s="131" t="s">
        <v>282</v>
      </c>
      <c r="F193" s="132" t="s">
        <v>283</v>
      </c>
      <c r="G193" s="133" t="s">
        <v>169</v>
      </c>
      <c r="H193" s="134">
        <v>149.654</v>
      </c>
      <c r="I193" s="135"/>
      <c r="J193" s="136">
        <f>ROUND(I193*H193,2)</f>
        <v>0</v>
      </c>
      <c r="K193" s="132" t="s">
        <v>130</v>
      </c>
      <c r="L193" s="30"/>
      <c r="M193" s="137" t="s">
        <v>1</v>
      </c>
      <c r="N193" s="138" t="s">
        <v>39</v>
      </c>
      <c r="P193" s="139">
        <f>O193*H193</f>
        <v>0</v>
      </c>
      <c r="Q193" s="139">
        <v>0</v>
      </c>
      <c r="R193" s="139">
        <f>Q193*H193</f>
        <v>0</v>
      </c>
      <c r="S193" s="139">
        <v>0</v>
      </c>
      <c r="T193" s="140">
        <f>S193*H193</f>
        <v>0</v>
      </c>
      <c r="AR193" s="141" t="s">
        <v>131</v>
      </c>
      <c r="AT193" s="141" t="s">
        <v>126</v>
      </c>
      <c r="AU193" s="141" t="s">
        <v>84</v>
      </c>
      <c r="AY193" s="15" t="s">
        <v>124</v>
      </c>
      <c r="BE193" s="142">
        <f>IF(N193="základní",J193,0)</f>
        <v>0</v>
      </c>
      <c r="BF193" s="142">
        <f>IF(N193="snížená",J193,0)</f>
        <v>0</v>
      </c>
      <c r="BG193" s="142">
        <f>IF(N193="zákl. přenesená",J193,0)</f>
        <v>0</v>
      </c>
      <c r="BH193" s="142">
        <f>IF(N193="sníž. přenesená",J193,0)</f>
        <v>0</v>
      </c>
      <c r="BI193" s="142">
        <f>IF(N193="nulová",J193,0)</f>
        <v>0</v>
      </c>
      <c r="BJ193" s="15" t="s">
        <v>82</v>
      </c>
      <c r="BK193" s="142">
        <f>ROUND(I193*H193,2)</f>
        <v>0</v>
      </c>
      <c r="BL193" s="15" t="s">
        <v>131</v>
      </c>
      <c r="BM193" s="141" t="s">
        <v>392</v>
      </c>
    </row>
    <row r="194" spans="2:65" s="1" customFormat="1" ht="19.5">
      <c r="B194" s="30"/>
      <c r="D194" s="143" t="s">
        <v>140</v>
      </c>
      <c r="F194" s="144" t="s">
        <v>276</v>
      </c>
      <c r="I194" s="145"/>
      <c r="L194" s="30"/>
      <c r="M194" s="164"/>
      <c r="N194" s="165"/>
      <c r="O194" s="165"/>
      <c r="P194" s="165"/>
      <c r="Q194" s="165"/>
      <c r="R194" s="165"/>
      <c r="S194" s="165"/>
      <c r="T194" s="166"/>
      <c r="AT194" s="15" t="s">
        <v>140</v>
      </c>
      <c r="AU194" s="15" t="s">
        <v>84</v>
      </c>
    </row>
    <row r="195" spans="2:65" s="1" customFormat="1" ht="6.95" customHeight="1">
      <c r="B195" s="42"/>
      <c r="C195" s="43"/>
      <c r="D195" s="43"/>
      <c r="E195" s="43"/>
      <c r="F195" s="43"/>
      <c r="G195" s="43"/>
      <c r="H195" s="43"/>
      <c r="I195" s="43"/>
      <c r="J195" s="43"/>
      <c r="K195" s="43"/>
      <c r="L195" s="30"/>
    </row>
  </sheetData>
  <sheetProtection algorithmName="SHA-512" hashValue="LPPZ0Uo2RS/K9LNB7/dJERAL2UVnzOYT/qMg1MP+0B1OvT7e5MNoLIdP8jpiVJD3T7okjcv/tknuHQZK8CVy7w==" saltValue="lWu6yew1A+/D4FsiLRJZmXa43qB39JTi6SuoPIKre9x3F4kFA66DG+3LQAdkhkM1Vo8pSAoJViY5pLb99Tck6Q==" spinCount="100000" sheet="1" objects="1" scenarios="1" formatColumns="0" formatRows="0" autoFilter="0"/>
  <autoFilter ref="C122:K194" xr:uid="{00000000-0009-0000-0000-000002000000}"/>
  <mergeCells count="9">
    <mergeCell ref="E87:H87"/>
    <mergeCell ref="E113:H113"/>
    <mergeCell ref="E115:H115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4">
    <pageSetUpPr fitToPage="1"/>
  </sheetPr>
  <dimension ref="B2:BM137"/>
  <sheetViews>
    <sheetView showGridLines="0" topLeftCell="A43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82"/>
      <c r="M2" s="182"/>
      <c r="N2" s="182"/>
      <c r="O2" s="182"/>
      <c r="P2" s="182"/>
      <c r="Q2" s="182"/>
      <c r="R2" s="182"/>
      <c r="S2" s="182"/>
      <c r="T2" s="182"/>
      <c r="U2" s="182"/>
      <c r="V2" s="182"/>
      <c r="AT2" s="15" t="s">
        <v>90</v>
      </c>
    </row>
    <row r="3" spans="2:46" ht="6.95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84</v>
      </c>
    </row>
    <row r="4" spans="2:46" ht="24.95" customHeight="1">
      <c r="B4" s="18"/>
      <c r="D4" s="19" t="s">
        <v>91</v>
      </c>
      <c r="L4" s="18"/>
      <c r="M4" s="86" t="s">
        <v>10</v>
      </c>
      <c r="AT4" s="15" t="s">
        <v>4</v>
      </c>
    </row>
    <row r="5" spans="2:46" ht="6.95" customHeight="1">
      <c r="B5" s="18"/>
      <c r="L5" s="18"/>
    </row>
    <row r="6" spans="2:46" ht="12" customHeight="1">
      <c r="B6" s="18"/>
      <c r="D6" s="25" t="s">
        <v>16</v>
      </c>
      <c r="L6" s="18"/>
    </row>
    <row r="7" spans="2:46" ht="26.25" customHeight="1">
      <c r="B7" s="18"/>
      <c r="E7" s="216" t="str">
        <f>'Rekapitulace stavby'!K6</f>
        <v>Obnova venkovního přístupu Nového zámku č.p.229, parc. č.2. k.ú. Studénka nad Odrou</v>
      </c>
      <c r="F7" s="217"/>
      <c r="G7" s="217"/>
      <c r="H7" s="217"/>
      <c r="L7" s="18"/>
    </row>
    <row r="8" spans="2:46" s="1" customFormat="1" ht="12" customHeight="1">
      <c r="B8" s="30"/>
      <c r="D8" s="25" t="s">
        <v>92</v>
      </c>
      <c r="L8" s="30"/>
    </row>
    <row r="9" spans="2:46" s="1" customFormat="1" ht="16.5" customHeight="1">
      <c r="B9" s="30"/>
      <c r="E9" s="197" t="s">
        <v>393</v>
      </c>
      <c r="F9" s="218"/>
      <c r="G9" s="218"/>
      <c r="H9" s="218"/>
      <c r="L9" s="30"/>
    </row>
    <row r="10" spans="2:46" s="1" customFormat="1" ht="11.25">
      <c r="B10" s="30"/>
      <c r="L10" s="30"/>
    </row>
    <row r="11" spans="2:46" s="1" customFormat="1" ht="12" customHeight="1">
      <c r="B11" s="30"/>
      <c r="D11" s="25" t="s">
        <v>18</v>
      </c>
      <c r="F11" s="23" t="s">
        <v>1</v>
      </c>
      <c r="I11" s="25" t="s">
        <v>19</v>
      </c>
      <c r="J11" s="23" t="s">
        <v>1</v>
      </c>
      <c r="L11" s="30"/>
    </row>
    <row r="12" spans="2:46" s="1" customFormat="1" ht="12" customHeight="1">
      <c r="B12" s="30"/>
      <c r="D12" s="25" t="s">
        <v>20</v>
      </c>
      <c r="F12" s="23" t="s">
        <v>21</v>
      </c>
      <c r="I12" s="25" t="s">
        <v>22</v>
      </c>
      <c r="J12" s="50" t="str">
        <f>'Rekapitulace stavby'!AN8</f>
        <v>16. 7. 2018</v>
      </c>
      <c r="L12" s="30"/>
    </row>
    <row r="13" spans="2:46" s="1" customFormat="1" ht="10.9" customHeight="1">
      <c r="B13" s="30"/>
      <c r="L13" s="30"/>
    </row>
    <row r="14" spans="2:46" s="1" customFormat="1" ht="12" customHeight="1">
      <c r="B14" s="30"/>
      <c r="D14" s="25" t="s">
        <v>24</v>
      </c>
      <c r="I14" s="25" t="s">
        <v>25</v>
      </c>
      <c r="J14" s="23" t="s">
        <v>1</v>
      </c>
      <c r="L14" s="30"/>
    </row>
    <row r="15" spans="2:46" s="1" customFormat="1" ht="18" customHeight="1">
      <c r="B15" s="30"/>
      <c r="E15" s="23" t="s">
        <v>26</v>
      </c>
      <c r="I15" s="25" t="s">
        <v>27</v>
      </c>
      <c r="J15" s="23" t="s">
        <v>1</v>
      </c>
      <c r="L15" s="30"/>
    </row>
    <row r="16" spans="2:46" s="1" customFormat="1" ht="6.95" customHeight="1">
      <c r="B16" s="30"/>
      <c r="L16" s="30"/>
    </row>
    <row r="17" spans="2:12" s="1" customFormat="1" ht="12" customHeight="1">
      <c r="B17" s="30"/>
      <c r="D17" s="25" t="s">
        <v>28</v>
      </c>
      <c r="I17" s="25" t="s">
        <v>25</v>
      </c>
      <c r="J17" s="26" t="str">
        <f>'Rekapitulace stavby'!AN13</f>
        <v>Vyplň údaj</v>
      </c>
      <c r="L17" s="30"/>
    </row>
    <row r="18" spans="2:12" s="1" customFormat="1" ht="18" customHeight="1">
      <c r="B18" s="30"/>
      <c r="E18" s="219" t="str">
        <f>'Rekapitulace stavby'!E14</f>
        <v>Vyplň údaj</v>
      </c>
      <c r="F18" s="181"/>
      <c r="G18" s="181"/>
      <c r="H18" s="181"/>
      <c r="I18" s="25" t="s">
        <v>27</v>
      </c>
      <c r="J18" s="26" t="str">
        <f>'Rekapitulace stavby'!AN14</f>
        <v>Vyplň údaj</v>
      </c>
      <c r="L18" s="30"/>
    </row>
    <row r="19" spans="2:12" s="1" customFormat="1" ht="6.95" customHeight="1">
      <c r="B19" s="30"/>
      <c r="L19" s="30"/>
    </row>
    <row r="20" spans="2:12" s="1" customFormat="1" ht="12" customHeight="1">
      <c r="B20" s="30"/>
      <c r="D20" s="25" t="s">
        <v>30</v>
      </c>
      <c r="I20" s="25" t="s">
        <v>25</v>
      </c>
      <c r="J20" s="23" t="s">
        <v>1</v>
      </c>
      <c r="L20" s="30"/>
    </row>
    <row r="21" spans="2:12" s="1" customFormat="1" ht="18" customHeight="1">
      <c r="B21" s="30"/>
      <c r="E21" s="23" t="s">
        <v>26</v>
      </c>
      <c r="I21" s="25" t="s">
        <v>27</v>
      </c>
      <c r="J21" s="23" t="s">
        <v>1</v>
      </c>
      <c r="L21" s="30"/>
    </row>
    <row r="22" spans="2:12" s="1" customFormat="1" ht="6.95" customHeight="1">
      <c r="B22" s="30"/>
      <c r="L22" s="30"/>
    </row>
    <row r="23" spans="2:12" s="1" customFormat="1" ht="12" customHeight="1">
      <c r="B23" s="30"/>
      <c r="D23" s="25" t="s">
        <v>32</v>
      </c>
      <c r="I23" s="25" t="s">
        <v>25</v>
      </c>
      <c r="J23" s="23" t="s">
        <v>1</v>
      </c>
      <c r="L23" s="30"/>
    </row>
    <row r="24" spans="2:12" s="1" customFormat="1" ht="18" customHeight="1">
      <c r="B24" s="30"/>
      <c r="E24" s="23" t="s">
        <v>26</v>
      </c>
      <c r="I24" s="25" t="s">
        <v>27</v>
      </c>
      <c r="J24" s="23" t="s">
        <v>1</v>
      </c>
      <c r="L24" s="30"/>
    </row>
    <row r="25" spans="2:12" s="1" customFormat="1" ht="6.95" customHeight="1">
      <c r="B25" s="30"/>
      <c r="L25" s="30"/>
    </row>
    <row r="26" spans="2:12" s="1" customFormat="1" ht="12" customHeight="1">
      <c r="B26" s="30"/>
      <c r="D26" s="25" t="s">
        <v>33</v>
      </c>
      <c r="L26" s="30"/>
    </row>
    <row r="27" spans="2:12" s="7" customFormat="1" ht="16.5" customHeight="1">
      <c r="B27" s="87"/>
      <c r="E27" s="186" t="s">
        <v>1</v>
      </c>
      <c r="F27" s="186"/>
      <c r="G27" s="186"/>
      <c r="H27" s="186"/>
      <c r="L27" s="87"/>
    </row>
    <row r="28" spans="2:12" s="1" customFormat="1" ht="6.95" customHeight="1">
      <c r="B28" s="30"/>
      <c r="L28" s="30"/>
    </row>
    <row r="29" spans="2:12" s="1" customFormat="1" ht="6.95" customHeight="1">
      <c r="B29" s="30"/>
      <c r="D29" s="51"/>
      <c r="E29" s="51"/>
      <c r="F29" s="51"/>
      <c r="G29" s="51"/>
      <c r="H29" s="51"/>
      <c r="I29" s="51"/>
      <c r="J29" s="51"/>
      <c r="K29" s="51"/>
      <c r="L29" s="30"/>
    </row>
    <row r="30" spans="2:12" s="1" customFormat="1" ht="25.35" customHeight="1">
      <c r="B30" s="30"/>
      <c r="D30" s="88" t="s">
        <v>34</v>
      </c>
      <c r="J30" s="64">
        <f>ROUND(J122, 2)</f>
        <v>0</v>
      </c>
      <c r="L30" s="30"/>
    </row>
    <row r="31" spans="2:12" s="1" customFormat="1" ht="6.95" customHeight="1">
      <c r="B31" s="30"/>
      <c r="D31" s="51"/>
      <c r="E31" s="51"/>
      <c r="F31" s="51"/>
      <c r="G31" s="51"/>
      <c r="H31" s="51"/>
      <c r="I31" s="51"/>
      <c r="J31" s="51"/>
      <c r="K31" s="51"/>
      <c r="L31" s="30"/>
    </row>
    <row r="32" spans="2:12" s="1" customFormat="1" ht="14.45" customHeight="1">
      <c r="B32" s="30"/>
      <c r="F32" s="33" t="s">
        <v>36</v>
      </c>
      <c r="I32" s="33" t="s">
        <v>35</v>
      </c>
      <c r="J32" s="33" t="s">
        <v>37</v>
      </c>
      <c r="L32" s="30"/>
    </row>
    <row r="33" spans="2:12" s="1" customFormat="1" ht="14.45" customHeight="1">
      <c r="B33" s="30"/>
      <c r="D33" s="53" t="s">
        <v>38</v>
      </c>
      <c r="E33" s="25" t="s">
        <v>39</v>
      </c>
      <c r="F33" s="89">
        <f>ROUND((SUM(BE122:BE136)),  2)</f>
        <v>0</v>
      </c>
      <c r="I33" s="90">
        <v>0.21</v>
      </c>
      <c r="J33" s="89">
        <f>ROUND(((SUM(BE122:BE136))*I33),  2)</f>
        <v>0</v>
      </c>
      <c r="L33" s="30"/>
    </row>
    <row r="34" spans="2:12" s="1" customFormat="1" ht="14.45" customHeight="1">
      <c r="B34" s="30"/>
      <c r="E34" s="25" t="s">
        <v>40</v>
      </c>
      <c r="F34" s="89">
        <f>ROUND((SUM(BF122:BF136)),  2)</f>
        <v>0</v>
      </c>
      <c r="I34" s="90">
        <v>0.15</v>
      </c>
      <c r="J34" s="89">
        <f>ROUND(((SUM(BF122:BF136))*I34),  2)</f>
        <v>0</v>
      </c>
      <c r="L34" s="30"/>
    </row>
    <row r="35" spans="2:12" s="1" customFormat="1" ht="14.45" hidden="1" customHeight="1">
      <c r="B35" s="30"/>
      <c r="E35" s="25" t="s">
        <v>41</v>
      </c>
      <c r="F35" s="89">
        <f>ROUND((SUM(BG122:BG136)),  2)</f>
        <v>0</v>
      </c>
      <c r="I35" s="90">
        <v>0.21</v>
      </c>
      <c r="J35" s="89">
        <f>0</f>
        <v>0</v>
      </c>
      <c r="L35" s="30"/>
    </row>
    <row r="36" spans="2:12" s="1" customFormat="1" ht="14.45" hidden="1" customHeight="1">
      <c r="B36" s="30"/>
      <c r="E36" s="25" t="s">
        <v>42</v>
      </c>
      <c r="F36" s="89">
        <f>ROUND((SUM(BH122:BH136)),  2)</f>
        <v>0</v>
      </c>
      <c r="I36" s="90">
        <v>0.15</v>
      </c>
      <c r="J36" s="89">
        <f>0</f>
        <v>0</v>
      </c>
      <c r="L36" s="30"/>
    </row>
    <row r="37" spans="2:12" s="1" customFormat="1" ht="14.45" hidden="1" customHeight="1">
      <c r="B37" s="30"/>
      <c r="E37" s="25" t="s">
        <v>43</v>
      </c>
      <c r="F37" s="89">
        <f>ROUND((SUM(BI122:BI136)),  2)</f>
        <v>0</v>
      </c>
      <c r="I37" s="90">
        <v>0</v>
      </c>
      <c r="J37" s="89">
        <f>0</f>
        <v>0</v>
      </c>
      <c r="L37" s="30"/>
    </row>
    <row r="38" spans="2:12" s="1" customFormat="1" ht="6.95" customHeight="1">
      <c r="B38" s="30"/>
      <c r="L38" s="30"/>
    </row>
    <row r="39" spans="2:12" s="1" customFormat="1" ht="25.35" customHeight="1">
      <c r="B39" s="30"/>
      <c r="C39" s="91"/>
      <c r="D39" s="92" t="s">
        <v>44</v>
      </c>
      <c r="E39" s="55"/>
      <c r="F39" s="55"/>
      <c r="G39" s="93" t="s">
        <v>45</v>
      </c>
      <c r="H39" s="94" t="s">
        <v>46</v>
      </c>
      <c r="I39" s="55"/>
      <c r="J39" s="95">
        <f>SUM(J30:J37)</f>
        <v>0</v>
      </c>
      <c r="K39" s="96"/>
      <c r="L39" s="30"/>
    </row>
    <row r="40" spans="2:12" s="1" customFormat="1" ht="14.45" customHeight="1">
      <c r="B40" s="30"/>
      <c r="L40" s="30"/>
    </row>
    <row r="41" spans="2:12" ht="14.45" customHeight="1">
      <c r="B41" s="18"/>
      <c r="L41" s="18"/>
    </row>
    <row r="42" spans="2:12" ht="14.45" customHeight="1">
      <c r="B42" s="18"/>
      <c r="L42" s="18"/>
    </row>
    <row r="43" spans="2:12" ht="14.45" customHeight="1">
      <c r="B43" s="18"/>
      <c r="L43" s="18"/>
    </row>
    <row r="44" spans="2:12" ht="14.45" customHeight="1">
      <c r="B44" s="18"/>
      <c r="L44" s="18"/>
    </row>
    <row r="45" spans="2:12" ht="14.45" customHeight="1">
      <c r="B45" s="18"/>
      <c r="L45" s="18"/>
    </row>
    <row r="46" spans="2:12" ht="14.45" customHeight="1">
      <c r="B46" s="18"/>
      <c r="L46" s="18"/>
    </row>
    <row r="47" spans="2:12" ht="14.45" customHeight="1">
      <c r="B47" s="18"/>
      <c r="L47" s="18"/>
    </row>
    <row r="48" spans="2:12" ht="14.45" customHeight="1">
      <c r="B48" s="18"/>
      <c r="L48" s="18"/>
    </row>
    <row r="49" spans="2:12" ht="14.45" customHeight="1">
      <c r="B49" s="18"/>
      <c r="L49" s="18"/>
    </row>
    <row r="50" spans="2:12" s="1" customFormat="1" ht="14.45" customHeight="1">
      <c r="B50" s="30"/>
      <c r="D50" s="39" t="s">
        <v>47</v>
      </c>
      <c r="E50" s="40"/>
      <c r="F50" s="40"/>
      <c r="G50" s="39" t="s">
        <v>48</v>
      </c>
      <c r="H50" s="40"/>
      <c r="I50" s="40"/>
      <c r="J50" s="40"/>
      <c r="K50" s="40"/>
      <c r="L50" s="30"/>
    </row>
    <row r="51" spans="2:12" ht="11.25">
      <c r="B51" s="18"/>
      <c r="L51" s="18"/>
    </row>
    <row r="52" spans="2:12" ht="11.25">
      <c r="B52" s="18"/>
      <c r="L52" s="18"/>
    </row>
    <row r="53" spans="2:12" ht="11.25">
      <c r="B53" s="18"/>
      <c r="L53" s="18"/>
    </row>
    <row r="54" spans="2:12" ht="11.25">
      <c r="B54" s="18"/>
      <c r="L54" s="18"/>
    </row>
    <row r="55" spans="2:12" ht="11.25">
      <c r="B55" s="18"/>
      <c r="L55" s="18"/>
    </row>
    <row r="56" spans="2:12" ht="11.25">
      <c r="B56" s="18"/>
      <c r="L56" s="18"/>
    </row>
    <row r="57" spans="2:12" ht="11.25">
      <c r="B57" s="18"/>
      <c r="L57" s="18"/>
    </row>
    <row r="58" spans="2:12" ht="11.25">
      <c r="B58" s="18"/>
      <c r="L58" s="18"/>
    </row>
    <row r="59" spans="2:12" ht="11.25">
      <c r="B59" s="18"/>
      <c r="L59" s="18"/>
    </row>
    <row r="60" spans="2:12" ht="11.25">
      <c r="B60" s="18"/>
      <c r="L60" s="18"/>
    </row>
    <row r="61" spans="2:12" s="1" customFormat="1" ht="12.75">
      <c r="B61" s="30"/>
      <c r="D61" s="41" t="s">
        <v>49</v>
      </c>
      <c r="E61" s="32"/>
      <c r="F61" s="97" t="s">
        <v>50</v>
      </c>
      <c r="G61" s="41" t="s">
        <v>49</v>
      </c>
      <c r="H61" s="32"/>
      <c r="I61" s="32"/>
      <c r="J61" s="98" t="s">
        <v>50</v>
      </c>
      <c r="K61" s="32"/>
      <c r="L61" s="30"/>
    </row>
    <row r="62" spans="2:12" ht="11.25">
      <c r="B62" s="18"/>
      <c r="L62" s="18"/>
    </row>
    <row r="63" spans="2:12" ht="11.25">
      <c r="B63" s="18"/>
      <c r="L63" s="18"/>
    </row>
    <row r="64" spans="2:12" ht="11.25">
      <c r="B64" s="18"/>
      <c r="L64" s="18"/>
    </row>
    <row r="65" spans="2:12" s="1" customFormat="1" ht="12.75">
      <c r="B65" s="30"/>
      <c r="D65" s="39" t="s">
        <v>51</v>
      </c>
      <c r="E65" s="40"/>
      <c r="F65" s="40"/>
      <c r="G65" s="39" t="s">
        <v>52</v>
      </c>
      <c r="H65" s="40"/>
      <c r="I65" s="40"/>
      <c r="J65" s="40"/>
      <c r="K65" s="40"/>
      <c r="L65" s="30"/>
    </row>
    <row r="66" spans="2:12" ht="11.25">
      <c r="B66" s="18"/>
      <c r="L66" s="18"/>
    </row>
    <row r="67" spans="2:12" ht="11.25">
      <c r="B67" s="18"/>
      <c r="L67" s="18"/>
    </row>
    <row r="68" spans="2:12" ht="11.25">
      <c r="B68" s="18"/>
      <c r="L68" s="18"/>
    </row>
    <row r="69" spans="2:12" ht="11.25">
      <c r="B69" s="18"/>
      <c r="L69" s="18"/>
    </row>
    <row r="70" spans="2:12" ht="11.25">
      <c r="B70" s="18"/>
      <c r="L70" s="18"/>
    </row>
    <row r="71" spans="2:12" ht="11.25">
      <c r="B71" s="18"/>
      <c r="L71" s="18"/>
    </row>
    <row r="72" spans="2:12" ht="11.25">
      <c r="B72" s="18"/>
      <c r="L72" s="18"/>
    </row>
    <row r="73" spans="2:12" ht="11.25">
      <c r="B73" s="18"/>
      <c r="L73" s="18"/>
    </row>
    <row r="74" spans="2:12" ht="11.25">
      <c r="B74" s="18"/>
      <c r="L74" s="18"/>
    </row>
    <row r="75" spans="2:12" ht="11.25">
      <c r="B75" s="18"/>
      <c r="L75" s="18"/>
    </row>
    <row r="76" spans="2:12" s="1" customFormat="1" ht="12.75">
      <c r="B76" s="30"/>
      <c r="D76" s="41" t="s">
        <v>49</v>
      </c>
      <c r="E76" s="32"/>
      <c r="F76" s="97" t="s">
        <v>50</v>
      </c>
      <c r="G76" s="41" t="s">
        <v>49</v>
      </c>
      <c r="H76" s="32"/>
      <c r="I76" s="32"/>
      <c r="J76" s="98" t="s">
        <v>50</v>
      </c>
      <c r="K76" s="32"/>
      <c r="L76" s="30"/>
    </row>
    <row r="77" spans="2:12" s="1" customFormat="1" ht="14.45" customHeight="1">
      <c r="B77" s="42"/>
      <c r="C77" s="43"/>
      <c r="D77" s="43"/>
      <c r="E77" s="43"/>
      <c r="F77" s="43"/>
      <c r="G77" s="43"/>
      <c r="H77" s="43"/>
      <c r="I77" s="43"/>
      <c r="J77" s="43"/>
      <c r="K77" s="43"/>
      <c r="L77" s="30"/>
    </row>
    <row r="81" spans="2:47" s="1" customFormat="1" ht="6.95" customHeight="1">
      <c r="B81" s="44"/>
      <c r="C81" s="45"/>
      <c r="D81" s="45"/>
      <c r="E81" s="45"/>
      <c r="F81" s="45"/>
      <c r="G81" s="45"/>
      <c r="H81" s="45"/>
      <c r="I81" s="45"/>
      <c r="J81" s="45"/>
      <c r="K81" s="45"/>
      <c r="L81" s="30"/>
    </row>
    <row r="82" spans="2:47" s="1" customFormat="1" ht="24.95" customHeight="1">
      <c r="B82" s="30"/>
      <c r="C82" s="19" t="s">
        <v>94</v>
      </c>
      <c r="L82" s="30"/>
    </row>
    <row r="83" spans="2:47" s="1" customFormat="1" ht="6.95" customHeight="1">
      <c r="B83" s="30"/>
      <c r="L83" s="30"/>
    </row>
    <row r="84" spans="2:47" s="1" customFormat="1" ht="12" customHeight="1">
      <c r="B84" s="30"/>
      <c r="C84" s="25" t="s">
        <v>16</v>
      </c>
      <c r="L84" s="30"/>
    </row>
    <row r="85" spans="2:47" s="1" customFormat="1" ht="26.25" customHeight="1">
      <c r="B85" s="30"/>
      <c r="E85" s="216" t="str">
        <f>E7</f>
        <v>Obnova venkovního přístupu Nového zámku č.p.229, parc. č.2. k.ú. Studénka nad Odrou</v>
      </c>
      <c r="F85" s="217"/>
      <c r="G85" s="217"/>
      <c r="H85" s="217"/>
      <c r="L85" s="30"/>
    </row>
    <row r="86" spans="2:47" s="1" customFormat="1" ht="12" customHeight="1">
      <c r="B86" s="30"/>
      <c r="C86" s="25" t="s">
        <v>92</v>
      </c>
      <c r="L86" s="30"/>
    </row>
    <row r="87" spans="2:47" s="1" customFormat="1" ht="16.5" customHeight="1">
      <c r="B87" s="30"/>
      <c r="E87" s="197" t="str">
        <f>E9</f>
        <v>SO 02.1 - Restaurátorské práce</v>
      </c>
      <c r="F87" s="218"/>
      <c r="G87" s="218"/>
      <c r="H87" s="218"/>
      <c r="L87" s="30"/>
    </row>
    <row r="88" spans="2:47" s="1" customFormat="1" ht="6.95" customHeight="1">
      <c r="B88" s="30"/>
      <c r="L88" s="30"/>
    </row>
    <row r="89" spans="2:47" s="1" customFormat="1" ht="12" customHeight="1">
      <c r="B89" s="30"/>
      <c r="C89" s="25" t="s">
        <v>20</v>
      </c>
      <c r="F89" s="23" t="str">
        <f>F12</f>
        <v>Studénka</v>
      </c>
      <c r="I89" s="25" t="s">
        <v>22</v>
      </c>
      <c r="J89" s="50" t="str">
        <f>IF(J12="","",J12)</f>
        <v>16. 7. 2018</v>
      </c>
      <c r="L89" s="30"/>
    </row>
    <row r="90" spans="2:47" s="1" customFormat="1" ht="6.95" customHeight="1">
      <c r="B90" s="30"/>
      <c r="L90" s="30"/>
    </row>
    <row r="91" spans="2:47" s="1" customFormat="1" ht="15.2" customHeight="1">
      <c r="B91" s="30"/>
      <c r="C91" s="25" t="s">
        <v>24</v>
      </c>
      <c r="F91" s="23" t="str">
        <f>E15</f>
        <v xml:space="preserve"> </v>
      </c>
      <c r="I91" s="25" t="s">
        <v>30</v>
      </c>
      <c r="J91" s="28" t="str">
        <f>E21</f>
        <v xml:space="preserve"> </v>
      </c>
      <c r="L91" s="30"/>
    </row>
    <row r="92" spans="2:47" s="1" customFormat="1" ht="15.2" customHeight="1">
      <c r="B92" s="30"/>
      <c r="C92" s="25" t="s">
        <v>28</v>
      </c>
      <c r="F92" s="23" t="str">
        <f>IF(E18="","",E18)</f>
        <v>Vyplň údaj</v>
      </c>
      <c r="I92" s="25" t="s">
        <v>32</v>
      </c>
      <c r="J92" s="28" t="str">
        <f>E24</f>
        <v xml:space="preserve"> </v>
      </c>
      <c r="L92" s="30"/>
    </row>
    <row r="93" spans="2:47" s="1" customFormat="1" ht="10.35" customHeight="1">
      <c r="B93" s="30"/>
      <c r="L93" s="30"/>
    </row>
    <row r="94" spans="2:47" s="1" customFormat="1" ht="29.25" customHeight="1">
      <c r="B94" s="30"/>
      <c r="C94" s="99" t="s">
        <v>95</v>
      </c>
      <c r="D94" s="91"/>
      <c r="E94" s="91"/>
      <c r="F94" s="91"/>
      <c r="G94" s="91"/>
      <c r="H94" s="91"/>
      <c r="I94" s="91"/>
      <c r="J94" s="100" t="s">
        <v>96</v>
      </c>
      <c r="K94" s="91"/>
      <c r="L94" s="30"/>
    </row>
    <row r="95" spans="2:47" s="1" customFormat="1" ht="10.35" customHeight="1">
      <c r="B95" s="30"/>
      <c r="L95" s="30"/>
    </row>
    <row r="96" spans="2:47" s="1" customFormat="1" ht="22.9" customHeight="1">
      <c r="B96" s="30"/>
      <c r="C96" s="101" t="s">
        <v>97</v>
      </c>
      <c r="J96" s="64">
        <f>J122</f>
        <v>0</v>
      </c>
      <c r="L96" s="30"/>
      <c r="AU96" s="15" t="s">
        <v>98</v>
      </c>
    </row>
    <row r="97" spans="2:12" s="8" customFormat="1" ht="24.95" customHeight="1">
      <c r="B97" s="102"/>
      <c r="D97" s="103" t="s">
        <v>99</v>
      </c>
      <c r="E97" s="104"/>
      <c r="F97" s="104"/>
      <c r="G97" s="104"/>
      <c r="H97" s="104"/>
      <c r="I97" s="104"/>
      <c r="J97" s="105">
        <f>J123</f>
        <v>0</v>
      </c>
      <c r="L97" s="102"/>
    </row>
    <row r="98" spans="2:12" s="9" customFormat="1" ht="19.899999999999999" customHeight="1">
      <c r="B98" s="106"/>
      <c r="D98" s="107" t="s">
        <v>394</v>
      </c>
      <c r="E98" s="108"/>
      <c r="F98" s="108"/>
      <c r="G98" s="108"/>
      <c r="H98" s="108"/>
      <c r="I98" s="108"/>
      <c r="J98" s="109">
        <f>J124</f>
        <v>0</v>
      </c>
      <c r="L98" s="106"/>
    </row>
    <row r="99" spans="2:12" s="9" customFormat="1" ht="19.899999999999999" customHeight="1">
      <c r="B99" s="106"/>
      <c r="D99" s="107" t="s">
        <v>395</v>
      </c>
      <c r="E99" s="108"/>
      <c r="F99" s="108"/>
      <c r="G99" s="108"/>
      <c r="H99" s="108"/>
      <c r="I99" s="108"/>
      <c r="J99" s="109">
        <f>J126</f>
        <v>0</v>
      </c>
      <c r="L99" s="106"/>
    </row>
    <row r="100" spans="2:12" s="9" customFormat="1" ht="19.899999999999999" customHeight="1">
      <c r="B100" s="106"/>
      <c r="D100" s="107" t="s">
        <v>396</v>
      </c>
      <c r="E100" s="108"/>
      <c r="F100" s="108"/>
      <c r="G100" s="108"/>
      <c r="H100" s="108"/>
      <c r="I100" s="108"/>
      <c r="J100" s="109">
        <f>J129</f>
        <v>0</v>
      </c>
      <c r="L100" s="106"/>
    </row>
    <row r="101" spans="2:12" s="9" customFormat="1" ht="19.899999999999999" customHeight="1">
      <c r="B101" s="106"/>
      <c r="D101" s="107" t="s">
        <v>397</v>
      </c>
      <c r="E101" s="108"/>
      <c r="F101" s="108"/>
      <c r="G101" s="108"/>
      <c r="H101" s="108"/>
      <c r="I101" s="108"/>
      <c r="J101" s="109">
        <f>J132</f>
        <v>0</v>
      </c>
      <c r="L101" s="106"/>
    </row>
    <row r="102" spans="2:12" s="9" customFormat="1" ht="19.899999999999999" customHeight="1">
      <c r="B102" s="106"/>
      <c r="D102" s="107" t="s">
        <v>398</v>
      </c>
      <c r="E102" s="108"/>
      <c r="F102" s="108"/>
      <c r="G102" s="108"/>
      <c r="H102" s="108"/>
      <c r="I102" s="108"/>
      <c r="J102" s="109">
        <f>J135</f>
        <v>0</v>
      </c>
      <c r="L102" s="106"/>
    </row>
    <row r="103" spans="2:12" s="1" customFormat="1" ht="21.75" customHeight="1">
      <c r="B103" s="30"/>
      <c r="L103" s="30"/>
    </row>
    <row r="104" spans="2:12" s="1" customFormat="1" ht="6.95" customHeight="1">
      <c r="B104" s="42"/>
      <c r="C104" s="43"/>
      <c r="D104" s="43"/>
      <c r="E104" s="43"/>
      <c r="F104" s="43"/>
      <c r="G104" s="43"/>
      <c r="H104" s="43"/>
      <c r="I104" s="43"/>
      <c r="J104" s="43"/>
      <c r="K104" s="43"/>
      <c r="L104" s="30"/>
    </row>
    <row r="108" spans="2:12" s="1" customFormat="1" ht="6.95" customHeight="1">
      <c r="B108" s="44"/>
      <c r="C108" s="45"/>
      <c r="D108" s="45"/>
      <c r="E108" s="45"/>
      <c r="F108" s="45"/>
      <c r="G108" s="45"/>
      <c r="H108" s="45"/>
      <c r="I108" s="45"/>
      <c r="J108" s="45"/>
      <c r="K108" s="45"/>
      <c r="L108" s="30"/>
    </row>
    <row r="109" spans="2:12" s="1" customFormat="1" ht="24.95" customHeight="1">
      <c r="B109" s="30"/>
      <c r="C109" s="19" t="s">
        <v>109</v>
      </c>
      <c r="L109" s="30"/>
    </row>
    <row r="110" spans="2:12" s="1" customFormat="1" ht="6.95" customHeight="1">
      <c r="B110" s="30"/>
      <c r="L110" s="30"/>
    </row>
    <row r="111" spans="2:12" s="1" customFormat="1" ht="12" customHeight="1">
      <c r="B111" s="30"/>
      <c r="C111" s="25" t="s">
        <v>16</v>
      </c>
      <c r="L111" s="30"/>
    </row>
    <row r="112" spans="2:12" s="1" customFormat="1" ht="26.25" customHeight="1">
      <c r="B112" s="30"/>
      <c r="E112" s="216" t="str">
        <f>E7</f>
        <v>Obnova venkovního přístupu Nového zámku č.p.229, parc. č.2. k.ú. Studénka nad Odrou</v>
      </c>
      <c r="F112" s="217"/>
      <c r="G112" s="217"/>
      <c r="H112" s="217"/>
      <c r="L112" s="30"/>
    </row>
    <row r="113" spans="2:65" s="1" customFormat="1" ht="12" customHeight="1">
      <c r="B113" s="30"/>
      <c r="C113" s="25" t="s">
        <v>92</v>
      </c>
      <c r="L113" s="30"/>
    </row>
    <row r="114" spans="2:65" s="1" customFormat="1" ht="16.5" customHeight="1">
      <c r="B114" s="30"/>
      <c r="E114" s="197" t="str">
        <f>E9</f>
        <v>SO 02.1 - Restaurátorské práce</v>
      </c>
      <c r="F114" s="218"/>
      <c r="G114" s="218"/>
      <c r="H114" s="218"/>
      <c r="L114" s="30"/>
    </row>
    <row r="115" spans="2:65" s="1" customFormat="1" ht="6.95" customHeight="1">
      <c r="B115" s="30"/>
      <c r="L115" s="30"/>
    </row>
    <row r="116" spans="2:65" s="1" customFormat="1" ht="12" customHeight="1">
      <c r="B116" s="30"/>
      <c r="C116" s="25" t="s">
        <v>20</v>
      </c>
      <c r="F116" s="23" t="str">
        <f>F12</f>
        <v>Studénka</v>
      </c>
      <c r="I116" s="25" t="s">
        <v>22</v>
      </c>
      <c r="J116" s="50" t="str">
        <f>IF(J12="","",J12)</f>
        <v>16. 7. 2018</v>
      </c>
      <c r="L116" s="30"/>
    </row>
    <row r="117" spans="2:65" s="1" customFormat="1" ht="6.95" customHeight="1">
      <c r="B117" s="30"/>
      <c r="L117" s="30"/>
    </row>
    <row r="118" spans="2:65" s="1" customFormat="1" ht="15.2" customHeight="1">
      <c r="B118" s="30"/>
      <c r="C118" s="25" t="s">
        <v>24</v>
      </c>
      <c r="F118" s="23" t="str">
        <f>E15</f>
        <v xml:space="preserve"> </v>
      </c>
      <c r="I118" s="25" t="s">
        <v>30</v>
      </c>
      <c r="J118" s="28" t="str">
        <f>E21</f>
        <v xml:space="preserve"> </v>
      </c>
      <c r="L118" s="30"/>
    </row>
    <row r="119" spans="2:65" s="1" customFormat="1" ht="15.2" customHeight="1">
      <c r="B119" s="30"/>
      <c r="C119" s="25" t="s">
        <v>28</v>
      </c>
      <c r="F119" s="23" t="str">
        <f>IF(E18="","",E18)</f>
        <v>Vyplň údaj</v>
      </c>
      <c r="I119" s="25" t="s">
        <v>32</v>
      </c>
      <c r="J119" s="28" t="str">
        <f>E24</f>
        <v xml:space="preserve"> </v>
      </c>
      <c r="L119" s="30"/>
    </row>
    <row r="120" spans="2:65" s="1" customFormat="1" ht="10.35" customHeight="1">
      <c r="B120" s="30"/>
      <c r="L120" s="30"/>
    </row>
    <row r="121" spans="2:65" s="10" customFormat="1" ht="29.25" customHeight="1">
      <c r="B121" s="110"/>
      <c r="C121" s="111" t="s">
        <v>110</v>
      </c>
      <c r="D121" s="112" t="s">
        <v>59</v>
      </c>
      <c r="E121" s="112" t="s">
        <v>55</v>
      </c>
      <c r="F121" s="112" t="s">
        <v>56</v>
      </c>
      <c r="G121" s="112" t="s">
        <v>111</v>
      </c>
      <c r="H121" s="112" t="s">
        <v>112</v>
      </c>
      <c r="I121" s="112" t="s">
        <v>113</v>
      </c>
      <c r="J121" s="112" t="s">
        <v>96</v>
      </c>
      <c r="K121" s="113" t="s">
        <v>114</v>
      </c>
      <c r="L121" s="110"/>
      <c r="M121" s="57" t="s">
        <v>1</v>
      </c>
      <c r="N121" s="58" t="s">
        <v>38</v>
      </c>
      <c r="O121" s="58" t="s">
        <v>115</v>
      </c>
      <c r="P121" s="58" t="s">
        <v>116</v>
      </c>
      <c r="Q121" s="58" t="s">
        <v>117</v>
      </c>
      <c r="R121" s="58" t="s">
        <v>118</v>
      </c>
      <c r="S121" s="58" t="s">
        <v>119</v>
      </c>
      <c r="T121" s="59" t="s">
        <v>120</v>
      </c>
    </row>
    <row r="122" spans="2:65" s="1" customFormat="1" ht="22.9" customHeight="1">
      <c r="B122" s="30"/>
      <c r="C122" s="62" t="s">
        <v>121</v>
      </c>
      <c r="J122" s="114">
        <f>BK122</f>
        <v>0</v>
      </c>
      <c r="L122" s="30"/>
      <c r="M122" s="60"/>
      <c r="N122" s="51"/>
      <c r="O122" s="51"/>
      <c r="P122" s="115">
        <f>P123</f>
        <v>0</v>
      </c>
      <c r="Q122" s="51"/>
      <c r="R122" s="115">
        <f>R123</f>
        <v>6.46</v>
      </c>
      <c r="S122" s="51"/>
      <c r="T122" s="116">
        <f>T123</f>
        <v>0</v>
      </c>
      <c r="AT122" s="15" t="s">
        <v>73</v>
      </c>
      <c r="AU122" s="15" t="s">
        <v>98</v>
      </c>
      <c r="BK122" s="117">
        <f>BK123</f>
        <v>0</v>
      </c>
    </row>
    <row r="123" spans="2:65" s="11" customFormat="1" ht="25.9" customHeight="1">
      <c r="B123" s="118"/>
      <c r="D123" s="119" t="s">
        <v>73</v>
      </c>
      <c r="E123" s="120" t="s">
        <v>122</v>
      </c>
      <c r="F123" s="120" t="s">
        <v>123</v>
      </c>
      <c r="I123" s="121"/>
      <c r="J123" s="122">
        <f>BK123</f>
        <v>0</v>
      </c>
      <c r="L123" s="118"/>
      <c r="M123" s="123"/>
      <c r="P123" s="124">
        <f>P124+P126+P129+P132+P135</f>
        <v>0</v>
      </c>
      <c r="R123" s="124">
        <f>R124+R126+R129+R132+R135</f>
        <v>6.46</v>
      </c>
      <c r="T123" s="125">
        <f>T124+T126+T129+T132+T135</f>
        <v>0</v>
      </c>
      <c r="AR123" s="119" t="s">
        <v>82</v>
      </c>
      <c r="AT123" s="126" t="s">
        <v>73</v>
      </c>
      <c r="AU123" s="126" t="s">
        <v>74</v>
      </c>
      <c r="AY123" s="119" t="s">
        <v>124</v>
      </c>
      <c r="BK123" s="127">
        <f>BK124+BK126+BK129+BK132+BK135</f>
        <v>0</v>
      </c>
    </row>
    <row r="124" spans="2:65" s="11" customFormat="1" ht="22.9" customHeight="1">
      <c r="B124" s="118"/>
      <c r="D124" s="119" t="s">
        <v>73</v>
      </c>
      <c r="E124" s="128" t="s">
        <v>399</v>
      </c>
      <c r="F124" s="128" t="s">
        <v>400</v>
      </c>
      <c r="I124" s="121"/>
      <c r="J124" s="129">
        <f>BK124</f>
        <v>0</v>
      </c>
      <c r="L124" s="118"/>
      <c r="M124" s="123"/>
      <c r="P124" s="124">
        <f>P125</f>
        <v>0</v>
      </c>
      <c r="R124" s="124">
        <f>R125</f>
        <v>3.71</v>
      </c>
      <c r="T124" s="125">
        <f>T125</f>
        <v>0</v>
      </c>
      <c r="AR124" s="119" t="s">
        <v>82</v>
      </c>
      <c r="AT124" s="126" t="s">
        <v>73</v>
      </c>
      <c r="AU124" s="126" t="s">
        <v>82</v>
      </c>
      <c r="AY124" s="119" t="s">
        <v>124</v>
      </c>
      <c r="BK124" s="127">
        <f>BK125</f>
        <v>0</v>
      </c>
    </row>
    <row r="125" spans="2:65" s="1" customFormat="1" ht="37.9" customHeight="1">
      <c r="B125" s="30"/>
      <c r="C125" s="130" t="s">
        <v>82</v>
      </c>
      <c r="D125" s="130" t="s">
        <v>126</v>
      </c>
      <c r="E125" s="131" t="s">
        <v>401</v>
      </c>
      <c r="F125" s="132" t="s">
        <v>402</v>
      </c>
      <c r="G125" s="133" t="s">
        <v>371</v>
      </c>
      <c r="H125" s="134">
        <v>7</v>
      </c>
      <c r="I125" s="135"/>
      <c r="J125" s="136">
        <f>ROUND(I125*H125,2)</f>
        <v>0</v>
      </c>
      <c r="K125" s="132" t="s">
        <v>1</v>
      </c>
      <c r="L125" s="30"/>
      <c r="M125" s="137" t="s">
        <v>1</v>
      </c>
      <c r="N125" s="138" t="s">
        <v>39</v>
      </c>
      <c r="P125" s="139">
        <f>O125*H125</f>
        <v>0</v>
      </c>
      <c r="Q125" s="139">
        <v>0.53</v>
      </c>
      <c r="R125" s="139">
        <f>Q125*H125</f>
        <v>3.71</v>
      </c>
      <c r="S125" s="139">
        <v>0</v>
      </c>
      <c r="T125" s="140">
        <f>S125*H125</f>
        <v>0</v>
      </c>
      <c r="AR125" s="141" t="s">
        <v>131</v>
      </c>
      <c r="AT125" s="141" t="s">
        <v>126</v>
      </c>
      <c r="AU125" s="141" t="s">
        <v>84</v>
      </c>
      <c r="AY125" s="15" t="s">
        <v>124</v>
      </c>
      <c r="BE125" s="142">
        <f>IF(N125="základní",J125,0)</f>
        <v>0</v>
      </c>
      <c r="BF125" s="142">
        <f>IF(N125="snížená",J125,0)</f>
        <v>0</v>
      </c>
      <c r="BG125" s="142">
        <f>IF(N125="zákl. přenesená",J125,0)</f>
        <v>0</v>
      </c>
      <c r="BH125" s="142">
        <f>IF(N125="sníž. přenesená",J125,0)</f>
        <v>0</v>
      </c>
      <c r="BI125" s="142">
        <f>IF(N125="nulová",J125,0)</f>
        <v>0</v>
      </c>
      <c r="BJ125" s="15" t="s">
        <v>82</v>
      </c>
      <c r="BK125" s="142">
        <f>ROUND(I125*H125,2)</f>
        <v>0</v>
      </c>
      <c r="BL125" s="15" t="s">
        <v>131</v>
      </c>
      <c r="BM125" s="141" t="s">
        <v>403</v>
      </c>
    </row>
    <row r="126" spans="2:65" s="11" customFormat="1" ht="22.9" customHeight="1">
      <c r="B126" s="118"/>
      <c r="D126" s="119" t="s">
        <v>73</v>
      </c>
      <c r="E126" s="128" t="s">
        <v>404</v>
      </c>
      <c r="F126" s="128" t="s">
        <v>405</v>
      </c>
      <c r="I126" s="121"/>
      <c r="J126" s="129">
        <f>BK126</f>
        <v>0</v>
      </c>
      <c r="L126" s="118"/>
      <c r="M126" s="123"/>
      <c r="P126" s="124">
        <f>SUM(P127:P128)</f>
        <v>0</v>
      </c>
      <c r="R126" s="124">
        <f>SUM(R127:R128)</f>
        <v>0.98</v>
      </c>
      <c r="T126" s="125">
        <f>SUM(T127:T128)</f>
        <v>0</v>
      </c>
      <c r="AR126" s="119" t="s">
        <v>82</v>
      </c>
      <c r="AT126" s="126" t="s">
        <v>73</v>
      </c>
      <c r="AU126" s="126" t="s">
        <v>82</v>
      </c>
      <c r="AY126" s="119" t="s">
        <v>124</v>
      </c>
      <c r="BK126" s="127">
        <f>SUM(BK127:BK128)</f>
        <v>0</v>
      </c>
    </row>
    <row r="127" spans="2:65" s="1" customFormat="1" ht="33" customHeight="1">
      <c r="B127" s="30"/>
      <c r="C127" s="130" t="s">
        <v>84</v>
      </c>
      <c r="D127" s="130" t="s">
        <v>126</v>
      </c>
      <c r="E127" s="131" t="s">
        <v>406</v>
      </c>
      <c r="F127" s="132" t="s">
        <v>407</v>
      </c>
      <c r="G127" s="133" t="s">
        <v>371</v>
      </c>
      <c r="H127" s="134">
        <v>44</v>
      </c>
      <c r="I127" s="135"/>
      <c r="J127" s="136">
        <f>ROUND(I127*H127,2)</f>
        <v>0</v>
      </c>
      <c r="K127" s="132" t="s">
        <v>1</v>
      </c>
      <c r="L127" s="30"/>
      <c r="M127" s="137" t="s">
        <v>1</v>
      </c>
      <c r="N127" s="138" t="s">
        <v>39</v>
      </c>
      <c r="P127" s="139">
        <f>O127*H127</f>
        <v>0</v>
      </c>
      <c r="Q127" s="139">
        <v>0.02</v>
      </c>
      <c r="R127" s="139">
        <f>Q127*H127</f>
        <v>0.88</v>
      </c>
      <c r="S127" s="139">
        <v>0</v>
      </c>
      <c r="T127" s="140">
        <f>S127*H127</f>
        <v>0</v>
      </c>
      <c r="AR127" s="141" t="s">
        <v>131</v>
      </c>
      <c r="AT127" s="141" t="s">
        <v>126</v>
      </c>
      <c r="AU127" s="141" t="s">
        <v>84</v>
      </c>
      <c r="AY127" s="15" t="s">
        <v>124</v>
      </c>
      <c r="BE127" s="142">
        <f>IF(N127="základní",J127,0)</f>
        <v>0</v>
      </c>
      <c r="BF127" s="142">
        <f>IF(N127="snížená",J127,0)</f>
        <v>0</v>
      </c>
      <c r="BG127" s="142">
        <f>IF(N127="zákl. přenesená",J127,0)</f>
        <v>0</v>
      </c>
      <c r="BH127" s="142">
        <f>IF(N127="sníž. přenesená",J127,0)</f>
        <v>0</v>
      </c>
      <c r="BI127" s="142">
        <f>IF(N127="nulová",J127,0)</f>
        <v>0</v>
      </c>
      <c r="BJ127" s="15" t="s">
        <v>82</v>
      </c>
      <c r="BK127" s="142">
        <f>ROUND(I127*H127,2)</f>
        <v>0</v>
      </c>
      <c r="BL127" s="15" t="s">
        <v>131</v>
      </c>
      <c r="BM127" s="141" t="s">
        <v>408</v>
      </c>
    </row>
    <row r="128" spans="2:65" s="1" customFormat="1" ht="24.2" customHeight="1">
      <c r="B128" s="30"/>
      <c r="C128" s="130" t="s">
        <v>136</v>
      </c>
      <c r="D128" s="130" t="s">
        <v>126</v>
      </c>
      <c r="E128" s="131" t="s">
        <v>409</v>
      </c>
      <c r="F128" s="132" t="s">
        <v>410</v>
      </c>
      <c r="G128" s="133" t="s">
        <v>371</v>
      </c>
      <c r="H128" s="134">
        <v>5</v>
      </c>
      <c r="I128" s="135"/>
      <c r="J128" s="136">
        <f>ROUND(I128*H128,2)</f>
        <v>0</v>
      </c>
      <c r="K128" s="132" t="s">
        <v>1</v>
      </c>
      <c r="L128" s="30"/>
      <c r="M128" s="137" t="s">
        <v>1</v>
      </c>
      <c r="N128" s="138" t="s">
        <v>39</v>
      </c>
      <c r="P128" s="139">
        <f>O128*H128</f>
        <v>0</v>
      </c>
      <c r="Q128" s="139">
        <v>0.02</v>
      </c>
      <c r="R128" s="139">
        <f>Q128*H128</f>
        <v>0.1</v>
      </c>
      <c r="S128" s="139">
        <v>0</v>
      </c>
      <c r="T128" s="140">
        <f>S128*H128</f>
        <v>0</v>
      </c>
      <c r="AR128" s="141" t="s">
        <v>131</v>
      </c>
      <c r="AT128" s="141" t="s">
        <v>126</v>
      </c>
      <c r="AU128" s="141" t="s">
        <v>84</v>
      </c>
      <c r="AY128" s="15" t="s">
        <v>124</v>
      </c>
      <c r="BE128" s="142">
        <f>IF(N128="základní",J128,0)</f>
        <v>0</v>
      </c>
      <c r="BF128" s="142">
        <f>IF(N128="snížená",J128,0)</f>
        <v>0</v>
      </c>
      <c r="BG128" s="142">
        <f>IF(N128="zákl. přenesená",J128,0)</f>
        <v>0</v>
      </c>
      <c r="BH128" s="142">
        <f>IF(N128="sníž. přenesená",J128,0)</f>
        <v>0</v>
      </c>
      <c r="BI128" s="142">
        <f>IF(N128="nulová",J128,0)</f>
        <v>0</v>
      </c>
      <c r="BJ128" s="15" t="s">
        <v>82</v>
      </c>
      <c r="BK128" s="142">
        <f>ROUND(I128*H128,2)</f>
        <v>0</v>
      </c>
      <c r="BL128" s="15" t="s">
        <v>131</v>
      </c>
      <c r="BM128" s="141" t="s">
        <v>411</v>
      </c>
    </row>
    <row r="129" spans="2:65" s="11" customFormat="1" ht="22.9" customHeight="1">
      <c r="B129" s="118"/>
      <c r="D129" s="119" t="s">
        <v>73</v>
      </c>
      <c r="E129" s="128" t="s">
        <v>412</v>
      </c>
      <c r="F129" s="128" t="s">
        <v>413</v>
      </c>
      <c r="I129" s="121"/>
      <c r="J129" s="129">
        <f>BK129</f>
        <v>0</v>
      </c>
      <c r="L129" s="118"/>
      <c r="M129" s="123"/>
      <c r="P129" s="124">
        <f>SUM(P130:P131)</f>
        <v>0</v>
      </c>
      <c r="R129" s="124">
        <f>SUM(R130:R131)</f>
        <v>0.12</v>
      </c>
      <c r="T129" s="125">
        <f>SUM(T130:T131)</f>
        <v>0</v>
      </c>
      <c r="AR129" s="119" t="s">
        <v>82</v>
      </c>
      <c r="AT129" s="126" t="s">
        <v>73</v>
      </c>
      <c r="AU129" s="126" t="s">
        <v>82</v>
      </c>
      <c r="AY129" s="119" t="s">
        <v>124</v>
      </c>
      <c r="BK129" s="127">
        <f>SUM(BK130:BK131)</f>
        <v>0</v>
      </c>
    </row>
    <row r="130" spans="2:65" s="1" customFormat="1" ht="24.2" customHeight="1">
      <c r="B130" s="30"/>
      <c r="C130" s="130" t="s">
        <v>131</v>
      </c>
      <c r="D130" s="130" t="s">
        <v>126</v>
      </c>
      <c r="E130" s="131" t="s">
        <v>414</v>
      </c>
      <c r="F130" s="132" t="s">
        <v>415</v>
      </c>
      <c r="G130" s="133" t="s">
        <v>371</v>
      </c>
      <c r="H130" s="134">
        <v>4</v>
      </c>
      <c r="I130" s="135"/>
      <c r="J130" s="136">
        <f>ROUND(I130*H130,2)</f>
        <v>0</v>
      </c>
      <c r="K130" s="132" t="s">
        <v>1</v>
      </c>
      <c r="L130" s="30"/>
      <c r="M130" s="137" t="s">
        <v>1</v>
      </c>
      <c r="N130" s="138" t="s">
        <v>39</v>
      </c>
      <c r="P130" s="139">
        <f>O130*H130</f>
        <v>0</v>
      </c>
      <c r="Q130" s="139">
        <v>0.02</v>
      </c>
      <c r="R130" s="139">
        <f>Q130*H130</f>
        <v>0.08</v>
      </c>
      <c r="S130" s="139">
        <v>0</v>
      </c>
      <c r="T130" s="140">
        <f>S130*H130</f>
        <v>0</v>
      </c>
      <c r="AR130" s="141" t="s">
        <v>131</v>
      </c>
      <c r="AT130" s="141" t="s">
        <v>126</v>
      </c>
      <c r="AU130" s="141" t="s">
        <v>84</v>
      </c>
      <c r="AY130" s="15" t="s">
        <v>124</v>
      </c>
      <c r="BE130" s="142">
        <f>IF(N130="základní",J130,0)</f>
        <v>0</v>
      </c>
      <c r="BF130" s="142">
        <f>IF(N130="snížená",J130,0)</f>
        <v>0</v>
      </c>
      <c r="BG130" s="142">
        <f>IF(N130="zákl. přenesená",J130,0)</f>
        <v>0</v>
      </c>
      <c r="BH130" s="142">
        <f>IF(N130="sníž. přenesená",J130,0)</f>
        <v>0</v>
      </c>
      <c r="BI130" s="142">
        <f>IF(N130="nulová",J130,0)</f>
        <v>0</v>
      </c>
      <c r="BJ130" s="15" t="s">
        <v>82</v>
      </c>
      <c r="BK130" s="142">
        <f>ROUND(I130*H130,2)</f>
        <v>0</v>
      </c>
      <c r="BL130" s="15" t="s">
        <v>131</v>
      </c>
      <c r="BM130" s="141" t="s">
        <v>416</v>
      </c>
    </row>
    <row r="131" spans="2:65" s="1" customFormat="1" ht="21.75" customHeight="1">
      <c r="B131" s="30"/>
      <c r="C131" s="130" t="s">
        <v>146</v>
      </c>
      <c r="D131" s="130" t="s">
        <v>126</v>
      </c>
      <c r="E131" s="131" t="s">
        <v>417</v>
      </c>
      <c r="F131" s="132" t="s">
        <v>418</v>
      </c>
      <c r="G131" s="133" t="s">
        <v>371</v>
      </c>
      <c r="H131" s="134">
        <v>2</v>
      </c>
      <c r="I131" s="135"/>
      <c r="J131" s="136">
        <f>ROUND(I131*H131,2)</f>
        <v>0</v>
      </c>
      <c r="K131" s="132" t="s">
        <v>1</v>
      </c>
      <c r="L131" s="30"/>
      <c r="M131" s="137" t="s">
        <v>1</v>
      </c>
      <c r="N131" s="138" t="s">
        <v>39</v>
      </c>
      <c r="P131" s="139">
        <f>O131*H131</f>
        <v>0</v>
      </c>
      <c r="Q131" s="139">
        <v>0.02</v>
      </c>
      <c r="R131" s="139">
        <f>Q131*H131</f>
        <v>0.04</v>
      </c>
      <c r="S131" s="139">
        <v>0</v>
      </c>
      <c r="T131" s="140">
        <f>S131*H131</f>
        <v>0</v>
      </c>
      <c r="AR131" s="141" t="s">
        <v>131</v>
      </c>
      <c r="AT131" s="141" t="s">
        <v>126</v>
      </c>
      <c r="AU131" s="141" t="s">
        <v>84</v>
      </c>
      <c r="AY131" s="15" t="s">
        <v>124</v>
      </c>
      <c r="BE131" s="142">
        <f>IF(N131="základní",J131,0)</f>
        <v>0</v>
      </c>
      <c r="BF131" s="142">
        <f>IF(N131="snížená",J131,0)</f>
        <v>0</v>
      </c>
      <c r="BG131" s="142">
        <f>IF(N131="zákl. přenesená",J131,0)</f>
        <v>0</v>
      </c>
      <c r="BH131" s="142">
        <f>IF(N131="sníž. přenesená",J131,0)</f>
        <v>0</v>
      </c>
      <c r="BI131" s="142">
        <f>IF(N131="nulová",J131,0)</f>
        <v>0</v>
      </c>
      <c r="BJ131" s="15" t="s">
        <v>82</v>
      </c>
      <c r="BK131" s="142">
        <f>ROUND(I131*H131,2)</f>
        <v>0</v>
      </c>
      <c r="BL131" s="15" t="s">
        <v>131</v>
      </c>
      <c r="BM131" s="141" t="s">
        <v>419</v>
      </c>
    </row>
    <row r="132" spans="2:65" s="11" customFormat="1" ht="22.9" customHeight="1">
      <c r="B132" s="118"/>
      <c r="D132" s="119" t="s">
        <v>73</v>
      </c>
      <c r="E132" s="128" t="s">
        <v>420</v>
      </c>
      <c r="F132" s="128" t="s">
        <v>421</v>
      </c>
      <c r="I132" s="121"/>
      <c r="J132" s="129">
        <f>BK132</f>
        <v>0</v>
      </c>
      <c r="L132" s="118"/>
      <c r="M132" s="123"/>
      <c r="P132" s="124">
        <f>SUM(P133:P134)</f>
        <v>0</v>
      </c>
      <c r="R132" s="124">
        <f>SUM(R133:R134)</f>
        <v>0.7</v>
      </c>
      <c r="T132" s="125">
        <f>SUM(T133:T134)</f>
        <v>0</v>
      </c>
      <c r="AR132" s="119" t="s">
        <v>82</v>
      </c>
      <c r="AT132" s="126" t="s">
        <v>73</v>
      </c>
      <c r="AU132" s="126" t="s">
        <v>82</v>
      </c>
      <c r="AY132" s="119" t="s">
        <v>124</v>
      </c>
      <c r="BK132" s="127">
        <f>SUM(BK133:BK134)</f>
        <v>0</v>
      </c>
    </row>
    <row r="133" spans="2:65" s="1" customFormat="1" ht="24.2" customHeight="1">
      <c r="B133" s="30"/>
      <c r="C133" s="130" t="s">
        <v>150</v>
      </c>
      <c r="D133" s="130" t="s">
        <v>126</v>
      </c>
      <c r="E133" s="131" t="s">
        <v>422</v>
      </c>
      <c r="F133" s="132" t="s">
        <v>423</v>
      </c>
      <c r="G133" s="133" t="s">
        <v>424</v>
      </c>
      <c r="H133" s="134">
        <v>30</v>
      </c>
      <c r="I133" s="135"/>
      <c r="J133" s="136">
        <f>ROUND(I133*H133,2)</f>
        <v>0</v>
      </c>
      <c r="K133" s="132" t="s">
        <v>1</v>
      </c>
      <c r="L133" s="30"/>
      <c r="M133" s="137" t="s">
        <v>1</v>
      </c>
      <c r="N133" s="138" t="s">
        <v>39</v>
      </c>
      <c r="P133" s="139">
        <f>O133*H133</f>
        <v>0</v>
      </c>
      <c r="Q133" s="139">
        <v>0.02</v>
      </c>
      <c r="R133" s="139">
        <f>Q133*H133</f>
        <v>0.6</v>
      </c>
      <c r="S133" s="139">
        <v>0</v>
      </c>
      <c r="T133" s="140">
        <f>S133*H133</f>
        <v>0</v>
      </c>
      <c r="AR133" s="141" t="s">
        <v>131</v>
      </c>
      <c r="AT133" s="141" t="s">
        <v>126</v>
      </c>
      <c r="AU133" s="141" t="s">
        <v>84</v>
      </c>
      <c r="AY133" s="15" t="s">
        <v>124</v>
      </c>
      <c r="BE133" s="142">
        <f>IF(N133="základní",J133,0)</f>
        <v>0</v>
      </c>
      <c r="BF133" s="142">
        <f>IF(N133="snížená",J133,0)</f>
        <v>0</v>
      </c>
      <c r="BG133" s="142">
        <f>IF(N133="zákl. přenesená",J133,0)</f>
        <v>0</v>
      </c>
      <c r="BH133" s="142">
        <f>IF(N133="sníž. přenesená",J133,0)</f>
        <v>0</v>
      </c>
      <c r="BI133" s="142">
        <f>IF(N133="nulová",J133,0)</f>
        <v>0</v>
      </c>
      <c r="BJ133" s="15" t="s">
        <v>82</v>
      </c>
      <c r="BK133" s="142">
        <f>ROUND(I133*H133,2)</f>
        <v>0</v>
      </c>
      <c r="BL133" s="15" t="s">
        <v>131</v>
      </c>
      <c r="BM133" s="141" t="s">
        <v>425</v>
      </c>
    </row>
    <row r="134" spans="2:65" s="1" customFormat="1" ht="21.75" customHeight="1">
      <c r="B134" s="30"/>
      <c r="C134" s="130" t="s">
        <v>157</v>
      </c>
      <c r="D134" s="130" t="s">
        <v>126</v>
      </c>
      <c r="E134" s="131" t="s">
        <v>426</v>
      </c>
      <c r="F134" s="132" t="s">
        <v>427</v>
      </c>
      <c r="G134" s="133" t="s">
        <v>424</v>
      </c>
      <c r="H134" s="134">
        <v>5</v>
      </c>
      <c r="I134" s="135"/>
      <c r="J134" s="136">
        <f>ROUND(I134*H134,2)</f>
        <v>0</v>
      </c>
      <c r="K134" s="132" t="s">
        <v>1</v>
      </c>
      <c r="L134" s="30"/>
      <c r="M134" s="137" t="s">
        <v>1</v>
      </c>
      <c r="N134" s="138" t="s">
        <v>39</v>
      </c>
      <c r="P134" s="139">
        <f>O134*H134</f>
        <v>0</v>
      </c>
      <c r="Q134" s="139">
        <v>0.02</v>
      </c>
      <c r="R134" s="139">
        <f>Q134*H134</f>
        <v>0.1</v>
      </c>
      <c r="S134" s="139">
        <v>0</v>
      </c>
      <c r="T134" s="140">
        <f>S134*H134</f>
        <v>0</v>
      </c>
      <c r="AR134" s="141" t="s">
        <v>131</v>
      </c>
      <c r="AT134" s="141" t="s">
        <v>126</v>
      </c>
      <c r="AU134" s="141" t="s">
        <v>84</v>
      </c>
      <c r="AY134" s="15" t="s">
        <v>124</v>
      </c>
      <c r="BE134" s="142">
        <f>IF(N134="základní",J134,0)</f>
        <v>0</v>
      </c>
      <c r="BF134" s="142">
        <f>IF(N134="snížená",J134,0)</f>
        <v>0</v>
      </c>
      <c r="BG134" s="142">
        <f>IF(N134="zákl. přenesená",J134,0)</f>
        <v>0</v>
      </c>
      <c r="BH134" s="142">
        <f>IF(N134="sníž. přenesená",J134,0)</f>
        <v>0</v>
      </c>
      <c r="BI134" s="142">
        <f>IF(N134="nulová",J134,0)</f>
        <v>0</v>
      </c>
      <c r="BJ134" s="15" t="s">
        <v>82</v>
      </c>
      <c r="BK134" s="142">
        <f>ROUND(I134*H134,2)</f>
        <v>0</v>
      </c>
      <c r="BL134" s="15" t="s">
        <v>131</v>
      </c>
      <c r="BM134" s="141" t="s">
        <v>428</v>
      </c>
    </row>
    <row r="135" spans="2:65" s="11" customFormat="1" ht="22.9" customHeight="1">
      <c r="B135" s="118"/>
      <c r="D135" s="119" t="s">
        <v>73</v>
      </c>
      <c r="E135" s="128" t="s">
        <v>429</v>
      </c>
      <c r="F135" s="128" t="s">
        <v>430</v>
      </c>
      <c r="I135" s="121"/>
      <c r="J135" s="129">
        <f>BK135</f>
        <v>0</v>
      </c>
      <c r="L135" s="118"/>
      <c r="M135" s="123"/>
      <c r="P135" s="124">
        <f>P136</f>
        <v>0</v>
      </c>
      <c r="R135" s="124">
        <f>R136</f>
        <v>0.95</v>
      </c>
      <c r="T135" s="125">
        <f>T136</f>
        <v>0</v>
      </c>
      <c r="AR135" s="119" t="s">
        <v>82</v>
      </c>
      <c r="AT135" s="126" t="s">
        <v>73</v>
      </c>
      <c r="AU135" s="126" t="s">
        <v>82</v>
      </c>
      <c r="AY135" s="119" t="s">
        <v>124</v>
      </c>
      <c r="BK135" s="127">
        <f>BK136</f>
        <v>0</v>
      </c>
    </row>
    <row r="136" spans="2:65" s="1" customFormat="1" ht="24.2" customHeight="1">
      <c r="B136" s="30"/>
      <c r="C136" s="130" t="s">
        <v>161</v>
      </c>
      <c r="D136" s="130" t="s">
        <v>126</v>
      </c>
      <c r="E136" s="131" t="s">
        <v>431</v>
      </c>
      <c r="F136" s="132" t="s">
        <v>432</v>
      </c>
      <c r="G136" s="133" t="s">
        <v>433</v>
      </c>
      <c r="H136" s="134">
        <v>1</v>
      </c>
      <c r="I136" s="135"/>
      <c r="J136" s="136">
        <f>ROUND(I136*H136,2)</f>
        <v>0</v>
      </c>
      <c r="K136" s="132" t="s">
        <v>1</v>
      </c>
      <c r="L136" s="30"/>
      <c r="M136" s="174" t="s">
        <v>1</v>
      </c>
      <c r="N136" s="175" t="s">
        <v>39</v>
      </c>
      <c r="O136" s="165"/>
      <c r="P136" s="176">
        <f>O136*H136</f>
        <v>0</v>
      </c>
      <c r="Q136" s="176">
        <v>0.95</v>
      </c>
      <c r="R136" s="176">
        <f>Q136*H136</f>
        <v>0.95</v>
      </c>
      <c r="S136" s="176">
        <v>0</v>
      </c>
      <c r="T136" s="177">
        <f>S136*H136</f>
        <v>0</v>
      </c>
      <c r="AR136" s="141" t="s">
        <v>131</v>
      </c>
      <c r="AT136" s="141" t="s">
        <v>126</v>
      </c>
      <c r="AU136" s="141" t="s">
        <v>84</v>
      </c>
      <c r="AY136" s="15" t="s">
        <v>124</v>
      </c>
      <c r="BE136" s="142">
        <f>IF(N136="základní",J136,0)</f>
        <v>0</v>
      </c>
      <c r="BF136" s="142">
        <f>IF(N136="snížená",J136,0)</f>
        <v>0</v>
      </c>
      <c r="BG136" s="142">
        <f>IF(N136="zákl. přenesená",J136,0)</f>
        <v>0</v>
      </c>
      <c r="BH136" s="142">
        <f>IF(N136="sníž. přenesená",J136,0)</f>
        <v>0</v>
      </c>
      <c r="BI136" s="142">
        <f>IF(N136="nulová",J136,0)</f>
        <v>0</v>
      </c>
      <c r="BJ136" s="15" t="s">
        <v>82</v>
      </c>
      <c r="BK136" s="142">
        <f>ROUND(I136*H136,2)</f>
        <v>0</v>
      </c>
      <c r="BL136" s="15" t="s">
        <v>131</v>
      </c>
      <c r="BM136" s="141" t="s">
        <v>434</v>
      </c>
    </row>
    <row r="137" spans="2:65" s="1" customFormat="1" ht="6.95" customHeight="1">
      <c r="B137" s="42"/>
      <c r="C137" s="43"/>
      <c r="D137" s="43"/>
      <c r="E137" s="43"/>
      <c r="F137" s="43"/>
      <c r="G137" s="43"/>
      <c r="H137" s="43"/>
      <c r="I137" s="43"/>
      <c r="J137" s="43"/>
      <c r="K137" s="43"/>
      <c r="L137" s="30"/>
    </row>
  </sheetData>
  <sheetProtection algorithmName="SHA-512" hashValue="fNBozcH6Mv6lJuvZSDyJTp1jXEb/16xzE0Y8zEUlxe3LWVHRcF119IVK+7pep84LZ/WgWkof2JJReK+GZBGUTg==" saltValue="W0FwHKtRcTDCmuxhdGfRHUmpVszUxy8bUWVpNe89pnFBtY3f4Ps5IxVYprchMaBVA5nqtdpiO/CyBC/Ls3c/vQ==" spinCount="100000" sheet="1" objects="1" scenarios="1" formatColumns="0" formatRows="0" autoFilter="0"/>
  <autoFilter ref="C121:K136" xr:uid="{00000000-0009-0000-0000-000003000000}"/>
  <mergeCells count="9">
    <mergeCell ref="E87:H87"/>
    <mergeCell ref="E112:H112"/>
    <mergeCell ref="E114:H114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8</vt:i4>
      </vt:variant>
    </vt:vector>
  </HeadingPairs>
  <TitlesOfParts>
    <vt:vector size="12" baseType="lpstr">
      <vt:lpstr>Rekapitulace stavby</vt:lpstr>
      <vt:lpstr>SO 01 - Zpevněné venkovní...</vt:lpstr>
      <vt:lpstr>SO 02 - Schodiště a rampy</vt:lpstr>
      <vt:lpstr>SO 02.1 - Restaurátorské ...</vt:lpstr>
      <vt:lpstr>'Rekapitulace stavby'!Názvy_tisku</vt:lpstr>
      <vt:lpstr>'SO 01 - Zpevněné venkovní...'!Názvy_tisku</vt:lpstr>
      <vt:lpstr>'SO 02 - Schodiště a rampy'!Názvy_tisku</vt:lpstr>
      <vt:lpstr>'SO 02.1 - Restaurátorské ...'!Názvy_tisku</vt:lpstr>
      <vt:lpstr>'Rekapitulace stavby'!Oblast_tisku</vt:lpstr>
      <vt:lpstr>'SO 01 - Zpevněné venkovní...'!Oblast_tisku</vt:lpstr>
      <vt:lpstr>'SO 02 - Schodiště a rampy'!Oblast_tisku</vt:lpstr>
      <vt:lpstr>'SO 02.1 - Restaurátorské ...'!Oblast_tisku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J323K</dc:creator>
  <cp:lastModifiedBy>Stoklasová Martina Ing.</cp:lastModifiedBy>
  <dcterms:created xsi:type="dcterms:W3CDTF">2025-02-14T13:04:36Z</dcterms:created>
  <dcterms:modified xsi:type="dcterms:W3CDTF">2025-07-03T11:15:13Z</dcterms:modified>
</cp:coreProperties>
</file>