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R:\04MHUM\08Referent UKOM\VZMR\2025\Kolumbária_Butovice_2025\E-ZAK_přílohy\Dodatečné informace č. 1\"/>
    </mc:Choice>
  </mc:AlternateContent>
  <xr:revisionPtr revIDLastSave="0" documentId="8_{8BC8E341-2107-4769-8860-AEC6FBF0A1D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ekapitulace stavby" sheetId="1" state="veryHidden" r:id="rId1"/>
    <sheet name="SO 01 - Část 1" sheetId="2" r:id="rId2"/>
  </sheets>
  <definedNames>
    <definedName name="_xlnm._FilterDatabase" localSheetId="1" hidden="1">'SO 01 - Část 1'!$C$124:$K$230</definedName>
    <definedName name="_xlnm.Print_Titles" localSheetId="0">'Rekapitulace stavby'!$92:$92</definedName>
    <definedName name="_xlnm.Print_Titles" localSheetId="1">'SO 01 - Část 1'!$124:$124</definedName>
    <definedName name="_xlnm.Print_Area" localSheetId="0">'Rekapitulace stavby'!$D$4:$AO$76,'Rekapitulace stavby'!$C$82:$AQ$96</definedName>
    <definedName name="_xlnm.Print_Area" localSheetId="1">'SO 01 - Část 1'!$C$4:$J$76,'SO 01 - Část 1'!$C$82:$J$106,'SO 01 - Část 1'!$C$112:$J$230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230" i="2"/>
  <c r="BH230" i="2"/>
  <c r="BG230" i="2"/>
  <c r="BF230" i="2"/>
  <c r="T230" i="2"/>
  <c r="T229" i="2"/>
  <c r="R230" i="2"/>
  <c r="R229" i="2" s="1"/>
  <c r="P230" i="2"/>
  <c r="P229" i="2" s="1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J121" i="2"/>
  <c r="F121" i="2"/>
  <c r="F119" i="2"/>
  <c r="E117" i="2"/>
  <c r="J91" i="2"/>
  <c r="F91" i="2"/>
  <c r="F89" i="2"/>
  <c r="E87" i="2"/>
  <c r="J24" i="2"/>
  <c r="E24" i="2"/>
  <c r="J92" i="2"/>
  <c r="J23" i="2"/>
  <c r="J18" i="2"/>
  <c r="E18" i="2"/>
  <c r="F92" i="2" s="1"/>
  <c r="J17" i="2"/>
  <c r="J12" i="2"/>
  <c r="J89" i="2"/>
  <c r="E7" i="2"/>
  <c r="E115" i="2" s="1"/>
  <c r="L90" i="1"/>
  <c r="AM90" i="1"/>
  <c r="AM89" i="1"/>
  <c r="L89" i="1"/>
  <c r="AM87" i="1"/>
  <c r="L87" i="1"/>
  <c r="L85" i="1"/>
  <c r="L84" i="1"/>
  <c r="J206" i="2"/>
  <c r="BK193" i="2"/>
  <c r="J170" i="2"/>
  <c r="J200" i="2"/>
  <c r="BK128" i="2"/>
  <c r="J213" i="2"/>
  <c r="BK154" i="2"/>
  <c r="J210" i="2"/>
  <c r="BK170" i="2"/>
  <c r="BK220" i="2"/>
  <c r="J164" i="2"/>
  <c r="J135" i="2"/>
  <c r="J220" i="2"/>
  <c r="BK218" i="2"/>
  <c r="J162" i="2"/>
  <c r="J203" i="2"/>
  <c r="J160" i="2"/>
  <c r="J181" i="2"/>
  <c r="BK145" i="2"/>
  <c r="BK158" i="2"/>
  <c r="BK140" i="2"/>
  <c r="J187" i="2"/>
  <c r="J226" i="2"/>
  <c r="BK147" i="2"/>
  <c r="J146" i="2"/>
  <c r="BK200" i="2"/>
  <c r="AS94" i="1"/>
  <c r="BK206" i="2"/>
  <c r="J182" i="2"/>
  <c r="J230" i="2"/>
  <c r="BK152" i="2"/>
  <c r="J189" i="2"/>
  <c r="BK150" i="2"/>
  <c r="BK203" i="2"/>
  <c r="BK179" i="2"/>
  <c r="BK142" i="2"/>
  <c r="J193" i="2"/>
  <c r="BK130" i="2"/>
  <c r="BK182" i="2"/>
  <c r="BK157" i="2"/>
  <c r="J225" i="2"/>
  <c r="BK187" i="2"/>
  <c r="BK222" i="2"/>
  <c r="BK183" i="2"/>
  <c r="BK226" i="2"/>
  <c r="J157" i="2"/>
  <c r="J218" i="2"/>
  <c r="BK177" i="2"/>
  <c r="J145" i="2"/>
  <c r="J202" i="2"/>
  <c r="BK143" i="2"/>
  <c r="J196" i="2"/>
  <c r="BK146" i="2"/>
  <c r="BK213" i="2"/>
  <c r="J173" i="2"/>
  <c r="BK135" i="2"/>
  <c r="BK210" i="2"/>
  <c r="J132" i="2"/>
  <c r="BK196" i="2"/>
  <c r="J128" i="2"/>
  <c r="BK173" i="2"/>
  <c r="J142" i="2"/>
  <c r="BK184" i="2"/>
  <c r="BK156" i="2"/>
  <c r="BK223" i="2"/>
  <c r="BK181" i="2"/>
  <c r="BK221" i="2"/>
  <c r="J154" i="2"/>
  <c r="BK132" i="2"/>
  <c r="BK185" i="2"/>
  <c r="J174" i="2"/>
  <c r="J140" i="2"/>
  <c r="J227" i="2"/>
  <c r="J177" i="2"/>
  <c r="BK211" i="2"/>
  <c r="BK174" i="2"/>
  <c r="BK201" i="2"/>
  <c r="J156" i="2"/>
  <c r="BK230" i="2"/>
  <c r="BK160" i="2"/>
  <c r="BK225" i="2"/>
  <c r="J185" i="2"/>
  <c r="BK227" i="2"/>
  <c r="BK162" i="2"/>
  <c r="J222" i="2"/>
  <c r="J152" i="2"/>
  <c r="J150" i="2"/>
  <c r="J211" i="2"/>
  <c r="J148" i="2"/>
  <c r="J223" i="2"/>
  <c r="BK189" i="2"/>
  <c r="BK164" i="2"/>
  <c r="J183" i="2"/>
  <c r="BK148" i="2"/>
  <c r="J221" i="2"/>
  <c r="J179" i="2"/>
  <c r="J201" i="2"/>
  <c r="J158" i="2"/>
  <c r="BK202" i="2"/>
  <c r="J147" i="2"/>
  <c r="J184" i="2"/>
  <c r="J143" i="2"/>
  <c r="J130" i="2"/>
  <c r="T127" i="2" l="1"/>
  <c r="R180" i="2"/>
  <c r="BK212" i="2"/>
  <c r="J212" i="2"/>
  <c r="J103" i="2"/>
  <c r="R127" i="2"/>
  <c r="P180" i="2"/>
  <c r="R199" i="2"/>
  <c r="T205" i="2"/>
  <c r="P224" i="2"/>
  <c r="P127" i="2"/>
  <c r="P126" i="2"/>
  <c r="P125" i="2" s="1"/>
  <c r="AU95" i="1" s="1"/>
  <c r="AU94" i="1" s="1"/>
  <c r="BK180" i="2"/>
  <c r="J180" i="2"/>
  <c r="J100" i="2"/>
  <c r="T199" i="2"/>
  <c r="BK224" i="2"/>
  <c r="J224" i="2"/>
  <c r="J104" i="2"/>
  <c r="P163" i="2"/>
  <c r="P212" i="2"/>
  <c r="R212" i="2"/>
  <c r="R163" i="2"/>
  <c r="P199" i="2"/>
  <c r="R205" i="2"/>
  <c r="R224" i="2"/>
  <c r="BK127" i="2"/>
  <c r="J127" i="2"/>
  <c r="J98" i="2"/>
  <c r="T163" i="2"/>
  <c r="BK199" i="2"/>
  <c r="J199" i="2"/>
  <c r="J101" i="2" s="1"/>
  <c r="BK205" i="2"/>
  <c r="J205" i="2" s="1"/>
  <c r="J102" i="2" s="1"/>
  <c r="T212" i="2"/>
  <c r="BK163" i="2"/>
  <c r="J163" i="2"/>
  <c r="J99" i="2"/>
  <c r="T180" i="2"/>
  <c r="P205" i="2"/>
  <c r="T224" i="2"/>
  <c r="BK229" i="2"/>
  <c r="J229" i="2"/>
  <c r="J105" i="2"/>
  <c r="E85" i="2"/>
  <c r="BE140" i="2"/>
  <c r="BE145" i="2"/>
  <c r="F122" i="2"/>
  <c r="BE154" i="2"/>
  <c r="BE157" i="2"/>
  <c r="BE162" i="2"/>
  <c r="BE164" i="2"/>
  <c r="BE181" i="2"/>
  <c r="BE193" i="2"/>
  <c r="BE206" i="2"/>
  <c r="J119" i="2"/>
  <c r="J122" i="2"/>
  <c r="BE128" i="2"/>
  <c r="BE142" i="2"/>
  <c r="BE160" i="2"/>
  <c r="BE174" i="2"/>
  <c r="BE177" i="2"/>
  <c r="BE183" i="2"/>
  <c r="BE189" i="2"/>
  <c r="BE220" i="2"/>
  <c r="BE225" i="2"/>
  <c r="BE226" i="2"/>
  <c r="BE146" i="2"/>
  <c r="BE148" i="2"/>
  <c r="BE200" i="2"/>
  <c r="BE211" i="2"/>
  <c r="BE213" i="2"/>
  <c r="BE218" i="2"/>
  <c r="BE132" i="2"/>
  <c r="BE147" i="2"/>
  <c r="BE201" i="2"/>
  <c r="BE202" i="2"/>
  <c r="BE203" i="2"/>
  <c r="BE222" i="2"/>
  <c r="BE227" i="2"/>
  <c r="BE130" i="2"/>
  <c r="BE135" i="2"/>
  <c r="BE143" i="2"/>
  <c r="BE158" i="2"/>
  <c r="BE184" i="2"/>
  <c r="BE221" i="2"/>
  <c r="BE150" i="2"/>
  <c r="BE156" i="2"/>
  <c r="BE173" i="2"/>
  <c r="BE179" i="2"/>
  <c r="BE187" i="2"/>
  <c r="BE210" i="2"/>
  <c r="BE152" i="2"/>
  <c r="BE170" i="2"/>
  <c r="BE182" i="2"/>
  <c r="BE185" i="2"/>
  <c r="BE196" i="2"/>
  <c r="BE223" i="2"/>
  <c r="BE230" i="2"/>
  <c r="F37" i="2"/>
  <c r="BD95" i="1"/>
  <c r="BD94" i="1"/>
  <c r="W33" i="1"/>
  <c r="F34" i="2"/>
  <c r="BA95" i="1" s="1"/>
  <c r="BA94" i="1" s="1"/>
  <c r="AW94" i="1" s="1"/>
  <c r="AK30" i="1" s="1"/>
  <c r="F35" i="2"/>
  <c r="BB95" i="1" s="1"/>
  <c r="BB94" i="1" s="1"/>
  <c r="AX94" i="1" s="1"/>
  <c r="J34" i="2"/>
  <c r="AW95" i="1" s="1"/>
  <c r="F36" i="2"/>
  <c r="BC95" i="1"/>
  <c r="BC94" i="1" s="1"/>
  <c r="W32" i="1" s="1"/>
  <c r="R126" i="2" l="1"/>
  <c r="R125" i="2"/>
  <c r="T126" i="2"/>
  <c r="T125" i="2" s="1"/>
  <c r="BK126" i="2"/>
  <c r="J126" i="2"/>
  <c r="J97" i="2"/>
  <c r="W30" i="1"/>
  <c r="W31" i="1"/>
  <c r="J33" i="2"/>
  <c r="AV95" i="1" s="1"/>
  <c r="AT95" i="1" s="1"/>
  <c r="AY94" i="1"/>
  <c r="F33" i="2"/>
  <c r="AZ95" i="1"/>
  <c r="AZ94" i="1"/>
  <c r="AV94" i="1"/>
  <c r="AK29" i="1" s="1"/>
  <c r="BK125" i="2" l="1"/>
  <c r="J125" i="2"/>
  <c r="J96" i="2" s="1"/>
  <c r="W29" i="1"/>
  <c r="AT94" i="1"/>
  <c r="J30" i="2" l="1"/>
  <c r="AG95" i="1" s="1"/>
  <c r="AG94" i="1" s="1"/>
  <c r="AK26" i="1" s="1"/>
  <c r="AK35" i="1" s="1"/>
  <c r="AN94" i="1" l="1"/>
  <c r="J39" i="2"/>
  <c r="AN95" i="1"/>
</calcChain>
</file>

<file path=xl/sharedStrings.xml><?xml version="1.0" encoding="utf-8"?>
<sst xmlns="http://schemas.openxmlformats.org/spreadsheetml/2006/main" count="1428" uniqueCount="378">
  <si>
    <t>Export Komplet</t>
  </si>
  <si>
    <t/>
  </si>
  <si>
    <t>2.0</t>
  </si>
  <si>
    <t>ZAMOK</t>
  </si>
  <si>
    <t>False</t>
  </si>
  <si>
    <t>{1b0a6ad1-7431-497c-a70e-9d681e256009}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</si>
  <si>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</si>
  <si>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</si>
  <si>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</si>
  <si>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</si>
  <si>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</si>
  <si>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</si>
  <si>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</si>
  <si>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</si>
  <si>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G2307092R1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</si>
  <si>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</si>
  <si>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</si>
  <si>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Rozšíření kapacity hřbitovů ve Studénce Butovice</t>
  </si>
  <si>
    <t>KSO:</t>
  </si>
  <si>
    <t>CC-CZ:</t>
  </si>
  <si>
    <t>Místo:</t>
  </si>
  <si>
    <t>Studénka</t>
  </si>
  <si>
    <t>Datum:</t>
  </si>
  <si>
    <t>12. 10. 2024</t>
  </si>
  <si>
    <t>Zadavatel:</t>
  </si>
  <si>
    <t>IČ:</t>
  </si>
  <si>
    <t>Město Studénka</t>
  </si>
  <si>
    <t>DIČ:</t>
  </si>
  <si>
    <t>Uchazeč:</t>
  </si>
  <si>
    <t>Vyplň údaj</t>
  </si>
  <si>
    <t>Projektant:</t>
  </si>
  <si>
    <t>Projekce Guňka,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</si>
  <si>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</si>
  <si>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</si>
  <si>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</si>
  <si>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</si>
  <si>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</si>
  <si>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</si>
  <si>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</si>
  <si>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</si>
  <si>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</si>
  <si>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</si>
  <si>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</si>
  <si>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</si>
  <si>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</si>
  <si>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</si>
  <si>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</si>
  <si>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</si>
  <si>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</si>
  <si>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</si>
  <si>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</si>
  <si>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</si>
  <si>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</si>
  <si>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</si>
  <si>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</si>
  <si>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</si>
  <si>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</si>
  <si>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</si>
  <si>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</si>
  <si>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</si>
  <si>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</si>
  <si>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</si>
  <si>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</si>
  <si>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</si>
  <si>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</si>
  <si>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</si>
  <si>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</si>
  <si>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</si>
  <si>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</si>
  <si>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</si>
  <si>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</si>
  <si>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</si>
  <si>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</si>
  <si>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</si>
  <si>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</si>
  <si>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</si>
  <si>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</si>
  <si>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</si>
  <si>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</si>
  <si>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</si>
  <si>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</si>
  <si>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</si>
  <si>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Část 1</t>
  </si>
  <si>
    <t>STA</t>
  </si>
  <si>
    <t>1</t>
  </si>
  <si>
    <t>{c2494d82-d400-41bc-b2d1-f60511e699ae}</t>
  </si>
  <si>
    <t>2</t>
  </si>
  <si>
    <t>KRYCÍ LIST SOUPISU PRACÍ</t>
  </si>
  <si>
    <t>Objekt:</t>
  </si>
  <si>
    <t>SO 01 - Část 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</si>
  <si>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</si>
  <si>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</si>
  <si>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</si>
  <si>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</si>
  <si>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</si>
  <si>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</si>
  <si>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</si>
  <si>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</si>
  <si>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</si>
  <si>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</si>
  <si>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</si>
  <si>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</si>
  <si>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</si>
  <si>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</si>
  <si>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</si>
  <si>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</si>
  <si>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</si>
  <si>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</si>
  <si>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</si>
  <si>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</si>
  <si>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</si>
  <si>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</si>
  <si>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</si>
  <si>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</si>
  <si>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</si>
  <si>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</si>
  <si>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</si>
  <si>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</si>
  <si>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</si>
  <si>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</si>
  <si>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</si>
  <si>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</si>
  <si>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121112005</t>
  </si>
  <si>
    <t>Sejmutí ornice tl vrstvy přes 250 do 300 mm ručně</t>
  </si>
  <si>
    <t>m2</t>
  </si>
  <si>
    <t>4</t>
  </si>
  <si>
    <t>-1261229987</t>
  </si>
  <si>
    <t>VV</t>
  </si>
  <si>
    <t>80*4,5</t>
  </si>
  <si>
    <t>131111333</t>
  </si>
  <si>
    <t>Vrtání jamek pro plotové sloupky D přes 200 do 300 mm ručně s motorovým vrtákem</t>
  </si>
  <si>
    <t>m</t>
  </si>
  <si>
    <t>-666779450</t>
  </si>
  <si>
    <t>31*0,8</t>
  </si>
  <si>
    <t>3</t>
  </si>
  <si>
    <t>131212531</t>
  </si>
  <si>
    <t>Hloubení jamek objem do 0,5 m3 v soudržných horninách třídy těžitelnosti I skupiny 3 ručně</t>
  </si>
  <si>
    <t>m3</t>
  </si>
  <si>
    <t>-1371400760</t>
  </si>
  <si>
    <t>"pro stojany na květiny a svíčky</t>
  </si>
  <si>
    <t>0,2*0,2*0,28*2</t>
  </si>
  <si>
    <t>132212131</t>
  </si>
  <si>
    <t>Hloubení nezapažených rýh šířky do 800 mm v soudržných horninách třídy těžitelnosti I skupiny 3 ručně</t>
  </si>
  <si>
    <t>1303054137</t>
  </si>
  <si>
    <t>6*0,52*(0,58+0,78)/2</t>
  </si>
  <si>
    <t>5,5*0,52*(0,53+0,72)/2</t>
  </si>
  <si>
    <t>3,17*0,52*(0,47+0,58)/2</t>
  </si>
  <si>
    <t>Součet</t>
  </si>
  <si>
    <t>5</t>
  </si>
  <si>
    <t>162351103</t>
  </si>
  <si>
    <t>Vodorovné přemístění přes 50 do 500 m výkopku/sypaniny z horniny třídy těžitelnosti I skupiny 1 až 3</t>
  </si>
  <si>
    <t>365305790</t>
  </si>
  <si>
    <t>4,775+360*0,28*0,8+0,022</t>
  </si>
  <si>
    <t>6</t>
  </si>
  <si>
    <t>171211101</t>
  </si>
  <si>
    <t>Uložení sypaniny do násypů nezhutněných ručně</t>
  </si>
  <si>
    <t>1240967242</t>
  </si>
  <si>
    <t>7</t>
  </si>
  <si>
    <t>181311105</t>
  </si>
  <si>
    <t>Rozprostření ornice tl vrstvy přes 250 do 300 mm v rovině nebo ve svahu do 1:5 ručně</t>
  </si>
  <si>
    <t>-86119359</t>
  </si>
  <si>
    <t>360*0,2</t>
  </si>
  <si>
    <t>8</t>
  </si>
  <si>
    <t>183101113</t>
  </si>
  <si>
    <t>Hloubení jamek bez výměny půdy zeminy skupiny 1 až 4 obj přes 0,02 do 0,05 m3 v rovině a svahu do 1:5</t>
  </si>
  <si>
    <t>kus</t>
  </si>
  <si>
    <t>943102314</t>
  </si>
  <si>
    <t>9</t>
  </si>
  <si>
    <t>183111012</t>
  </si>
  <si>
    <t>Rýhy pro výsadbu bez výměny půdy zeminy skupiny 1 až 4 hl do 0,4 m š přes 0,2 do 0,4 m v rovině a svahu do 1:5</t>
  </si>
  <si>
    <t>-634932659</t>
  </si>
  <si>
    <t>10</t>
  </si>
  <si>
    <t>183111112</t>
  </si>
  <si>
    <t>Hloubení jamek bez výměny půdy zeminy skupiny 1 až 4 obj přes 0,002 do 0,005 m3 v rovině a svahu do 1:5</t>
  </si>
  <si>
    <t>-230178797</t>
  </si>
  <si>
    <t>11</t>
  </si>
  <si>
    <t>183205111</t>
  </si>
  <si>
    <t>Založení záhonu v rovině a svahu do 1:5 zemina skupiny 1 a 2</t>
  </si>
  <si>
    <t>-1129678018</t>
  </si>
  <si>
    <t>42*0,3+7</t>
  </si>
  <si>
    <t>183211321</t>
  </si>
  <si>
    <t>Výsadba květin krytokořenných průměru kontejneru do 80 mm</t>
  </si>
  <si>
    <t>1989058657</t>
  </si>
  <si>
    <t>"směs trvalek" 35</t>
  </si>
  <si>
    <t>13</t>
  </si>
  <si>
    <t>183405211</t>
  </si>
  <si>
    <t>Výsev trávníku hydroosevem na ornici</t>
  </si>
  <si>
    <t>833877841</t>
  </si>
  <si>
    <t>72</t>
  </si>
  <si>
    <t>14</t>
  </si>
  <si>
    <t>M</t>
  </si>
  <si>
    <t>00572410</t>
  </si>
  <si>
    <t>osivo směs travní parková</t>
  </si>
  <si>
    <t>kg</t>
  </si>
  <si>
    <t>-1735598974</t>
  </si>
  <si>
    <t>72*0,025 'Přepočtené koeficientem množství</t>
  </si>
  <si>
    <t>15</t>
  </si>
  <si>
    <t>184102111</t>
  </si>
  <si>
    <t>Výsadba dřeviny s balem D přes 0,1 do 0,2 m do jamky se zalitím v rovině a svahu do 1:5</t>
  </si>
  <si>
    <t>767369893</t>
  </si>
  <si>
    <t>16</t>
  </si>
  <si>
    <t>02652026R1</t>
  </si>
  <si>
    <t>hortenzie /Hydrangea/</t>
  </si>
  <si>
    <t>-369273838</t>
  </si>
  <si>
    <t>17</t>
  </si>
  <si>
    <t>184701112</t>
  </si>
  <si>
    <t>Výsadba živého plotu s balem v rovině a svahu do 1:5</t>
  </si>
  <si>
    <t>-1556293787</t>
  </si>
  <si>
    <t>42*3 'Přepočtené koeficientem množství</t>
  </si>
  <si>
    <t>18</t>
  </si>
  <si>
    <t>02652023</t>
  </si>
  <si>
    <t>listnatá stálezelená rostlina pro živý plot 40-60cm</t>
  </si>
  <si>
    <t>420021990</t>
  </si>
  <si>
    <t>126*1,1 'Přepočtené koeficientem množství</t>
  </si>
  <si>
    <t>19</t>
  </si>
  <si>
    <t>189900101R1</t>
  </si>
  <si>
    <t xml:space="preserve">Ostatní náklady, hnojení a tříletá údržba </t>
  </si>
  <si>
    <t>soubor</t>
  </si>
  <si>
    <t>2005061681</t>
  </si>
  <si>
    <t>Zakládání</t>
  </si>
  <si>
    <t>20</t>
  </si>
  <si>
    <t>274313711</t>
  </si>
  <si>
    <t>Základové pásy z betonu tř. C 20/25</t>
  </si>
  <si>
    <t>-535382983</t>
  </si>
  <si>
    <t>6*0,52*1,4</t>
  </si>
  <si>
    <t>5,5*0,52*1,15</t>
  </si>
  <si>
    <t>3,17*0,52*0,9</t>
  </si>
  <si>
    <t>9,141*1,035 'Přepočtené koeficientem množství</t>
  </si>
  <si>
    <t>274351121</t>
  </si>
  <si>
    <t>Zřízení bednění základových pasů rovného</t>
  </si>
  <si>
    <t>1410323730</t>
  </si>
  <si>
    <t>14,67*2*0,5/2+0,52*0,5</t>
  </si>
  <si>
    <t>7,595*1,15 'Přepočtené koeficientem množství</t>
  </si>
  <si>
    <t>22</t>
  </si>
  <si>
    <t>274351122</t>
  </si>
  <si>
    <t>Odstranění bednění základových pasů rovného</t>
  </si>
  <si>
    <t>-330763263</t>
  </si>
  <si>
    <t>23</t>
  </si>
  <si>
    <t>275313611</t>
  </si>
  <si>
    <t>Základové patky z betonu tř. C 16/20</t>
  </si>
  <si>
    <t>717765104</t>
  </si>
  <si>
    <t>0,2*0,2*0,6*2</t>
  </si>
  <si>
    <t>0,048*1,035 'Přepočtené koeficientem množství</t>
  </si>
  <si>
    <t>24</t>
  </si>
  <si>
    <t>275351121</t>
  </si>
  <si>
    <t>Zřízení bednění základových patek</t>
  </si>
  <si>
    <t>-1490979284</t>
  </si>
  <si>
    <t>0,2*0,4*4*2</t>
  </si>
  <si>
    <t>25</t>
  </si>
  <si>
    <t>275351122</t>
  </si>
  <si>
    <t>Odstranění bednění základových patek</t>
  </si>
  <si>
    <t>-1470448474</t>
  </si>
  <si>
    <t>Svislé a kompletní konstrukce</t>
  </si>
  <si>
    <t>26</t>
  </si>
  <si>
    <t>338121123</t>
  </si>
  <si>
    <t>Osazování sloupků a vzpěr ŽB plotových zabetonováním patky o obj do 0,15 m3</t>
  </si>
  <si>
    <t>1631008748</t>
  </si>
  <si>
    <t>27</t>
  </si>
  <si>
    <t>59231042</t>
  </si>
  <si>
    <t>sloupek betonový plotový průběžný pro skládané plné ploty nat. 105x160x2900mm</t>
  </si>
  <si>
    <t>1264715168</t>
  </si>
  <si>
    <t>28</t>
  </si>
  <si>
    <t>348101120</t>
  </si>
  <si>
    <t>Osazení vrat nebo vrátek k oplocení na sloupky zděné nebo betonové pl přes 2 do 4 m2</t>
  </si>
  <si>
    <t>-1041402461</t>
  </si>
  <si>
    <t>29</t>
  </si>
  <si>
    <t>55342362R1</t>
  </si>
  <si>
    <t>brána plotová dvoukřídlá 2000x1950mm</t>
  </si>
  <si>
    <t>-587927046</t>
  </si>
  <si>
    <t>30</t>
  </si>
  <si>
    <t>348121121R1</t>
  </si>
  <si>
    <t>Osazování ŽB desek plotových na MC 500x45x2000 mm</t>
  </si>
  <si>
    <t>-1692433378</t>
  </si>
  <si>
    <t>30*4 'Přepočtené koeficientem množství</t>
  </si>
  <si>
    <t>31</t>
  </si>
  <si>
    <t>59233119R1</t>
  </si>
  <si>
    <t>deska plotová betonová 2000x45x500mm</t>
  </si>
  <si>
    <t>1685766198</t>
  </si>
  <si>
    <t>32</t>
  </si>
  <si>
    <t>388381175R1</t>
  </si>
  <si>
    <t>M+D X2 - sestava Kolumbárium 3×35 -  14470/320/1630mm, kompletní provedení dle PD</t>
  </si>
  <si>
    <t>sestava</t>
  </si>
  <si>
    <t>2028100297</t>
  </si>
  <si>
    <t>"materiál - eloxovaný hliník, černý mramor, čiré kalené sklo 6mm</t>
  </si>
  <si>
    <t>"3×35=105 schránek</t>
  </si>
  <si>
    <t>33</t>
  </si>
  <si>
    <t>388381175R2</t>
  </si>
  <si>
    <t>M+D X11 - modul na květiny, kompletní provedení dle PD</t>
  </si>
  <si>
    <t>879366349</t>
  </si>
  <si>
    <t>"materál - eloxovaný hlník</t>
  </si>
  <si>
    <t>34</t>
  </si>
  <si>
    <t>388381175R3</t>
  </si>
  <si>
    <t>M+D X12 - modul na pálení svíček, kompletní provedení dle PD</t>
  </si>
  <si>
    <t>-594612649</t>
  </si>
  <si>
    <t>Komunikace pozemní</t>
  </si>
  <si>
    <t>35</t>
  </si>
  <si>
    <t>564201111R1</t>
  </si>
  <si>
    <t>Podklad nebo podsyp ze štěrkopísku ŠP plochy přes 100 m2 tl 20 mm</t>
  </si>
  <si>
    <t>-720381911</t>
  </si>
  <si>
    <t>36</t>
  </si>
  <si>
    <t>564861111</t>
  </si>
  <si>
    <t>Podklad ze štěrkodrtě ŠD plochy přes 100 m2 tl 200 mm</t>
  </si>
  <si>
    <t>1430625725</t>
  </si>
  <si>
    <t>37</t>
  </si>
  <si>
    <t>596211253</t>
  </si>
  <si>
    <t>Kladení zámkové dlažby komunikací pro pěší strojně tl 60 mm pl do 300 m2</t>
  </si>
  <si>
    <t>2119062283</t>
  </si>
  <si>
    <t>38</t>
  </si>
  <si>
    <t>59245018</t>
  </si>
  <si>
    <t>dlažba tvar obdélník betonová 200x100x60mm přírodní</t>
  </si>
  <si>
    <t>229526195</t>
  </si>
  <si>
    <t>283*1,02 'Přepočtené koeficientem množství</t>
  </si>
  <si>
    <t>Úpravy povrchů, podlahy a osazování výplní</t>
  </si>
  <si>
    <t>39</t>
  </si>
  <si>
    <t>622142001</t>
  </si>
  <si>
    <t>Sklovláknité pletivo vnějších stěn vtlačené do tmelu</t>
  </si>
  <si>
    <t>1035223015</t>
  </si>
  <si>
    <t>(14,67*2*0,5/2+0,52*0,5)*1,1</t>
  </si>
  <si>
    <t>(14,67+0,32)*2*0,1</t>
  </si>
  <si>
    <t>40</t>
  </si>
  <si>
    <t>622151001</t>
  </si>
  <si>
    <t>Penetrační akrylátový nátěr vnějších pastovitých tenkovrstvých omítek stěn</t>
  </si>
  <si>
    <t>-912113024</t>
  </si>
  <si>
    <t>41</t>
  </si>
  <si>
    <t>622511112</t>
  </si>
  <si>
    <t>Tenkovrstvá akrylátová mozaiková střednězrnná omítka vnějších stěn</t>
  </si>
  <si>
    <t>-1885016774</t>
  </si>
  <si>
    <t>Ostatní konstrukce a práce, bourání</t>
  </si>
  <si>
    <t>42</t>
  </si>
  <si>
    <t>916331112</t>
  </si>
  <si>
    <t>Osazení zahradního obrubníku betonového do lože z betonu s boční opěrou</t>
  </si>
  <si>
    <t>-899853307</t>
  </si>
  <si>
    <t>202</t>
  </si>
  <si>
    <t>"kolem jednohrobů" (1,2+2,6)*2*6</t>
  </si>
  <si>
    <t>"kolem urnových míst" 1*4*21</t>
  </si>
  <si>
    <t>43</t>
  </si>
  <si>
    <t>59217001</t>
  </si>
  <si>
    <t>obrubník betonový zahradní 1000x50x250mm</t>
  </si>
  <si>
    <t>-1953234879</t>
  </si>
  <si>
    <t>331,6*1,02 'Přepočtené koeficientem množství</t>
  </si>
  <si>
    <t>44</t>
  </si>
  <si>
    <t>936124111R1</t>
  </si>
  <si>
    <t>Montáž lavičky stabilní parkové bez zabetonování noh</t>
  </si>
  <si>
    <t>1756296518</t>
  </si>
  <si>
    <t>45</t>
  </si>
  <si>
    <t>74910109R1</t>
  </si>
  <si>
    <t>lavička s opěradlem (nekotvená) 1500x450mm konstrukce-beton, sedák-plastové latě</t>
  </si>
  <si>
    <t>-569817739</t>
  </si>
  <si>
    <t>46</t>
  </si>
  <si>
    <t>966071711</t>
  </si>
  <si>
    <t>Bourání sloupků a vzpěr plotových ocelových do 2,5 m zabetonovaných</t>
  </si>
  <si>
    <t>-50869231</t>
  </si>
  <si>
    <t>47</t>
  </si>
  <si>
    <t>966071822</t>
  </si>
  <si>
    <t>Rozebrání oplocení z drátěného pletiva se čtvercovými oky v přes 1,6 do 2,0 m</t>
  </si>
  <si>
    <t>1095467624</t>
  </si>
  <si>
    <t>997</t>
  </si>
  <si>
    <t>Doprava suti a vybouraných hmot</t>
  </si>
  <si>
    <t>48</t>
  </si>
  <si>
    <t>997013871</t>
  </si>
  <si>
    <t>Poplatek za uložení stavebního odpadu na recyklační skládce (skládkovné) směsného stavebního a demoličního kód odpadu 17 09 04</t>
  </si>
  <si>
    <t>t</t>
  </si>
  <si>
    <t>855596557</t>
  </si>
  <si>
    <t>49</t>
  </si>
  <si>
    <t>997231111</t>
  </si>
  <si>
    <t>Vodorovná doprava suti a vybouraných hmot do 1 km</t>
  </si>
  <si>
    <t>-1302985204</t>
  </si>
  <si>
    <t>50</t>
  </si>
  <si>
    <t>997231119</t>
  </si>
  <si>
    <t>Příplatek ZKD 1 km vodorovné dopravy suti a vybouraných hmot</t>
  </si>
  <si>
    <t>1740464213</t>
  </si>
  <si>
    <t>4,278*9 'Přepočtené koeficientem množství</t>
  </si>
  <si>
    <t>998</t>
  </si>
  <si>
    <t>Přesun hmot</t>
  </si>
  <si>
    <t>51</t>
  </si>
  <si>
    <t>998231411</t>
  </si>
  <si>
    <t>Ruční přesun hmot pro sadovnické a krajinářské úpravy do 100 m</t>
  </si>
  <si>
    <t>424865420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</si>
</sst>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82" t="s">
        <v>14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R5" s="19"/>
      <c r="BE5" s="179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84" t="s">
        <v>17</v>
      </c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R6" s="19"/>
      <c r="BE6" s="180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80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80"/>
      <c r="BS8" s="16" t="s">
        <v>6</v>
      </c>
    </row>
    <row r="9" spans="1:74" ht="14.45" customHeight="1">
      <c r="B9" s="19"/>
      <c r="AR9" s="19"/>
      <c r="BE9" s="180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80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180"/>
      <c r="BS11" s="16" t="s">
        <v>6</v>
      </c>
    </row>
    <row r="12" spans="1:74" ht="6.95" customHeight="1">
      <c r="B12" s="19"/>
      <c r="AR12" s="19"/>
      <c r="BE12" s="180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180"/>
      <c r="BS13" s="16" t="s">
        <v>6</v>
      </c>
    </row>
    <row r="14" spans="1:74" ht="12.75">
      <c r="B14" s="19"/>
      <c r="E14" s="185" t="s">
        <v>29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26" t="s">
        <v>27</v>
      </c>
      <c r="AN14" s="28" t="s">
        <v>29</v>
      </c>
      <c r="AR14" s="19"/>
      <c r="BE14" s="180"/>
      <c r="BS14" s="16" t="s">
        <v>6</v>
      </c>
    </row>
    <row r="15" spans="1:74" ht="6.95" customHeight="1">
      <c r="B15" s="19"/>
      <c r="AR15" s="19"/>
      <c r="BE15" s="180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180"/>
      <c r="BS16" s="16" t="s">
        <v>4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180"/>
      <c r="BS17" s="16" t="s">
        <v>32</v>
      </c>
    </row>
    <row r="18" spans="2:71" ht="6.95" customHeight="1">
      <c r="B18" s="19"/>
      <c r="AR18" s="19"/>
      <c r="BE18" s="180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180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180"/>
      <c r="BS20" s="16" t="s">
        <v>32</v>
      </c>
    </row>
    <row r="21" spans="2:71" ht="6.95" customHeight="1">
      <c r="B21" s="19"/>
      <c r="AR21" s="19"/>
      <c r="BE21" s="180"/>
    </row>
    <row r="22" spans="2:71" ht="12" customHeight="1">
      <c r="B22" s="19"/>
      <c r="D22" s="26" t="s">
        <v>35</v>
      </c>
      <c r="AR22" s="19"/>
      <c r="BE22" s="180"/>
    </row>
    <row r="23" spans="2:71" ht="16.5" customHeight="1">
      <c r="B23" s="19"/>
      <c r="E23" s="187" t="s">
        <v>1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R23" s="19"/>
      <c r="BE23" s="180"/>
    </row>
    <row r="24" spans="2:71" ht="6.95" customHeight="1">
      <c r="B24" s="19"/>
      <c r="AR24" s="19"/>
      <c r="BE24" s="180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0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88">
        <f>ROUND(AG94,2)</f>
        <v>0</v>
      </c>
      <c r="AL26" s="189"/>
      <c r="AM26" s="189"/>
      <c r="AN26" s="189"/>
      <c r="AO26" s="189"/>
      <c r="AR26" s="31"/>
      <c r="BE26" s="180"/>
    </row>
    <row r="27" spans="2:71" s="1" customFormat="1" ht="6.95" customHeight="1">
      <c r="B27" s="31"/>
      <c r="AR27" s="31"/>
      <c r="BE27" s="180"/>
    </row>
    <row r="28" spans="2:71" s="1" customFormat="1" ht="12.75">
      <c r="B28" s="31"/>
      <c r="L28" s="190" t="s">
        <v>37</v>
      </c>
      <c r="M28" s="190"/>
      <c r="N28" s="190"/>
      <c r="O28" s="190"/>
      <c r="P28" s="190"/>
      <c r="W28" s="190" t="s">
        <v>38</v>
      </c>
      <c r="X28" s="190"/>
      <c r="Y28" s="190"/>
      <c r="Z28" s="190"/>
      <c r="AA28" s="190"/>
      <c r="AB28" s="190"/>
      <c r="AC28" s="190"/>
      <c r="AD28" s="190"/>
      <c r="AE28" s="190"/>
      <c r="AK28" s="190" t="s">
        <v>39</v>
      </c>
      <c r="AL28" s="190"/>
      <c r="AM28" s="190"/>
      <c r="AN28" s="190"/>
      <c r="AO28" s="190"/>
      <c r="AR28" s="31"/>
      <c r="BE28" s="180"/>
    </row>
    <row r="29" spans="2:71" s="2" customFormat="1" ht="14.45" customHeight="1">
      <c r="B29" s="35"/>
      <c r="D29" s="26" t="s">
        <v>40</v>
      </c>
      <c r="F29" s="26" t="s">
        <v>41</v>
      </c>
      <c r="L29" s="193">
        <v>0.21</v>
      </c>
      <c r="M29" s="192"/>
      <c r="N29" s="192"/>
      <c r="O29" s="192"/>
      <c r="P29" s="192"/>
      <c r="W29" s="191">
        <f>ROUND(AZ94, 2)</f>
        <v>0</v>
      </c>
      <c r="X29" s="192"/>
      <c r="Y29" s="192"/>
      <c r="Z29" s="192"/>
      <c r="AA29" s="192"/>
      <c r="AB29" s="192"/>
      <c r="AC29" s="192"/>
      <c r="AD29" s="192"/>
      <c r="AE29" s="192"/>
      <c r="AK29" s="191">
        <f>ROUND(AV94, 2)</f>
        <v>0</v>
      </c>
      <c r="AL29" s="192"/>
      <c r="AM29" s="192"/>
      <c r="AN29" s="192"/>
      <c r="AO29" s="192"/>
      <c r="AR29" s="35"/>
      <c r="BE29" s="181"/>
    </row>
    <row r="30" spans="2:71" s="2" customFormat="1" ht="14.45" customHeight="1">
      <c r="B30" s="35"/>
      <c r="F30" s="26" t="s">
        <v>42</v>
      </c>
      <c r="L30" s="193">
        <v>0.12</v>
      </c>
      <c r="M30" s="192"/>
      <c r="N30" s="192"/>
      <c r="O30" s="192"/>
      <c r="P30" s="192"/>
      <c r="W30" s="191">
        <f>ROUND(BA94, 2)</f>
        <v>0</v>
      </c>
      <c r="X30" s="192"/>
      <c r="Y30" s="192"/>
      <c r="Z30" s="192"/>
      <c r="AA30" s="192"/>
      <c r="AB30" s="192"/>
      <c r="AC30" s="192"/>
      <c r="AD30" s="192"/>
      <c r="AE30" s="192"/>
      <c r="AK30" s="191">
        <f>ROUND(AW94, 2)</f>
        <v>0</v>
      </c>
      <c r="AL30" s="192"/>
      <c r="AM30" s="192"/>
      <c r="AN30" s="192"/>
      <c r="AO30" s="192"/>
      <c r="AR30" s="35"/>
      <c r="BE30" s="181"/>
    </row>
    <row r="31" spans="2:71" s="2" customFormat="1" ht="14.45" hidden="1" customHeight="1">
      <c r="B31" s="35"/>
      <c r="F31" s="26" t="s">
        <v>43</v>
      </c>
      <c r="L31" s="193">
        <v>0.21</v>
      </c>
      <c r="M31" s="192"/>
      <c r="N31" s="192"/>
      <c r="O31" s="192"/>
      <c r="P31" s="192"/>
      <c r="W31" s="191">
        <f>ROUND(BB94, 2)</f>
        <v>0</v>
      </c>
      <c r="X31" s="192"/>
      <c r="Y31" s="192"/>
      <c r="Z31" s="192"/>
      <c r="AA31" s="192"/>
      <c r="AB31" s="192"/>
      <c r="AC31" s="192"/>
      <c r="AD31" s="192"/>
      <c r="AE31" s="192"/>
      <c r="AK31" s="191">
        <v>0</v>
      </c>
      <c r="AL31" s="192"/>
      <c r="AM31" s="192"/>
      <c r="AN31" s="192"/>
      <c r="AO31" s="192"/>
      <c r="AR31" s="35"/>
      <c r="BE31" s="181"/>
    </row>
    <row r="32" spans="2:71" s="2" customFormat="1" ht="14.45" hidden="1" customHeight="1">
      <c r="B32" s="35"/>
      <c r="F32" s="26" t="s">
        <v>44</v>
      </c>
      <c r="L32" s="193">
        <v>0.12</v>
      </c>
      <c r="M32" s="192"/>
      <c r="N32" s="192"/>
      <c r="O32" s="192"/>
      <c r="P32" s="192"/>
      <c r="W32" s="191">
        <f>ROUND(BC94, 2)</f>
        <v>0</v>
      </c>
      <c r="X32" s="192"/>
      <c r="Y32" s="192"/>
      <c r="Z32" s="192"/>
      <c r="AA32" s="192"/>
      <c r="AB32" s="192"/>
      <c r="AC32" s="192"/>
      <c r="AD32" s="192"/>
      <c r="AE32" s="192"/>
      <c r="AK32" s="191">
        <v>0</v>
      </c>
      <c r="AL32" s="192"/>
      <c r="AM32" s="192"/>
      <c r="AN32" s="192"/>
      <c r="AO32" s="192"/>
      <c r="AR32" s="35"/>
      <c r="BE32" s="181"/>
    </row>
    <row r="33" spans="2:57" s="2" customFormat="1" ht="14.45" hidden="1" customHeight="1">
      <c r="B33" s="35"/>
      <c r="F33" s="26" t="s">
        <v>45</v>
      </c>
      <c r="L33" s="193">
        <v>0</v>
      </c>
      <c r="M33" s="192"/>
      <c r="N33" s="192"/>
      <c r="O33" s="192"/>
      <c r="P33" s="192"/>
      <c r="W33" s="191">
        <f>ROUND(BD94, 2)</f>
        <v>0</v>
      </c>
      <c r="X33" s="192"/>
      <c r="Y33" s="192"/>
      <c r="Z33" s="192"/>
      <c r="AA33" s="192"/>
      <c r="AB33" s="192"/>
      <c r="AC33" s="192"/>
      <c r="AD33" s="192"/>
      <c r="AE33" s="192"/>
      <c r="AK33" s="191">
        <v>0</v>
      </c>
      <c r="AL33" s="192"/>
      <c r="AM33" s="192"/>
      <c r="AN33" s="192"/>
      <c r="AO33" s="192"/>
      <c r="AR33" s="35"/>
      <c r="BE33" s="181"/>
    </row>
    <row r="34" spans="2:57" s="1" customFormat="1" ht="6.95" customHeight="1">
      <c r="B34" s="31"/>
      <c r="AR34" s="31"/>
      <c r="BE34" s="180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194" t="s">
        <v>48</v>
      </c>
      <c r="Y35" s="195"/>
      <c r="Z35" s="195"/>
      <c r="AA35" s="195"/>
      <c r="AB35" s="195"/>
      <c r="AC35" s="38"/>
      <c r="AD35" s="38"/>
      <c r="AE35" s="38"/>
      <c r="AF35" s="38"/>
      <c r="AG35" s="38"/>
      <c r="AH35" s="38"/>
      <c r="AI35" s="38"/>
      <c r="AJ35" s="38"/>
      <c r="AK35" s="196">
        <f>SUM(AK26:AK33)</f>
        <v>0</v>
      </c>
      <c r="AL35" s="195"/>
      <c r="AM35" s="195"/>
      <c r="AN35" s="195"/>
      <c r="AO35" s="197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G2307092R1</v>
      </c>
      <c r="AR84" s="47"/>
    </row>
    <row r="85" spans="1:91" s="4" customFormat="1" ht="36.950000000000003" customHeight="1">
      <c r="B85" s="48"/>
      <c r="C85" s="49" t="s">
        <v>16</v>
      </c>
      <c r="L85" s="198" t="str">
        <f>K6</f>
        <v>Rozšíření kapacity hřbitovů ve Studénce Butovice</v>
      </c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Studénka</v>
      </c>
      <c r="AI87" s="26" t="s">
        <v>22</v>
      </c>
      <c r="AM87" s="200" t="str">
        <f>IF(AN8= "","",AN8)</f>
        <v>12. 10. 2024</v>
      </c>
      <c r="AN87" s="200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Město Studénka</v>
      </c>
      <c r="AI89" s="26" t="s">
        <v>30</v>
      </c>
      <c r="AM89" s="201" t="str">
        <f>IF(E17="","",E17)</f>
        <v>Projekce Guňka, s.r.o.</v>
      </c>
      <c r="AN89" s="202"/>
      <c r="AO89" s="202"/>
      <c r="AP89" s="202"/>
      <c r="AR89" s="31"/>
      <c r="AS89" s="203" t="s">
        <v>56</v>
      </c>
      <c r="AT89" s="204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201" t="str">
        <f>IF(E20="","",E20)</f>
        <v xml:space="preserve"> </v>
      </c>
      <c r="AN90" s="202"/>
      <c r="AO90" s="202"/>
      <c r="AP90" s="202"/>
      <c r="AR90" s="31"/>
      <c r="AS90" s="205"/>
      <c r="AT90" s="206"/>
      <c r="BD90" s="55"/>
    </row>
    <row r="91" spans="1:91" s="1" customFormat="1" ht="10.9" customHeight="1">
      <c r="B91" s="31"/>
      <c r="AR91" s="31"/>
      <c r="AS91" s="205"/>
      <c r="AT91" s="206"/>
      <c r="BD91" s="55"/>
    </row>
    <row r="92" spans="1:91" s="1" customFormat="1" ht="29.25" customHeight="1">
      <c r="B92" s="31"/>
      <c r="C92" s="207" t="s">
        <v>57</v>
      </c>
      <c r="D92" s="208"/>
      <c r="E92" s="208"/>
      <c r="F92" s="208"/>
      <c r="G92" s="208"/>
      <c r="H92" s="56"/>
      <c r="I92" s="209" t="s">
        <v>58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10" t="s">
        <v>59</v>
      </c>
      <c r="AH92" s="208"/>
      <c r="AI92" s="208"/>
      <c r="AJ92" s="208"/>
      <c r="AK92" s="208"/>
      <c r="AL92" s="208"/>
      <c r="AM92" s="208"/>
      <c r="AN92" s="209" t="s">
        <v>60</v>
      </c>
      <c r="AO92" s="208"/>
      <c r="AP92" s="211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5">
        <f>ROUND(AG95,2)</f>
        <v>0</v>
      </c>
      <c r="AH94" s="215"/>
      <c r="AI94" s="215"/>
      <c r="AJ94" s="215"/>
      <c r="AK94" s="215"/>
      <c r="AL94" s="215"/>
      <c r="AM94" s="215"/>
      <c r="AN94" s="216">
        <f>SUM(AG94,AT94)</f>
        <v>0</v>
      </c>
      <c r="AO94" s="216"/>
      <c r="AP94" s="216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5</v>
      </c>
      <c r="BX94" s="71" t="s">
        <v>79</v>
      </c>
      <c r="CL94" s="71" t="s">
        <v>1</v>
      </c>
    </row>
    <row r="95" spans="1:91" s="6" customFormat="1" ht="16.5" customHeight="1">
      <c r="A95" s="73" t="s">
        <v>80</v>
      </c>
      <c r="B95" s="74"/>
      <c r="C95" s="75"/>
      <c r="D95" s="214" t="s">
        <v>81</v>
      </c>
      <c r="E95" s="214"/>
      <c r="F95" s="214"/>
      <c r="G95" s="214"/>
      <c r="H95" s="214"/>
      <c r="I95" s="76"/>
      <c r="J95" s="214" t="s">
        <v>82</v>
      </c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2">
        <f>'SO 01 - Část 1'!J30</f>
        <v>0</v>
      </c>
      <c r="AH95" s="213"/>
      <c r="AI95" s="213"/>
      <c r="AJ95" s="213"/>
      <c r="AK95" s="213"/>
      <c r="AL95" s="213"/>
      <c r="AM95" s="213"/>
      <c r="AN95" s="212">
        <f>SUM(AG95,AT95)</f>
        <v>0</v>
      </c>
      <c r="AO95" s="213"/>
      <c r="AP95" s="213"/>
      <c r="AQ95" s="77" t="s">
        <v>83</v>
      </c>
      <c r="AR95" s="74"/>
      <c r="AS95" s="78">
        <v>0</v>
      </c>
      <c r="AT95" s="79">
        <f>ROUND(SUM(AV95:AW95),2)</f>
        <v>0</v>
      </c>
      <c r="AU95" s="80">
        <f>'SO 01 - Část 1'!P125</f>
        <v>0</v>
      </c>
      <c r="AV95" s="79">
        <f>'SO 01 - Část 1'!J33</f>
        <v>0</v>
      </c>
      <c r="AW95" s="79">
        <f>'SO 01 - Část 1'!J34</f>
        <v>0</v>
      </c>
      <c r="AX95" s="79">
        <f>'SO 01 - Část 1'!J35</f>
        <v>0</v>
      </c>
      <c r="AY95" s="79">
        <f>'SO 01 - Část 1'!J36</f>
        <v>0</v>
      </c>
      <c r="AZ95" s="79">
        <f>'SO 01 - Část 1'!F33</f>
        <v>0</v>
      </c>
      <c r="BA95" s="79">
        <f>'SO 01 - Část 1'!F34</f>
        <v>0</v>
      </c>
      <c r="BB95" s="79">
        <f>'SO 01 - Část 1'!F35</f>
        <v>0</v>
      </c>
      <c r="BC95" s="79">
        <f>'SO 01 - Část 1'!F36</f>
        <v>0</v>
      </c>
      <c r="BD95" s="81">
        <f>'SO 01 - Část 1'!F37</f>
        <v>0</v>
      </c>
      <c r="BT95" s="82" t="s">
        <v>84</v>
      </c>
      <c r="BV95" s="82" t="s">
        <v>78</v>
      </c>
      <c r="BW95" s="82" t="s">
        <v>85</v>
      </c>
      <c r="BX95" s="82" t="s">
        <v>5</v>
      </c>
      <c r="CL95" s="82" t="s">
        <v>1</v>
      </c>
      <c r="CM95" s="82" t="s">
        <v>86</v>
      </c>
    </row>
    <row r="96" spans="1:91" s="1" customFormat="1" ht="30" customHeight="1">
      <c r="B96" s="31"/>
      <c r="AR96" s="31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sheetProtection algorithmName="SHA-512" hashValue="L1u7JOhxmMzVfVG+tXgYliB9c3OCa1vJ5nj1wNNXLlnip/bnHMo0YeG6mzfs+v6Wim8F9dNmg53JUoObvJy0pA==" saltValue="uQQNM+fDIE6rmoCOr/tXMalqfcr7SZRCWwNcLa+ioKBBIOuVcTuD/wPTJ7RlVaXIdpUpdSREyhrHLybIBFaw9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01 - Část 1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1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87</v>
      </c>
      <c r="L4" s="19"/>
      <c r="M4" s="8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7" t="str">
        <f>'Rekapitulace stavby'!K6</f>
        <v>Rozšíření kapacity hřbitovů ve Studénce Butovice</v>
      </c>
      <c r="F7" s="218"/>
      <c r="G7" s="218"/>
      <c r="H7" s="218"/>
      <c r="L7" s="19"/>
    </row>
    <row r="8" spans="2:46" s="1" customFormat="1" ht="12" customHeight="1">
      <c r="B8" s="31"/>
      <c r="D8" s="26" t="s">
        <v>88</v>
      </c>
      <c r="L8" s="31"/>
    </row>
    <row r="9" spans="2:46" s="1" customFormat="1" ht="16.5" customHeight="1">
      <c r="B9" s="31"/>
      <c r="E9" s="198" t="s">
        <v>89</v>
      </c>
      <c r="F9" s="219"/>
      <c r="G9" s="219"/>
      <c r="H9" s="21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12. 10. 2024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0" t="str">
        <f>'Rekapitulace stavby'!E14</f>
        <v>Vyplň údaj</v>
      </c>
      <c r="F18" s="182"/>
      <c r="G18" s="182"/>
      <c r="H18" s="182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4"/>
      <c r="E27" s="187" t="s">
        <v>1</v>
      </c>
      <c r="F27" s="187"/>
      <c r="G27" s="187"/>
      <c r="H27" s="187"/>
      <c r="L27" s="84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5" t="s">
        <v>36</v>
      </c>
      <c r="J30" s="65">
        <f>ROUND(J125,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86">
        <f>ROUND((SUM(BE125:BE230)),  2)</f>
        <v>0</v>
      </c>
      <c r="I33" s="87">
        <v>0.21</v>
      </c>
      <c r="J33" s="86">
        <f>ROUND(((SUM(BE125:BE230))*I33),  2)</f>
        <v>0</v>
      </c>
      <c r="L33" s="31"/>
    </row>
    <row r="34" spans="2:12" s="1" customFormat="1" ht="14.45" customHeight="1">
      <c r="B34" s="31"/>
      <c r="E34" s="26" t="s">
        <v>42</v>
      </c>
      <c r="F34" s="86">
        <f>ROUND((SUM(BF125:BF230)),  2)</f>
        <v>0</v>
      </c>
      <c r="I34" s="87">
        <v>0.12</v>
      </c>
      <c r="J34" s="86">
        <f>ROUND(((SUM(BF125:BF230))*I34),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86">
        <f>ROUND((SUM(BG125:BG230)),  2)</f>
        <v>0</v>
      </c>
      <c r="I35" s="87">
        <v>0.21</v>
      </c>
      <c r="J35" s="86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86">
        <f>ROUND((SUM(BH125:BH230)),  2)</f>
        <v>0</v>
      </c>
      <c r="I36" s="87">
        <v>0.12</v>
      </c>
      <c r="J36" s="86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86">
        <f>ROUND((SUM(BI125:BI230)),  2)</f>
        <v>0</v>
      </c>
      <c r="I37" s="87">
        <v>0</v>
      </c>
      <c r="J37" s="86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8"/>
      <c r="D39" s="89" t="s">
        <v>46</v>
      </c>
      <c r="E39" s="56"/>
      <c r="F39" s="56"/>
      <c r="G39" s="90" t="s">
        <v>47</v>
      </c>
      <c r="H39" s="91" t="s">
        <v>48</v>
      </c>
      <c r="I39" s="56"/>
      <c r="J39" s="92">
        <f>SUM(J30:J37)</f>
        <v>0</v>
      </c>
      <c r="K39" s="9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4" t="s">
        <v>52</v>
      </c>
      <c r="G61" s="42" t="s">
        <v>51</v>
      </c>
      <c r="H61" s="33"/>
      <c r="I61" s="33"/>
      <c r="J61" s="95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4" t="s">
        <v>52</v>
      </c>
      <c r="G76" s="42" t="s">
        <v>51</v>
      </c>
      <c r="H76" s="33"/>
      <c r="I76" s="33"/>
      <c r="J76" s="95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90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17" t="str">
        <f>E7</f>
        <v>Rozšíření kapacity hřbitovů ve Studénce Butovice</v>
      </c>
      <c r="F85" s="218"/>
      <c r="G85" s="218"/>
      <c r="H85" s="218"/>
      <c r="L85" s="31"/>
    </row>
    <row r="86" spans="2:47" s="1" customFormat="1" ht="12" customHeight="1">
      <c r="B86" s="31"/>
      <c r="C86" s="26" t="s">
        <v>88</v>
      </c>
      <c r="L86" s="31"/>
    </row>
    <row r="87" spans="2:47" s="1" customFormat="1" ht="16.5" customHeight="1">
      <c r="B87" s="31"/>
      <c r="E87" s="198" t="str">
        <f>E9</f>
        <v>SO 01 - Část 1</v>
      </c>
      <c r="F87" s="219"/>
      <c r="G87" s="219"/>
      <c r="H87" s="21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Studénka</v>
      </c>
      <c r="I89" s="26" t="s">
        <v>22</v>
      </c>
      <c r="J89" s="51" t="str">
        <f>IF(J12="","",J12)</f>
        <v>12. 10. 2024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24</v>
      </c>
      <c r="F91" s="24" t="str">
        <f>E15</f>
        <v>Město Studénka</v>
      </c>
      <c r="I91" s="26" t="s">
        <v>30</v>
      </c>
      <c r="J91" s="29" t="str">
        <f>E21</f>
        <v>Projekce Guňka,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96" t="s">
        <v>91</v>
      </c>
      <c r="D94" s="88"/>
      <c r="E94" s="88"/>
      <c r="F94" s="88"/>
      <c r="G94" s="88"/>
      <c r="H94" s="88"/>
      <c r="I94" s="88"/>
      <c r="J94" s="97" t="s">
        <v>92</v>
      </c>
      <c r="K94" s="8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98" t="s">
        <v>93</v>
      </c>
      <c r="J96" s="65">
        <f>J125</f>
        <v>0</v>
      </c>
      <c r="L96" s="31"/>
      <c r="AU96" s="16" t="s">
        <v>94</v>
      </c>
    </row>
    <row r="97" spans="2:12" s="8" customFormat="1" ht="24.95" customHeight="1">
      <c r="B97" s="99"/>
      <c r="D97" s="100" t="s">
        <v>95</v>
      </c>
      <c r="E97" s="101"/>
      <c r="F97" s="101"/>
      <c r="G97" s="101"/>
      <c r="H97" s="101"/>
      <c r="I97" s="101"/>
      <c r="J97" s="102">
        <f>J126</f>
        <v>0</v>
      </c>
      <c r="L97" s="99"/>
    </row>
    <row r="98" spans="2:12" s="9" customFormat="1" ht="19.899999999999999" customHeight="1">
      <c r="B98" s="103"/>
      <c r="D98" s="104" t="s">
        <v>96</v>
      </c>
      <c r="E98" s="105"/>
      <c r="F98" s="105"/>
      <c r="G98" s="105"/>
      <c r="H98" s="105"/>
      <c r="I98" s="105"/>
      <c r="J98" s="106">
        <f>J127</f>
        <v>0</v>
      </c>
      <c r="L98" s="103"/>
    </row>
    <row r="99" spans="2:12" s="9" customFormat="1" ht="19.899999999999999" customHeight="1">
      <c r="B99" s="103"/>
      <c r="D99" s="104" t="s">
        <v>97</v>
      </c>
      <c r="E99" s="105"/>
      <c r="F99" s="105"/>
      <c r="G99" s="105"/>
      <c r="H99" s="105"/>
      <c r="I99" s="105"/>
      <c r="J99" s="106">
        <f>J163</f>
        <v>0</v>
      </c>
      <c r="L99" s="103"/>
    </row>
    <row r="100" spans="2:12" s="9" customFormat="1" ht="19.899999999999999" customHeight="1">
      <c r="B100" s="103"/>
      <c r="D100" s="104" t="s">
        <v>98</v>
      </c>
      <c r="E100" s="105"/>
      <c r="F100" s="105"/>
      <c r="G100" s="105"/>
      <c r="H100" s="105"/>
      <c r="I100" s="105"/>
      <c r="J100" s="106">
        <f>J180</f>
        <v>0</v>
      </c>
      <c r="L100" s="103"/>
    </row>
    <row r="101" spans="2:12" s="9" customFormat="1" ht="19.899999999999999" customHeight="1">
      <c r="B101" s="103"/>
      <c r="D101" s="104" t="s">
        <v>99</v>
      </c>
      <c r="E101" s="105"/>
      <c r="F101" s="105"/>
      <c r="G101" s="105"/>
      <c r="H101" s="105"/>
      <c r="I101" s="105"/>
      <c r="J101" s="106">
        <f>J199</f>
        <v>0</v>
      </c>
      <c r="L101" s="103"/>
    </row>
    <row r="102" spans="2:12" s="9" customFormat="1" ht="19.899999999999999" customHeight="1">
      <c r="B102" s="103"/>
      <c r="D102" s="104" t="s">
        <v>100</v>
      </c>
      <c r="E102" s="105"/>
      <c r="F102" s="105"/>
      <c r="G102" s="105"/>
      <c r="H102" s="105"/>
      <c r="I102" s="105"/>
      <c r="J102" s="106">
        <f>J205</f>
        <v>0</v>
      </c>
      <c r="L102" s="103"/>
    </row>
    <row r="103" spans="2:12" s="9" customFormat="1" ht="19.899999999999999" customHeight="1">
      <c r="B103" s="103"/>
      <c r="D103" s="104" t="s">
        <v>101</v>
      </c>
      <c r="E103" s="105"/>
      <c r="F103" s="105"/>
      <c r="G103" s="105"/>
      <c r="H103" s="105"/>
      <c r="I103" s="105"/>
      <c r="J103" s="106">
        <f>J212</f>
        <v>0</v>
      </c>
      <c r="L103" s="103"/>
    </row>
    <row r="104" spans="2:12" s="9" customFormat="1" ht="19.899999999999999" customHeight="1">
      <c r="B104" s="103"/>
      <c r="D104" s="104" t="s">
        <v>102</v>
      </c>
      <c r="E104" s="105"/>
      <c r="F104" s="105"/>
      <c r="G104" s="105"/>
      <c r="H104" s="105"/>
      <c r="I104" s="105"/>
      <c r="J104" s="106">
        <f>J224</f>
        <v>0</v>
      </c>
      <c r="L104" s="103"/>
    </row>
    <row r="105" spans="2:12" s="9" customFormat="1" ht="19.899999999999999" customHeight="1">
      <c r="B105" s="103"/>
      <c r="D105" s="104" t="s">
        <v>103</v>
      </c>
      <c r="E105" s="105"/>
      <c r="F105" s="105"/>
      <c r="G105" s="105"/>
      <c r="H105" s="105"/>
      <c r="I105" s="105"/>
      <c r="J105" s="106">
        <f>J229</f>
        <v>0</v>
      </c>
      <c r="L105" s="103"/>
    </row>
    <row r="106" spans="2:12" s="1" customFormat="1" ht="21.75" customHeight="1">
      <c r="B106" s="31"/>
      <c r="L106" s="31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12" s="1" customFormat="1" ht="24.95" customHeight="1">
      <c r="B112" s="31"/>
      <c r="C112" s="20" t="s">
        <v>104</v>
      </c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16</v>
      </c>
      <c r="L114" s="31"/>
    </row>
    <row r="115" spans="2:65" s="1" customFormat="1" ht="16.5" customHeight="1">
      <c r="B115" s="31"/>
      <c r="E115" s="217" t="str">
        <f>E7</f>
        <v>Rozšíření kapacity hřbitovů ve Studénce Butovice</v>
      </c>
      <c r="F115" s="218"/>
      <c r="G115" s="218"/>
      <c r="H115" s="218"/>
      <c r="L115" s="31"/>
    </row>
    <row r="116" spans="2:65" s="1" customFormat="1" ht="12" customHeight="1">
      <c r="B116" s="31"/>
      <c r="C116" s="26" t="s">
        <v>88</v>
      </c>
      <c r="L116" s="31"/>
    </row>
    <row r="117" spans="2:65" s="1" customFormat="1" ht="16.5" customHeight="1">
      <c r="B117" s="31"/>
      <c r="E117" s="198" t="str">
        <f>E9</f>
        <v>SO 01 - Část 1</v>
      </c>
      <c r="F117" s="219"/>
      <c r="G117" s="219"/>
      <c r="H117" s="219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F12</f>
        <v>Studénka</v>
      </c>
      <c r="I119" s="26" t="s">
        <v>22</v>
      </c>
      <c r="J119" s="51" t="str">
        <f>IF(J12="","",J12)</f>
        <v>12. 10. 2024</v>
      </c>
      <c r="L119" s="31"/>
    </row>
    <row r="120" spans="2:65" s="1" customFormat="1" ht="6.95" customHeight="1">
      <c r="B120" s="31"/>
      <c r="L120" s="31"/>
    </row>
    <row r="121" spans="2:65" s="1" customFormat="1" ht="25.7" customHeight="1">
      <c r="B121" s="31"/>
      <c r="C121" s="26" t="s">
        <v>24</v>
      </c>
      <c r="F121" s="24" t="str">
        <f>E15</f>
        <v>Město Studénka</v>
      </c>
      <c r="I121" s="26" t="s">
        <v>30</v>
      </c>
      <c r="J121" s="29" t="str">
        <f>E21</f>
        <v>Projekce Guňka, s.r.o.</v>
      </c>
      <c r="L121" s="31"/>
    </row>
    <row r="122" spans="2:65" s="1" customFormat="1" ht="15.2" customHeight="1">
      <c r="B122" s="31"/>
      <c r="C122" s="26" t="s">
        <v>28</v>
      </c>
      <c r="F122" s="24" t="str">
        <f>IF(E18="","",E18)</f>
        <v>Vyplň údaj</v>
      </c>
      <c r="I122" s="26" t="s">
        <v>33</v>
      </c>
      <c r="J122" s="29" t="str">
        <f>E24</f>
        <v xml:space="preserve"> 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07"/>
      <c r="C124" s="108" t="s">
        <v>105</v>
      </c>
      <c r="D124" s="109" t="s">
        <v>61</v>
      </c>
      <c r="E124" s="109" t="s">
        <v>57</v>
      </c>
      <c r="F124" s="109" t="s">
        <v>58</v>
      </c>
      <c r="G124" s="109" t="s">
        <v>106</v>
      </c>
      <c r="H124" s="109" t="s">
        <v>107</v>
      </c>
      <c r="I124" s="109" t="s">
        <v>108</v>
      </c>
      <c r="J124" s="110" t="s">
        <v>92</v>
      </c>
      <c r="K124" s="111" t="s">
        <v>109</v>
      </c>
      <c r="L124" s="107"/>
      <c r="M124" s="58" t="s">
        <v>1</v>
      </c>
      <c r="N124" s="59" t="s">
        <v>40</v>
      </c>
      <c r="O124" s="59" t="s">
        <v>110</v>
      </c>
      <c r="P124" s="59" t="s">
        <v>111</v>
      </c>
      <c r="Q124" s="59" t="s">
        <v>112</v>
      </c>
      <c r="R124" s="59" t="s">
        <v>113</v>
      </c>
      <c r="S124" s="59" t="s">
        <v>114</v>
      </c>
      <c r="T124" s="60" t="s">
        <v>115</v>
      </c>
    </row>
    <row r="125" spans="2:65" s="1" customFormat="1" ht="22.9" customHeight="1">
      <c r="B125" s="31"/>
      <c r="C125" s="63" t="s">
        <v>116</v>
      </c>
      <c r="J125" s="112">
        <f>BK125</f>
        <v>0</v>
      </c>
      <c r="L125" s="31"/>
      <c r="M125" s="61"/>
      <c r="N125" s="52"/>
      <c r="O125" s="52"/>
      <c r="P125" s="113">
        <f>P126</f>
        <v>0</v>
      </c>
      <c r="Q125" s="52"/>
      <c r="R125" s="113">
        <f>R126</f>
        <v>159.02854902999999</v>
      </c>
      <c r="S125" s="52"/>
      <c r="T125" s="114">
        <f>T126</f>
        <v>4.27752</v>
      </c>
      <c r="AT125" s="16" t="s">
        <v>75</v>
      </c>
      <c r="AU125" s="16" t="s">
        <v>94</v>
      </c>
      <c r="BK125" s="115">
        <f>BK126</f>
        <v>0</v>
      </c>
    </row>
    <row r="126" spans="2:65" s="11" customFormat="1" ht="25.9" customHeight="1">
      <c r="B126" s="116"/>
      <c r="D126" s="117" t="s">
        <v>75</v>
      </c>
      <c r="E126" s="118" t="s">
        <v>117</v>
      </c>
      <c r="F126" s="118" t="s">
        <v>118</v>
      </c>
      <c r="I126" s="119"/>
      <c r="J126" s="120">
        <f>BK126</f>
        <v>0</v>
      </c>
      <c r="L126" s="116"/>
      <c r="M126" s="121"/>
      <c r="P126" s="122">
        <f>P127+P163+P180+P199+P205+P212+P224+P229</f>
        <v>0</v>
      </c>
      <c r="R126" s="122">
        <f>R127+R163+R180+R199+R205+R212+R224+R229</f>
        <v>159.02854902999999</v>
      </c>
      <c r="T126" s="123">
        <f>T127+T163+T180+T199+T205+T212+T224+T229</f>
        <v>4.27752</v>
      </c>
      <c r="AR126" s="117" t="s">
        <v>84</v>
      </c>
      <c r="AT126" s="124" t="s">
        <v>75</v>
      </c>
      <c r="AU126" s="124" t="s">
        <v>76</v>
      </c>
      <c r="AY126" s="117" t="s">
        <v>119</v>
      </c>
      <c r="BK126" s="125">
        <f>BK127+BK163+BK180+BK199+BK205+BK212+BK224+BK229</f>
        <v>0</v>
      </c>
    </row>
    <row r="127" spans="2:65" s="11" customFormat="1" ht="22.9" customHeight="1">
      <c r="B127" s="116"/>
      <c r="D127" s="117" t="s">
        <v>75</v>
      </c>
      <c r="E127" s="126" t="s">
        <v>84</v>
      </c>
      <c r="F127" s="126" t="s">
        <v>120</v>
      </c>
      <c r="I127" s="119"/>
      <c r="J127" s="127">
        <f>BK127</f>
        <v>0</v>
      </c>
      <c r="L127" s="116"/>
      <c r="M127" s="121"/>
      <c r="P127" s="122">
        <f>SUM(P128:P162)</f>
        <v>0</v>
      </c>
      <c r="R127" s="122">
        <f>SUM(R128:R162)</f>
        <v>2.6330399999999998</v>
      </c>
      <c r="T127" s="123">
        <f>SUM(T128:T162)</f>
        <v>0</v>
      </c>
      <c r="AR127" s="117" t="s">
        <v>84</v>
      </c>
      <c r="AT127" s="124" t="s">
        <v>75</v>
      </c>
      <c r="AU127" s="124" t="s">
        <v>84</v>
      </c>
      <c r="AY127" s="117" t="s">
        <v>119</v>
      </c>
      <c r="BK127" s="125">
        <f>SUM(BK128:BK162)</f>
        <v>0</v>
      </c>
    </row>
    <row r="128" spans="2:65" s="1" customFormat="1" ht="21.75" customHeight="1">
      <c r="B128" s="31"/>
      <c r="C128" s="128" t="s">
        <v>84</v>
      </c>
      <c r="D128" s="128" t="s">
        <v>121</v>
      </c>
      <c r="E128" s="129" t="s">
        <v>122</v>
      </c>
      <c r="F128" s="130" t="s">
        <v>123</v>
      </c>
      <c r="G128" s="131" t="s">
        <v>124</v>
      </c>
      <c r="H128" s="132">
        <v>360</v>
      </c>
      <c r="I128" s="133"/>
      <c r="J128" s="134">
        <f>ROUND(I128*H128,2)</f>
        <v>0</v>
      </c>
      <c r="K128" s="135"/>
      <c r="L128" s="31"/>
      <c r="M128" s="136" t="s">
        <v>1</v>
      </c>
      <c r="N128" s="137" t="s">
        <v>41</v>
      </c>
      <c r="P128" s="138">
        <f>O128*H128</f>
        <v>0</v>
      </c>
      <c r="Q128" s="138">
        <v>0</v>
      </c>
      <c r="R128" s="138">
        <f>Q128*H128</f>
        <v>0</v>
      </c>
      <c r="S128" s="138">
        <v>0</v>
      </c>
      <c r="T128" s="139">
        <f>S128*H128</f>
        <v>0</v>
      </c>
      <c r="AR128" s="140" t="s">
        <v>125</v>
      </c>
      <c r="AT128" s="140" t="s">
        <v>121</v>
      </c>
      <c r="AU128" s="140" t="s">
        <v>86</v>
      </c>
      <c r="AY128" s="16" t="s">
        <v>119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6" t="s">
        <v>84</v>
      </c>
      <c r="BK128" s="141">
        <f>ROUND(I128*H128,2)</f>
        <v>0</v>
      </c>
      <c r="BL128" s="16" t="s">
        <v>125</v>
      </c>
      <c r="BM128" s="140" t="s">
        <v>126</v>
      </c>
    </row>
    <row r="129" spans="2:65" s="12" customFormat="1" ht="11.25">
      <c r="B129" s="142"/>
      <c r="D129" s="143" t="s">
        <v>127</v>
      </c>
      <c r="E129" s="144" t="s">
        <v>1</v>
      </c>
      <c r="F129" s="145" t="s">
        <v>128</v>
      </c>
      <c r="H129" s="146">
        <v>360</v>
      </c>
      <c r="I129" s="147"/>
      <c r="L129" s="142"/>
      <c r="M129" s="148"/>
      <c r="T129" s="149"/>
      <c r="AT129" s="144" t="s">
        <v>127</v>
      </c>
      <c r="AU129" s="144" t="s">
        <v>86</v>
      </c>
      <c r="AV129" s="12" t="s">
        <v>86</v>
      </c>
      <c r="AW129" s="12" t="s">
        <v>32</v>
      </c>
      <c r="AX129" s="12" t="s">
        <v>84</v>
      </c>
      <c r="AY129" s="144" t="s">
        <v>119</v>
      </c>
    </row>
    <row r="130" spans="2:65" s="1" customFormat="1" ht="24.2" customHeight="1">
      <c r="B130" s="31"/>
      <c r="C130" s="128" t="s">
        <v>86</v>
      </c>
      <c r="D130" s="128" t="s">
        <v>121</v>
      </c>
      <c r="E130" s="129" t="s">
        <v>129</v>
      </c>
      <c r="F130" s="130" t="s">
        <v>130</v>
      </c>
      <c r="G130" s="131" t="s">
        <v>131</v>
      </c>
      <c r="H130" s="132">
        <v>24.8</v>
      </c>
      <c r="I130" s="133"/>
      <c r="J130" s="134">
        <f>ROUND(I130*H130,2)</f>
        <v>0</v>
      </c>
      <c r="K130" s="135"/>
      <c r="L130" s="31"/>
      <c r="M130" s="136" t="s">
        <v>1</v>
      </c>
      <c r="N130" s="137" t="s">
        <v>41</v>
      </c>
      <c r="P130" s="138">
        <f>O130*H130</f>
        <v>0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125</v>
      </c>
      <c r="AT130" s="140" t="s">
        <v>121</v>
      </c>
      <c r="AU130" s="140" t="s">
        <v>86</v>
      </c>
      <c r="AY130" s="16" t="s">
        <v>119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6" t="s">
        <v>84</v>
      </c>
      <c r="BK130" s="141">
        <f>ROUND(I130*H130,2)</f>
        <v>0</v>
      </c>
      <c r="BL130" s="16" t="s">
        <v>125</v>
      </c>
      <c r="BM130" s="140" t="s">
        <v>132</v>
      </c>
    </row>
    <row r="131" spans="2:65" s="12" customFormat="1" ht="11.25">
      <c r="B131" s="142"/>
      <c r="D131" s="143" t="s">
        <v>127</v>
      </c>
      <c r="E131" s="144" t="s">
        <v>1</v>
      </c>
      <c r="F131" s="145" t="s">
        <v>133</v>
      </c>
      <c r="H131" s="146">
        <v>24.8</v>
      </c>
      <c r="I131" s="147"/>
      <c r="L131" s="142"/>
      <c r="M131" s="148"/>
      <c r="T131" s="149"/>
      <c r="AT131" s="144" t="s">
        <v>127</v>
      </c>
      <c r="AU131" s="144" t="s">
        <v>86</v>
      </c>
      <c r="AV131" s="12" t="s">
        <v>86</v>
      </c>
      <c r="AW131" s="12" t="s">
        <v>32</v>
      </c>
      <c r="AX131" s="12" t="s">
        <v>84</v>
      </c>
      <c r="AY131" s="144" t="s">
        <v>119</v>
      </c>
    </row>
    <row r="132" spans="2:65" s="1" customFormat="1" ht="24.2" customHeight="1">
      <c r="B132" s="31"/>
      <c r="C132" s="128" t="s">
        <v>134</v>
      </c>
      <c r="D132" s="128" t="s">
        <v>121</v>
      </c>
      <c r="E132" s="129" t="s">
        <v>135</v>
      </c>
      <c r="F132" s="130" t="s">
        <v>136</v>
      </c>
      <c r="G132" s="131" t="s">
        <v>137</v>
      </c>
      <c r="H132" s="132">
        <v>2.1999999999999999E-2</v>
      </c>
      <c r="I132" s="133"/>
      <c r="J132" s="134">
        <f>ROUND(I132*H132,2)</f>
        <v>0</v>
      </c>
      <c r="K132" s="135"/>
      <c r="L132" s="31"/>
      <c r="M132" s="136" t="s">
        <v>1</v>
      </c>
      <c r="N132" s="137" t="s">
        <v>41</v>
      </c>
      <c r="P132" s="138">
        <f>O132*H132</f>
        <v>0</v>
      </c>
      <c r="Q132" s="138">
        <v>0</v>
      </c>
      <c r="R132" s="138">
        <f>Q132*H132</f>
        <v>0</v>
      </c>
      <c r="S132" s="138">
        <v>0</v>
      </c>
      <c r="T132" s="139">
        <f>S132*H132</f>
        <v>0</v>
      </c>
      <c r="AR132" s="140" t="s">
        <v>125</v>
      </c>
      <c r="AT132" s="140" t="s">
        <v>121</v>
      </c>
      <c r="AU132" s="140" t="s">
        <v>86</v>
      </c>
      <c r="AY132" s="16" t="s">
        <v>119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6" t="s">
        <v>84</v>
      </c>
      <c r="BK132" s="141">
        <f>ROUND(I132*H132,2)</f>
        <v>0</v>
      </c>
      <c r="BL132" s="16" t="s">
        <v>125</v>
      </c>
      <c r="BM132" s="140" t="s">
        <v>138</v>
      </c>
    </row>
    <row r="133" spans="2:65" s="13" customFormat="1" ht="11.25">
      <c r="B133" s="150"/>
      <c r="D133" s="143" t="s">
        <v>127</v>
      </c>
      <c r="E133" s="151" t="s">
        <v>1</v>
      </c>
      <c r="F133" s="152" t="s">
        <v>139</v>
      </c>
      <c r="H133" s="151" t="s">
        <v>1</v>
      </c>
      <c r="I133" s="153"/>
      <c r="L133" s="150"/>
      <c r="M133" s="154"/>
      <c r="T133" s="155"/>
      <c r="AT133" s="151" t="s">
        <v>127</v>
      </c>
      <c r="AU133" s="151" t="s">
        <v>86</v>
      </c>
      <c r="AV133" s="13" t="s">
        <v>84</v>
      </c>
      <c r="AW133" s="13" t="s">
        <v>32</v>
      </c>
      <c r="AX133" s="13" t="s">
        <v>76</v>
      </c>
      <c r="AY133" s="151" t="s">
        <v>119</v>
      </c>
    </row>
    <row r="134" spans="2:65" s="12" customFormat="1" ht="11.25">
      <c r="B134" s="142"/>
      <c r="D134" s="143" t="s">
        <v>127</v>
      </c>
      <c r="E134" s="144" t="s">
        <v>1</v>
      </c>
      <c r="F134" s="145" t="s">
        <v>140</v>
      </c>
      <c r="H134" s="146">
        <v>2.1999999999999999E-2</v>
      </c>
      <c r="I134" s="147"/>
      <c r="L134" s="142"/>
      <c r="M134" s="148"/>
      <c r="T134" s="149"/>
      <c r="AT134" s="144" t="s">
        <v>127</v>
      </c>
      <c r="AU134" s="144" t="s">
        <v>86</v>
      </c>
      <c r="AV134" s="12" t="s">
        <v>86</v>
      </c>
      <c r="AW134" s="12" t="s">
        <v>32</v>
      </c>
      <c r="AX134" s="12" t="s">
        <v>84</v>
      </c>
      <c r="AY134" s="144" t="s">
        <v>119</v>
      </c>
    </row>
    <row r="135" spans="2:65" s="1" customFormat="1" ht="33" customHeight="1">
      <c r="B135" s="31"/>
      <c r="C135" s="128" t="s">
        <v>125</v>
      </c>
      <c r="D135" s="128" t="s">
        <v>121</v>
      </c>
      <c r="E135" s="129" t="s">
        <v>141</v>
      </c>
      <c r="F135" s="130" t="s">
        <v>142</v>
      </c>
      <c r="G135" s="131" t="s">
        <v>137</v>
      </c>
      <c r="H135" s="132">
        <v>4.7750000000000004</v>
      </c>
      <c r="I135" s="133"/>
      <c r="J135" s="134">
        <f>ROUND(I135*H135,2)</f>
        <v>0</v>
      </c>
      <c r="K135" s="135"/>
      <c r="L135" s="31"/>
      <c r="M135" s="136" t="s">
        <v>1</v>
      </c>
      <c r="N135" s="137" t="s">
        <v>41</v>
      </c>
      <c r="P135" s="138">
        <f>O135*H135</f>
        <v>0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125</v>
      </c>
      <c r="AT135" s="140" t="s">
        <v>121</v>
      </c>
      <c r="AU135" s="140" t="s">
        <v>86</v>
      </c>
      <c r="AY135" s="16" t="s">
        <v>119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6" t="s">
        <v>84</v>
      </c>
      <c r="BK135" s="141">
        <f>ROUND(I135*H135,2)</f>
        <v>0</v>
      </c>
      <c r="BL135" s="16" t="s">
        <v>125</v>
      </c>
      <c r="BM135" s="140" t="s">
        <v>143</v>
      </c>
    </row>
    <row r="136" spans="2:65" s="12" customFormat="1" ht="11.25">
      <c r="B136" s="142"/>
      <c r="D136" s="143" t="s">
        <v>127</v>
      </c>
      <c r="E136" s="144" t="s">
        <v>1</v>
      </c>
      <c r="F136" s="145" t="s">
        <v>144</v>
      </c>
      <c r="H136" s="146">
        <v>2.1219999999999999</v>
      </c>
      <c r="I136" s="147"/>
      <c r="L136" s="142"/>
      <c r="M136" s="148"/>
      <c r="T136" s="149"/>
      <c r="AT136" s="144" t="s">
        <v>127</v>
      </c>
      <c r="AU136" s="144" t="s">
        <v>86</v>
      </c>
      <c r="AV136" s="12" t="s">
        <v>86</v>
      </c>
      <c r="AW136" s="12" t="s">
        <v>32</v>
      </c>
      <c r="AX136" s="12" t="s">
        <v>76</v>
      </c>
      <c r="AY136" s="144" t="s">
        <v>119</v>
      </c>
    </row>
    <row r="137" spans="2:65" s="12" customFormat="1" ht="11.25">
      <c r="B137" s="142"/>
      <c r="D137" s="143" t="s">
        <v>127</v>
      </c>
      <c r="E137" s="144" t="s">
        <v>1</v>
      </c>
      <c r="F137" s="145" t="s">
        <v>145</v>
      </c>
      <c r="H137" s="146">
        <v>1.788</v>
      </c>
      <c r="I137" s="147"/>
      <c r="L137" s="142"/>
      <c r="M137" s="148"/>
      <c r="T137" s="149"/>
      <c r="AT137" s="144" t="s">
        <v>127</v>
      </c>
      <c r="AU137" s="144" t="s">
        <v>86</v>
      </c>
      <c r="AV137" s="12" t="s">
        <v>86</v>
      </c>
      <c r="AW137" s="12" t="s">
        <v>32</v>
      </c>
      <c r="AX137" s="12" t="s">
        <v>76</v>
      </c>
      <c r="AY137" s="144" t="s">
        <v>119</v>
      </c>
    </row>
    <row r="138" spans="2:65" s="12" customFormat="1" ht="11.25">
      <c r="B138" s="142"/>
      <c r="D138" s="143" t="s">
        <v>127</v>
      </c>
      <c r="E138" s="144" t="s">
        <v>1</v>
      </c>
      <c r="F138" s="145" t="s">
        <v>146</v>
      </c>
      <c r="H138" s="146">
        <v>0.86499999999999999</v>
      </c>
      <c r="I138" s="147"/>
      <c r="L138" s="142"/>
      <c r="M138" s="148"/>
      <c r="T138" s="149"/>
      <c r="AT138" s="144" t="s">
        <v>127</v>
      </c>
      <c r="AU138" s="144" t="s">
        <v>86</v>
      </c>
      <c r="AV138" s="12" t="s">
        <v>86</v>
      </c>
      <c r="AW138" s="12" t="s">
        <v>32</v>
      </c>
      <c r="AX138" s="12" t="s">
        <v>76</v>
      </c>
      <c r="AY138" s="144" t="s">
        <v>119</v>
      </c>
    </row>
    <row r="139" spans="2:65" s="14" customFormat="1" ht="11.25">
      <c r="B139" s="156"/>
      <c r="D139" s="143" t="s">
        <v>127</v>
      </c>
      <c r="E139" s="157" t="s">
        <v>1</v>
      </c>
      <c r="F139" s="158" t="s">
        <v>147</v>
      </c>
      <c r="H139" s="159">
        <v>4.7750000000000004</v>
      </c>
      <c r="I139" s="160"/>
      <c r="L139" s="156"/>
      <c r="M139" s="161"/>
      <c r="T139" s="162"/>
      <c r="AT139" s="157" t="s">
        <v>127</v>
      </c>
      <c r="AU139" s="157" t="s">
        <v>86</v>
      </c>
      <c r="AV139" s="14" t="s">
        <v>125</v>
      </c>
      <c r="AW139" s="14" t="s">
        <v>32</v>
      </c>
      <c r="AX139" s="14" t="s">
        <v>84</v>
      </c>
      <c r="AY139" s="157" t="s">
        <v>119</v>
      </c>
    </row>
    <row r="140" spans="2:65" s="1" customFormat="1" ht="37.9" customHeight="1">
      <c r="B140" s="31"/>
      <c r="C140" s="128" t="s">
        <v>148</v>
      </c>
      <c r="D140" s="128" t="s">
        <v>121</v>
      </c>
      <c r="E140" s="129" t="s">
        <v>149</v>
      </c>
      <c r="F140" s="130" t="s">
        <v>150</v>
      </c>
      <c r="G140" s="131" t="s">
        <v>137</v>
      </c>
      <c r="H140" s="132">
        <v>85.436999999999998</v>
      </c>
      <c r="I140" s="133"/>
      <c r="J140" s="134">
        <f>ROUND(I140*H140,2)</f>
        <v>0</v>
      </c>
      <c r="K140" s="135"/>
      <c r="L140" s="31"/>
      <c r="M140" s="136" t="s">
        <v>1</v>
      </c>
      <c r="N140" s="137" t="s">
        <v>41</v>
      </c>
      <c r="P140" s="138">
        <f>O140*H140</f>
        <v>0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125</v>
      </c>
      <c r="AT140" s="140" t="s">
        <v>121</v>
      </c>
      <c r="AU140" s="140" t="s">
        <v>86</v>
      </c>
      <c r="AY140" s="16" t="s">
        <v>119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6" t="s">
        <v>84</v>
      </c>
      <c r="BK140" s="141">
        <f>ROUND(I140*H140,2)</f>
        <v>0</v>
      </c>
      <c r="BL140" s="16" t="s">
        <v>125</v>
      </c>
      <c r="BM140" s="140" t="s">
        <v>151</v>
      </c>
    </row>
    <row r="141" spans="2:65" s="12" customFormat="1" ht="11.25">
      <c r="B141" s="142"/>
      <c r="D141" s="143" t="s">
        <v>127</v>
      </c>
      <c r="E141" s="144" t="s">
        <v>1</v>
      </c>
      <c r="F141" s="145" t="s">
        <v>152</v>
      </c>
      <c r="H141" s="146">
        <v>85.436999999999998</v>
      </c>
      <c r="I141" s="147"/>
      <c r="L141" s="142"/>
      <c r="M141" s="148"/>
      <c r="T141" s="149"/>
      <c r="AT141" s="144" t="s">
        <v>127</v>
      </c>
      <c r="AU141" s="144" t="s">
        <v>86</v>
      </c>
      <c r="AV141" s="12" t="s">
        <v>86</v>
      </c>
      <c r="AW141" s="12" t="s">
        <v>32</v>
      </c>
      <c r="AX141" s="12" t="s">
        <v>84</v>
      </c>
      <c r="AY141" s="144" t="s">
        <v>119</v>
      </c>
    </row>
    <row r="142" spans="2:65" s="1" customFormat="1" ht="16.5" customHeight="1">
      <c r="B142" s="31"/>
      <c r="C142" s="128" t="s">
        <v>153</v>
      </c>
      <c r="D142" s="128" t="s">
        <v>121</v>
      </c>
      <c r="E142" s="129" t="s">
        <v>154</v>
      </c>
      <c r="F142" s="130" t="s">
        <v>155</v>
      </c>
      <c r="G142" s="131" t="s">
        <v>137</v>
      </c>
      <c r="H142" s="132">
        <v>85.436999999999998</v>
      </c>
      <c r="I142" s="133"/>
      <c r="J142" s="134">
        <f>ROUND(I142*H142,2)</f>
        <v>0</v>
      </c>
      <c r="K142" s="135"/>
      <c r="L142" s="31"/>
      <c r="M142" s="136" t="s">
        <v>1</v>
      </c>
      <c r="N142" s="137" t="s">
        <v>41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125</v>
      </c>
      <c r="AT142" s="140" t="s">
        <v>121</v>
      </c>
      <c r="AU142" s="140" t="s">
        <v>86</v>
      </c>
      <c r="AY142" s="16" t="s">
        <v>119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6" t="s">
        <v>84</v>
      </c>
      <c r="BK142" s="141">
        <f>ROUND(I142*H142,2)</f>
        <v>0</v>
      </c>
      <c r="BL142" s="16" t="s">
        <v>125</v>
      </c>
      <c r="BM142" s="140" t="s">
        <v>156</v>
      </c>
    </row>
    <row r="143" spans="2:65" s="1" customFormat="1" ht="24.2" customHeight="1">
      <c r="B143" s="31"/>
      <c r="C143" s="128" t="s">
        <v>157</v>
      </c>
      <c r="D143" s="128" t="s">
        <v>121</v>
      </c>
      <c r="E143" s="129" t="s">
        <v>158</v>
      </c>
      <c r="F143" s="130" t="s">
        <v>159</v>
      </c>
      <c r="G143" s="131" t="s">
        <v>124</v>
      </c>
      <c r="H143" s="132">
        <v>72</v>
      </c>
      <c r="I143" s="133"/>
      <c r="J143" s="134">
        <f>ROUND(I143*H143,2)</f>
        <v>0</v>
      </c>
      <c r="K143" s="135"/>
      <c r="L143" s="31"/>
      <c r="M143" s="136" t="s">
        <v>1</v>
      </c>
      <c r="N143" s="137" t="s">
        <v>41</v>
      </c>
      <c r="P143" s="138">
        <f>O143*H143</f>
        <v>0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125</v>
      </c>
      <c r="AT143" s="140" t="s">
        <v>121</v>
      </c>
      <c r="AU143" s="140" t="s">
        <v>86</v>
      </c>
      <c r="AY143" s="16" t="s">
        <v>119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6" t="s">
        <v>84</v>
      </c>
      <c r="BK143" s="141">
        <f>ROUND(I143*H143,2)</f>
        <v>0</v>
      </c>
      <c r="BL143" s="16" t="s">
        <v>125</v>
      </c>
      <c r="BM143" s="140" t="s">
        <v>160</v>
      </c>
    </row>
    <row r="144" spans="2:65" s="12" customFormat="1" ht="11.25">
      <c r="B144" s="142"/>
      <c r="D144" s="143" t="s">
        <v>127</v>
      </c>
      <c r="E144" s="144" t="s">
        <v>1</v>
      </c>
      <c r="F144" s="145" t="s">
        <v>161</v>
      </c>
      <c r="H144" s="146">
        <v>72</v>
      </c>
      <c r="I144" s="147"/>
      <c r="L144" s="142"/>
      <c r="M144" s="148"/>
      <c r="T144" s="149"/>
      <c r="AT144" s="144" t="s">
        <v>127</v>
      </c>
      <c r="AU144" s="144" t="s">
        <v>86</v>
      </c>
      <c r="AV144" s="12" t="s">
        <v>86</v>
      </c>
      <c r="AW144" s="12" t="s">
        <v>32</v>
      </c>
      <c r="AX144" s="12" t="s">
        <v>84</v>
      </c>
      <c r="AY144" s="144" t="s">
        <v>119</v>
      </c>
    </row>
    <row r="145" spans="2:65" s="1" customFormat="1" ht="33" customHeight="1">
      <c r="B145" s="31"/>
      <c r="C145" s="128" t="s">
        <v>162</v>
      </c>
      <c r="D145" s="128" t="s">
        <v>121</v>
      </c>
      <c r="E145" s="129" t="s">
        <v>163</v>
      </c>
      <c r="F145" s="130" t="s">
        <v>164</v>
      </c>
      <c r="G145" s="131" t="s">
        <v>165</v>
      </c>
      <c r="H145" s="132">
        <v>9</v>
      </c>
      <c r="I145" s="133"/>
      <c r="J145" s="134">
        <f>ROUND(I145*H145,2)</f>
        <v>0</v>
      </c>
      <c r="K145" s="135"/>
      <c r="L145" s="31"/>
      <c r="M145" s="136" t="s">
        <v>1</v>
      </c>
      <c r="N145" s="137" t="s">
        <v>41</v>
      </c>
      <c r="P145" s="138">
        <f>O145*H145</f>
        <v>0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125</v>
      </c>
      <c r="AT145" s="140" t="s">
        <v>121</v>
      </c>
      <c r="AU145" s="140" t="s">
        <v>86</v>
      </c>
      <c r="AY145" s="16" t="s">
        <v>119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6" t="s">
        <v>84</v>
      </c>
      <c r="BK145" s="141">
        <f>ROUND(I145*H145,2)</f>
        <v>0</v>
      </c>
      <c r="BL145" s="16" t="s">
        <v>125</v>
      </c>
      <c r="BM145" s="140" t="s">
        <v>166</v>
      </c>
    </row>
    <row r="146" spans="2:65" s="1" customFormat="1" ht="37.9" customHeight="1">
      <c r="B146" s="31"/>
      <c r="C146" s="128" t="s">
        <v>167</v>
      </c>
      <c r="D146" s="128" t="s">
        <v>121</v>
      </c>
      <c r="E146" s="129" t="s">
        <v>168</v>
      </c>
      <c r="F146" s="130" t="s">
        <v>169</v>
      </c>
      <c r="G146" s="131" t="s">
        <v>131</v>
      </c>
      <c r="H146" s="132">
        <v>42</v>
      </c>
      <c r="I146" s="133"/>
      <c r="J146" s="134">
        <f>ROUND(I146*H146,2)</f>
        <v>0</v>
      </c>
      <c r="K146" s="135"/>
      <c r="L146" s="31"/>
      <c r="M146" s="136" t="s">
        <v>1</v>
      </c>
      <c r="N146" s="137" t="s">
        <v>41</v>
      </c>
      <c r="P146" s="138">
        <f>O146*H146</f>
        <v>0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125</v>
      </c>
      <c r="AT146" s="140" t="s">
        <v>121</v>
      </c>
      <c r="AU146" s="140" t="s">
        <v>86</v>
      </c>
      <c r="AY146" s="16" t="s">
        <v>119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6" t="s">
        <v>84</v>
      </c>
      <c r="BK146" s="141">
        <f>ROUND(I146*H146,2)</f>
        <v>0</v>
      </c>
      <c r="BL146" s="16" t="s">
        <v>125</v>
      </c>
      <c r="BM146" s="140" t="s">
        <v>170</v>
      </c>
    </row>
    <row r="147" spans="2:65" s="1" customFormat="1" ht="33" customHeight="1">
      <c r="B147" s="31"/>
      <c r="C147" s="128" t="s">
        <v>171</v>
      </c>
      <c r="D147" s="128" t="s">
        <v>121</v>
      </c>
      <c r="E147" s="129" t="s">
        <v>172</v>
      </c>
      <c r="F147" s="130" t="s">
        <v>173</v>
      </c>
      <c r="G147" s="131" t="s">
        <v>165</v>
      </c>
      <c r="H147" s="132">
        <v>35</v>
      </c>
      <c r="I147" s="133"/>
      <c r="J147" s="134">
        <f>ROUND(I147*H147,2)</f>
        <v>0</v>
      </c>
      <c r="K147" s="135"/>
      <c r="L147" s="31"/>
      <c r="M147" s="136" t="s">
        <v>1</v>
      </c>
      <c r="N147" s="137" t="s">
        <v>41</v>
      </c>
      <c r="P147" s="138">
        <f>O147*H147</f>
        <v>0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125</v>
      </c>
      <c r="AT147" s="140" t="s">
        <v>121</v>
      </c>
      <c r="AU147" s="140" t="s">
        <v>86</v>
      </c>
      <c r="AY147" s="16" t="s">
        <v>119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6" t="s">
        <v>84</v>
      </c>
      <c r="BK147" s="141">
        <f>ROUND(I147*H147,2)</f>
        <v>0</v>
      </c>
      <c r="BL147" s="16" t="s">
        <v>125</v>
      </c>
      <c r="BM147" s="140" t="s">
        <v>174</v>
      </c>
    </row>
    <row r="148" spans="2:65" s="1" customFormat="1" ht="24.2" customHeight="1">
      <c r="B148" s="31"/>
      <c r="C148" s="128" t="s">
        <v>175</v>
      </c>
      <c r="D148" s="128" t="s">
        <v>121</v>
      </c>
      <c r="E148" s="129" t="s">
        <v>176</v>
      </c>
      <c r="F148" s="130" t="s">
        <v>177</v>
      </c>
      <c r="G148" s="131" t="s">
        <v>124</v>
      </c>
      <c r="H148" s="132">
        <v>19.600000000000001</v>
      </c>
      <c r="I148" s="133"/>
      <c r="J148" s="134">
        <f>ROUND(I148*H148,2)</f>
        <v>0</v>
      </c>
      <c r="K148" s="135"/>
      <c r="L148" s="31"/>
      <c r="M148" s="136" t="s">
        <v>1</v>
      </c>
      <c r="N148" s="137" t="s">
        <v>41</v>
      </c>
      <c r="P148" s="138">
        <f>O148*H148</f>
        <v>0</v>
      </c>
      <c r="Q148" s="138">
        <v>0</v>
      </c>
      <c r="R148" s="138">
        <f>Q148*H148</f>
        <v>0</v>
      </c>
      <c r="S148" s="138">
        <v>0</v>
      </c>
      <c r="T148" s="139">
        <f>S148*H148</f>
        <v>0</v>
      </c>
      <c r="AR148" s="140" t="s">
        <v>125</v>
      </c>
      <c r="AT148" s="140" t="s">
        <v>121</v>
      </c>
      <c r="AU148" s="140" t="s">
        <v>86</v>
      </c>
      <c r="AY148" s="16" t="s">
        <v>119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6" t="s">
        <v>84</v>
      </c>
      <c r="BK148" s="141">
        <f>ROUND(I148*H148,2)</f>
        <v>0</v>
      </c>
      <c r="BL148" s="16" t="s">
        <v>125</v>
      </c>
      <c r="BM148" s="140" t="s">
        <v>178</v>
      </c>
    </row>
    <row r="149" spans="2:65" s="12" customFormat="1" ht="11.25">
      <c r="B149" s="142"/>
      <c r="D149" s="143" t="s">
        <v>127</v>
      </c>
      <c r="E149" s="144" t="s">
        <v>1</v>
      </c>
      <c r="F149" s="145" t="s">
        <v>179</v>
      </c>
      <c r="H149" s="146">
        <v>19.600000000000001</v>
      </c>
      <c r="I149" s="147"/>
      <c r="L149" s="142"/>
      <c r="M149" s="148"/>
      <c r="T149" s="149"/>
      <c r="AT149" s="144" t="s">
        <v>127</v>
      </c>
      <c r="AU149" s="144" t="s">
        <v>86</v>
      </c>
      <c r="AV149" s="12" t="s">
        <v>86</v>
      </c>
      <c r="AW149" s="12" t="s">
        <v>32</v>
      </c>
      <c r="AX149" s="12" t="s">
        <v>84</v>
      </c>
      <c r="AY149" s="144" t="s">
        <v>119</v>
      </c>
    </row>
    <row r="150" spans="2:65" s="1" customFormat="1" ht="24.2" customHeight="1">
      <c r="B150" s="31"/>
      <c r="C150" s="128" t="s">
        <v>8</v>
      </c>
      <c r="D150" s="128" t="s">
        <v>121</v>
      </c>
      <c r="E150" s="129" t="s">
        <v>180</v>
      </c>
      <c r="F150" s="130" t="s">
        <v>181</v>
      </c>
      <c r="G150" s="131" t="s">
        <v>165</v>
      </c>
      <c r="H150" s="132">
        <v>35</v>
      </c>
      <c r="I150" s="133"/>
      <c r="J150" s="134">
        <f>ROUND(I150*H150,2)</f>
        <v>0</v>
      </c>
      <c r="K150" s="135"/>
      <c r="L150" s="31"/>
      <c r="M150" s="136" t="s">
        <v>1</v>
      </c>
      <c r="N150" s="137" t="s">
        <v>41</v>
      </c>
      <c r="P150" s="138">
        <f>O150*H150</f>
        <v>0</v>
      </c>
      <c r="Q150" s="138">
        <v>0</v>
      </c>
      <c r="R150" s="138">
        <f>Q150*H150</f>
        <v>0</v>
      </c>
      <c r="S150" s="138">
        <v>0</v>
      </c>
      <c r="T150" s="139">
        <f>S150*H150</f>
        <v>0</v>
      </c>
      <c r="AR150" s="140" t="s">
        <v>125</v>
      </c>
      <c r="AT150" s="140" t="s">
        <v>121</v>
      </c>
      <c r="AU150" s="140" t="s">
        <v>86</v>
      </c>
      <c r="AY150" s="16" t="s">
        <v>119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6" t="s">
        <v>84</v>
      </c>
      <c r="BK150" s="141">
        <f>ROUND(I150*H150,2)</f>
        <v>0</v>
      </c>
      <c r="BL150" s="16" t="s">
        <v>125</v>
      </c>
      <c r="BM150" s="140" t="s">
        <v>182</v>
      </c>
    </row>
    <row r="151" spans="2:65" s="12" customFormat="1" ht="11.25">
      <c r="B151" s="142"/>
      <c r="D151" s="143" t="s">
        <v>127</v>
      </c>
      <c r="E151" s="144" t="s">
        <v>1</v>
      </c>
      <c r="F151" s="145" t="s">
        <v>183</v>
      </c>
      <c r="H151" s="146">
        <v>35</v>
      </c>
      <c r="I151" s="147"/>
      <c r="L151" s="142"/>
      <c r="M151" s="148"/>
      <c r="T151" s="149"/>
      <c r="AT151" s="144" t="s">
        <v>127</v>
      </c>
      <c r="AU151" s="144" t="s">
        <v>86</v>
      </c>
      <c r="AV151" s="12" t="s">
        <v>86</v>
      </c>
      <c r="AW151" s="12" t="s">
        <v>32</v>
      </c>
      <c r="AX151" s="12" t="s">
        <v>84</v>
      </c>
      <c r="AY151" s="144" t="s">
        <v>119</v>
      </c>
    </row>
    <row r="152" spans="2:65" s="1" customFormat="1" ht="16.5" customHeight="1">
      <c r="B152" s="31"/>
      <c r="C152" s="128" t="s">
        <v>184</v>
      </c>
      <c r="D152" s="128" t="s">
        <v>121</v>
      </c>
      <c r="E152" s="129" t="s">
        <v>185</v>
      </c>
      <c r="F152" s="130" t="s">
        <v>186</v>
      </c>
      <c r="G152" s="131" t="s">
        <v>124</v>
      </c>
      <c r="H152" s="132">
        <v>72</v>
      </c>
      <c r="I152" s="133"/>
      <c r="J152" s="134">
        <f>ROUND(I152*H152,2)</f>
        <v>0</v>
      </c>
      <c r="K152" s="135"/>
      <c r="L152" s="31"/>
      <c r="M152" s="136" t="s">
        <v>1</v>
      </c>
      <c r="N152" s="137" t="s">
        <v>41</v>
      </c>
      <c r="P152" s="138">
        <f>O152*H152</f>
        <v>0</v>
      </c>
      <c r="Q152" s="138">
        <v>1.2700000000000001E-3</v>
      </c>
      <c r="R152" s="138">
        <f>Q152*H152</f>
        <v>9.1440000000000007E-2</v>
      </c>
      <c r="S152" s="138">
        <v>0</v>
      </c>
      <c r="T152" s="139">
        <f>S152*H152</f>
        <v>0</v>
      </c>
      <c r="AR152" s="140" t="s">
        <v>125</v>
      </c>
      <c r="AT152" s="140" t="s">
        <v>121</v>
      </c>
      <c r="AU152" s="140" t="s">
        <v>86</v>
      </c>
      <c r="AY152" s="16" t="s">
        <v>119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6" t="s">
        <v>84</v>
      </c>
      <c r="BK152" s="141">
        <f>ROUND(I152*H152,2)</f>
        <v>0</v>
      </c>
      <c r="BL152" s="16" t="s">
        <v>125</v>
      </c>
      <c r="BM152" s="140" t="s">
        <v>187</v>
      </c>
    </row>
    <row r="153" spans="2:65" s="12" customFormat="1" ht="11.25">
      <c r="B153" s="142"/>
      <c r="D153" s="143" t="s">
        <v>127</v>
      </c>
      <c r="E153" s="144" t="s">
        <v>1</v>
      </c>
      <c r="F153" s="145" t="s">
        <v>188</v>
      </c>
      <c r="H153" s="146">
        <v>72</v>
      </c>
      <c r="I153" s="147"/>
      <c r="L153" s="142"/>
      <c r="M153" s="148"/>
      <c r="T153" s="149"/>
      <c r="AT153" s="144" t="s">
        <v>127</v>
      </c>
      <c r="AU153" s="144" t="s">
        <v>86</v>
      </c>
      <c r="AV153" s="12" t="s">
        <v>86</v>
      </c>
      <c r="AW153" s="12" t="s">
        <v>32</v>
      </c>
      <c r="AX153" s="12" t="s">
        <v>84</v>
      </c>
      <c r="AY153" s="144" t="s">
        <v>119</v>
      </c>
    </row>
    <row r="154" spans="2:65" s="1" customFormat="1" ht="16.5" customHeight="1">
      <c r="B154" s="31"/>
      <c r="C154" s="163" t="s">
        <v>189</v>
      </c>
      <c r="D154" s="163" t="s">
        <v>190</v>
      </c>
      <c r="E154" s="164" t="s">
        <v>191</v>
      </c>
      <c r="F154" s="165" t="s">
        <v>192</v>
      </c>
      <c r="G154" s="166" t="s">
        <v>193</v>
      </c>
      <c r="H154" s="167">
        <v>1.8</v>
      </c>
      <c r="I154" s="168"/>
      <c r="J154" s="169">
        <f>ROUND(I154*H154,2)</f>
        <v>0</v>
      </c>
      <c r="K154" s="170"/>
      <c r="L154" s="171"/>
      <c r="M154" s="172" t="s">
        <v>1</v>
      </c>
      <c r="N154" s="173" t="s">
        <v>41</v>
      </c>
      <c r="P154" s="138">
        <f>O154*H154</f>
        <v>0</v>
      </c>
      <c r="Q154" s="138">
        <v>1E-3</v>
      </c>
      <c r="R154" s="138">
        <f>Q154*H154</f>
        <v>1.8000000000000002E-3</v>
      </c>
      <c r="S154" s="138">
        <v>0</v>
      </c>
      <c r="T154" s="139">
        <f>S154*H154</f>
        <v>0</v>
      </c>
      <c r="AR154" s="140" t="s">
        <v>162</v>
      </c>
      <c r="AT154" s="140" t="s">
        <v>190</v>
      </c>
      <c r="AU154" s="140" t="s">
        <v>86</v>
      </c>
      <c r="AY154" s="16" t="s">
        <v>119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6" t="s">
        <v>84</v>
      </c>
      <c r="BK154" s="141">
        <f>ROUND(I154*H154,2)</f>
        <v>0</v>
      </c>
      <c r="BL154" s="16" t="s">
        <v>125</v>
      </c>
      <c r="BM154" s="140" t="s">
        <v>194</v>
      </c>
    </row>
    <row r="155" spans="2:65" s="12" customFormat="1" ht="11.25">
      <c r="B155" s="142"/>
      <c r="D155" s="143" t="s">
        <v>127</v>
      </c>
      <c r="F155" s="145" t="s">
        <v>195</v>
      </c>
      <c r="H155" s="146">
        <v>1.8</v>
      </c>
      <c r="I155" s="147"/>
      <c r="L155" s="142"/>
      <c r="M155" s="148"/>
      <c r="T155" s="149"/>
      <c r="AT155" s="144" t="s">
        <v>127</v>
      </c>
      <c r="AU155" s="144" t="s">
        <v>86</v>
      </c>
      <c r="AV155" s="12" t="s">
        <v>86</v>
      </c>
      <c r="AW155" s="12" t="s">
        <v>4</v>
      </c>
      <c r="AX155" s="12" t="s">
        <v>84</v>
      </c>
      <c r="AY155" s="144" t="s">
        <v>119</v>
      </c>
    </row>
    <row r="156" spans="2:65" s="1" customFormat="1" ht="24.2" customHeight="1">
      <c r="B156" s="31"/>
      <c r="C156" s="128" t="s">
        <v>196</v>
      </c>
      <c r="D156" s="128" t="s">
        <v>121</v>
      </c>
      <c r="E156" s="129" t="s">
        <v>197</v>
      </c>
      <c r="F156" s="130" t="s">
        <v>198</v>
      </c>
      <c r="G156" s="131" t="s">
        <v>165</v>
      </c>
      <c r="H156" s="132">
        <v>9</v>
      </c>
      <c r="I156" s="133"/>
      <c r="J156" s="134">
        <f>ROUND(I156*H156,2)</f>
        <v>0</v>
      </c>
      <c r="K156" s="135"/>
      <c r="L156" s="31"/>
      <c r="M156" s="136" t="s">
        <v>1</v>
      </c>
      <c r="N156" s="137" t="s">
        <v>41</v>
      </c>
      <c r="P156" s="138">
        <f>O156*H156</f>
        <v>0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125</v>
      </c>
      <c r="AT156" s="140" t="s">
        <v>121</v>
      </c>
      <c r="AU156" s="140" t="s">
        <v>86</v>
      </c>
      <c r="AY156" s="16" t="s">
        <v>119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6" t="s">
        <v>84</v>
      </c>
      <c r="BK156" s="141">
        <f>ROUND(I156*H156,2)</f>
        <v>0</v>
      </c>
      <c r="BL156" s="16" t="s">
        <v>125</v>
      </c>
      <c r="BM156" s="140" t="s">
        <v>199</v>
      </c>
    </row>
    <row r="157" spans="2:65" s="1" customFormat="1" ht="16.5" customHeight="1">
      <c r="B157" s="31"/>
      <c r="C157" s="163" t="s">
        <v>200</v>
      </c>
      <c r="D157" s="163" t="s">
        <v>190</v>
      </c>
      <c r="E157" s="164" t="s">
        <v>201</v>
      </c>
      <c r="F157" s="165" t="s">
        <v>202</v>
      </c>
      <c r="G157" s="166" t="s">
        <v>165</v>
      </c>
      <c r="H157" s="167">
        <v>9</v>
      </c>
      <c r="I157" s="168"/>
      <c r="J157" s="169">
        <f>ROUND(I157*H157,2)</f>
        <v>0</v>
      </c>
      <c r="K157" s="170"/>
      <c r="L157" s="171"/>
      <c r="M157" s="172" t="s">
        <v>1</v>
      </c>
      <c r="N157" s="173" t="s">
        <v>41</v>
      </c>
      <c r="P157" s="138">
        <f>O157*H157</f>
        <v>0</v>
      </c>
      <c r="Q157" s="138">
        <v>5.0000000000000001E-3</v>
      </c>
      <c r="R157" s="138">
        <f>Q157*H157</f>
        <v>4.4999999999999998E-2</v>
      </c>
      <c r="S157" s="138">
        <v>0</v>
      </c>
      <c r="T157" s="139">
        <f>S157*H157</f>
        <v>0</v>
      </c>
      <c r="AR157" s="140" t="s">
        <v>162</v>
      </c>
      <c r="AT157" s="140" t="s">
        <v>190</v>
      </c>
      <c r="AU157" s="140" t="s">
        <v>86</v>
      </c>
      <c r="AY157" s="16" t="s">
        <v>119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6" t="s">
        <v>84</v>
      </c>
      <c r="BK157" s="141">
        <f>ROUND(I157*H157,2)</f>
        <v>0</v>
      </c>
      <c r="BL157" s="16" t="s">
        <v>125</v>
      </c>
      <c r="BM157" s="140" t="s">
        <v>203</v>
      </c>
    </row>
    <row r="158" spans="2:65" s="1" customFormat="1" ht="21.75" customHeight="1">
      <c r="B158" s="31"/>
      <c r="C158" s="128" t="s">
        <v>204</v>
      </c>
      <c r="D158" s="128" t="s">
        <v>121</v>
      </c>
      <c r="E158" s="129" t="s">
        <v>205</v>
      </c>
      <c r="F158" s="130" t="s">
        <v>206</v>
      </c>
      <c r="G158" s="131" t="s">
        <v>165</v>
      </c>
      <c r="H158" s="132">
        <v>126</v>
      </c>
      <c r="I158" s="133"/>
      <c r="J158" s="134">
        <f>ROUND(I158*H158,2)</f>
        <v>0</v>
      </c>
      <c r="K158" s="135"/>
      <c r="L158" s="31"/>
      <c r="M158" s="136" t="s">
        <v>1</v>
      </c>
      <c r="N158" s="137" t="s">
        <v>41</v>
      </c>
      <c r="P158" s="138">
        <f>O158*H158</f>
        <v>0</v>
      </c>
      <c r="Q158" s="138">
        <v>0</v>
      </c>
      <c r="R158" s="138">
        <f>Q158*H158</f>
        <v>0</v>
      </c>
      <c r="S158" s="138">
        <v>0</v>
      </c>
      <c r="T158" s="139">
        <f>S158*H158</f>
        <v>0</v>
      </c>
      <c r="AR158" s="140" t="s">
        <v>125</v>
      </c>
      <c r="AT158" s="140" t="s">
        <v>121</v>
      </c>
      <c r="AU158" s="140" t="s">
        <v>86</v>
      </c>
      <c r="AY158" s="16" t="s">
        <v>119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6" t="s">
        <v>84</v>
      </c>
      <c r="BK158" s="141">
        <f>ROUND(I158*H158,2)</f>
        <v>0</v>
      </c>
      <c r="BL158" s="16" t="s">
        <v>125</v>
      </c>
      <c r="BM158" s="140" t="s">
        <v>207</v>
      </c>
    </row>
    <row r="159" spans="2:65" s="12" customFormat="1" ht="11.25">
      <c r="B159" s="142"/>
      <c r="D159" s="143" t="s">
        <v>127</v>
      </c>
      <c r="F159" s="145" t="s">
        <v>208</v>
      </c>
      <c r="H159" s="146">
        <v>126</v>
      </c>
      <c r="I159" s="147"/>
      <c r="L159" s="142"/>
      <c r="M159" s="148"/>
      <c r="T159" s="149"/>
      <c r="AT159" s="144" t="s">
        <v>127</v>
      </c>
      <c r="AU159" s="144" t="s">
        <v>86</v>
      </c>
      <c r="AV159" s="12" t="s">
        <v>86</v>
      </c>
      <c r="AW159" s="12" t="s">
        <v>4</v>
      </c>
      <c r="AX159" s="12" t="s">
        <v>84</v>
      </c>
      <c r="AY159" s="144" t="s">
        <v>119</v>
      </c>
    </row>
    <row r="160" spans="2:65" s="1" customFormat="1" ht="21.75" customHeight="1">
      <c r="B160" s="31"/>
      <c r="C160" s="163" t="s">
        <v>209</v>
      </c>
      <c r="D160" s="163" t="s">
        <v>190</v>
      </c>
      <c r="E160" s="164" t="s">
        <v>210</v>
      </c>
      <c r="F160" s="165" t="s">
        <v>211</v>
      </c>
      <c r="G160" s="166" t="s">
        <v>165</v>
      </c>
      <c r="H160" s="167">
        <v>138.6</v>
      </c>
      <c r="I160" s="168"/>
      <c r="J160" s="169">
        <f>ROUND(I160*H160,2)</f>
        <v>0</v>
      </c>
      <c r="K160" s="170"/>
      <c r="L160" s="171"/>
      <c r="M160" s="172" t="s">
        <v>1</v>
      </c>
      <c r="N160" s="173" t="s">
        <v>41</v>
      </c>
      <c r="P160" s="138">
        <f>O160*H160</f>
        <v>0</v>
      </c>
      <c r="Q160" s="138">
        <v>1.7999999999999999E-2</v>
      </c>
      <c r="R160" s="138">
        <f>Q160*H160</f>
        <v>2.4947999999999997</v>
      </c>
      <c r="S160" s="138">
        <v>0</v>
      </c>
      <c r="T160" s="139">
        <f>S160*H160</f>
        <v>0</v>
      </c>
      <c r="AR160" s="140" t="s">
        <v>162</v>
      </c>
      <c r="AT160" s="140" t="s">
        <v>190</v>
      </c>
      <c r="AU160" s="140" t="s">
        <v>86</v>
      </c>
      <c r="AY160" s="16" t="s">
        <v>119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6" t="s">
        <v>84</v>
      </c>
      <c r="BK160" s="141">
        <f>ROUND(I160*H160,2)</f>
        <v>0</v>
      </c>
      <c r="BL160" s="16" t="s">
        <v>125</v>
      </c>
      <c r="BM160" s="140" t="s">
        <v>212</v>
      </c>
    </row>
    <row r="161" spans="2:65" s="12" customFormat="1" ht="11.25">
      <c r="B161" s="142"/>
      <c r="D161" s="143" t="s">
        <v>127</v>
      </c>
      <c r="F161" s="145" t="s">
        <v>213</v>
      </c>
      <c r="H161" s="146">
        <v>138.6</v>
      </c>
      <c r="I161" s="147"/>
      <c r="L161" s="142"/>
      <c r="M161" s="148"/>
      <c r="T161" s="149"/>
      <c r="AT161" s="144" t="s">
        <v>127</v>
      </c>
      <c r="AU161" s="144" t="s">
        <v>86</v>
      </c>
      <c r="AV161" s="12" t="s">
        <v>86</v>
      </c>
      <c r="AW161" s="12" t="s">
        <v>4</v>
      </c>
      <c r="AX161" s="12" t="s">
        <v>84</v>
      </c>
      <c r="AY161" s="144" t="s">
        <v>119</v>
      </c>
    </row>
    <row r="162" spans="2:65" s="1" customFormat="1" ht="16.5" customHeight="1">
      <c r="B162" s="31"/>
      <c r="C162" s="128" t="s">
        <v>214</v>
      </c>
      <c r="D162" s="128" t="s">
        <v>121</v>
      </c>
      <c r="E162" s="129" t="s">
        <v>215</v>
      </c>
      <c r="F162" s="130" t="s">
        <v>216</v>
      </c>
      <c r="G162" s="131" t="s">
        <v>217</v>
      </c>
      <c r="H162" s="132">
        <v>1</v>
      </c>
      <c r="I162" s="133"/>
      <c r="J162" s="134">
        <f>ROUND(I162*H162,2)</f>
        <v>0</v>
      </c>
      <c r="K162" s="135"/>
      <c r="L162" s="31"/>
      <c r="M162" s="136" t="s">
        <v>1</v>
      </c>
      <c r="N162" s="137" t="s">
        <v>41</v>
      </c>
      <c r="P162" s="138">
        <f>O162*H162</f>
        <v>0</v>
      </c>
      <c r="Q162" s="138">
        <v>0</v>
      </c>
      <c r="R162" s="138">
        <f>Q162*H162</f>
        <v>0</v>
      </c>
      <c r="S162" s="138">
        <v>0</v>
      </c>
      <c r="T162" s="139">
        <f>S162*H162</f>
        <v>0</v>
      </c>
      <c r="AR162" s="140" t="s">
        <v>125</v>
      </c>
      <c r="AT162" s="140" t="s">
        <v>121</v>
      </c>
      <c r="AU162" s="140" t="s">
        <v>86</v>
      </c>
      <c r="AY162" s="16" t="s">
        <v>119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6" t="s">
        <v>84</v>
      </c>
      <c r="BK162" s="141">
        <f>ROUND(I162*H162,2)</f>
        <v>0</v>
      </c>
      <c r="BL162" s="16" t="s">
        <v>125</v>
      </c>
      <c r="BM162" s="140" t="s">
        <v>218</v>
      </c>
    </row>
    <row r="163" spans="2:65" s="11" customFormat="1" ht="22.9" customHeight="1">
      <c r="B163" s="116"/>
      <c r="D163" s="117" t="s">
        <v>75</v>
      </c>
      <c r="E163" s="126" t="s">
        <v>86</v>
      </c>
      <c r="F163" s="126" t="s">
        <v>219</v>
      </c>
      <c r="I163" s="119"/>
      <c r="J163" s="127">
        <f>BK163</f>
        <v>0</v>
      </c>
      <c r="L163" s="116"/>
      <c r="M163" s="121"/>
      <c r="P163" s="122">
        <f>SUM(P164:P179)</f>
        <v>0</v>
      </c>
      <c r="R163" s="122">
        <f>SUM(R164:R179)</f>
        <v>23.810427129999997</v>
      </c>
      <c r="T163" s="123">
        <f>SUM(T164:T179)</f>
        <v>0</v>
      </c>
      <c r="AR163" s="117" t="s">
        <v>84</v>
      </c>
      <c r="AT163" s="124" t="s">
        <v>75</v>
      </c>
      <c r="AU163" s="124" t="s">
        <v>84</v>
      </c>
      <c r="AY163" s="117" t="s">
        <v>119</v>
      </c>
      <c r="BK163" s="125">
        <f>SUM(BK164:BK179)</f>
        <v>0</v>
      </c>
    </row>
    <row r="164" spans="2:65" s="1" customFormat="1" ht="16.5" customHeight="1">
      <c r="B164" s="31"/>
      <c r="C164" s="128" t="s">
        <v>220</v>
      </c>
      <c r="D164" s="128" t="s">
        <v>121</v>
      </c>
      <c r="E164" s="129" t="s">
        <v>221</v>
      </c>
      <c r="F164" s="130" t="s">
        <v>222</v>
      </c>
      <c r="G164" s="131" t="s">
        <v>137</v>
      </c>
      <c r="H164" s="132">
        <v>9.4610000000000003</v>
      </c>
      <c r="I164" s="133"/>
      <c r="J164" s="134">
        <f>ROUND(I164*H164,2)</f>
        <v>0</v>
      </c>
      <c r="K164" s="135"/>
      <c r="L164" s="31"/>
      <c r="M164" s="136" t="s">
        <v>1</v>
      </c>
      <c r="N164" s="137" t="s">
        <v>41</v>
      </c>
      <c r="P164" s="138">
        <f>O164*H164</f>
        <v>0</v>
      </c>
      <c r="Q164" s="138">
        <v>2.5018699999999998</v>
      </c>
      <c r="R164" s="138">
        <f>Q164*H164</f>
        <v>23.670192069999999</v>
      </c>
      <c r="S164" s="138">
        <v>0</v>
      </c>
      <c r="T164" s="139">
        <f>S164*H164</f>
        <v>0</v>
      </c>
      <c r="AR164" s="140" t="s">
        <v>125</v>
      </c>
      <c r="AT164" s="140" t="s">
        <v>121</v>
      </c>
      <c r="AU164" s="140" t="s">
        <v>86</v>
      </c>
      <c r="AY164" s="16" t="s">
        <v>119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6" t="s">
        <v>84</v>
      </c>
      <c r="BK164" s="141">
        <f>ROUND(I164*H164,2)</f>
        <v>0</v>
      </c>
      <c r="BL164" s="16" t="s">
        <v>125</v>
      </c>
      <c r="BM164" s="140" t="s">
        <v>223</v>
      </c>
    </row>
    <row r="165" spans="2:65" s="12" customFormat="1" ht="11.25">
      <c r="B165" s="142"/>
      <c r="D165" s="143" t="s">
        <v>127</v>
      </c>
      <c r="E165" s="144" t="s">
        <v>1</v>
      </c>
      <c r="F165" s="145" t="s">
        <v>224</v>
      </c>
      <c r="H165" s="146">
        <v>4.3680000000000003</v>
      </c>
      <c r="I165" s="147"/>
      <c r="L165" s="142"/>
      <c r="M165" s="148"/>
      <c r="T165" s="149"/>
      <c r="AT165" s="144" t="s">
        <v>127</v>
      </c>
      <c r="AU165" s="144" t="s">
        <v>86</v>
      </c>
      <c r="AV165" s="12" t="s">
        <v>86</v>
      </c>
      <c r="AW165" s="12" t="s">
        <v>32</v>
      </c>
      <c r="AX165" s="12" t="s">
        <v>76</v>
      </c>
      <c r="AY165" s="144" t="s">
        <v>119</v>
      </c>
    </row>
    <row r="166" spans="2:65" s="12" customFormat="1" ht="11.25">
      <c r="B166" s="142"/>
      <c r="D166" s="143" t="s">
        <v>127</v>
      </c>
      <c r="E166" s="144" t="s">
        <v>1</v>
      </c>
      <c r="F166" s="145" t="s">
        <v>225</v>
      </c>
      <c r="H166" s="146">
        <v>3.2890000000000001</v>
      </c>
      <c r="I166" s="147"/>
      <c r="L166" s="142"/>
      <c r="M166" s="148"/>
      <c r="T166" s="149"/>
      <c r="AT166" s="144" t="s">
        <v>127</v>
      </c>
      <c r="AU166" s="144" t="s">
        <v>86</v>
      </c>
      <c r="AV166" s="12" t="s">
        <v>86</v>
      </c>
      <c r="AW166" s="12" t="s">
        <v>32</v>
      </c>
      <c r="AX166" s="12" t="s">
        <v>76</v>
      </c>
      <c r="AY166" s="144" t="s">
        <v>119</v>
      </c>
    </row>
    <row r="167" spans="2:65" s="12" customFormat="1" ht="11.25">
      <c r="B167" s="142"/>
      <c r="D167" s="143" t="s">
        <v>127</v>
      </c>
      <c r="E167" s="144" t="s">
        <v>1</v>
      </c>
      <c r="F167" s="145" t="s">
        <v>226</v>
      </c>
      <c r="H167" s="146">
        <v>1.484</v>
      </c>
      <c r="I167" s="147"/>
      <c r="L167" s="142"/>
      <c r="M167" s="148"/>
      <c r="T167" s="149"/>
      <c r="AT167" s="144" t="s">
        <v>127</v>
      </c>
      <c r="AU167" s="144" t="s">
        <v>86</v>
      </c>
      <c r="AV167" s="12" t="s">
        <v>86</v>
      </c>
      <c r="AW167" s="12" t="s">
        <v>32</v>
      </c>
      <c r="AX167" s="12" t="s">
        <v>76</v>
      </c>
      <c r="AY167" s="144" t="s">
        <v>119</v>
      </c>
    </row>
    <row r="168" spans="2:65" s="14" customFormat="1" ht="11.25">
      <c r="B168" s="156"/>
      <c r="D168" s="143" t="s">
        <v>127</v>
      </c>
      <c r="E168" s="157" t="s">
        <v>1</v>
      </c>
      <c r="F168" s="158" t="s">
        <v>147</v>
      </c>
      <c r="H168" s="159">
        <v>9.141</v>
      </c>
      <c r="I168" s="160"/>
      <c r="L168" s="156"/>
      <c r="M168" s="161"/>
      <c r="T168" s="162"/>
      <c r="AT168" s="157" t="s">
        <v>127</v>
      </c>
      <c r="AU168" s="157" t="s">
        <v>86</v>
      </c>
      <c r="AV168" s="14" t="s">
        <v>125</v>
      </c>
      <c r="AW168" s="14" t="s">
        <v>32</v>
      </c>
      <c r="AX168" s="14" t="s">
        <v>84</v>
      </c>
      <c r="AY168" s="157" t="s">
        <v>119</v>
      </c>
    </row>
    <row r="169" spans="2:65" s="12" customFormat="1" ht="11.25">
      <c r="B169" s="142"/>
      <c r="D169" s="143" t="s">
        <v>127</v>
      </c>
      <c r="F169" s="145" t="s">
        <v>227</v>
      </c>
      <c r="H169" s="146">
        <v>9.4610000000000003</v>
      </c>
      <c r="I169" s="147"/>
      <c r="L169" s="142"/>
      <c r="M169" s="148"/>
      <c r="T169" s="149"/>
      <c r="AT169" s="144" t="s">
        <v>127</v>
      </c>
      <c r="AU169" s="144" t="s">
        <v>86</v>
      </c>
      <c r="AV169" s="12" t="s">
        <v>86</v>
      </c>
      <c r="AW169" s="12" t="s">
        <v>4</v>
      </c>
      <c r="AX169" s="12" t="s">
        <v>84</v>
      </c>
      <c r="AY169" s="144" t="s">
        <v>119</v>
      </c>
    </row>
    <row r="170" spans="2:65" s="1" customFormat="1" ht="16.5" customHeight="1">
      <c r="B170" s="31"/>
      <c r="C170" s="128" t="s">
        <v>7</v>
      </c>
      <c r="D170" s="128" t="s">
        <v>121</v>
      </c>
      <c r="E170" s="129" t="s">
        <v>228</v>
      </c>
      <c r="F170" s="130" t="s">
        <v>229</v>
      </c>
      <c r="G170" s="131" t="s">
        <v>124</v>
      </c>
      <c r="H170" s="132">
        <v>8.734</v>
      </c>
      <c r="I170" s="133"/>
      <c r="J170" s="134">
        <f>ROUND(I170*H170,2)</f>
        <v>0</v>
      </c>
      <c r="K170" s="135"/>
      <c r="L170" s="31"/>
      <c r="M170" s="136" t="s">
        <v>1</v>
      </c>
      <c r="N170" s="137" t="s">
        <v>41</v>
      </c>
      <c r="P170" s="138">
        <f>O170*H170</f>
        <v>0</v>
      </c>
      <c r="Q170" s="138">
        <v>2.6900000000000001E-3</v>
      </c>
      <c r="R170" s="138">
        <f>Q170*H170</f>
        <v>2.3494460000000002E-2</v>
      </c>
      <c r="S170" s="138">
        <v>0</v>
      </c>
      <c r="T170" s="139">
        <f>S170*H170</f>
        <v>0</v>
      </c>
      <c r="AR170" s="140" t="s">
        <v>125</v>
      </c>
      <c r="AT170" s="140" t="s">
        <v>121</v>
      </c>
      <c r="AU170" s="140" t="s">
        <v>86</v>
      </c>
      <c r="AY170" s="16" t="s">
        <v>119</v>
      </c>
      <c r="BE170" s="141">
        <f>IF(N170="základní",J170,0)</f>
        <v>0</v>
      </c>
      <c r="BF170" s="141">
        <f>IF(N170="snížená",J170,0)</f>
        <v>0</v>
      </c>
      <c r="BG170" s="141">
        <f>IF(N170="zákl. přenesená",J170,0)</f>
        <v>0</v>
      </c>
      <c r="BH170" s="141">
        <f>IF(N170="sníž. přenesená",J170,0)</f>
        <v>0</v>
      </c>
      <c r="BI170" s="141">
        <f>IF(N170="nulová",J170,0)</f>
        <v>0</v>
      </c>
      <c r="BJ170" s="16" t="s">
        <v>84</v>
      </c>
      <c r="BK170" s="141">
        <f>ROUND(I170*H170,2)</f>
        <v>0</v>
      </c>
      <c r="BL170" s="16" t="s">
        <v>125</v>
      </c>
      <c r="BM170" s="140" t="s">
        <v>230</v>
      </c>
    </row>
    <row r="171" spans="2:65" s="12" customFormat="1" ht="11.25">
      <c r="B171" s="142"/>
      <c r="D171" s="143" t="s">
        <v>127</v>
      </c>
      <c r="E171" s="144" t="s">
        <v>1</v>
      </c>
      <c r="F171" s="145" t="s">
        <v>231</v>
      </c>
      <c r="H171" s="146">
        <v>7.5949999999999998</v>
      </c>
      <c r="I171" s="147"/>
      <c r="L171" s="142"/>
      <c r="M171" s="148"/>
      <c r="T171" s="149"/>
      <c r="AT171" s="144" t="s">
        <v>127</v>
      </c>
      <c r="AU171" s="144" t="s">
        <v>86</v>
      </c>
      <c r="AV171" s="12" t="s">
        <v>86</v>
      </c>
      <c r="AW171" s="12" t="s">
        <v>32</v>
      </c>
      <c r="AX171" s="12" t="s">
        <v>84</v>
      </c>
      <c r="AY171" s="144" t="s">
        <v>119</v>
      </c>
    </row>
    <row r="172" spans="2:65" s="12" customFormat="1" ht="11.25">
      <c r="B172" s="142"/>
      <c r="D172" s="143" t="s">
        <v>127</v>
      </c>
      <c r="F172" s="145" t="s">
        <v>232</v>
      </c>
      <c r="H172" s="146">
        <v>8.734</v>
      </c>
      <c r="I172" s="147"/>
      <c r="L172" s="142"/>
      <c r="M172" s="148"/>
      <c r="T172" s="149"/>
      <c r="AT172" s="144" t="s">
        <v>127</v>
      </c>
      <c r="AU172" s="144" t="s">
        <v>86</v>
      </c>
      <c r="AV172" s="12" t="s">
        <v>86</v>
      </c>
      <c r="AW172" s="12" t="s">
        <v>4</v>
      </c>
      <c r="AX172" s="12" t="s">
        <v>84</v>
      </c>
      <c r="AY172" s="144" t="s">
        <v>119</v>
      </c>
    </row>
    <row r="173" spans="2:65" s="1" customFormat="1" ht="16.5" customHeight="1">
      <c r="B173" s="31"/>
      <c r="C173" s="128" t="s">
        <v>233</v>
      </c>
      <c r="D173" s="128" t="s">
        <v>121</v>
      </c>
      <c r="E173" s="129" t="s">
        <v>234</v>
      </c>
      <c r="F173" s="130" t="s">
        <v>235</v>
      </c>
      <c r="G173" s="131" t="s">
        <v>124</v>
      </c>
      <c r="H173" s="132">
        <v>8.734</v>
      </c>
      <c r="I173" s="133"/>
      <c r="J173" s="134">
        <f>ROUND(I173*H173,2)</f>
        <v>0</v>
      </c>
      <c r="K173" s="135"/>
      <c r="L173" s="31"/>
      <c r="M173" s="136" t="s">
        <v>1</v>
      </c>
      <c r="N173" s="137" t="s">
        <v>41</v>
      </c>
      <c r="P173" s="138">
        <f>O173*H173</f>
        <v>0</v>
      </c>
      <c r="Q173" s="138">
        <v>0</v>
      </c>
      <c r="R173" s="138">
        <f>Q173*H173</f>
        <v>0</v>
      </c>
      <c r="S173" s="138">
        <v>0</v>
      </c>
      <c r="T173" s="139">
        <f>S173*H173</f>
        <v>0</v>
      </c>
      <c r="AR173" s="140" t="s">
        <v>125</v>
      </c>
      <c r="AT173" s="140" t="s">
        <v>121</v>
      </c>
      <c r="AU173" s="140" t="s">
        <v>86</v>
      </c>
      <c r="AY173" s="16" t="s">
        <v>119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6" t="s">
        <v>84</v>
      </c>
      <c r="BK173" s="141">
        <f>ROUND(I173*H173,2)</f>
        <v>0</v>
      </c>
      <c r="BL173" s="16" t="s">
        <v>125</v>
      </c>
      <c r="BM173" s="140" t="s">
        <v>236</v>
      </c>
    </row>
    <row r="174" spans="2:65" s="1" customFormat="1" ht="16.5" customHeight="1">
      <c r="B174" s="31"/>
      <c r="C174" s="128" t="s">
        <v>237</v>
      </c>
      <c r="D174" s="128" t="s">
        <v>121</v>
      </c>
      <c r="E174" s="129" t="s">
        <v>238</v>
      </c>
      <c r="F174" s="130" t="s">
        <v>239</v>
      </c>
      <c r="G174" s="131" t="s">
        <v>137</v>
      </c>
      <c r="H174" s="132">
        <v>0.05</v>
      </c>
      <c r="I174" s="133"/>
      <c r="J174" s="134">
        <f>ROUND(I174*H174,2)</f>
        <v>0</v>
      </c>
      <c r="K174" s="135"/>
      <c r="L174" s="31"/>
      <c r="M174" s="136" t="s">
        <v>1</v>
      </c>
      <c r="N174" s="137" t="s">
        <v>41</v>
      </c>
      <c r="P174" s="138">
        <f>O174*H174</f>
        <v>0</v>
      </c>
      <c r="Q174" s="138">
        <v>2.3010199999999998</v>
      </c>
      <c r="R174" s="138">
        <f>Q174*H174</f>
        <v>0.115051</v>
      </c>
      <c r="S174" s="138">
        <v>0</v>
      </c>
      <c r="T174" s="139">
        <f>S174*H174</f>
        <v>0</v>
      </c>
      <c r="AR174" s="140" t="s">
        <v>125</v>
      </c>
      <c r="AT174" s="140" t="s">
        <v>121</v>
      </c>
      <c r="AU174" s="140" t="s">
        <v>86</v>
      </c>
      <c r="AY174" s="16" t="s">
        <v>119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6" t="s">
        <v>84</v>
      </c>
      <c r="BK174" s="141">
        <f>ROUND(I174*H174,2)</f>
        <v>0</v>
      </c>
      <c r="BL174" s="16" t="s">
        <v>125</v>
      </c>
      <c r="BM174" s="140" t="s">
        <v>240</v>
      </c>
    </row>
    <row r="175" spans="2:65" s="12" customFormat="1" ht="11.25">
      <c r="B175" s="142"/>
      <c r="D175" s="143" t="s">
        <v>127</v>
      </c>
      <c r="E175" s="144" t="s">
        <v>1</v>
      </c>
      <c r="F175" s="145" t="s">
        <v>241</v>
      </c>
      <c r="H175" s="146">
        <v>4.8000000000000001E-2</v>
      </c>
      <c r="I175" s="147"/>
      <c r="L175" s="142"/>
      <c r="M175" s="148"/>
      <c r="T175" s="149"/>
      <c r="AT175" s="144" t="s">
        <v>127</v>
      </c>
      <c r="AU175" s="144" t="s">
        <v>86</v>
      </c>
      <c r="AV175" s="12" t="s">
        <v>86</v>
      </c>
      <c r="AW175" s="12" t="s">
        <v>32</v>
      </c>
      <c r="AX175" s="12" t="s">
        <v>84</v>
      </c>
      <c r="AY175" s="144" t="s">
        <v>119</v>
      </c>
    </row>
    <row r="176" spans="2:65" s="12" customFormat="1" ht="11.25">
      <c r="B176" s="142"/>
      <c r="D176" s="143" t="s">
        <v>127</v>
      </c>
      <c r="F176" s="145" t="s">
        <v>242</v>
      </c>
      <c r="H176" s="146">
        <v>0.05</v>
      </c>
      <c r="I176" s="147"/>
      <c r="L176" s="142"/>
      <c r="M176" s="148"/>
      <c r="T176" s="149"/>
      <c r="AT176" s="144" t="s">
        <v>127</v>
      </c>
      <c r="AU176" s="144" t="s">
        <v>86</v>
      </c>
      <c r="AV176" s="12" t="s">
        <v>86</v>
      </c>
      <c r="AW176" s="12" t="s">
        <v>4</v>
      </c>
      <c r="AX176" s="12" t="s">
        <v>84</v>
      </c>
      <c r="AY176" s="144" t="s">
        <v>119</v>
      </c>
    </row>
    <row r="177" spans="2:65" s="1" customFormat="1" ht="16.5" customHeight="1">
      <c r="B177" s="31"/>
      <c r="C177" s="128" t="s">
        <v>243</v>
      </c>
      <c r="D177" s="128" t="s">
        <v>121</v>
      </c>
      <c r="E177" s="129" t="s">
        <v>244</v>
      </c>
      <c r="F177" s="130" t="s">
        <v>245</v>
      </c>
      <c r="G177" s="131" t="s">
        <v>124</v>
      </c>
      <c r="H177" s="132">
        <v>0.64</v>
      </c>
      <c r="I177" s="133"/>
      <c r="J177" s="134">
        <f>ROUND(I177*H177,2)</f>
        <v>0</v>
      </c>
      <c r="K177" s="135"/>
      <c r="L177" s="31"/>
      <c r="M177" s="136" t="s">
        <v>1</v>
      </c>
      <c r="N177" s="137" t="s">
        <v>41</v>
      </c>
      <c r="P177" s="138">
        <f>O177*H177</f>
        <v>0</v>
      </c>
      <c r="Q177" s="138">
        <v>2.64E-3</v>
      </c>
      <c r="R177" s="138">
        <f>Q177*H177</f>
        <v>1.6896000000000001E-3</v>
      </c>
      <c r="S177" s="138">
        <v>0</v>
      </c>
      <c r="T177" s="139">
        <f>S177*H177</f>
        <v>0</v>
      </c>
      <c r="AR177" s="140" t="s">
        <v>125</v>
      </c>
      <c r="AT177" s="140" t="s">
        <v>121</v>
      </c>
      <c r="AU177" s="140" t="s">
        <v>86</v>
      </c>
      <c r="AY177" s="16" t="s">
        <v>119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6" t="s">
        <v>84</v>
      </c>
      <c r="BK177" s="141">
        <f>ROUND(I177*H177,2)</f>
        <v>0</v>
      </c>
      <c r="BL177" s="16" t="s">
        <v>125</v>
      </c>
      <c r="BM177" s="140" t="s">
        <v>246</v>
      </c>
    </row>
    <row r="178" spans="2:65" s="12" customFormat="1" ht="11.25">
      <c r="B178" s="142"/>
      <c r="D178" s="143" t="s">
        <v>127</v>
      </c>
      <c r="E178" s="144" t="s">
        <v>1</v>
      </c>
      <c r="F178" s="145" t="s">
        <v>247</v>
      </c>
      <c r="H178" s="146">
        <v>0.64</v>
      </c>
      <c r="I178" s="147"/>
      <c r="L178" s="142"/>
      <c r="M178" s="148"/>
      <c r="T178" s="149"/>
      <c r="AT178" s="144" t="s">
        <v>127</v>
      </c>
      <c r="AU178" s="144" t="s">
        <v>86</v>
      </c>
      <c r="AV178" s="12" t="s">
        <v>86</v>
      </c>
      <c r="AW178" s="12" t="s">
        <v>32</v>
      </c>
      <c r="AX178" s="12" t="s">
        <v>84</v>
      </c>
      <c r="AY178" s="144" t="s">
        <v>119</v>
      </c>
    </row>
    <row r="179" spans="2:65" s="1" customFormat="1" ht="16.5" customHeight="1">
      <c r="B179" s="31"/>
      <c r="C179" s="128" t="s">
        <v>248</v>
      </c>
      <c r="D179" s="128" t="s">
        <v>121</v>
      </c>
      <c r="E179" s="129" t="s">
        <v>249</v>
      </c>
      <c r="F179" s="130" t="s">
        <v>250</v>
      </c>
      <c r="G179" s="131" t="s">
        <v>124</v>
      </c>
      <c r="H179" s="132">
        <v>0.64</v>
      </c>
      <c r="I179" s="133"/>
      <c r="J179" s="134">
        <f>ROUND(I179*H179,2)</f>
        <v>0</v>
      </c>
      <c r="K179" s="135"/>
      <c r="L179" s="31"/>
      <c r="M179" s="136" t="s">
        <v>1</v>
      </c>
      <c r="N179" s="137" t="s">
        <v>41</v>
      </c>
      <c r="P179" s="138">
        <f>O179*H179</f>
        <v>0</v>
      </c>
      <c r="Q179" s="138">
        <v>0</v>
      </c>
      <c r="R179" s="138">
        <f>Q179*H179</f>
        <v>0</v>
      </c>
      <c r="S179" s="138">
        <v>0</v>
      </c>
      <c r="T179" s="139">
        <f>S179*H179</f>
        <v>0</v>
      </c>
      <c r="AR179" s="140" t="s">
        <v>125</v>
      </c>
      <c r="AT179" s="140" t="s">
        <v>121</v>
      </c>
      <c r="AU179" s="140" t="s">
        <v>86</v>
      </c>
      <c r="AY179" s="16" t="s">
        <v>119</v>
      </c>
      <c r="BE179" s="141">
        <f>IF(N179="základní",J179,0)</f>
        <v>0</v>
      </c>
      <c r="BF179" s="141">
        <f>IF(N179="snížená",J179,0)</f>
        <v>0</v>
      </c>
      <c r="BG179" s="141">
        <f>IF(N179="zákl. přenesená",J179,0)</f>
        <v>0</v>
      </c>
      <c r="BH179" s="141">
        <f>IF(N179="sníž. přenesená",J179,0)</f>
        <v>0</v>
      </c>
      <c r="BI179" s="141">
        <f>IF(N179="nulová",J179,0)</f>
        <v>0</v>
      </c>
      <c r="BJ179" s="16" t="s">
        <v>84</v>
      </c>
      <c r="BK179" s="141">
        <f>ROUND(I179*H179,2)</f>
        <v>0</v>
      </c>
      <c r="BL179" s="16" t="s">
        <v>125</v>
      </c>
      <c r="BM179" s="140" t="s">
        <v>251</v>
      </c>
    </row>
    <row r="180" spans="2:65" s="11" customFormat="1" ht="22.9" customHeight="1">
      <c r="B180" s="116"/>
      <c r="D180" s="117" t="s">
        <v>75</v>
      </c>
      <c r="E180" s="126" t="s">
        <v>134</v>
      </c>
      <c r="F180" s="126" t="s">
        <v>252</v>
      </c>
      <c r="I180" s="119"/>
      <c r="J180" s="127">
        <f>BK180</f>
        <v>0</v>
      </c>
      <c r="L180" s="116"/>
      <c r="M180" s="121"/>
      <c r="P180" s="122">
        <f>SUM(P181:P198)</f>
        <v>0</v>
      </c>
      <c r="R180" s="122">
        <f>SUM(R181:R198)</f>
        <v>22.750250000000001</v>
      </c>
      <c r="T180" s="123">
        <f>SUM(T181:T198)</f>
        <v>0</v>
      </c>
      <c r="AR180" s="117" t="s">
        <v>84</v>
      </c>
      <c r="AT180" s="124" t="s">
        <v>75</v>
      </c>
      <c r="AU180" s="124" t="s">
        <v>84</v>
      </c>
      <c r="AY180" s="117" t="s">
        <v>119</v>
      </c>
      <c r="BK180" s="125">
        <f>SUM(BK181:BK198)</f>
        <v>0</v>
      </c>
    </row>
    <row r="181" spans="2:65" s="1" customFormat="1" ht="24.2" customHeight="1">
      <c r="B181" s="31"/>
      <c r="C181" s="128" t="s">
        <v>253</v>
      </c>
      <c r="D181" s="128" t="s">
        <v>121</v>
      </c>
      <c r="E181" s="129" t="s">
        <v>254</v>
      </c>
      <c r="F181" s="130" t="s">
        <v>255</v>
      </c>
      <c r="G181" s="131" t="s">
        <v>165</v>
      </c>
      <c r="H181" s="132">
        <v>31</v>
      </c>
      <c r="I181" s="133"/>
      <c r="J181" s="134">
        <f>ROUND(I181*H181,2)</f>
        <v>0</v>
      </c>
      <c r="K181" s="135"/>
      <c r="L181" s="31"/>
      <c r="M181" s="136" t="s">
        <v>1</v>
      </c>
      <c r="N181" s="137" t="s">
        <v>41</v>
      </c>
      <c r="P181" s="138">
        <f>O181*H181</f>
        <v>0</v>
      </c>
      <c r="Q181" s="138">
        <v>0.36435000000000001</v>
      </c>
      <c r="R181" s="138">
        <f>Q181*H181</f>
        <v>11.29485</v>
      </c>
      <c r="S181" s="138">
        <v>0</v>
      </c>
      <c r="T181" s="139">
        <f>S181*H181</f>
        <v>0</v>
      </c>
      <c r="AR181" s="140" t="s">
        <v>125</v>
      </c>
      <c r="AT181" s="140" t="s">
        <v>121</v>
      </c>
      <c r="AU181" s="140" t="s">
        <v>86</v>
      </c>
      <c r="AY181" s="16" t="s">
        <v>119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6" t="s">
        <v>84</v>
      </c>
      <c r="BK181" s="141">
        <f>ROUND(I181*H181,2)</f>
        <v>0</v>
      </c>
      <c r="BL181" s="16" t="s">
        <v>125</v>
      </c>
      <c r="BM181" s="140" t="s">
        <v>256</v>
      </c>
    </row>
    <row r="182" spans="2:65" s="1" customFormat="1" ht="24.2" customHeight="1">
      <c r="B182" s="31"/>
      <c r="C182" s="163" t="s">
        <v>257</v>
      </c>
      <c r="D182" s="163" t="s">
        <v>190</v>
      </c>
      <c r="E182" s="164" t="s">
        <v>258</v>
      </c>
      <c r="F182" s="165" t="s">
        <v>259</v>
      </c>
      <c r="G182" s="166" t="s">
        <v>165</v>
      </c>
      <c r="H182" s="167">
        <v>31</v>
      </c>
      <c r="I182" s="168"/>
      <c r="J182" s="169">
        <f>ROUND(I182*H182,2)</f>
        <v>0</v>
      </c>
      <c r="K182" s="170"/>
      <c r="L182" s="171"/>
      <c r="M182" s="172" t="s">
        <v>1</v>
      </c>
      <c r="N182" s="173" t="s">
        <v>41</v>
      </c>
      <c r="P182" s="138">
        <f>O182*H182</f>
        <v>0</v>
      </c>
      <c r="Q182" s="138">
        <v>8.5000000000000006E-2</v>
      </c>
      <c r="R182" s="138">
        <f>Q182*H182</f>
        <v>2.6350000000000002</v>
      </c>
      <c r="S182" s="138">
        <v>0</v>
      </c>
      <c r="T182" s="139">
        <f>S182*H182</f>
        <v>0</v>
      </c>
      <c r="AR182" s="140" t="s">
        <v>162</v>
      </c>
      <c r="AT182" s="140" t="s">
        <v>190</v>
      </c>
      <c r="AU182" s="140" t="s">
        <v>86</v>
      </c>
      <c r="AY182" s="16" t="s">
        <v>119</v>
      </c>
      <c r="BE182" s="141">
        <f>IF(N182="základní",J182,0)</f>
        <v>0</v>
      </c>
      <c r="BF182" s="141">
        <f>IF(N182="snížená",J182,0)</f>
        <v>0</v>
      </c>
      <c r="BG182" s="141">
        <f>IF(N182="zákl. přenesená",J182,0)</f>
        <v>0</v>
      </c>
      <c r="BH182" s="141">
        <f>IF(N182="sníž. přenesená",J182,0)</f>
        <v>0</v>
      </c>
      <c r="BI182" s="141">
        <f>IF(N182="nulová",J182,0)</f>
        <v>0</v>
      </c>
      <c r="BJ182" s="16" t="s">
        <v>84</v>
      </c>
      <c r="BK182" s="141">
        <f>ROUND(I182*H182,2)</f>
        <v>0</v>
      </c>
      <c r="BL182" s="16" t="s">
        <v>125</v>
      </c>
      <c r="BM182" s="140" t="s">
        <v>260</v>
      </c>
    </row>
    <row r="183" spans="2:65" s="1" customFormat="1" ht="24.2" customHeight="1">
      <c r="B183" s="31"/>
      <c r="C183" s="128" t="s">
        <v>261</v>
      </c>
      <c r="D183" s="128" t="s">
        <v>121</v>
      </c>
      <c r="E183" s="129" t="s">
        <v>262</v>
      </c>
      <c r="F183" s="130" t="s">
        <v>263</v>
      </c>
      <c r="G183" s="131" t="s">
        <v>165</v>
      </c>
      <c r="H183" s="132">
        <v>1</v>
      </c>
      <c r="I183" s="133"/>
      <c r="J183" s="134">
        <f>ROUND(I183*H183,2)</f>
        <v>0</v>
      </c>
      <c r="K183" s="135"/>
      <c r="L183" s="31"/>
      <c r="M183" s="136" t="s">
        <v>1</v>
      </c>
      <c r="N183" s="137" t="s">
        <v>41</v>
      </c>
      <c r="P183" s="138">
        <f>O183*H183</f>
        <v>0</v>
      </c>
      <c r="Q183" s="138">
        <v>0</v>
      </c>
      <c r="R183" s="138">
        <f>Q183*H183</f>
        <v>0</v>
      </c>
      <c r="S183" s="138">
        <v>0</v>
      </c>
      <c r="T183" s="139">
        <f>S183*H183</f>
        <v>0</v>
      </c>
      <c r="AR183" s="140" t="s">
        <v>125</v>
      </c>
      <c r="AT183" s="140" t="s">
        <v>121</v>
      </c>
      <c r="AU183" s="140" t="s">
        <v>86</v>
      </c>
      <c r="AY183" s="16" t="s">
        <v>119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6" t="s">
        <v>84</v>
      </c>
      <c r="BK183" s="141">
        <f>ROUND(I183*H183,2)</f>
        <v>0</v>
      </c>
      <c r="BL183" s="16" t="s">
        <v>125</v>
      </c>
      <c r="BM183" s="140" t="s">
        <v>264</v>
      </c>
    </row>
    <row r="184" spans="2:65" s="1" customFormat="1" ht="16.5" customHeight="1">
      <c r="B184" s="31"/>
      <c r="C184" s="163" t="s">
        <v>265</v>
      </c>
      <c r="D184" s="163" t="s">
        <v>190</v>
      </c>
      <c r="E184" s="164" t="s">
        <v>266</v>
      </c>
      <c r="F184" s="165" t="s">
        <v>267</v>
      </c>
      <c r="G184" s="166" t="s">
        <v>165</v>
      </c>
      <c r="H184" s="167">
        <v>1</v>
      </c>
      <c r="I184" s="168"/>
      <c r="J184" s="169">
        <f>ROUND(I184*H184,2)</f>
        <v>0</v>
      </c>
      <c r="K184" s="170"/>
      <c r="L184" s="171"/>
      <c r="M184" s="172" t="s">
        <v>1</v>
      </c>
      <c r="N184" s="173" t="s">
        <v>41</v>
      </c>
      <c r="P184" s="138">
        <f>O184*H184</f>
        <v>0</v>
      </c>
      <c r="Q184" s="138">
        <v>5.8000000000000003E-2</v>
      </c>
      <c r="R184" s="138">
        <f>Q184*H184</f>
        <v>5.8000000000000003E-2</v>
      </c>
      <c r="S184" s="138">
        <v>0</v>
      </c>
      <c r="T184" s="139">
        <f>S184*H184</f>
        <v>0</v>
      </c>
      <c r="AR184" s="140" t="s">
        <v>162</v>
      </c>
      <c r="AT184" s="140" t="s">
        <v>190</v>
      </c>
      <c r="AU184" s="140" t="s">
        <v>86</v>
      </c>
      <c r="AY184" s="16" t="s">
        <v>119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6" t="s">
        <v>84</v>
      </c>
      <c r="BK184" s="141">
        <f>ROUND(I184*H184,2)</f>
        <v>0</v>
      </c>
      <c r="BL184" s="16" t="s">
        <v>125</v>
      </c>
      <c r="BM184" s="140" t="s">
        <v>268</v>
      </c>
    </row>
    <row r="185" spans="2:65" s="1" customFormat="1" ht="24.2" customHeight="1">
      <c r="B185" s="31"/>
      <c r="C185" s="128" t="s">
        <v>269</v>
      </c>
      <c r="D185" s="128" t="s">
        <v>121</v>
      </c>
      <c r="E185" s="129" t="s">
        <v>270</v>
      </c>
      <c r="F185" s="130" t="s">
        <v>271</v>
      </c>
      <c r="G185" s="131" t="s">
        <v>165</v>
      </c>
      <c r="H185" s="132">
        <v>120</v>
      </c>
      <c r="I185" s="133"/>
      <c r="J185" s="134">
        <f>ROUND(I185*H185,2)</f>
        <v>0</v>
      </c>
      <c r="K185" s="135"/>
      <c r="L185" s="31"/>
      <c r="M185" s="136" t="s">
        <v>1</v>
      </c>
      <c r="N185" s="137" t="s">
        <v>41</v>
      </c>
      <c r="P185" s="138">
        <f>O185*H185</f>
        <v>0</v>
      </c>
      <c r="Q185" s="138">
        <v>7.0200000000000002E-3</v>
      </c>
      <c r="R185" s="138">
        <f>Q185*H185</f>
        <v>0.84240000000000004</v>
      </c>
      <c r="S185" s="138">
        <v>0</v>
      </c>
      <c r="T185" s="139">
        <f>S185*H185</f>
        <v>0</v>
      </c>
      <c r="AR185" s="140" t="s">
        <v>125</v>
      </c>
      <c r="AT185" s="140" t="s">
        <v>121</v>
      </c>
      <c r="AU185" s="140" t="s">
        <v>86</v>
      </c>
      <c r="AY185" s="16" t="s">
        <v>119</v>
      </c>
      <c r="BE185" s="141">
        <f>IF(N185="základní",J185,0)</f>
        <v>0</v>
      </c>
      <c r="BF185" s="141">
        <f>IF(N185="snížená",J185,0)</f>
        <v>0</v>
      </c>
      <c r="BG185" s="141">
        <f>IF(N185="zákl. přenesená",J185,0)</f>
        <v>0</v>
      </c>
      <c r="BH185" s="141">
        <f>IF(N185="sníž. přenesená",J185,0)</f>
        <v>0</v>
      </c>
      <c r="BI185" s="141">
        <f>IF(N185="nulová",J185,0)</f>
        <v>0</v>
      </c>
      <c r="BJ185" s="16" t="s">
        <v>84</v>
      </c>
      <c r="BK185" s="141">
        <f>ROUND(I185*H185,2)</f>
        <v>0</v>
      </c>
      <c r="BL185" s="16" t="s">
        <v>125</v>
      </c>
      <c r="BM185" s="140" t="s">
        <v>272</v>
      </c>
    </row>
    <row r="186" spans="2:65" s="12" customFormat="1" ht="11.25">
      <c r="B186" s="142"/>
      <c r="D186" s="143" t="s">
        <v>127</v>
      </c>
      <c r="F186" s="145" t="s">
        <v>273</v>
      </c>
      <c r="H186" s="146">
        <v>120</v>
      </c>
      <c r="I186" s="147"/>
      <c r="L186" s="142"/>
      <c r="M186" s="148"/>
      <c r="T186" s="149"/>
      <c r="AT186" s="144" t="s">
        <v>127</v>
      </c>
      <c r="AU186" s="144" t="s">
        <v>86</v>
      </c>
      <c r="AV186" s="12" t="s">
        <v>86</v>
      </c>
      <c r="AW186" s="12" t="s">
        <v>4</v>
      </c>
      <c r="AX186" s="12" t="s">
        <v>84</v>
      </c>
      <c r="AY186" s="144" t="s">
        <v>119</v>
      </c>
    </row>
    <row r="187" spans="2:65" s="1" customFormat="1" ht="16.5" customHeight="1">
      <c r="B187" s="31"/>
      <c r="C187" s="163" t="s">
        <v>274</v>
      </c>
      <c r="D187" s="163" t="s">
        <v>190</v>
      </c>
      <c r="E187" s="164" t="s">
        <v>275</v>
      </c>
      <c r="F187" s="165" t="s">
        <v>276</v>
      </c>
      <c r="G187" s="166" t="s">
        <v>165</v>
      </c>
      <c r="H187" s="167">
        <v>120</v>
      </c>
      <c r="I187" s="168"/>
      <c r="J187" s="169">
        <f>ROUND(I187*H187,2)</f>
        <v>0</v>
      </c>
      <c r="K187" s="170"/>
      <c r="L187" s="171"/>
      <c r="M187" s="172" t="s">
        <v>1</v>
      </c>
      <c r="N187" s="173" t="s">
        <v>41</v>
      </c>
      <c r="P187" s="138">
        <f>O187*H187</f>
        <v>0</v>
      </c>
      <c r="Q187" s="138">
        <v>6.6000000000000003E-2</v>
      </c>
      <c r="R187" s="138">
        <f>Q187*H187</f>
        <v>7.92</v>
      </c>
      <c r="S187" s="138">
        <v>0</v>
      </c>
      <c r="T187" s="139">
        <f>S187*H187</f>
        <v>0</v>
      </c>
      <c r="AR187" s="140" t="s">
        <v>162</v>
      </c>
      <c r="AT187" s="140" t="s">
        <v>190</v>
      </c>
      <c r="AU187" s="140" t="s">
        <v>86</v>
      </c>
      <c r="AY187" s="16" t="s">
        <v>119</v>
      </c>
      <c r="BE187" s="141">
        <f>IF(N187="základní",J187,0)</f>
        <v>0</v>
      </c>
      <c r="BF187" s="141">
        <f>IF(N187="snížená",J187,0)</f>
        <v>0</v>
      </c>
      <c r="BG187" s="141">
        <f>IF(N187="zákl. přenesená",J187,0)</f>
        <v>0</v>
      </c>
      <c r="BH187" s="141">
        <f>IF(N187="sníž. přenesená",J187,0)</f>
        <v>0</v>
      </c>
      <c r="BI187" s="141">
        <f>IF(N187="nulová",J187,0)</f>
        <v>0</v>
      </c>
      <c r="BJ187" s="16" t="s">
        <v>84</v>
      </c>
      <c r="BK187" s="141">
        <f>ROUND(I187*H187,2)</f>
        <v>0</v>
      </c>
      <c r="BL187" s="16" t="s">
        <v>125</v>
      </c>
      <c r="BM187" s="140" t="s">
        <v>277</v>
      </c>
    </row>
    <row r="188" spans="2:65" s="12" customFormat="1" ht="11.25">
      <c r="B188" s="142"/>
      <c r="D188" s="143" t="s">
        <v>127</v>
      </c>
      <c r="F188" s="145" t="s">
        <v>273</v>
      </c>
      <c r="H188" s="146">
        <v>120</v>
      </c>
      <c r="I188" s="147"/>
      <c r="L188" s="142"/>
      <c r="M188" s="148"/>
      <c r="T188" s="149"/>
      <c r="AT188" s="144" t="s">
        <v>127</v>
      </c>
      <c r="AU188" s="144" t="s">
        <v>86</v>
      </c>
      <c r="AV188" s="12" t="s">
        <v>86</v>
      </c>
      <c r="AW188" s="12" t="s">
        <v>4</v>
      </c>
      <c r="AX188" s="12" t="s">
        <v>84</v>
      </c>
      <c r="AY188" s="144" t="s">
        <v>119</v>
      </c>
    </row>
    <row r="189" spans="2:65" s="1" customFormat="1" ht="24.2" customHeight="1">
      <c r="B189" s="31"/>
      <c r="C189" s="128" t="s">
        <v>278</v>
      </c>
      <c r="D189" s="128" t="s">
        <v>121</v>
      </c>
      <c r="E189" s="129" t="s">
        <v>279</v>
      </c>
      <c r="F189" s="130" t="s">
        <v>280</v>
      </c>
      <c r="G189" s="131" t="s">
        <v>281</v>
      </c>
      <c r="H189" s="132">
        <v>1</v>
      </c>
      <c r="I189" s="133"/>
      <c r="J189" s="134">
        <f>ROUND(I189*H189,2)</f>
        <v>0</v>
      </c>
      <c r="K189" s="135"/>
      <c r="L189" s="31"/>
      <c r="M189" s="136" t="s">
        <v>1</v>
      </c>
      <c r="N189" s="137" t="s">
        <v>41</v>
      </c>
      <c r="P189" s="138">
        <f>O189*H189</f>
        <v>0</v>
      </c>
      <c r="Q189" s="138">
        <v>0</v>
      </c>
      <c r="R189" s="138">
        <f>Q189*H189</f>
        <v>0</v>
      </c>
      <c r="S189" s="138">
        <v>0</v>
      </c>
      <c r="T189" s="139">
        <f>S189*H189</f>
        <v>0</v>
      </c>
      <c r="AR189" s="140" t="s">
        <v>125</v>
      </c>
      <c r="AT189" s="140" t="s">
        <v>121</v>
      </c>
      <c r="AU189" s="140" t="s">
        <v>86</v>
      </c>
      <c r="AY189" s="16" t="s">
        <v>119</v>
      </c>
      <c r="BE189" s="141">
        <f>IF(N189="základní",J189,0)</f>
        <v>0</v>
      </c>
      <c r="BF189" s="141">
        <f>IF(N189="snížená",J189,0)</f>
        <v>0</v>
      </c>
      <c r="BG189" s="141">
        <f>IF(N189="zákl. přenesená",J189,0)</f>
        <v>0</v>
      </c>
      <c r="BH189" s="141">
        <f>IF(N189="sníž. přenesená",J189,0)</f>
        <v>0</v>
      </c>
      <c r="BI189" s="141">
        <f>IF(N189="nulová",J189,0)</f>
        <v>0</v>
      </c>
      <c r="BJ189" s="16" t="s">
        <v>84</v>
      </c>
      <c r="BK189" s="141">
        <f>ROUND(I189*H189,2)</f>
        <v>0</v>
      </c>
      <c r="BL189" s="16" t="s">
        <v>125</v>
      </c>
      <c r="BM189" s="140" t="s">
        <v>282</v>
      </c>
    </row>
    <row r="190" spans="2:65" s="13" customFormat="1" ht="22.5">
      <c r="B190" s="150"/>
      <c r="D190" s="143" t="s">
        <v>127</v>
      </c>
      <c r="E190" s="151" t="s">
        <v>1</v>
      </c>
      <c r="F190" s="152" t="s">
        <v>283</v>
      </c>
      <c r="H190" s="151" t="s">
        <v>1</v>
      </c>
      <c r="I190" s="153"/>
      <c r="L190" s="150"/>
      <c r="M190" s="154"/>
      <c r="T190" s="155"/>
      <c r="AT190" s="151" t="s">
        <v>127</v>
      </c>
      <c r="AU190" s="151" t="s">
        <v>86</v>
      </c>
      <c r="AV190" s="13" t="s">
        <v>84</v>
      </c>
      <c r="AW190" s="13" t="s">
        <v>32</v>
      </c>
      <c r="AX190" s="13" t="s">
        <v>76</v>
      </c>
      <c r="AY190" s="151" t="s">
        <v>119</v>
      </c>
    </row>
    <row r="191" spans="2:65" s="13" customFormat="1" ht="11.25">
      <c r="B191" s="150"/>
      <c r="D191" s="143" t="s">
        <v>127</v>
      </c>
      <c r="E191" s="151" t="s">
        <v>1</v>
      </c>
      <c r="F191" s="152" t="s">
        <v>284</v>
      </c>
      <c r="H191" s="151" t="s">
        <v>1</v>
      </c>
      <c r="I191" s="153"/>
      <c r="L191" s="150"/>
      <c r="M191" s="154"/>
      <c r="T191" s="155"/>
      <c r="AT191" s="151" t="s">
        <v>127</v>
      </c>
      <c r="AU191" s="151" t="s">
        <v>86</v>
      </c>
      <c r="AV191" s="13" t="s">
        <v>84</v>
      </c>
      <c r="AW191" s="13" t="s">
        <v>32</v>
      </c>
      <c r="AX191" s="13" t="s">
        <v>76</v>
      </c>
      <c r="AY191" s="151" t="s">
        <v>119</v>
      </c>
    </row>
    <row r="192" spans="2:65" s="12" customFormat="1" ht="11.25">
      <c r="B192" s="142"/>
      <c r="D192" s="143" t="s">
        <v>127</v>
      </c>
      <c r="E192" s="144" t="s">
        <v>1</v>
      </c>
      <c r="F192" s="145" t="s">
        <v>84</v>
      </c>
      <c r="H192" s="146">
        <v>1</v>
      </c>
      <c r="I192" s="147"/>
      <c r="L192" s="142"/>
      <c r="M192" s="148"/>
      <c r="T192" s="149"/>
      <c r="AT192" s="144" t="s">
        <v>127</v>
      </c>
      <c r="AU192" s="144" t="s">
        <v>86</v>
      </c>
      <c r="AV192" s="12" t="s">
        <v>86</v>
      </c>
      <c r="AW192" s="12" t="s">
        <v>32</v>
      </c>
      <c r="AX192" s="12" t="s">
        <v>84</v>
      </c>
      <c r="AY192" s="144" t="s">
        <v>119</v>
      </c>
    </row>
    <row r="193" spans="2:65" s="1" customFormat="1" ht="24.2" customHeight="1">
      <c r="B193" s="31"/>
      <c r="C193" s="128" t="s">
        <v>285</v>
      </c>
      <c r="D193" s="128" t="s">
        <v>121</v>
      </c>
      <c r="E193" s="129" t="s">
        <v>286</v>
      </c>
      <c r="F193" s="130" t="s">
        <v>287</v>
      </c>
      <c r="G193" s="131" t="s">
        <v>165</v>
      </c>
      <c r="H193" s="132">
        <v>1</v>
      </c>
      <c r="I193" s="133"/>
      <c r="J193" s="134">
        <f>ROUND(I193*H193,2)</f>
        <v>0</v>
      </c>
      <c r="K193" s="135"/>
      <c r="L193" s="31"/>
      <c r="M193" s="136" t="s">
        <v>1</v>
      </c>
      <c r="N193" s="137" t="s">
        <v>41</v>
      </c>
      <c r="P193" s="138">
        <f>O193*H193</f>
        <v>0</v>
      </c>
      <c r="Q193" s="138">
        <v>0</v>
      </c>
      <c r="R193" s="138">
        <f>Q193*H193</f>
        <v>0</v>
      </c>
      <c r="S193" s="138">
        <v>0</v>
      </c>
      <c r="T193" s="139">
        <f>S193*H193</f>
        <v>0</v>
      </c>
      <c r="AR193" s="140" t="s">
        <v>125</v>
      </c>
      <c r="AT193" s="140" t="s">
        <v>121</v>
      </c>
      <c r="AU193" s="140" t="s">
        <v>86</v>
      </c>
      <c r="AY193" s="16" t="s">
        <v>119</v>
      </c>
      <c r="BE193" s="141">
        <f>IF(N193="základní",J193,0)</f>
        <v>0</v>
      </c>
      <c r="BF193" s="141">
        <f>IF(N193="snížená",J193,0)</f>
        <v>0</v>
      </c>
      <c r="BG193" s="141">
        <f>IF(N193="zákl. přenesená",J193,0)</f>
        <v>0</v>
      </c>
      <c r="BH193" s="141">
        <f>IF(N193="sníž. přenesená",J193,0)</f>
        <v>0</v>
      </c>
      <c r="BI193" s="141">
        <f>IF(N193="nulová",J193,0)</f>
        <v>0</v>
      </c>
      <c r="BJ193" s="16" t="s">
        <v>84</v>
      </c>
      <c r="BK193" s="141">
        <f>ROUND(I193*H193,2)</f>
        <v>0</v>
      </c>
      <c r="BL193" s="16" t="s">
        <v>125</v>
      </c>
      <c r="BM193" s="140" t="s">
        <v>288</v>
      </c>
    </row>
    <row r="194" spans="2:65" s="13" customFormat="1" ht="11.25">
      <c r="B194" s="150"/>
      <c r="D194" s="143" t="s">
        <v>127</v>
      </c>
      <c r="E194" s="151" t="s">
        <v>1</v>
      </c>
      <c r="F194" s="152" t="s">
        <v>289</v>
      </c>
      <c r="H194" s="151" t="s">
        <v>1</v>
      </c>
      <c r="I194" s="153"/>
      <c r="L194" s="150"/>
      <c r="M194" s="154"/>
      <c r="T194" s="155"/>
      <c r="AT194" s="151" t="s">
        <v>127</v>
      </c>
      <c r="AU194" s="151" t="s">
        <v>86</v>
      </c>
      <c r="AV194" s="13" t="s">
        <v>84</v>
      </c>
      <c r="AW194" s="13" t="s">
        <v>32</v>
      </c>
      <c r="AX194" s="13" t="s">
        <v>76</v>
      </c>
      <c r="AY194" s="151" t="s">
        <v>119</v>
      </c>
    </row>
    <row r="195" spans="2:65" s="12" customFormat="1" ht="11.25">
      <c r="B195" s="142"/>
      <c r="D195" s="143" t="s">
        <v>127</v>
      </c>
      <c r="E195" s="144" t="s">
        <v>1</v>
      </c>
      <c r="F195" s="145" t="s">
        <v>84</v>
      </c>
      <c r="H195" s="146">
        <v>1</v>
      </c>
      <c r="I195" s="147"/>
      <c r="L195" s="142"/>
      <c r="M195" s="148"/>
      <c r="T195" s="149"/>
      <c r="AT195" s="144" t="s">
        <v>127</v>
      </c>
      <c r="AU195" s="144" t="s">
        <v>86</v>
      </c>
      <c r="AV195" s="12" t="s">
        <v>86</v>
      </c>
      <c r="AW195" s="12" t="s">
        <v>32</v>
      </c>
      <c r="AX195" s="12" t="s">
        <v>84</v>
      </c>
      <c r="AY195" s="144" t="s">
        <v>119</v>
      </c>
    </row>
    <row r="196" spans="2:65" s="1" customFormat="1" ht="24.2" customHeight="1">
      <c r="B196" s="31"/>
      <c r="C196" s="128" t="s">
        <v>290</v>
      </c>
      <c r="D196" s="128" t="s">
        <v>121</v>
      </c>
      <c r="E196" s="129" t="s">
        <v>291</v>
      </c>
      <c r="F196" s="130" t="s">
        <v>292</v>
      </c>
      <c r="G196" s="131" t="s">
        <v>165</v>
      </c>
      <c r="H196" s="132">
        <v>1</v>
      </c>
      <c r="I196" s="133"/>
      <c r="J196" s="134">
        <f>ROUND(I196*H196,2)</f>
        <v>0</v>
      </c>
      <c r="K196" s="135"/>
      <c r="L196" s="31"/>
      <c r="M196" s="136" t="s">
        <v>1</v>
      </c>
      <c r="N196" s="137" t="s">
        <v>41</v>
      </c>
      <c r="P196" s="138">
        <f>O196*H196</f>
        <v>0</v>
      </c>
      <c r="Q196" s="138">
        <v>0</v>
      </c>
      <c r="R196" s="138">
        <f>Q196*H196</f>
        <v>0</v>
      </c>
      <c r="S196" s="138">
        <v>0</v>
      </c>
      <c r="T196" s="139">
        <f>S196*H196</f>
        <v>0</v>
      </c>
      <c r="AR196" s="140" t="s">
        <v>125</v>
      </c>
      <c r="AT196" s="140" t="s">
        <v>121</v>
      </c>
      <c r="AU196" s="140" t="s">
        <v>86</v>
      </c>
      <c r="AY196" s="16" t="s">
        <v>119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6" t="s">
        <v>84</v>
      </c>
      <c r="BK196" s="141">
        <f>ROUND(I196*H196,2)</f>
        <v>0</v>
      </c>
      <c r="BL196" s="16" t="s">
        <v>125</v>
      </c>
      <c r="BM196" s="140" t="s">
        <v>293</v>
      </c>
    </row>
    <row r="197" spans="2:65" s="13" customFormat="1" ht="11.25">
      <c r="B197" s="150"/>
      <c r="D197" s="143" t="s">
        <v>127</v>
      </c>
      <c r="E197" s="151" t="s">
        <v>1</v>
      </c>
      <c r="F197" s="152" t="s">
        <v>289</v>
      </c>
      <c r="H197" s="151" t="s">
        <v>1</v>
      </c>
      <c r="I197" s="153"/>
      <c r="L197" s="150"/>
      <c r="M197" s="154"/>
      <c r="T197" s="155"/>
      <c r="AT197" s="151" t="s">
        <v>127</v>
      </c>
      <c r="AU197" s="151" t="s">
        <v>86</v>
      </c>
      <c r="AV197" s="13" t="s">
        <v>84</v>
      </c>
      <c r="AW197" s="13" t="s">
        <v>32</v>
      </c>
      <c r="AX197" s="13" t="s">
        <v>76</v>
      </c>
      <c r="AY197" s="151" t="s">
        <v>119</v>
      </c>
    </row>
    <row r="198" spans="2:65" s="12" customFormat="1" ht="11.25">
      <c r="B198" s="142"/>
      <c r="D198" s="143" t="s">
        <v>127</v>
      </c>
      <c r="E198" s="144" t="s">
        <v>1</v>
      </c>
      <c r="F198" s="145" t="s">
        <v>84</v>
      </c>
      <c r="H198" s="146">
        <v>1</v>
      </c>
      <c r="I198" s="147"/>
      <c r="L198" s="142"/>
      <c r="M198" s="148"/>
      <c r="T198" s="149"/>
      <c r="AT198" s="144" t="s">
        <v>127</v>
      </c>
      <c r="AU198" s="144" t="s">
        <v>86</v>
      </c>
      <c r="AV198" s="12" t="s">
        <v>86</v>
      </c>
      <c r="AW198" s="12" t="s">
        <v>32</v>
      </c>
      <c r="AX198" s="12" t="s">
        <v>84</v>
      </c>
      <c r="AY198" s="144" t="s">
        <v>119</v>
      </c>
    </row>
    <row r="199" spans="2:65" s="11" customFormat="1" ht="22.9" customHeight="1">
      <c r="B199" s="116"/>
      <c r="D199" s="117" t="s">
        <v>75</v>
      </c>
      <c r="E199" s="126" t="s">
        <v>148</v>
      </c>
      <c r="F199" s="126" t="s">
        <v>294</v>
      </c>
      <c r="I199" s="119"/>
      <c r="J199" s="127">
        <f>BK199</f>
        <v>0</v>
      </c>
      <c r="L199" s="116"/>
      <c r="M199" s="121"/>
      <c r="P199" s="122">
        <f>SUM(P200:P204)</f>
        <v>0</v>
      </c>
      <c r="R199" s="122">
        <f>SUM(R200:R204)</f>
        <v>63.352380000000004</v>
      </c>
      <c r="T199" s="123">
        <f>SUM(T200:T204)</f>
        <v>0</v>
      </c>
      <c r="AR199" s="117" t="s">
        <v>84</v>
      </c>
      <c r="AT199" s="124" t="s">
        <v>75</v>
      </c>
      <c r="AU199" s="124" t="s">
        <v>84</v>
      </c>
      <c r="AY199" s="117" t="s">
        <v>119</v>
      </c>
      <c r="BK199" s="125">
        <f>SUM(BK200:BK204)</f>
        <v>0</v>
      </c>
    </row>
    <row r="200" spans="2:65" s="1" customFormat="1" ht="24.2" customHeight="1">
      <c r="B200" s="31"/>
      <c r="C200" s="128" t="s">
        <v>295</v>
      </c>
      <c r="D200" s="128" t="s">
        <v>121</v>
      </c>
      <c r="E200" s="129" t="s">
        <v>296</v>
      </c>
      <c r="F200" s="130" t="s">
        <v>297</v>
      </c>
      <c r="G200" s="131" t="s">
        <v>124</v>
      </c>
      <c r="H200" s="132">
        <v>283</v>
      </c>
      <c r="I200" s="133"/>
      <c r="J200" s="134">
        <f>ROUND(I200*H200,2)</f>
        <v>0</v>
      </c>
      <c r="K200" s="135"/>
      <c r="L200" s="31"/>
      <c r="M200" s="136" t="s">
        <v>1</v>
      </c>
      <c r="N200" s="137" t="s">
        <v>41</v>
      </c>
      <c r="P200" s="138">
        <f>O200*H200</f>
        <v>0</v>
      </c>
      <c r="Q200" s="138">
        <v>0</v>
      </c>
      <c r="R200" s="138">
        <f>Q200*H200</f>
        <v>0</v>
      </c>
      <c r="S200" s="138">
        <v>0</v>
      </c>
      <c r="T200" s="139">
        <f>S200*H200</f>
        <v>0</v>
      </c>
      <c r="AR200" s="140" t="s">
        <v>125</v>
      </c>
      <c r="AT200" s="140" t="s">
        <v>121</v>
      </c>
      <c r="AU200" s="140" t="s">
        <v>86</v>
      </c>
      <c r="AY200" s="16" t="s">
        <v>119</v>
      </c>
      <c r="BE200" s="141">
        <f>IF(N200="základní",J200,0)</f>
        <v>0</v>
      </c>
      <c r="BF200" s="141">
        <f>IF(N200="snížená",J200,0)</f>
        <v>0</v>
      </c>
      <c r="BG200" s="141">
        <f>IF(N200="zákl. přenesená",J200,0)</f>
        <v>0</v>
      </c>
      <c r="BH200" s="141">
        <f>IF(N200="sníž. přenesená",J200,0)</f>
        <v>0</v>
      </c>
      <c r="BI200" s="141">
        <f>IF(N200="nulová",J200,0)</f>
        <v>0</v>
      </c>
      <c r="BJ200" s="16" t="s">
        <v>84</v>
      </c>
      <c r="BK200" s="141">
        <f>ROUND(I200*H200,2)</f>
        <v>0</v>
      </c>
      <c r="BL200" s="16" t="s">
        <v>125</v>
      </c>
      <c r="BM200" s="140" t="s">
        <v>298</v>
      </c>
    </row>
    <row r="201" spans="2:65" s="1" customFormat="1" ht="24.2" customHeight="1">
      <c r="B201" s="31"/>
      <c r="C201" s="128" t="s">
        <v>299</v>
      </c>
      <c r="D201" s="128" t="s">
        <v>121</v>
      </c>
      <c r="E201" s="129" t="s">
        <v>300</v>
      </c>
      <c r="F201" s="130" t="s">
        <v>301</v>
      </c>
      <c r="G201" s="131" t="s">
        <v>124</v>
      </c>
      <c r="H201" s="132">
        <v>283</v>
      </c>
      <c r="I201" s="133"/>
      <c r="J201" s="134">
        <f>ROUND(I201*H201,2)</f>
        <v>0</v>
      </c>
      <c r="K201" s="135"/>
      <c r="L201" s="31"/>
      <c r="M201" s="136" t="s">
        <v>1</v>
      </c>
      <c r="N201" s="137" t="s">
        <v>41</v>
      </c>
      <c r="P201" s="138">
        <f>O201*H201</f>
        <v>0</v>
      </c>
      <c r="Q201" s="138">
        <v>0</v>
      </c>
      <c r="R201" s="138">
        <f>Q201*H201</f>
        <v>0</v>
      </c>
      <c r="S201" s="138">
        <v>0</v>
      </c>
      <c r="T201" s="139">
        <f>S201*H201</f>
        <v>0</v>
      </c>
      <c r="AR201" s="140" t="s">
        <v>125</v>
      </c>
      <c r="AT201" s="140" t="s">
        <v>121</v>
      </c>
      <c r="AU201" s="140" t="s">
        <v>86</v>
      </c>
      <c r="AY201" s="16" t="s">
        <v>119</v>
      </c>
      <c r="BE201" s="141">
        <f>IF(N201="základní",J201,0)</f>
        <v>0</v>
      </c>
      <c r="BF201" s="141">
        <f>IF(N201="snížená",J201,0)</f>
        <v>0</v>
      </c>
      <c r="BG201" s="141">
        <f>IF(N201="zákl. přenesená",J201,0)</f>
        <v>0</v>
      </c>
      <c r="BH201" s="141">
        <f>IF(N201="sníž. přenesená",J201,0)</f>
        <v>0</v>
      </c>
      <c r="BI201" s="141">
        <f>IF(N201="nulová",J201,0)</f>
        <v>0</v>
      </c>
      <c r="BJ201" s="16" t="s">
        <v>84</v>
      </c>
      <c r="BK201" s="141">
        <f>ROUND(I201*H201,2)</f>
        <v>0</v>
      </c>
      <c r="BL201" s="16" t="s">
        <v>125</v>
      </c>
      <c r="BM201" s="140" t="s">
        <v>302</v>
      </c>
    </row>
    <row r="202" spans="2:65" s="1" customFormat="1" ht="24.2" customHeight="1">
      <c r="B202" s="31"/>
      <c r="C202" s="128" t="s">
        <v>303</v>
      </c>
      <c r="D202" s="128" t="s">
        <v>121</v>
      </c>
      <c r="E202" s="129" t="s">
        <v>304</v>
      </c>
      <c r="F202" s="130" t="s">
        <v>305</v>
      </c>
      <c r="G202" s="131" t="s">
        <v>124</v>
      </c>
      <c r="H202" s="132">
        <v>283</v>
      </c>
      <c r="I202" s="133"/>
      <c r="J202" s="134">
        <f>ROUND(I202*H202,2)</f>
        <v>0</v>
      </c>
      <c r="K202" s="135"/>
      <c r="L202" s="31"/>
      <c r="M202" s="136" t="s">
        <v>1</v>
      </c>
      <c r="N202" s="137" t="s">
        <v>41</v>
      </c>
      <c r="P202" s="138">
        <f>O202*H202</f>
        <v>0</v>
      </c>
      <c r="Q202" s="138">
        <v>8.9219999999999994E-2</v>
      </c>
      <c r="R202" s="138">
        <f>Q202*H202</f>
        <v>25.24926</v>
      </c>
      <c r="S202" s="138">
        <v>0</v>
      </c>
      <c r="T202" s="139">
        <f>S202*H202</f>
        <v>0</v>
      </c>
      <c r="AR202" s="140" t="s">
        <v>125</v>
      </c>
      <c r="AT202" s="140" t="s">
        <v>121</v>
      </c>
      <c r="AU202" s="140" t="s">
        <v>86</v>
      </c>
      <c r="AY202" s="16" t="s">
        <v>119</v>
      </c>
      <c r="BE202" s="141">
        <f>IF(N202="základní",J202,0)</f>
        <v>0</v>
      </c>
      <c r="BF202" s="141">
        <f>IF(N202="snížená",J202,0)</f>
        <v>0</v>
      </c>
      <c r="BG202" s="141">
        <f>IF(N202="zákl. přenesená",J202,0)</f>
        <v>0</v>
      </c>
      <c r="BH202" s="141">
        <f>IF(N202="sníž. přenesená",J202,0)</f>
        <v>0</v>
      </c>
      <c r="BI202" s="141">
        <f>IF(N202="nulová",J202,0)</f>
        <v>0</v>
      </c>
      <c r="BJ202" s="16" t="s">
        <v>84</v>
      </c>
      <c r="BK202" s="141">
        <f>ROUND(I202*H202,2)</f>
        <v>0</v>
      </c>
      <c r="BL202" s="16" t="s">
        <v>125</v>
      </c>
      <c r="BM202" s="140" t="s">
        <v>306</v>
      </c>
    </row>
    <row r="203" spans="2:65" s="1" customFormat="1" ht="21.75" customHeight="1">
      <c r="B203" s="31"/>
      <c r="C203" s="163" t="s">
        <v>307</v>
      </c>
      <c r="D203" s="163" t="s">
        <v>190</v>
      </c>
      <c r="E203" s="164" t="s">
        <v>308</v>
      </c>
      <c r="F203" s="165" t="s">
        <v>309</v>
      </c>
      <c r="G203" s="166" t="s">
        <v>124</v>
      </c>
      <c r="H203" s="167">
        <v>288.66000000000003</v>
      </c>
      <c r="I203" s="168"/>
      <c r="J203" s="169">
        <f>ROUND(I203*H203,2)</f>
        <v>0</v>
      </c>
      <c r="K203" s="170"/>
      <c r="L203" s="171"/>
      <c r="M203" s="172" t="s">
        <v>1</v>
      </c>
      <c r="N203" s="173" t="s">
        <v>41</v>
      </c>
      <c r="P203" s="138">
        <f>O203*H203</f>
        <v>0</v>
      </c>
      <c r="Q203" s="138">
        <v>0.13200000000000001</v>
      </c>
      <c r="R203" s="138">
        <f>Q203*H203</f>
        <v>38.103120000000004</v>
      </c>
      <c r="S203" s="138">
        <v>0</v>
      </c>
      <c r="T203" s="139">
        <f>S203*H203</f>
        <v>0</v>
      </c>
      <c r="AR203" s="140" t="s">
        <v>162</v>
      </c>
      <c r="AT203" s="140" t="s">
        <v>190</v>
      </c>
      <c r="AU203" s="140" t="s">
        <v>86</v>
      </c>
      <c r="AY203" s="16" t="s">
        <v>119</v>
      </c>
      <c r="BE203" s="141">
        <f>IF(N203="základní",J203,0)</f>
        <v>0</v>
      </c>
      <c r="BF203" s="141">
        <f>IF(N203="snížená",J203,0)</f>
        <v>0</v>
      </c>
      <c r="BG203" s="141">
        <f>IF(N203="zákl. přenesená",J203,0)</f>
        <v>0</v>
      </c>
      <c r="BH203" s="141">
        <f>IF(N203="sníž. přenesená",J203,0)</f>
        <v>0</v>
      </c>
      <c r="BI203" s="141">
        <f>IF(N203="nulová",J203,0)</f>
        <v>0</v>
      </c>
      <c r="BJ203" s="16" t="s">
        <v>84</v>
      </c>
      <c r="BK203" s="141">
        <f>ROUND(I203*H203,2)</f>
        <v>0</v>
      </c>
      <c r="BL203" s="16" t="s">
        <v>125</v>
      </c>
      <c r="BM203" s="140" t="s">
        <v>310</v>
      </c>
    </row>
    <row r="204" spans="2:65" s="12" customFormat="1" ht="11.25">
      <c r="B204" s="142"/>
      <c r="D204" s="143" t="s">
        <v>127</v>
      </c>
      <c r="F204" s="145" t="s">
        <v>311</v>
      </c>
      <c r="H204" s="146">
        <v>288.66000000000003</v>
      </c>
      <c r="I204" s="147"/>
      <c r="L204" s="142"/>
      <c r="M204" s="148"/>
      <c r="T204" s="149"/>
      <c r="AT204" s="144" t="s">
        <v>127</v>
      </c>
      <c r="AU204" s="144" t="s">
        <v>86</v>
      </c>
      <c r="AV204" s="12" t="s">
        <v>86</v>
      </c>
      <c r="AW204" s="12" t="s">
        <v>4</v>
      </c>
      <c r="AX204" s="12" t="s">
        <v>84</v>
      </c>
      <c r="AY204" s="144" t="s">
        <v>119</v>
      </c>
    </row>
    <row r="205" spans="2:65" s="11" customFormat="1" ht="22.9" customHeight="1">
      <c r="B205" s="116"/>
      <c r="D205" s="117" t="s">
        <v>75</v>
      </c>
      <c r="E205" s="126" t="s">
        <v>153</v>
      </c>
      <c r="F205" s="126" t="s">
        <v>312</v>
      </c>
      <c r="I205" s="119"/>
      <c r="J205" s="127">
        <f>BK205</f>
        <v>0</v>
      </c>
      <c r="L205" s="116"/>
      <c r="M205" s="121"/>
      <c r="P205" s="122">
        <f>SUM(P206:P211)</f>
        <v>0</v>
      </c>
      <c r="R205" s="122">
        <f>SUM(R206:R211)</f>
        <v>0.1169359</v>
      </c>
      <c r="T205" s="123">
        <f>SUM(T206:T211)</f>
        <v>0</v>
      </c>
      <c r="AR205" s="117" t="s">
        <v>84</v>
      </c>
      <c r="AT205" s="124" t="s">
        <v>75</v>
      </c>
      <c r="AU205" s="124" t="s">
        <v>84</v>
      </c>
      <c r="AY205" s="117" t="s">
        <v>119</v>
      </c>
      <c r="BK205" s="125">
        <f>SUM(BK206:BK211)</f>
        <v>0</v>
      </c>
    </row>
    <row r="206" spans="2:65" s="1" customFormat="1" ht="21.75" customHeight="1">
      <c r="B206" s="31"/>
      <c r="C206" s="128" t="s">
        <v>313</v>
      </c>
      <c r="D206" s="128" t="s">
        <v>121</v>
      </c>
      <c r="E206" s="129" t="s">
        <v>314</v>
      </c>
      <c r="F206" s="130" t="s">
        <v>315</v>
      </c>
      <c r="G206" s="131" t="s">
        <v>124</v>
      </c>
      <c r="H206" s="132">
        <v>11.353</v>
      </c>
      <c r="I206" s="133"/>
      <c r="J206" s="134">
        <f>ROUND(I206*H206,2)</f>
        <v>0</v>
      </c>
      <c r="K206" s="135"/>
      <c r="L206" s="31"/>
      <c r="M206" s="136" t="s">
        <v>1</v>
      </c>
      <c r="N206" s="137" t="s">
        <v>41</v>
      </c>
      <c r="P206" s="138">
        <f>O206*H206</f>
        <v>0</v>
      </c>
      <c r="Q206" s="138">
        <v>4.3800000000000002E-3</v>
      </c>
      <c r="R206" s="138">
        <f>Q206*H206</f>
        <v>4.9726140000000002E-2</v>
      </c>
      <c r="S206" s="138">
        <v>0</v>
      </c>
      <c r="T206" s="139">
        <f>S206*H206</f>
        <v>0</v>
      </c>
      <c r="AR206" s="140" t="s">
        <v>125</v>
      </c>
      <c r="AT206" s="140" t="s">
        <v>121</v>
      </c>
      <c r="AU206" s="140" t="s">
        <v>86</v>
      </c>
      <c r="AY206" s="16" t="s">
        <v>119</v>
      </c>
      <c r="BE206" s="141">
        <f>IF(N206="základní",J206,0)</f>
        <v>0</v>
      </c>
      <c r="BF206" s="141">
        <f>IF(N206="snížená",J206,0)</f>
        <v>0</v>
      </c>
      <c r="BG206" s="141">
        <f>IF(N206="zákl. přenesená",J206,0)</f>
        <v>0</v>
      </c>
      <c r="BH206" s="141">
        <f>IF(N206="sníž. přenesená",J206,0)</f>
        <v>0</v>
      </c>
      <c r="BI206" s="141">
        <f>IF(N206="nulová",J206,0)</f>
        <v>0</v>
      </c>
      <c r="BJ206" s="16" t="s">
        <v>84</v>
      </c>
      <c r="BK206" s="141">
        <f>ROUND(I206*H206,2)</f>
        <v>0</v>
      </c>
      <c r="BL206" s="16" t="s">
        <v>125</v>
      </c>
      <c r="BM206" s="140" t="s">
        <v>316</v>
      </c>
    </row>
    <row r="207" spans="2:65" s="12" customFormat="1" ht="11.25">
      <c r="B207" s="142"/>
      <c r="D207" s="143" t="s">
        <v>127</v>
      </c>
      <c r="E207" s="144" t="s">
        <v>1</v>
      </c>
      <c r="F207" s="145" t="s">
        <v>317</v>
      </c>
      <c r="H207" s="146">
        <v>8.3550000000000004</v>
      </c>
      <c r="I207" s="147"/>
      <c r="L207" s="142"/>
      <c r="M207" s="148"/>
      <c r="T207" s="149"/>
      <c r="AT207" s="144" t="s">
        <v>127</v>
      </c>
      <c r="AU207" s="144" t="s">
        <v>86</v>
      </c>
      <c r="AV207" s="12" t="s">
        <v>86</v>
      </c>
      <c r="AW207" s="12" t="s">
        <v>32</v>
      </c>
      <c r="AX207" s="12" t="s">
        <v>76</v>
      </c>
      <c r="AY207" s="144" t="s">
        <v>119</v>
      </c>
    </row>
    <row r="208" spans="2:65" s="12" customFormat="1" ht="11.25">
      <c r="B208" s="142"/>
      <c r="D208" s="143" t="s">
        <v>127</v>
      </c>
      <c r="E208" s="144" t="s">
        <v>1</v>
      </c>
      <c r="F208" s="145" t="s">
        <v>318</v>
      </c>
      <c r="H208" s="146">
        <v>2.9980000000000002</v>
      </c>
      <c r="I208" s="147"/>
      <c r="L208" s="142"/>
      <c r="M208" s="148"/>
      <c r="T208" s="149"/>
      <c r="AT208" s="144" t="s">
        <v>127</v>
      </c>
      <c r="AU208" s="144" t="s">
        <v>86</v>
      </c>
      <c r="AV208" s="12" t="s">
        <v>86</v>
      </c>
      <c r="AW208" s="12" t="s">
        <v>32</v>
      </c>
      <c r="AX208" s="12" t="s">
        <v>76</v>
      </c>
      <c r="AY208" s="144" t="s">
        <v>119</v>
      </c>
    </row>
    <row r="209" spans="2:65" s="14" customFormat="1" ht="11.25">
      <c r="B209" s="156"/>
      <c r="D209" s="143" t="s">
        <v>127</v>
      </c>
      <c r="E209" s="157" t="s">
        <v>1</v>
      </c>
      <c r="F209" s="158" t="s">
        <v>147</v>
      </c>
      <c r="H209" s="159">
        <v>11.353</v>
      </c>
      <c r="I209" s="160"/>
      <c r="L209" s="156"/>
      <c r="M209" s="161"/>
      <c r="T209" s="162"/>
      <c r="AT209" s="157" t="s">
        <v>127</v>
      </c>
      <c r="AU209" s="157" t="s">
        <v>86</v>
      </c>
      <c r="AV209" s="14" t="s">
        <v>125</v>
      </c>
      <c r="AW209" s="14" t="s">
        <v>32</v>
      </c>
      <c r="AX209" s="14" t="s">
        <v>84</v>
      </c>
      <c r="AY209" s="157" t="s">
        <v>119</v>
      </c>
    </row>
    <row r="210" spans="2:65" s="1" customFormat="1" ht="24.2" customHeight="1">
      <c r="B210" s="31"/>
      <c r="C210" s="128" t="s">
        <v>319</v>
      </c>
      <c r="D210" s="128" t="s">
        <v>121</v>
      </c>
      <c r="E210" s="129" t="s">
        <v>320</v>
      </c>
      <c r="F210" s="130" t="s">
        <v>321</v>
      </c>
      <c r="G210" s="131" t="s">
        <v>124</v>
      </c>
      <c r="H210" s="132">
        <v>11.353</v>
      </c>
      <c r="I210" s="133"/>
      <c r="J210" s="134">
        <f>ROUND(I210*H210,2)</f>
        <v>0</v>
      </c>
      <c r="K210" s="135"/>
      <c r="L210" s="31"/>
      <c r="M210" s="136" t="s">
        <v>1</v>
      </c>
      <c r="N210" s="137" t="s">
        <v>41</v>
      </c>
      <c r="P210" s="138">
        <f>O210*H210</f>
        <v>0</v>
      </c>
      <c r="Q210" s="138">
        <v>2.2000000000000001E-4</v>
      </c>
      <c r="R210" s="138">
        <f>Q210*H210</f>
        <v>2.4976600000000001E-3</v>
      </c>
      <c r="S210" s="138">
        <v>0</v>
      </c>
      <c r="T210" s="139">
        <f>S210*H210</f>
        <v>0</v>
      </c>
      <c r="AR210" s="140" t="s">
        <v>125</v>
      </c>
      <c r="AT210" s="140" t="s">
        <v>121</v>
      </c>
      <c r="AU210" s="140" t="s">
        <v>86</v>
      </c>
      <c r="AY210" s="16" t="s">
        <v>119</v>
      </c>
      <c r="BE210" s="141">
        <f>IF(N210="základní",J210,0)</f>
        <v>0</v>
      </c>
      <c r="BF210" s="141">
        <f>IF(N210="snížená",J210,0)</f>
        <v>0</v>
      </c>
      <c r="BG210" s="141">
        <f>IF(N210="zákl. přenesená",J210,0)</f>
        <v>0</v>
      </c>
      <c r="BH210" s="141">
        <f>IF(N210="sníž. přenesená",J210,0)</f>
        <v>0</v>
      </c>
      <c r="BI210" s="141">
        <f>IF(N210="nulová",J210,0)</f>
        <v>0</v>
      </c>
      <c r="BJ210" s="16" t="s">
        <v>84</v>
      </c>
      <c r="BK210" s="141">
        <f>ROUND(I210*H210,2)</f>
        <v>0</v>
      </c>
      <c r="BL210" s="16" t="s">
        <v>125</v>
      </c>
      <c r="BM210" s="140" t="s">
        <v>322</v>
      </c>
    </row>
    <row r="211" spans="2:65" s="1" customFormat="1" ht="24.2" customHeight="1">
      <c r="B211" s="31"/>
      <c r="C211" s="128" t="s">
        <v>323</v>
      </c>
      <c r="D211" s="128" t="s">
        <v>121</v>
      </c>
      <c r="E211" s="129" t="s">
        <v>324</v>
      </c>
      <c r="F211" s="130" t="s">
        <v>325</v>
      </c>
      <c r="G211" s="131" t="s">
        <v>124</v>
      </c>
      <c r="H211" s="132">
        <v>11.353</v>
      </c>
      <c r="I211" s="133"/>
      <c r="J211" s="134">
        <f>ROUND(I211*H211,2)</f>
        <v>0</v>
      </c>
      <c r="K211" s="135"/>
      <c r="L211" s="31"/>
      <c r="M211" s="136" t="s">
        <v>1</v>
      </c>
      <c r="N211" s="137" t="s">
        <v>41</v>
      </c>
      <c r="P211" s="138">
        <f>O211*H211</f>
        <v>0</v>
      </c>
      <c r="Q211" s="138">
        <v>5.7000000000000002E-3</v>
      </c>
      <c r="R211" s="138">
        <f>Q211*H211</f>
        <v>6.4712099999999995E-2</v>
      </c>
      <c r="S211" s="138">
        <v>0</v>
      </c>
      <c r="T211" s="139">
        <f>S211*H211</f>
        <v>0</v>
      </c>
      <c r="AR211" s="140" t="s">
        <v>125</v>
      </c>
      <c r="AT211" s="140" t="s">
        <v>121</v>
      </c>
      <c r="AU211" s="140" t="s">
        <v>86</v>
      </c>
      <c r="AY211" s="16" t="s">
        <v>119</v>
      </c>
      <c r="BE211" s="141">
        <f>IF(N211="základní",J211,0)</f>
        <v>0</v>
      </c>
      <c r="BF211" s="141">
        <f>IF(N211="snížená",J211,0)</f>
        <v>0</v>
      </c>
      <c r="BG211" s="141">
        <f>IF(N211="zákl. přenesená",J211,0)</f>
        <v>0</v>
      </c>
      <c r="BH211" s="141">
        <f>IF(N211="sníž. přenesená",J211,0)</f>
        <v>0</v>
      </c>
      <c r="BI211" s="141">
        <f>IF(N211="nulová",J211,0)</f>
        <v>0</v>
      </c>
      <c r="BJ211" s="16" t="s">
        <v>84</v>
      </c>
      <c r="BK211" s="141">
        <f>ROUND(I211*H211,2)</f>
        <v>0</v>
      </c>
      <c r="BL211" s="16" t="s">
        <v>125</v>
      </c>
      <c r="BM211" s="140" t="s">
        <v>326</v>
      </c>
    </row>
    <row r="212" spans="2:65" s="11" customFormat="1" ht="22.9" customHeight="1">
      <c r="B212" s="116"/>
      <c r="D212" s="117" t="s">
        <v>75</v>
      </c>
      <c r="E212" s="126" t="s">
        <v>167</v>
      </c>
      <c r="F212" s="126" t="s">
        <v>327</v>
      </c>
      <c r="I212" s="119"/>
      <c r="J212" s="127">
        <f>BK212</f>
        <v>0</v>
      </c>
      <c r="L212" s="116"/>
      <c r="M212" s="121"/>
      <c r="P212" s="122">
        <f>SUM(P213:P223)</f>
        <v>0</v>
      </c>
      <c r="R212" s="122">
        <f>SUM(R213:R223)</f>
        <v>46.365516</v>
      </c>
      <c r="T212" s="123">
        <f>SUM(T213:T223)</f>
        <v>4.27752</v>
      </c>
      <c r="AR212" s="117" t="s">
        <v>84</v>
      </c>
      <c r="AT212" s="124" t="s">
        <v>75</v>
      </c>
      <c r="AU212" s="124" t="s">
        <v>84</v>
      </c>
      <c r="AY212" s="117" t="s">
        <v>119</v>
      </c>
      <c r="BK212" s="125">
        <f>SUM(BK213:BK223)</f>
        <v>0</v>
      </c>
    </row>
    <row r="213" spans="2:65" s="1" customFormat="1" ht="24.2" customHeight="1">
      <c r="B213" s="31"/>
      <c r="C213" s="128" t="s">
        <v>328</v>
      </c>
      <c r="D213" s="128" t="s">
        <v>121</v>
      </c>
      <c r="E213" s="129" t="s">
        <v>329</v>
      </c>
      <c r="F213" s="130" t="s">
        <v>330</v>
      </c>
      <c r="G213" s="131" t="s">
        <v>131</v>
      </c>
      <c r="H213" s="132">
        <v>331.6</v>
      </c>
      <c r="I213" s="133"/>
      <c r="J213" s="134">
        <f>ROUND(I213*H213,2)</f>
        <v>0</v>
      </c>
      <c r="K213" s="135"/>
      <c r="L213" s="31"/>
      <c r="M213" s="136" t="s">
        <v>1</v>
      </c>
      <c r="N213" s="137" t="s">
        <v>41</v>
      </c>
      <c r="P213" s="138">
        <f>O213*H213</f>
        <v>0</v>
      </c>
      <c r="Q213" s="138">
        <v>0.10095</v>
      </c>
      <c r="R213" s="138">
        <f>Q213*H213</f>
        <v>33.475020000000001</v>
      </c>
      <c r="S213" s="138">
        <v>0</v>
      </c>
      <c r="T213" s="139">
        <f>S213*H213</f>
        <v>0</v>
      </c>
      <c r="AR213" s="140" t="s">
        <v>125</v>
      </c>
      <c r="AT213" s="140" t="s">
        <v>121</v>
      </c>
      <c r="AU213" s="140" t="s">
        <v>86</v>
      </c>
      <c r="AY213" s="16" t="s">
        <v>119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6" t="s">
        <v>84</v>
      </c>
      <c r="BK213" s="141">
        <f>ROUND(I213*H213,2)</f>
        <v>0</v>
      </c>
      <c r="BL213" s="16" t="s">
        <v>125</v>
      </c>
      <c r="BM213" s="140" t="s">
        <v>331</v>
      </c>
    </row>
    <row r="214" spans="2:65" s="12" customFormat="1" ht="11.25">
      <c r="B214" s="142"/>
      <c r="D214" s="143" t="s">
        <v>127</v>
      </c>
      <c r="E214" s="144" t="s">
        <v>1</v>
      </c>
      <c r="F214" s="145" t="s">
        <v>332</v>
      </c>
      <c r="H214" s="146">
        <v>202</v>
      </c>
      <c r="I214" s="147"/>
      <c r="L214" s="142"/>
      <c r="M214" s="148"/>
      <c r="T214" s="149"/>
      <c r="AT214" s="144" t="s">
        <v>127</v>
      </c>
      <c r="AU214" s="144" t="s">
        <v>86</v>
      </c>
      <c r="AV214" s="12" t="s">
        <v>86</v>
      </c>
      <c r="AW214" s="12" t="s">
        <v>32</v>
      </c>
      <c r="AX214" s="12" t="s">
        <v>76</v>
      </c>
      <c r="AY214" s="144" t="s">
        <v>119</v>
      </c>
    </row>
    <row r="215" spans="2:65" s="12" customFormat="1" ht="11.25">
      <c r="B215" s="142"/>
      <c r="D215" s="143" t="s">
        <v>127</v>
      </c>
      <c r="E215" s="144" t="s">
        <v>1</v>
      </c>
      <c r="F215" s="145" t="s">
        <v>333</v>
      </c>
      <c r="H215" s="146">
        <v>45.6</v>
      </c>
      <c r="I215" s="147"/>
      <c r="L215" s="142"/>
      <c r="M215" s="148"/>
      <c r="T215" s="149"/>
      <c r="AT215" s="144" t="s">
        <v>127</v>
      </c>
      <c r="AU215" s="144" t="s">
        <v>86</v>
      </c>
      <c r="AV215" s="12" t="s">
        <v>86</v>
      </c>
      <c r="AW215" s="12" t="s">
        <v>32</v>
      </c>
      <c r="AX215" s="12" t="s">
        <v>76</v>
      </c>
      <c r="AY215" s="144" t="s">
        <v>119</v>
      </c>
    </row>
    <row r="216" spans="2:65" s="12" customFormat="1" ht="11.25">
      <c r="B216" s="142"/>
      <c r="D216" s="143" t="s">
        <v>127</v>
      </c>
      <c r="E216" s="144" t="s">
        <v>1</v>
      </c>
      <c r="F216" s="145" t="s">
        <v>334</v>
      </c>
      <c r="H216" s="146">
        <v>84</v>
      </c>
      <c r="I216" s="147"/>
      <c r="L216" s="142"/>
      <c r="M216" s="148"/>
      <c r="T216" s="149"/>
      <c r="AT216" s="144" t="s">
        <v>127</v>
      </c>
      <c r="AU216" s="144" t="s">
        <v>86</v>
      </c>
      <c r="AV216" s="12" t="s">
        <v>86</v>
      </c>
      <c r="AW216" s="12" t="s">
        <v>32</v>
      </c>
      <c r="AX216" s="12" t="s">
        <v>76</v>
      </c>
      <c r="AY216" s="144" t="s">
        <v>119</v>
      </c>
    </row>
    <row r="217" spans="2:65" s="14" customFormat="1" ht="11.25">
      <c r="B217" s="156"/>
      <c r="D217" s="143" t="s">
        <v>127</v>
      </c>
      <c r="E217" s="157" t="s">
        <v>1</v>
      </c>
      <c r="F217" s="158" t="s">
        <v>147</v>
      </c>
      <c r="H217" s="159">
        <v>331.6</v>
      </c>
      <c r="I217" s="160"/>
      <c r="L217" s="156"/>
      <c r="M217" s="161"/>
      <c r="T217" s="162"/>
      <c r="AT217" s="157" t="s">
        <v>127</v>
      </c>
      <c r="AU217" s="157" t="s">
        <v>86</v>
      </c>
      <c r="AV217" s="14" t="s">
        <v>125</v>
      </c>
      <c r="AW217" s="14" t="s">
        <v>32</v>
      </c>
      <c r="AX217" s="14" t="s">
        <v>84</v>
      </c>
      <c r="AY217" s="157" t="s">
        <v>119</v>
      </c>
    </row>
    <row r="218" spans="2:65" s="1" customFormat="1" ht="16.5" customHeight="1">
      <c r="B218" s="31"/>
      <c r="C218" s="163" t="s">
        <v>335</v>
      </c>
      <c r="D218" s="163" t="s">
        <v>190</v>
      </c>
      <c r="E218" s="164" t="s">
        <v>336</v>
      </c>
      <c r="F218" s="165" t="s">
        <v>337</v>
      </c>
      <c r="G218" s="166" t="s">
        <v>131</v>
      </c>
      <c r="H218" s="167">
        <v>338.23200000000003</v>
      </c>
      <c r="I218" s="168"/>
      <c r="J218" s="169">
        <f>ROUND(I218*H218,2)</f>
        <v>0</v>
      </c>
      <c r="K218" s="170"/>
      <c r="L218" s="171"/>
      <c r="M218" s="172" t="s">
        <v>1</v>
      </c>
      <c r="N218" s="173" t="s">
        <v>41</v>
      </c>
      <c r="P218" s="138">
        <f>O218*H218</f>
        <v>0</v>
      </c>
      <c r="Q218" s="138">
        <v>2.8000000000000001E-2</v>
      </c>
      <c r="R218" s="138">
        <f>Q218*H218</f>
        <v>9.4704960000000007</v>
      </c>
      <c r="S218" s="138">
        <v>0</v>
      </c>
      <c r="T218" s="139">
        <f>S218*H218</f>
        <v>0</v>
      </c>
      <c r="AR218" s="140" t="s">
        <v>162</v>
      </c>
      <c r="AT218" s="140" t="s">
        <v>190</v>
      </c>
      <c r="AU218" s="140" t="s">
        <v>86</v>
      </c>
      <c r="AY218" s="16" t="s">
        <v>119</v>
      </c>
      <c r="BE218" s="141">
        <f>IF(N218="základní",J218,0)</f>
        <v>0</v>
      </c>
      <c r="BF218" s="141">
        <f>IF(N218="snížená",J218,0)</f>
        <v>0</v>
      </c>
      <c r="BG218" s="141">
        <f>IF(N218="zákl. přenesená",J218,0)</f>
        <v>0</v>
      </c>
      <c r="BH218" s="141">
        <f>IF(N218="sníž. přenesená",J218,0)</f>
        <v>0</v>
      </c>
      <c r="BI218" s="141">
        <f>IF(N218="nulová",J218,0)</f>
        <v>0</v>
      </c>
      <c r="BJ218" s="16" t="s">
        <v>84</v>
      </c>
      <c r="BK218" s="141">
        <f>ROUND(I218*H218,2)</f>
        <v>0</v>
      </c>
      <c r="BL218" s="16" t="s">
        <v>125</v>
      </c>
      <c r="BM218" s="140" t="s">
        <v>338</v>
      </c>
    </row>
    <row r="219" spans="2:65" s="12" customFormat="1" ht="11.25">
      <c r="B219" s="142"/>
      <c r="D219" s="143" t="s">
        <v>127</v>
      </c>
      <c r="F219" s="145" t="s">
        <v>339</v>
      </c>
      <c r="H219" s="146">
        <v>338.23200000000003</v>
      </c>
      <c r="I219" s="147"/>
      <c r="L219" s="142"/>
      <c r="M219" s="148"/>
      <c r="T219" s="149"/>
      <c r="AT219" s="144" t="s">
        <v>127</v>
      </c>
      <c r="AU219" s="144" t="s">
        <v>86</v>
      </c>
      <c r="AV219" s="12" t="s">
        <v>86</v>
      </c>
      <c r="AW219" s="12" t="s">
        <v>4</v>
      </c>
      <c r="AX219" s="12" t="s">
        <v>84</v>
      </c>
      <c r="AY219" s="144" t="s">
        <v>119</v>
      </c>
    </row>
    <row r="220" spans="2:65" s="1" customFormat="1" ht="21.75" customHeight="1">
      <c r="B220" s="31"/>
      <c r="C220" s="128" t="s">
        <v>340</v>
      </c>
      <c r="D220" s="128" t="s">
        <v>121</v>
      </c>
      <c r="E220" s="129" t="s">
        <v>341</v>
      </c>
      <c r="F220" s="130" t="s">
        <v>342</v>
      </c>
      <c r="G220" s="131" t="s">
        <v>165</v>
      </c>
      <c r="H220" s="132">
        <v>6</v>
      </c>
      <c r="I220" s="133"/>
      <c r="J220" s="134">
        <f>ROUND(I220*H220,2)</f>
        <v>0</v>
      </c>
      <c r="K220" s="135"/>
      <c r="L220" s="31"/>
      <c r="M220" s="136" t="s">
        <v>1</v>
      </c>
      <c r="N220" s="137" t="s">
        <v>41</v>
      </c>
      <c r="P220" s="138">
        <f>O220*H220</f>
        <v>0</v>
      </c>
      <c r="Q220" s="138">
        <v>0</v>
      </c>
      <c r="R220" s="138">
        <f>Q220*H220</f>
        <v>0</v>
      </c>
      <c r="S220" s="138">
        <v>0</v>
      </c>
      <c r="T220" s="139">
        <f>S220*H220</f>
        <v>0</v>
      </c>
      <c r="AR220" s="140" t="s">
        <v>125</v>
      </c>
      <c r="AT220" s="140" t="s">
        <v>121</v>
      </c>
      <c r="AU220" s="140" t="s">
        <v>86</v>
      </c>
      <c r="AY220" s="16" t="s">
        <v>119</v>
      </c>
      <c r="BE220" s="141">
        <f>IF(N220="základní",J220,0)</f>
        <v>0</v>
      </c>
      <c r="BF220" s="141">
        <f>IF(N220="snížená",J220,0)</f>
        <v>0</v>
      </c>
      <c r="BG220" s="141">
        <f>IF(N220="zákl. přenesená",J220,0)</f>
        <v>0</v>
      </c>
      <c r="BH220" s="141">
        <f>IF(N220="sníž. přenesená",J220,0)</f>
        <v>0</v>
      </c>
      <c r="BI220" s="141">
        <f>IF(N220="nulová",J220,0)</f>
        <v>0</v>
      </c>
      <c r="BJ220" s="16" t="s">
        <v>84</v>
      </c>
      <c r="BK220" s="141">
        <f>ROUND(I220*H220,2)</f>
        <v>0</v>
      </c>
      <c r="BL220" s="16" t="s">
        <v>125</v>
      </c>
      <c r="BM220" s="140" t="s">
        <v>343</v>
      </c>
    </row>
    <row r="221" spans="2:65" s="1" customFormat="1" ht="24.2" customHeight="1">
      <c r="B221" s="31"/>
      <c r="C221" s="163" t="s">
        <v>344</v>
      </c>
      <c r="D221" s="163" t="s">
        <v>190</v>
      </c>
      <c r="E221" s="164" t="s">
        <v>345</v>
      </c>
      <c r="F221" s="165" t="s">
        <v>346</v>
      </c>
      <c r="G221" s="166" t="s">
        <v>165</v>
      </c>
      <c r="H221" s="167">
        <v>6</v>
      </c>
      <c r="I221" s="168"/>
      <c r="J221" s="169">
        <f>ROUND(I221*H221,2)</f>
        <v>0</v>
      </c>
      <c r="K221" s="170"/>
      <c r="L221" s="171"/>
      <c r="M221" s="172" t="s">
        <v>1</v>
      </c>
      <c r="N221" s="173" t="s">
        <v>41</v>
      </c>
      <c r="P221" s="138">
        <f>O221*H221</f>
        <v>0</v>
      </c>
      <c r="Q221" s="138">
        <v>0.56999999999999995</v>
      </c>
      <c r="R221" s="138">
        <f>Q221*H221</f>
        <v>3.42</v>
      </c>
      <c r="S221" s="138">
        <v>0</v>
      </c>
      <c r="T221" s="139">
        <f>S221*H221</f>
        <v>0</v>
      </c>
      <c r="AR221" s="140" t="s">
        <v>162</v>
      </c>
      <c r="AT221" s="140" t="s">
        <v>190</v>
      </c>
      <c r="AU221" s="140" t="s">
        <v>86</v>
      </c>
      <c r="AY221" s="16" t="s">
        <v>119</v>
      </c>
      <c r="BE221" s="141">
        <f>IF(N221="základní",J221,0)</f>
        <v>0</v>
      </c>
      <c r="BF221" s="141">
        <f>IF(N221="snížená",J221,0)</f>
        <v>0</v>
      </c>
      <c r="BG221" s="141">
        <f>IF(N221="zákl. přenesená",J221,0)</f>
        <v>0</v>
      </c>
      <c r="BH221" s="141">
        <f>IF(N221="sníž. přenesená",J221,0)</f>
        <v>0</v>
      </c>
      <c r="BI221" s="141">
        <f>IF(N221="nulová",J221,0)</f>
        <v>0</v>
      </c>
      <c r="BJ221" s="16" t="s">
        <v>84</v>
      </c>
      <c r="BK221" s="141">
        <f>ROUND(I221*H221,2)</f>
        <v>0</v>
      </c>
      <c r="BL221" s="16" t="s">
        <v>125</v>
      </c>
      <c r="BM221" s="140" t="s">
        <v>347</v>
      </c>
    </row>
    <row r="222" spans="2:65" s="1" customFormat="1" ht="24.2" customHeight="1">
      <c r="B222" s="31"/>
      <c r="C222" s="128" t="s">
        <v>348</v>
      </c>
      <c r="D222" s="128" t="s">
        <v>121</v>
      </c>
      <c r="E222" s="129" t="s">
        <v>349</v>
      </c>
      <c r="F222" s="130" t="s">
        <v>350</v>
      </c>
      <c r="G222" s="131" t="s">
        <v>165</v>
      </c>
      <c r="H222" s="132">
        <v>25</v>
      </c>
      <c r="I222" s="133"/>
      <c r="J222" s="134">
        <f>ROUND(I222*H222,2)</f>
        <v>0</v>
      </c>
      <c r="K222" s="135"/>
      <c r="L222" s="31"/>
      <c r="M222" s="136" t="s">
        <v>1</v>
      </c>
      <c r="N222" s="137" t="s">
        <v>41</v>
      </c>
      <c r="P222" s="138">
        <f>O222*H222</f>
        <v>0</v>
      </c>
      <c r="Q222" s="138">
        <v>0</v>
      </c>
      <c r="R222" s="138">
        <f>Q222*H222</f>
        <v>0</v>
      </c>
      <c r="S222" s="138">
        <v>0.16500000000000001</v>
      </c>
      <c r="T222" s="139">
        <f>S222*H222</f>
        <v>4.125</v>
      </c>
      <c r="AR222" s="140" t="s">
        <v>125</v>
      </c>
      <c r="AT222" s="140" t="s">
        <v>121</v>
      </c>
      <c r="AU222" s="140" t="s">
        <v>86</v>
      </c>
      <c r="AY222" s="16" t="s">
        <v>119</v>
      </c>
      <c r="BE222" s="141">
        <f>IF(N222="základní",J222,0)</f>
        <v>0</v>
      </c>
      <c r="BF222" s="141">
        <f>IF(N222="snížená",J222,0)</f>
        <v>0</v>
      </c>
      <c r="BG222" s="141">
        <f>IF(N222="zákl. přenesená",J222,0)</f>
        <v>0</v>
      </c>
      <c r="BH222" s="141">
        <f>IF(N222="sníž. přenesená",J222,0)</f>
        <v>0</v>
      </c>
      <c r="BI222" s="141">
        <f>IF(N222="nulová",J222,0)</f>
        <v>0</v>
      </c>
      <c r="BJ222" s="16" t="s">
        <v>84</v>
      </c>
      <c r="BK222" s="141">
        <f>ROUND(I222*H222,2)</f>
        <v>0</v>
      </c>
      <c r="BL222" s="16" t="s">
        <v>125</v>
      </c>
      <c r="BM222" s="140" t="s">
        <v>351</v>
      </c>
    </row>
    <row r="223" spans="2:65" s="1" customFormat="1" ht="24.2" customHeight="1">
      <c r="B223" s="31"/>
      <c r="C223" s="128" t="s">
        <v>352</v>
      </c>
      <c r="D223" s="128" t="s">
        <v>121</v>
      </c>
      <c r="E223" s="129" t="s">
        <v>353</v>
      </c>
      <c r="F223" s="130" t="s">
        <v>354</v>
      </c>
      <c r="G223" s="131" t="s">
        <v>131</v>
      </c>
      <c r="H223" s="132">
        <v>61.5</v>
      </c>
      <c r="I223" s="133"/>
      <c r="J223" s="134">
        <f>ROUND(I223*H223,2)</f>
        <v>0</v>
      </c>
      <c r="K223" s="135"/>
      <c r="L223" s="31"/>
      <c r="M223" s="136" t="s">
        <v>1</v>
      </c>
      <c r="N223" s="137" t="s">
        <v>41</v>
      </c>
      <c r="P223" s="138">
        <f>O223*H223</f>
        <v>0</v>
      </c>
      <c r="Q223" s="138">
        <v>0</v>
      </c>
      <c r="R223" s="138">
        <f>Q223*H223</f>
        <v>0</v>
      </c>
      <c r="S223" s="138">
        <v>2.48E-3</v>
      </c>
      <c r="T223" s="139">
        <f>S223*H223</f>
        <v>0.15251999999999999</v>
      </c>
      <c r="AR223" s="140" t="s">
        <v>125</v>
      </c>
      <c r="AT223" s="140" t="s">
        <v>121</v>
      </c>
      <c r="AU223" s="140" t="s">
        <v>86</v>
      </c>
      <c r="AY223" s="16" t="s">
        <v>119</v>
      </c>
      <c r="BE223" s="141">
        <f>IF(N223="základní",J223,0)</f>
        <v>0</v>
      </c>
      <c r="BF223" s="141">
        <f>IF(N223="snížená",J223,0)</f>
        <v>0</v>
      </c>
      <c r="BG223" s="141">
        <f>IF(N223="zákl. přenesená",J223,0)</f>
        <v>0</v>
      </c>
      <c r="BH223" s="141">
        <f>IF(N223="sníž. přenesená",J223,0)</f>
        <v>0</v>
      </c>
      <c r="BI223" s="141">
        <f>IF(N223="nulová",J223,0)</f>
        <v>0</v>
      </c>
      <c r="BJ223" s="16" t="s">
        <v>84</v>
      </c>
      <c r="BK223" s="141">
        <f>ROUND(I223*H223,2)</f>
        <v>0</v>
      </c>
      <c r="BL223" s="16" t="s">
        <v>125</v>
      </c>
      <c r="BM223" s="140" t="s">
        <v>355</v>
      </c>
    </row>
    <row r="224" spans="2:65" s="11" customFormat="1" ht="22.9" customHeight="1">
      <c r="B224" s="116"/>
      <c r="D224" s="117" t="s">
        <v>75</v>
      </c>
      <c r="E224" s="126" t="s">
        <v>356</v>
      </c>
      <c r="F224" s="126" t="s">
        <v>357</v>
      </c>
      <c r="I224" s="119"/>
      <c r="J224" s="127">
        <f>BK224</f>
        <v>0</v>
      </c>
      <c r="L224" s="116"/>
      <c r="M224" s="121"/>
      <c r="P224" s="122">
        <f>SUM(P225:P228)</f>
        <v>0</v>
      </c>
      <c r="R224" s="122">
        <f>SUM(R225:R228)</f>
        <v>0</v>
      </c>
      <c r="T224" s="123">
        <f>SUM(T225:T228)</f>
        <v>0</v>
      </c>
      <c r="AR224" s="117" t="s">
        <v>84</v>
      </c>
      <c r="AT224" s="124" t="s">
        <v>75</v>
      </c>
      <c r="AU224" s="124" t="s">
        <v>84</v>
      </c>
      <c r="AY224" s="117" t="s">
        <v>119</v>
      </c>
      <c r="BK224" s="125">
        <f>SUM(BK225:BK228)</f>
        <v>0</v>
      </c>
    </row>
    <row r="225" spans="2:65" s="1" customFormat="1" ht="44.25" customHeight="1">
      <c r="B225" s="31"/>
      <c r="C225" s="128" t="s">
        <v>358</v>
      </c>
      <c r="D225" s="128" t="s">
        <v>121</v>
      </c>
      <c r="E225" s="129" t="s">
        <v>359</v>
      </c>
      <c r="F225" s="130" t="s">
        <v>360</v>
      </c>
      <c r="G225" s="131" t="s">
        <v>361</v>
      </c>
      <c r="H225" s="132">
        <v>4.2779999999999996</v>
      </c>
      <c r="I225" s="133"/>
      <c r="J225" s="134">
        <f>ROUND(I225*H225,2)</f>
        <v>0</v>
      </c>
      <c r="K225" s="135"/>
      <c r="L225" s="31"/>
      <c r="M225" s="136" t="s">
        <v>1</v>
      </c>
      <c r="N225" s="137" t="s">
        <v>41</v>
      </c>
      <c r="P225" s="138">
        <f>O225*H225</f>
        <v>0</v>
      </c>
      <c r="Q225" s="138">
        <v>0</v>
      </c>
      <c r="R225" s="138">
        <f>Q225*H225</f>
        <v>0</v>
      </c>
      <c r="S225" s="138">
        <v>0</v>
      </c>
      <c r="T225" s="139">
        <f>S225*H225</f>
        <v>0</v>
      </c>
      <c r="AR225" s="140" t="s">
        <v>125</v>
      </c>
      <c r="AT225" s="140" t="s">
        <v>121</v>
      </c>
      <c r="AU225" s="140" t="s">
        <v>86</v>
      </c>
      <c r="AY225" s="16" t="s">
        <v>119</v>
      </c>
      <c r="BE225" s="141">
        <f>IF(N225="základní",J225,0)</f>
        <v>0</v>
      </c>
      <c r="BF225" s="141">
        <f>IF(N225="snížená",J225,0)</f>
        <v>0</v>
      </c>
      <c r="BG225" s="141">
        <f>IF(N225="zákl. přenesená",J225,0)</f>
        <v>0</v>
      </c>
      <c r="BH225" s="141">
        <f>IF(N225="sníž. přenesená",J225,0)</f>
        <v>0</v>
      </c>
      <c r="BI225" s="141">
        <f>IF(N225="nulová",J225,0)</f>
        <v>0</v>
      </c>
      <c r="BJ225" s="16" t="s">
        <v>84</v>
      </c>
      <c r="BK225" s="141">
        <f>ROUND(I225*H225,2)</f>
        <v>0</v>
      </c>
      <c r="BL225" s="16" t="s">
        <v>125</v>
      </c>
      <c r="BM225" s="140" t="s">
        <v>362</v>
      </c>
    </row>
    <row r="226" spans="2:65" s="1" customFormat="1" ht="21.75" customHeight="1">
      <c r="B226" s="31"/>
      <c r="C226" s="128" t="s">
        <v>363</v>
      </c>
      <c r="D226" s="128" t="s">
        <v>121</v>
      </c>
      <c r="E226" s="129" t="s">
        <v>364</v>
      </c>
      <c r="F226" s="130" t="s">
        <v>365</v>
      </c>
      <c r="G226" s="131" t="s">
        <v>361</v>
      </c>
      <c r="H226" s="132">
        <v>4.2779999999999996</v>
      </c>
      <c r="I226" s="133"/>
      <c r="J226" s="134">
        <f>ROUND(I226*H226,2)</f>
        <v>0</v>
      </c>
      <c r="K226" s="135"/>
      <c r="L226" s="31"/>
      <c r="M226" s="136" t="s">
        <v>1</v>
      </c>
      <c r="N226" s="137" t="s">
        <v>41</v>
      </c>
      <c r="P226" s="138">
        <f>O226*H226</f>
        <v>0</v>
      </c>
      <c r="Q226" s="138">
        <v>0</v>
      </c>
      <c r="R226" s="138">
        <f>Q226*H226</f>
        <v>0</v>
      </c>
      <c r="S226" s="138">
        <v>0</v>
      </c>
      <c r="T226" s="139">
        <f>S226*H226</f>
        <v>0</v>
      </c>
      <c r="AR226" s="140" t="s">
        <v>125</v>
      </c>
      <c r="AT226" s="140" t="s">
        <v>121</v>
      </c>
      <c r="AU226" s="140" t="s">
        <v>86</v>
      </c>
      <c r="AY226" s="16" t="s">
        <v>119</v>
      </c>
      <c r="BE226" s="141">
        <f>IF(N226="základní",J226,0)</f>
        <v>0</v>
      </c>
      <c r="BF226" s="141">
        <f>IF(N226="snížená",J226,0)</f>
        <v>0</v>
      </c>
      <c r="BG226" s="141">
        <f>IF(N226="zákl. přenesená",J226,0)</f>
        <v>0</v>
      </c>
      <c r="BH226" s="141">
        <f>IF(N226="sníž. přenesená",J226,0)</f>
        <v>0</v>
      </c>
      <c r="BI226" s="141">
        <f>IF(N226="nulová",J226,0)</f>
        <v>0</v>
      </c>
      <c r="BJ226" s="16" t="s">
        <v>84</v>
      </c>
      <c r="BK226" s="141">
        <f>ROUND(I226*H226,2)</f>
        <v>0</v>
      </c>
      <c r="BL226" s="16" t="s">
        <v>125</v>
      </c>
      <c r="BM226" s="140" t="s">
        <v>366</v>
      </c>
    </row>
    <row r="227" spans="2:65" s="1" customFormat="1" ht="24.2" customHeight="1">
      <c r="B227" s="31"/>
      <c r="C227" s="128" t="s">
        <v>367</v>
      </c>
      <c r="D227" s="128" t="s">
        <v>121</v>
      </c>
      <c r="E227" s="129" t="s">
        <v>368</v>
      </c>
      <c r="F227" s="130" t="s">
        <v>369</v>
      </c>
      <c r="G227" s="131" t="s">
        <v>361</v>
      </c>
      <c r="H227" s="132">
        <v>38.502000000000002</v>
      </c>
      <c r="I227" s="133"/>
      <c r="J227" s="134">
        <f>ROUND(I227*H227,2)</f>
        <v>0</v>
      </c>
      <c r="K227" s="135"/>
      <c r="L227" s="31"/>
      <c r="M227" s="136" t="s">
        <v>1</v>
      </c>
      <c r="N227" s="137" t="s">
        <v>41</v>
      </c>
      <c r="P227" s="138">
        <f>O227*H227</f>
        <v>0</v>
      </c>
      <c r="Q227" s="138">
        <v>0</v>
      </c>
      <c r="R227" s="138">
        <f>Q227*H227</f>
        <v>0</v>
      </c>
      <c r="S227" s="138">
        <v>0</v>
      </c>
      <c r="T227" s="139">
        <f>S227*H227</f>
        <v>0</v>
      </c>
      <c r="AR227" s="140" t="s">
        <v>125</v>
      </c>
      <c r="AT227" s="140" t="s">
        <v>121</v>
      </c>
      <c r="AU227" s="140" t="s">
        <v>86</v>
      </c>
      <c r="AY227" s="16" t="s">
        <v>119</v>
      </c>
      <c r="BE227" s="141">
        <f>IF(N227="základní",J227,0)</f>
        <v>0</v>
      </c>
      <c r="BF227" s="141">
        <f>IF(N227="snížená",J227,0)</f>
        <v>0</v>
      </c>
      <c r="BG227" s="141">
        <f>IF(N227="zákl. přenesená",J227,0)</f>
        <v>0</v>
      </c>
      <c r="BH227" s="141">
        <f>IF(N227="sníž. přenesená",J227,0)</f>
        <v>0</v>
      </c>
      <c r="BI227" s="141">
        <f>IF(N227="nulová",J227,0)</f>
        <v>0</v>
      </c>
      <c r="BJ227" s="16" t="s">
        <v>84</v>
      </c>
      <c r="BK227" s="141">
        <f>ROUND(I227*H227,2)</f>
        <v>0</v>
      </c>
      <c r="BL227" s="16" t="s">
        <v>125</v>
      </c>
      <c r="BM227" s="140" t="s">
        <v>370</v>
      </c>
    </row>
    <row r="228" spans="2:65" s="12" customFormat="1" ht="11.25">
      <c r="B228" s="142"/>
      <c r="D228" s="143" t="s">
        <v>127</v>
      </c>
      <c r="F228" s="145" t="s">
        <v>371</v>
      </c>
      <c r="H228" s="146">
        <v>38.502000000000002</v>
      </c>
      <c r="I228" s="147"/>
      <c r="L228" s="142"/>
      <c r="M228" s="148"/>
      <c r="T228" s="149"/>
      <c r="AT228" s="144" t="s">
        <v>127</v>
      </c>
      <c r="AU228" s="144" t="s">
        <v>86</v>
      </c>
      <c r="AV228" s="12" t="s">
        <v>86</v>
      </c>
      <c r="AW228" s="12" t="s">
        <v>4</v>
      </c>
      <c r="AX228" s="12" t="s">
        <v>84</v>
      </c>
      <c r="AY228" s="144" t="s">
        <v>119</v>
      </c>
    </row>
    <row r="229" spans="2:65" s="11" customFormat="1" ht="22.9" customHeight="1">
      <c r="B229" s="116"/>
      <c r="D229" s="117" t="s">
        <v>75</v>
      </c>
      <c r="E229" s="126" t="s">
        <v>372</v>
      </c>
      <c r="F229" s="126" t="s">
        <v>373</v>
      </c>
      <c r="I229" s="119"/>
      <c r="J229" s="127">
        <f>BK229</f>
        <v>0</v>
      </c>
      <c r="L229" s="116"/>
      <c r="M229" s="121"/>
      <c r="P229" s="122">
        <f>P230</f>
        <v>0</v>
      </c>
      <c r="R229" s="122">
        <f>R230</f>
        <v>0</v>
      </c>
      <c r="T229" s="123">
        <f>T230</f>
        <v>0</v>
      </c>
      <c r="AR229" s="117" t="s">
        <v>84</v>
      </c>
      <c r="AT229" s="124" t="s">
        <v>75</v>
      </c>
      <c r="AU229" s="124" t="s">
        <v>84</v>
      </c>
      <c r="AY229" s="117" t="s">
        <v>119</v>
      </c>
      <c r="BK229" s="125">
        <f>BK230</f>
        <v>0</v>
      </c>
    </row>
    <row r="230" spans="2:65" s="1" customFormat="1" ht="24.2" customHeight="1">
      <c r="B230" s="31"/>
      <c r="C230" s="128" t="s">
        <v>374</v>
      </c>
      <c r="D230" s="128" t="s">
        <v>121</v>
      </c>
      <c r="E230" s="129" t="s">
        <v>375</v>
      </c>
      <c r="F230" s="130" t="s">
        <v>376</v>
      </c>
      <c r="G230" s="131" t="s">
        <v>361</v>
      </c>
      <c r="H230" s="132">
        <v>159.029</v>
      </c>
      <c r="I230" s="133"/>
      <c r="J230" s="134">
        <f>ROUND(I230*H230,2)</f>
        <v>0</v>
      </c>
      <c r="K230" s="135"/>
      <c r="L230" s="31"/>
      <c r="M230" s="174" t="s">
        <v>1</v>
      </c>
      <c r="N230" s="175" t="s">
        <v>41</v>
      </c>
      <c r="O230" s="176"/>
      <c r="P230" s="177">
        <f>O230*H230</f>
        <v>0</v>
      </c>
      <c r="Q230" s="177">
        <v>0</v>
      </c>
      <c r="R230" s="177">
        <f>Q230*H230</f>
        <v>0</v>
      </c>
      <c r="S230" s="177">
        <v>0</v>
      </c>
      <c r="T230" s="178">
        <f>S230*H230</f>
        <v>0</v>
      </c>
      <c r="AR230" s="140" t="s">
        <v>125</v>
      </c>
      <c r="AT230" s="140" t="s">
        <v>121</v>
      </c>
      <c r="AU230" s="140" t="s">
        <v>86</v>
      </c>
      <c r="AY230" s="16" t="s">
        <v>119</v>
      </c>
      <c r="BE230" s="141">
        <f>IF(N230="základní",J230,0)</f>
        <v>0</v>
      </c>
      <c r="BF230" s="141">
        <f>IF(N230="snížená",J230,0)</f>
        <v>0</v>
      </c>
      <c r="BG230" s="141">
        <f>IF(N230="zákl. přenesená",J230,0)</f>
        <v>0</v>
      </c>
      <c r="BH230" s="141">
        <f>IF(N230="sníž. přenesená",J230,0)</f>
        <v>0</v>
      </c>
      <c r="BI230" s="141">
        <f>IF(N230="nulová",J230,0)</f>
        <v>0</v>
      </c>
      <c r="BJ230" s="16" t="s">
        <v>84</v>
      </c>
      <c r="BK230" s="141">
        <f>ROUND(I230*H230,2)</f>
        <v>0</v>
      </c>
      <c r="BL230" s="16" t="s">
        <v>125</v>
      </c>
      <c r="BM230" s="140" t="s">
        <v>377</v>
      </c>
    </row>
    <row r="231" spans="2:65" s="1" customFormat="1" ht="6.95" customHeight="1">
      <c r="B231" s="43"/>
      <c r="C231" s="44"/>
      <c r="D231" s="44"/>
      <c r="E231" s="44"/>
      <c r="F231" s="44"/>
      <c r="G231" s="44"/>
      <c r="H231" s="44"/>
      <c r="I231" s="44"/>
      <c r="J231" s="44"/>
      <c r="K231" s="44"/>
      <c r="L231" s="31"/>
    </row>
  </sheetData>
  <sheetProtection algorithmName="SHA-512" hashValue="ZTGwB+oYpQYXRUM6tnsx0IgGfhyWX2IaSqfmaKH3+hrCwqhewfI3ihFsGnIfGSJ3fguXDwx1+ZvAySOrAtpw1A==" saltValue="ptL/MHtY7/BYqIbWVUfpOBOt7xW1I3TounwQQdXTbegR2Z4Kdu7v/k9Ri4rETEUE4XmeWTb+nAKSYWdb6ZEtag==" spinCount="100000" sheet="1" objects="1" scenarios="1" formatColumns="0" formatRows="0" autoFilter="0"/>
  <autoFilter ref="C124:K230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SO 01 - Část 1</vt:lpstr>
      <vt:lpstr>'Rekapitulace stavby'!Názvy_tisku</vt:lpstr>
      <vt:lpstr>'SO 01 - Část 1'!Názvy_tisku</vt:lpstr>
      <vt:lpstr>'Rekapitulace stavby'!Oblast_tisku</vt:lpstr>
      <vt:lpstr>'SO 01 - Část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ROZACER\Pavel</dc:creator>
  <cp:lastModifiedBy>Horáková Jana</cp:lastModifiedBy>
  <dcterms:created xsi:type="dcterms:W3CDTF">2025-02-07T10:35:49Z</dcterms:created>
  <dcterms:modified xsi:type="dcterms:W3CDTF">2025-02-07T11:42:27Z</dcterms:modified>
</cp:coreProperties>
</file>