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<sst xmlns="http://schemas.openxmlformats.org/spreadsheetml/2006/main" count="508" uniqueCount="203">
  <si>
    <t>Doba výstavby:</t>
  </si>
  <si>
    <t>Projektant</t>
  </si>
  <si>
    <t>Základ 15%</t>
  </si>
  <si>
    <t>91</t>
  </si>
  <si>
    <t>Základ 21%</t>
  </si>
  <si>
    <t>20</t>
  </si>
  <si>
    <t>Nakládání vybour.hmot na dop.prostředky - beton</t>
  </si>
  <si>
    <t>Dodávka</t>
  </si>
  <si>
    <t>NUS celkem z obj.</t>
  </si>
  <si>
    <t>199000005R00</t>
  </si>
  <si>
    <t>Název stavby:</t>
  </si>
  <si>
    <t>Ostatní materiál</t>
  </si>
  <si>
    <t>Č</t>
  </si>
  <si>
    <t>Nakládání výkopku z hor. 1 ÷ 4 v množství do 100 m3</t>
  </si>
  <si>
    <t>Osazení stojat. obrub.bet. s opěrou,lože z C 12/15</t>
  </si>
  <si>
    <t>Poznámka:</t>
  </si>
  <si>
    <t>Lokalita:</t>
  </si>
  <si>
    <t>16</t>
  </si>
  <si>
    <t>PSV</t>
  </si>
  <si>
    <t>Bez pevné podl.</t>
  </si>
  <si>
    <t>Celkem</t>
  </si>
  <si>
    <t>Zařízení staveniště</t>
  </si>
  <si>
    <t>979084419R00</t>
  </si>
  <si>
    <t>11_</t>
  </si>
  <si>
    <t>Výstavba zpevněné plochy</t>
  </si>
  <si>
    <t>1_</t>
  </si>
  <si>
    <t>4</t>
  </si>
  <si>
    <t>Základní rozpočtové náklady</t>
  </si>
  <si>
    <t>Varianta - asf. recyklát</t>
  </si>
  <si>
    <t>Celkem bez DPH</t>
  </si>
  <si>
    <t>001VD</t>
  </si>
  <si>
    <t>Hmotnost (t)</t>
  </si>
  <si>
    <t>6</t>
  </si>
  <si>
    <t>Rozpočtové náklady v Kč</t>
  </si>
  <si>
    <t>B</t>
  </si>
  <si>
    <t>Náklady na umístění stavby (NUS)</t>
  </si>
  <si>
    <t>Montáž</t>
  </si>
  <si>
    <t>00298441/CZ00298441</t>
  </si>
  <si>
    <t>Datum, razítko a podpis</t>
  </si>
  <si>
    <t>122201109R00</t>
  </si>
  <si>
    <t>ZRN celkem</t>
  </si>
  <si>
    <t>998222012R00</t>
  </si>
  <si>
    <t>979990103R00</t>
  </si>
  <si>
    <t>Z99999_</t>
  </si>
  <si>
    <t>DPH 15%</t>
  </si>
  <si>
    <t>Poplatek za skládku zeminy 1- 4</t>
  </si>
  <si>
    <t>kus</t>
  </si>
  <si>
    <t>Odkopávky a prokopávky</t>
  </si>
  <si>
    <t>Dodávky</t>
  </si>
  <si>
    <t>soustava</t>
  </si>
  <si>
    <t>Příplatek za dopravu hmot za každý další 1 km - beton - vzd. skládky 25 km</t>
  </si>
  <si>
    <t>564112220R00</t>
  </si>
  <si>
    <t>Ostatní mat.</t>
  </si>
  <si>
    <t>Cenová</t>
  </si>
  <si>
    <t>Příplatek za dopravu sypaniny po suchu za další 1 km - zemina a kamení - vzd. skládky 25 km</t>
  </si>
  <si>
    <t>HSV prac</t>
  </si>
  <si>
    <t>122201101R00</t>
  </si>
  <si>
    <t>13</t>
  </si>
  <si>
    <t>564113510R00</t>
  </si>
  <si>
    <t>"M"</t>
  </si>
  <si>
    <t>Krycí list rozpočtu</t>
  </si>
  <si>
    <t>113201111R00</t>
  </si>
  <si>
    <t>Cena/MJ</t>
  </si>
  <si>
    <t>Konec výstavby:</t>
  </si>
  <si>
    <t>H22_</t>
  </si>
  <si>
    <t>Kód</t>
  </si>
  <si>
    <t>S</t>
  </si>
  <si>
    <t>Jednot.</t>
  </si>
  <si>
    <t>Podklad z bet.recyklátu po zhutn.tl.20 cm</t>
  </si>
  <si>
    <t>Hloubení pro podzemní stěny, ražení a hloubení důlní</t>
  </si>
  <si>
    <t>soubor</t>
  </si>
  <si>
    <t>MJ</t>
  </si>
  <si>
    <t>004VD</t>
  </si>
  <si>
    <t>H22</t>
  </si>
  <si>
    <t>9_</t>
  </si>
  <si>
    <t>Doplňující konstrukce a práce na pozemních komunikacích a zpevněných plochách</t>
  </si>
  <si>
    <t>Doplňkové náklady</t>
  </si>
  <si>
    <t>PSV prac</t>
  </si>
  <si>
    <t>HSV</t>
  </si>
  <si>
    <t>9</t>
  </si>
  <si>
    <t>15</t>
  </si>
  <si>
    <t>ISWORK</t>
  </si>
  <si>
    <t>Celkem včetně DPH</t>
  </si>
  <si>
    <t>Základ 0%</t>
  </si>
  <si>
    <t>S_</t>
  </si>
  <si>
    <t>979082213R00</t>
  </si>
  <si>
    <t>Přesuny sutí</t>
  </si>
  <si>
    <t>Mont prac</t>
  </si>
  <si>
    <t>Vodorovná doprava sypaniny po suchu do 1 km - zemina a kamení</t>
  </si>
  <si>
    <t>t</t>
  </si>
  <si>
    <t> </t>
  </si>
  <si>
    <t>979082219R00</t>
  </si>
  <si>
    <t>JKSO:</t>
  </si>
  <si>
    <t>18_</t>
  </si>
  <si>
    <t>Úprava pláně v zářezech se zhutněním - ručně</t>
  </si>
  <si>
    <t>12_</t>
  </si>
  <si>
    <t>DN celkem</t>
  </si>
  <si>
    <t>Komunikace pozemní a letiště</t>
  </si>
  <si>
    <t>05.05.2023</t>
  </si>
  <si>
    <t>GROUPCODE</t>
  </si>
  <si>
    <t>Podklad z asf.recyklátu po zhutn.tl.10 cm</t>
  </si>
  <si>
    <t>0</t>
  </si>
  <si>
    <t>Provozní vlivy</t>
  </si>
  <si>
    <t>5</t>
  </si>
  <si>
    <t>Stavební rozpočet</t>
  </si>
  <si>
    <t>Druh stavby:</t>
  </si>
  <si>
    <t>Přípravné a přidružené práce</t>
  </si>
  <si>
    <t>Zpracováno dne:</t>
  </si>
  <si>
    <t>003VD</t>
  </si>
  <si>
    <t>59217490</t>
  </si>
  <si>
    <t>10</t>
  </si>
  <si>
    <t>14</t>
  </si>
  <si>
    <t>Množství</t>
  </si>
  <si>
    <t>5_</t>
  </si>
  <si>
    <t>Všeobecné konstrukce a práce</t>
  </si>
  <si>
    <t>Typ skupiny</t>
  </si>
  <si>
    <t>56</t>
  </si>
  <si>
    <t>19</t>
  </si>
  <si>
    <t>C</t>
  </si>
  <si>
    <t>Náklady (Kč)</t>
  </si>
  <si>
    <t>IČO/DIČ:</t>
  </si>
  <si>
    <t>Ostatní</t>
  </si>
  <si>
    <t>Vytrhání obrubníků chodníkových</t>
  </si>
  <si>
    <t>Zpracoval:</t>
  </si>
  <si>
    <t>Podkladní vrstvy komunikací, letišť a ploch</t>
  </si>
  <si>
    <t>Zhotovitel</t>
  </si>
  <si>
    <t>RTS I / 2023</t>
  </si>
  <si>
    <t>2</t>
  </si>
  <si>
    <t>Projektant:</t>
  </si>
  <si>
    <t>ORN celkem</t>
  </si>
  <si>
    <t>002VD</t>
  </si>
  <si>
    <t/>
  </si>
  <si>
    <t>Obrubník silniční nájezdový ABO 2-15 N</t>
  </si>
  <si>
    <t>17</t>
  </si>
  <si>
    <t>21</t>
  </si>
  <si>
    <t>Práce přesčas</t>
  </si>
  <si>
    <t>Odkopávky nezapažené v hor. 3 do 100 m3</t>
  </si>
  <si>
    <t>12</t>
  </si>
  <si>
    <t>Kulturní památka</t>
  </si>
  <si>
    <t>Terénní úpravy vč. osetí travním semenem</t>
  </si>
  <si>
    <t>Objekt</t>
  </si>
  <si>
    <t>DPH 21%</t>
  </si>
  <si>
    <t>Dočasné dopravní značení</t>
  </si>
  <si>
    <t>979087213R00</t>
  </si>
  <si>
    <t>Vytýčení stavby</t>
  </si>
  <si>
    <t>_</t>
  </si>
  <si>
    <t>kpl</t>
  </si>
  <si>
    <t>ORN celkem z obj.</t>
  </si>
  <si>
    <t>19_</t>
  </si>
  <si>
    <t>Přesuny</t>
  </si>
  <si>
    <t>MAT</t>
  </si>
  <si>
    <t>8</t>
  </si>
  <si>
    <t>Celkem:</t>
  </si>
  <si>
    <t>Mimostav. doprava</t>
  </si>
  <si>
    <t>18</t>
  </si>
  <si>
    <t>DN celkem z obj.</t>
  </si>
  <si>
    <t>979084413R00</t>
  </si>
  <si>
    <t>m</t>
  </si>
  <si>
    <t>Přemístění výkopku</t>
  </si>
  <si>
    <t>11</t>
  </si>
  <si>
    <t>167101101R00</t>
  </si>
  <si>
    <t>Objednatel:</t>
  </si>
  <si>
    <t>PSV mat</t>
  </si>
  <si>
    <t>3</t>
  </si>
  <si>
    <t>Zhotovitel:</t>
  </si>
  <si>
    <t>0_</t>
  </si>
  <si>
    <t>Začátek výstavby:</t>
  </si>
  <si>
    <t>A</t>
  </si>
  <si>
    <t>Mont mat</t>
  </si>
  <si>
    <t>Přesun hmot, zpevněné plochy, kryt z kameniva</t>
  </si>
  <si>
    <t>917862111R00</t>
  </si>
  <si>
    <t>Z_</t>
  </si>
  <si>
    <t xml:space="preserve"> </t>
  </si>
  <si>
    <t>16_</t>
  </si>
  <si>
    <t>Objednatel</t>
  </si>
  <si>
    <t>(Kč)</t>
  </si>
  <si>
    <t>22</t>
  </si>
  <si>
    <t>Územní vlivy</t>
  </si>
  <si>
    <t>m3</t>
  </si>
  <si>
    <t>Datum:</t>
  </si>
  <si>
    <t>91_</t>
  </si>
  <si>
    <t>m2</t>
  </si>
  <si>
    <t>Přesun hmot a sutí</t>
  </si>
  <si>
    <t>NUS z rozpočtu</t>
  </si>
  <si>
    <t>1</t>
  </si>
  <si>
    <t>7</t>
  </si>
  <si>
    <t>Rozměry</t>
  </si>
  <si>
    <t>Položek:</t>
  </si>
  <si>
    <t>NUS celkem</t>
  </si>
  <si>
    <t>Město Studénka</t>
  </si>
  <si>
    <t>WORK</t>
  </si>
  <si>
    <t>Povrchové úpravy terénu</t>
  </si>
  <si>
    <t>Obrubník chodníkový ABO 14-10 v. 250 x 100 x 1000 mm přírodní</t>
  </si>
  <si>
    <t>HSV mat</t>
  </si>
  <si>
    <t>ZŠ FKT, ul. 2. května, Studénka</t>
  </si>
  <si>
    <t>56_</t>
  </si>
  <si>
    <t>59217421</t>
  </si>
  <si>
    <t>Příplatek za lepivost - odkopávky v hor. 3</t>
  </si>
  <si>
    <t>Zkrácený popis</t>
  </si>
  <si>
    <t>Vodorovná doprava vybouraných hmot do 1 km - beton</t>
  </si>
  <si>
    <t>Poplatek za skládku suti - beton</t>
  </si>
  <si>
    <t>CELK</t>
  </si>
  <si>
    <t>181101111R00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</si>
</sst>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20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4" fontId="48" fillId="0" borderId="15" xfId="0" applyNumberFormat="1" applyFont="1" applyFill="1" applyBorder="1" applyAlignment="1" applyProtection="1">
      <alignment horizontal="right" vertical="center"/>
      <protection/>
    </xf>
    <xf numFmtId="0" fontId="46" fillId="33" borderId="16" xfId="0" applyNumberFormat="1" applyFont="1" applyFill="1" applyBorder="1" applyAlignment="1" applyProtection="1">
      <alignment horizontal="righ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2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center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center" vertical="center"/>
      <protection/>
    </xf>
    <xf numFmtId="0" fontId="45" fillId="33" borderId="25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45" fillId="33" borderId="25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4" fontId="47" fillId="33" borderId="10" xfId="0" applyNumberFormat="1" applyFont="1" applyFill="1" applyBorder="1" applyAlignment="1" applyProtection="1">
      <alignment horizontal="right" vertical="center"/>
      <protection/>
    </xf>
    <xf numFmtId="0" fontId="46" fillId="33" borderId="16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0" fontId="50" fillId="33" borderId="15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5" fillId="0" borderId="14" xfId="0" applyNumberFormat="1" applyFont="1" applyFill="1" applyBorder="1" applyAlignment="1" applyProtection="1">
      <alignment horizontal="right" vertical="center"/>
      <protection/>
    </xf>
    <xf numFmtId="0" fontId="50" fillId="33" borderId="27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7" fillId="33" borderId="15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7" fillId="33" borderId="33" xfId="0" applyNumberFormat="1" applyFont="1" applyFill="1" applyBorder="1" applyAlignment="1" applyProtection="1">
      <alignment horizontal="left" vertical="center"/>
      <protection/>
    </xf>
    <xf numFmtId="0" fontId="47" fillId="33" borderId="34" xfId="0" applyNumberFormat="1" applyFont="1" applyFill="1" applyBorder="1" applyAlignment="1" applyProtection="1">
      <alignment horizontal="left" vertical="center"/>
      <protection/>
    </xf>
    <xf numFmtId="0" fontId="47" fillId="33" borderId="18" xfId="0" applyNumberFormat="1" applyFont="1" applyFill="1" applyBorder="1" applyAlignment="1" applyProtection="1">
      <alignment horizontal="left" vertical="center"/>
      <protection/>
    </xf>
    <xf numFmtId="0" fontId="47" fillId="33" borderId="14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1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25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left" vertical="center" wrapText="1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center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46" fillId="0" borderId="40" xfId="0" applyNumberFormat="1" applyFont="1" applyFill="1" applyBorder="1" applyAlignment="1" applyProtection="1">
      <alignment horizontal="center" vertical="center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I2" sqref="I2:I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9" t="s">
        <v>60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91" t="s">
        <v>10</v>
      </c>
      <c r="B2" s="84"/>
      <c r="C2" s="86" t="str">
        <f>'Stavební rozpočet'!D2</f>
        <v>Výstavba zpevněné plochy</v>
      </c>
      <c r="D2" s="87"/>
      <c r="E2" s="83" t="s">
        <v>161</v>
      </c>
      <c r="F2" s="83" t="str">
        <f>'Stavební rozpočet'!J2</f>
        <v>Město Studénka</v>
      </c>
      <c r="G2" s="84"/>
      <c r="H2" s="83" t="s">
        <v>120</v>
      </c>
      <c r="I2" s="77" t="s">
        <v>37</v>
      </c>
    </row>
    <row r="3" spans="1:9" ht="15" customHeight="1">
      <c r="A3" s="92"/>
      <c r="B3" s="56"/>
      <c r="C3" s="88"/>
      <c r="D3" s="88"/>
      <c r="E3" s="56"/>
      <c r="F3" s="56"/>
      <c r="G3" s="56"/>
      <c r="H3" s="56"/>
      <c r="I3" s="78"/>
    </row>
    <row r="4" spans="1:9" ht="15" customHeight="1">
      <c r="A4" s="93" t="s">
        <v>105</v>
      </c>
      <c r="B4" s="56"/>
      <c r="C4" s="55" t="str">
        <f>'Stavební rozpočet'!D4</f>
        <v>Varianta - asf. recyklát</v>
      </c>
      <c r="D4" s="56"/>
      <c r="E4" s="55" t="s">
        <v>128</v>
      </c>
      <c r="F4" s="55" t="str">
        <f>'Stavební rozpočet'!J4</f>
        <v> </v>
      </c>
      <c r="G4" s="56"/>
      <c r="H4" s="55" t="s">
        <v>120</v>
      </c>
      <c r="I4" s="78" t="s">
        <v>131</v>
      </c>
    </row>
    <row r="5" spans="1:9" ht="15" customHeight="1">
      <c r="A5" s="92"/>
      <c r="B5" s="56"/>
      <c r="C5" s="56"/>
      <c r="D5" s="56"/>
      <c r="E5" s="56"/>
      <c r="F5" s="56"/>
      <c r="G5" s="56"/>
      <c r="H5" s="56"/>
      <c r="I5" s="78"/>
    </row>
    <row r="6" spans="1:9" ht="15" customHeight="1">
      <c r="A6" s="93" t="s">
        <v>16</v>
      </c>
      <c r="B6" s="56"/>
      <c r="C6" s="55" t="str">
        <f>'Stavební rozpočet'!D6</f>
        <v>ZŠ FKT, ul. 2. května, Studénka</v>
      </c>
      <c r="D6" s="56"/>
      <c r="E6" s="55" t="s">
        <v>164</v>
      </c>
      <c r="F6" s="55"/>
      <c r="G6" s="56"/>
      <c r="H6" s="55" t="s">
        <v>120</v>
      </c>
      <c r="I6" s="78"/>
    </row>
    <row r="7" spans="1:9" ht="15" customHeight="1">
      <c r="A7" s="92"/>
      <c r="B7" s="56"/>
      <c r="C7" s="56"/>
      <c r="D7" s="56"/>
      <c r="E7" s="56"/>
      <c r="F7" s="56"/>
      <c r="G7" s="56"/>
      <c r="H7" s="56"/>
      <c r="I7" s="78"/>
    </row>
    <row r="8" spans="1:9" ht="15" customHeight="1">
      <c r="A8" s="93" t="s">
        <v>166</v>
      </c>
      <c r="B8" s="56"/>
      <c r="C8" s="55" t="str">
        <f>'Stavební rozpočet'!H4</f>
        <v> </v>
      </c>
      <c r="D8" s="56"/>
      <c r="E8" s="55" t="s">
        <v>63</v>
      </c>
      <c r="F8" s="55" t="str">
        <f>'Stavební rozpočet'!H6</f>
        <v> </v>
      </c>
      <c r="G8" s="56"/>
      <c r="H8" s="56" t="s">
        <v>187</v>
      </c>
      <c r="I8" s="79">
        <v>22</v>
      </c>
    </row>
    <row r="9" spans="1:9" ht="15" customHeight="1">
      <c r="A9" s="92"/>
      <c r="B9" s="56"/>
      <c r="C9" s="56"/>
      <c r="D9" s="56"/>
      <c r="E9" s="56"/>
      <c r="F9" s="56"/>
      <c r="G9" s="56"/>
      <c r="H9" s="56"/>
      <c r="I9" s="78"/>
    </row>
    <row r="10" spans="1:9" ht="15" customHeight="1">
      <c r="A10" s="93" t="s">
        <v>92</v>
      </c>
      <c r="B10" s="56"/>
      <c r="C10" s="55" t="str">
        <f>'Stavební rozpočet'!D8</f>
        <v> </v>
      </c>
      <c r="D10" s="56"/>
      <c r="E10" s="55" t="s">
        <v>123</v>
      </c>
      <c r="F10" s="55"/>
      <c r="G10" s="56"/>
      <c r="H10" s="56" t="s">
        <v>179</v>
      </c>
      <c r="I10" s="80" t="str">
        <f>'Stavební rozpočet'!H8</f>
        <v>05.05.2023</v>
      </c>
    </row>
    <row r="11" spans="1:9" ht="15" customHeight="1">
      <c r="A11" s="94"/>
      <c r="B11" s="85"/>
      <c r="C11" s="85"/>
      <c r="D11" s="85"/>
      <c r="E11" s="85"/>
      <c r="F11" s="85"/>
      <c r="G11" s="85"/>
      <c r="H11" s="85"/>
      <c r="I11" s="81"/>
    </row>
    <row r="12" spans="1:9" ht="22.5" customHeight="1">
      <c r="A12" s="82" t="s">
        <v>33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45" t="s">
        <v>167</v>
      </c>
      <c r="B13" s="72" t="s">
        <v>27</v>
      </c>
      <c r="C13" s="73"/>
      <c r="D13" s="41" t="s">
        <v>34</v>
      </c>
      <c r="E13" s="72" t="s">
        <v>76</v>
      </c>
      <c r="F13" s="73"/>
      <c r="G13" s="41" t="s">
        <v>118</v>
      </c>
      <c r="H13" s="72" t="s">
        <v>35</v>
      </c>
      <c r="I13" s="73"/>
    </row>
    <row r="14" spans="1:9" ht="15" customHeight="1">
      <c r="A14" s="16" t="s">
        <v>78</v>
      </c>
      <c r="B14" s="9" t="s">
        <v>48</v>
      </c>
      <c r="C14" s="34">
        <f>SUM('Stavební rozpočet'!AB12:AB44)</f>
        <v>0</v>
      </c>
      <c r="D14" s="64" t="s">
        <v>135</v>
      </c>
      <c r="E14" s="65"/>
      <c r="F14" s="34">
        <v>0</v>
      </c>
      <c r="G14" s="64" t="s">
        <v>21</v>
      </c>
      <c r="H14" s="65"/>
      <c r="I14" s="34">
        <v>0</v>
      </c>
    </row>
    <row r="15" spans="1:9" ht="15" customHeight="1">
      <c r="A15" s="5" t="s">
        <v>131</v>
      </c>
      <c r="B15" s="9" t="s">
        <v>36</v>
      </c>
      <c r="C15" s="34">
        <f>SUM('Stavební rozpočet'!AC12:AC44)</f>
        <v>0</v>
      </c>
      <c r="D15" s="64" t="s">
        <v>19</v>
      </c>
      <c r="E15" s="65"/>
      <c r="F15" s="34">
        <v>0</v>
      </c>
      <c r="G15" s="64" t="s">
        <v>153</v>
      </c>
      <c r="H15" s="65"/>
      <c r="I15" s="34">
        <v>0</v>
      </c>
    </row>
    <row r="16" spans="1:9" ht="15" customHeight="1">
      <c r="A16" s="16" t="s">
        <v>18</v>
      </c>
      <c r="B16" s="9" t="s">
        <v>48</v>
      </c>
      <c r="C16" s="34">
        <f>SUM('Stavební rozpočet'!AD12:AD44)</f>
        <v>0</v>
      </c>
      <c r="D16" s="64" t="s">
        <v>138</v>
      </c>
      <c r="E16" s="65"/>
      <c r="F16" s="34">
        <v>0</v>
      </c>
      <c r="G16" s="64" t="s">
        <v>177</v>
      </c>
      <c r="H16" s="65"/>
      <c r="I16" s="34">
        <v>0</v>
      </c>
    </row>
    <row r="17" spans="1:9" ht="15" customHeight="1">
      <c r="A17" s="5" t="s">
        <v>131</v>
      </c>
      <c r="B17" s="9" t="s">
        <v>36</v>
      </c>
      <c r="C17" s="34">
        <f>SUM('Stavební rozpočet'!AE12:AE44)</f>
        <v>0</v>
      </c>
      <c r="D17" s="64" t="s">
        <v>131</v>
      </c>
      <c r="E17" s="65"/>
      <c r="F17" s="6" t="s">
        <v>131</v>
      </c>
      <c r="G17" s="64" t="s">
        <v>102</v>
      </c>
      <c r="H17" s="65"/>
      <c r="I17" s="34">
        <v>0</v>
      </c>
    </row>
    <row r="18" spans="1:9" ht="15" customHeight="1">
      <c r="A18" s="16" t="s">
        <v>59</v>
      </c>
      <c r="B18" s="9" t="s">
        <v>48</v>
      </c>
      <c r="C18" s="34">
        <f>SUM('Stavební rozpočet'!AF12:AF44)</f>
        <v>0</v>
      </c>
      <c r="D18" s="64" t="s">
        <v>131</v>
      </c>
      <c r="E18" s="65"/>
      <c r="F18" s="6" t="s">
        <v>131</v>
      </c>
      <c r="G18" s="64" t="s">
        <v>121</v>
      </c>
      <c r="H18" s="65"/>
      <c r="I18" s="34">
        <v>0</v>
      </c>
    </row>
    <row r="19" spans="1:9" ht="15" customHeight="1">
      <c r="A19" s="5" t="s">
        <v>131</v>
      </c>
      <c r="B19" s="9" t="s">
        <v>36</v>
      </c>
      <c r="C19" s="34">
        <f>SUM('Stavební rozpočet'!AG12:AG44)</f>
        <v>0</v>
      </c>
      <c r="D19" s="64" t="s">
        <v>131</v>
      </c>
      <c r="E19" s="65"/>
      <c r="F19" s="6" t="s">
        <v>131</v>
      </c>
      <c r="G19" s="64" t="s">
        <v>183</v>
      </c>
      <c r="H19" s="65"/>
      <c r="I19" s="34">
        <v>0</v>
      </c>
    </row>
    <row r="20" spans="1:9" ht="15" customHeight="1">
      <c r="A20" s="71" t="s">
        <v>11</v>
      </c>
      <c r="B20" s="70"/>
      <c r="C20" s="34">
        <f>SUM('Stavební rozpočet'!AH12:AH44)</f>
        <v>0</v>
      </c>
      <c r="D20" s="64" t="s">
        <v>131</v>
      </c>
      <c r="E20" s="65"/>
      <c r="F20" s="6" t="s">
        <v>131</v>
      </c>
      <c r="G20" s="64" t="s">
        <v>131</v>
      </c>
      <c r="H20" s="65"/>
      <c r="I20" s="6" t="s">
        <v>131</v>
      </c>
    </row>
    <row r="21" spans="1:9" ht="15" customHeight="1">
      <c r="A21" s="74" t="s">
        <v>182</v>
      </c>
      <c r="B21" s="75"/>
      <c r="C21" s="40">
        <f>SUM('Stavební rozpočet'!Z12:Z44)</f>
        <v>0</v>
      </c>
      <c r="D21" s="51" t="s">
        <v>131</v>
      </c>
      <c r="E21" s="66"/>
      <c r="F21" s="22" t="s">
        <v>131</v>
      </c>
      <c r="G21" s="51" t="s">
        <v>131</v>
      </c>
      <c r="H21" s="66"/>
      <c r="I21" s="22" t="s">
        <v>131</v>
      </c>
    </row>
    <row r="22" spans="1:9" ht="16.5" customHeight="1">
      <c r="A22" s="76" t="s">
        <v>40</v>
      </c>
      <c r="B22" s="68"/>
      <c r="C22" s="14">
        <f>SUM(C14:C21)</f>
        <v>0</v>
      </c>
      <c r="D22" s="67" t="s">
        <v>96</v>
      </c>
      <c r="E22" s="68"/>
      <c r="F22" s="14">
        <f>SUM(F14:F21)</f>
        <v>0</v>
      </c>
      <c r="G22" s="67" t="s">
        <v>188</v>
      </c>
      <c r="H22" s="68"/>
      <c r="I22" s="14">
        <f>SUM(I14:I21)</f>
        <v>0</v>
      </c>
    </row>
    <row r="23" spans="4:9" ht="15" customHeight="1">
      <c r="D23" s="71" t="s">
        <v>155</v>
      </c>
      <c r="E23" s="70"/>
      <c r="F23" s="31">
        <v>0</v>
      </c>
      <c r="G23" s="69" t="s">
        <v>8</v>
      </c>
      <c r="H23" s="70"/>
      <c r="I23" s="34">
        <v>0</v>
      </c>
    </row>
    <row r="24" spans="7:9" ht="15" customHeight="1">
      <c r="G24" s="71" t="s">
        <v>129</v>
      </c>
      <c r="H24" s="70"/>
      <c r="I24" s="34">
        <v>0</v>
      </c>
    </row>
    <row r="25" spans="7:9" ht="15" customHeight="1">
      <c r="G25" s="71" t="s">
        <v>147</v>
      </c>
      <c r="H25" s="70"/>
      <c r="I25" s="34">
        <v>0</v>
      </c>
    </row>
    <row r="27" spans="1:3" ht="15" customHeight="1">
      <c r="A27" s="60" t="s">
        <v>83</v>
      </c>
      <c r="B27" s="61"/>
      <c r="C27" s="47">
        <f>SUM('Stavební rozpočet'!AJ12:AJ44)</f>
        <v>0</v>
      </c>
    </row>
    <row r="28" spans="1:9" ht="15" customHeight="1">
      <c r="A28" s="62" t="s">
        <v>2</v>
      </c>
      <c r="B28" s="63"/>
      <c r="C28" s="35">
        <f>SUM('Stavební rozpočet'!AK12:AK44)</f>
        <v>0</v>
      </c>
      <c r="D28" s="61" t="s">
        <v>44</v>
      </c>
      <c r="E28" s="61"/>
      <c r="F28" s="47">
        <f>ROUND(C28*(15/100),2)</f>
        <v>0</v>
      </c>
      <c r="G28" s="61" t="s">
        <v>29</v>
      </c>
      <c r="H28" s="61"/>
      <c r="I28" s="47">
        <f>SUM(C27:C29)</f>
        <v>0</v>
      </c>
    </row>
    <row r="29" spans="1:9" ht="15" customHeight="1">
      <c r="A29" s="62" t="s">
        <v>4</v>
      </c>
      <c r="B29" s="63"/>
      <c r="C29" s="35">
        <f>SUM('Stavební rozpočet'!AL12:AL44)+(F22+I22+F23+I23+I24+I25)</f>
        <v>0</v>
      </c>
      <c r="D29" s="63" t="s">
        <v>141</v>
      </c>
      <c r="E29" s="63"/>
      <c r="F29" s="35">
        <f>ROUND(C29*(21/100),2)</f>
        <v>0</v>
      </c>
      <c r="G29" s="63" t="s">
        <v>82</v>
      </c>
      <c r="H29" s="63"/>
      <c r="I29" s="35">
        <f>SUM(F28:F29)+I28</f>
        <v>0</v>
      </c>
    </row>
    <row r="31" spans="1:9" ht="15" customHeight="1">
      <c r="A31" s="57" t="s">
        <v>1</v>
      </c>
      <c r="B31" s="49"/>
      <c r="C31" s="50"/>
      <c r="D31" s="49" t="s">
        <v>174</v>
      </c>
      <c r="E31" s="49"/>
      <c r="F31" s="50"/>
      <c r="G31" s="49" t="s">
        <v>125</v>
      </c>
      <c r="H31" s="49"/>
      <c r="I31" s="50"/>
    </row>
    <row r="32" spans="1:9" ht="15" customHeight="1">
      <c r="A32" s="58" t="s">
        <v>131</v>
      </c>
      <c r="B32" s="51"/>
      <c r="C32" s="52"/>
      <c r="D32" s="51" t="s">
        <v>131</v>
      </c>
      <c r="E32" s="51"/>
      <c r="F32" s="52"/>
      <c r="G32" s="51" t="s">
        <v>131</v>
      </c>
      <c r="H32" s="51"/>
      <c r="I32" s="52"/>
    </row>
    <row r="33" spans="1:9" ht="15" customHeight="1">
      <c r="A33" s="58" t="s">
        <v>131</v>
      </c>
      <c r="B33" s="51"/>
      <c r="C33" s="52"/>
      <c r="D33" s="51" t="s">
        <v>131</v>
      </c>
      <c r="E33" s="51"/>
      <c r="F33" s="52"/>
      <c r="G33" s="51" t="s">
        <v>131</v>
      </c>
      <c r="H33" s="51"/>
      <c r="I33" s="52"/>
    </row>
    <row r="34" spans="1:9" ht="15" customHeight="1">
      <c r="A34" s="58" t="s">
        <v>131</v>
      </c>
      <c r="B34" s="51"/>
      <c r="C34" s="52"/>
      <c r="D34" s="51" t="s">
        <v>131</v>
      </c>
      <c r="E34" s="51"/>
      <c r="F34" s="52"/>
      <c r="G34" s="51" t="s">
        <v>131</v>
      </c>
      <c r="H34" s="51"/>
      <c r="I34" s="52"/>
    </row>
    <row r="35" spans="1:9" ht="15" customHeight="1">
      <c r="A35" s="59" t="s">
        <v>38</v>
      </c>
      <c r="B35" s="53"/>
      <c r="C35" s="54"/>
      <c r="D35" s="53" t="s">
        <v>38</v>
      </c>
      <c r="E35" s="53"/>
      <c r="F35" s="54"/>
      <c r="G35" s="53" t="s">
        <v>38</v>
      </c>
      <c r="H35" s="53"/>
      <c r="I35" s="54"/>
    </row>
    <row r="36" ht="15" customHeight="1">
      <c r="A36" s="13" t="s">
        <v>15</v>
      </c>
    </row>
    <row r="37" spans="1:9" ht="12.75" customHeight="1">
      <c r="A37" s="55" t="s">
        <v>131</v>
      </c>
      <c r="B37" s="56"/>
      <c r="C37" s="56"/>
      <c r="D37" s="56"/>
      <c r="E37" s="56"/>
      <c r="F37" s="56"/>
      <c r="G37" s="56"/>
      <c r="H37" s="56"/>
      <c r="I37" s="56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7"/>
  <sheetViews>
    <sheetView showOutlineSymbols="0" zoomScalePageLayoutView="0" workbookViewId="0" topLeftCell="A1">
      <pane ySplit="11" topLeftCell="A12" activePane="bottomLeft" state="frozen"/>
      <selection pane="topLeft" activeCell="A47" sqref="A47:N47"/>
      <selection pane="bottomLeft" activeCell="P39" sqref="P39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90.5" style="0" customWidth="1"/>
    <col min="6" max="6" width="7.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54.75" customHeight="1">
      <c r="A1" s="90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AS1" s="43">
        <f>SUM(AJ1:AJ2)</f>
        <v>0</v>
      </c>
      <c r="AT1" s="43">
        <f>SUM(AK1:AK2)</f>
        <v>0</v>
      </c>
      <c r="AU1" s="43">
        <f>SUM(AL1:AL2)</f>
        <v>0</v>
      </c>
    </row>
    <row r="2" spans="1:14" ht="15" customHeight="1">
      <c r="A2" s="91" t="s">
        <v>10</v>
      </c>
      <c r="B2" s="84"/>
      <c r="C2" s="84"/>
      <c r="D2" s="86" t="s">
        <v>24</v>
      </c>
      <c r="E2" s="87"/>
      <c r="F2" s="84" t="s">
        <v>0</v>
      </c>
      <c r="G2" s="84"/>
      <c r="H2" s="84" t="s">
        <v>172</v>
      </c>
      <c r="I2" s="83" t="s">
        <v>161</v>
      </c>
      <c r="J2" s="83" t="s">
        <v>189</v>
      </c>
      <c r="K2" s="84"/>
      <c r="L2" s="84"/>
      <c r="M2" s="84"/>
      <c r="N2" s="77"/>
    </row>
    <row r="3" spans="1:14" ht="15" customHeight="1">
      <c r="A3" s="92"/>
      <c r="B3" s="56"/>
      <c r="C3" s="56"/>
      <c r="D3" s="88"/>
      <c r="E3" s="88"/>
      <c r="F3" s="56"/>
      <c r="G3" s="56"/>
      <c r="H3" s="56"/>
      <c r="I3" s="56"/>
      <c r="J3" s="56"/>
      <c r="K3" s="56"/>
      <c r="L3" s="56"/>
      <c r="M3" s="56"/>
      <c r="N3" s="78"/>
    </row>
    <row r="4" spans="1:14" ht="15" customHeight="1">
      <c r="A4" s="93" t="s">
        <v>105</v>
      </c>
      <c r="B4" s="56"/>
      <c r="C4" s="56"/>
      <c r="D4" s="55" t="s">
        <v>28</v>
      </c>
      <c r="E4" s="56"/>
      <c r="F4" s="56" t="s">
        <v>166</v>
      </c>
      <c r="G4" s="56"/>
      <c r="H4" s="56" t="s">
        <v>172</v>
      </c>
      <c r="I4" s="55" t="s">
        <v>128</v>
      </c>
      <c r="J4" s="56" t="s">
        <v>90</v>
      </c>
      <c r="K4" s="56"/>
      <c r="L4" s="56"/>
      <c r="M4" s="56"/>
      <c r="N4" s="78"/>
    </row>
    <row r="5" spans="1:14" ht="15" customHeight="1">
      <c r="A5" s="9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78"/>
    </row>
    <row r="6" spans="1:14" ht="15" customHeight="1">
      <c r="A6" s="93" t="s">
        <v>16</v>
      </c>
      <c r="B6" s="56"/>
      <c r="C6" s="56"/>
      <c r="D6" s="55" t="s">
        <v>194</v>
      </c>
      <c r="E6" s="56"/>
      <c r="F6" s="56" t="s">
        <v>63</v>
      </c>
      <c r="G6" s="56"/>
      <c r="H6" s="56" t="s">
        <v>172</v>
      </c>
      <c r="I6" s="55" t="s">
        <v>164</v>
      </c>
      <c r="J6" s="55"/>
      <c r="K6" s="56"/>
      <c r="L6" s="56"/>
      <c r="M6" s="56"/>
      <c r="N6" s="78"/>
    </row>
    <row r="7" spans="1:14" ht="15" customHeight="1">
      <c r="A7" s="9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8"/>
    </row>
    <row r="8" spans="1:14" ht="15" customHeight="1">
      <c r="A8" s="93" t="s">
        <v>92</v>
      </c>
      <c r="B8" s="56"/>
      <c r="C8" s="56"/>
      <c r="D8" s="55" t="s">
        <v>172</v>
      </c>
      <c r="E8" s="56"/>
      <c r="F8" s="56" t="s">
        <v>107</v>
      </c>
      <c r="G8" s="56"/>
      <c r="H8" s="56" t="s">
        <v>98</v>
      </c>
      <c r="I8" s="55" t="s">
        <v>123</v>
      </c>
      <c r="J8" s="55"/>
      <c r="K8" s="56"/>
      <c r="L8" s="56"/>
      <c r="M8" s="56"/>
      <c r="N8" s="78"/>
    </row>
    <row r="9" spans="1:14" ht="15" customHeight="1">
      <c r="A9" s="9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78"/>
    </row>
    <row r="10" spans="1:64" ht="15" customHeight="1">
      <c r="A10" s="21" t="s">
        <v>12</v>
      </c>
      <c r="B10" s="25" t="s">
        <v>140</v>
      </c>
      <c r="C10" s="25" t="s">
        <v>65</v>
      </c>
      <c r="D10" s="101" t="s">
        <v>198</v>
      </c>
      <c r="E10" s="102"/>
      <c r="F10" s="25" t="s">
        <v>71</v>
      </c>
      <c r="G10" s="30" t="s">
        <v>112</v>
      </c>
      <c r="H10" s="26" t="s">
        <v>62</v>
      </c>
      <c r="I10" s="98" t="s">
        <v>119</v>
      </c>
      <c r="J10" s="99"/>
      <c r="K10" s="100"/>
      <c r="L10" s="99" t="s">
        <v>31</v>
      </c>
      <c r="M10" s="99"/>
      <c r="N10" s="38" t="s">
        <v>53</v>
      </c>
      <c r="BK10" s="3" t="s">
        <v>81</v>
      </c>
      <c r="BL10" s="18" t="s">
        <v>99</v>
      </c>
    </row>
    <row r="11" spans="1:62" ht="15" customHeight="1">
      <c r="A11" s="23" t="s">
        <v>172</v>
      </c>
      <c r="B11" s="39" t="s">
        <v>172</v>
      </c>
      <c r="C11" s="39" t="s">
        <v>172</v>
      </c>
      <c r="D11" s="96" t="s">
        <v>186</v>
      </c>
      <c r="E11" s="97"/>
      <c r="F11" s="39" t="s">
        <v>172</v>
      </c>
      <c r="G11" s="39" t="s">
        <v>172</v>
      </c>
      <c r="H11" s="8" t="s">
        <v>175</v>
      </c>
      <c r="I11" s="28" t="s">
        <v>7</v>
      </c>
      <c r="J11" s="7" t="s">
        <v>36</v>
      </c>
      <c r="K11" s="27" t="s">
        <v>20</v>
      </c>
      <c r="L11" s="7" t="s">
        <v>67</v>
      </c>
      <c r="M11" s="8" t="s">
        <v>20</v>
      </c>
      <c r="N11" s="28" t="s">
        <v>49</v>
      </c>
      <c r="Z11" s="3" t="s">
        <v>149</v>
      </c>
      <c r="AA11" s="3" t="s">
        <v>115</v>
      </c>
      <c r="AB11" s="3" t="s">
        <v>193</v>
      </c>
      <c r="AC11" s="3" t="s">
        <v>55</v>
      </c>
      <c r="AD11" s="3" t="s">
        <v>162</v>
      </c>
      <c r="AE11" s="3" t="s">
        <v>77</v>
      </c>
      <c r="AF11" s="3" t="s">
        <v>168</v>
      </c>
      <c r="AG11" s="3" t="s">
        <v>87</v>
      </c>
      <c r="AH11" s="3" t="s">
        <v>52</v>
      </c>
      <c r="BH11" s="3" t="s">
        <v>150</v>
      </c>
      <c r="BI11" s="3" t="s">
        <v>190</v>
      </c>
      <c r="BJ11" s="3" t="s">
        <v>201</v>
      </c>
    </row>
    <row r="12" spans="1:47" ht="15" customHeight="1">
      <c r="A12" s="32" t="s">
        <v>131</v>
      </c>
      <c r="B12" s="37" t="s">
        <v>131</v>
      </c>
      <c r="C12" s="37" t="s">
        <v>101</v>
      </c>
      <c r="D12" s="95" t="s">
        <v>114</v>
      </c>
      <c r="E12" s="95"/>
      <c r="F12" s="48" t="s">
        <v>172</v>
      </c>
      <c r="G12" s="48" t="s">
        <v>172</v>
      </c>
      <c r="H12" s="48" t="s">
        <v>172</v>
      </c>
      <c r="I12" s="17">
        <f>SUM(I13:I15)</f>
        <v>0</v>
      </c>
      <c r="J12" s="17">
        <f>SUM(J13:J15)</f>
        <v>0</v>
      </c>
      <c r="K12" s="17">
        <f>SUM(K13:K15)</f>
        <v>0</v>
      </c>
      <c r="L12" s="20" t="s">
        <v>131</v>
      </c>
      <c r="M12" s="17">
        <f>SUM(M13:M15)</f>
        <v>0</v>
      </c>
      <c r="N12" s="36" t="s">
        <v>131</v>
      </c>
      <c r="AI12" s="3" t="s">
        <v>131</v>
      </c>
      <c r="AS12" s="43">
        <f>SUM(AJ13:AJ15)</f>
        <v>0</v>
      </c>
      <c r="AT12" s="43">
        <f>SUM(AK13:AK15)</f>
        <v>0</v>
      </c>
      <c r="AU12" s="43">
        <f>SUM(AL13:AL15)</f>
        <v>0</v>
      </c>
    </row>
    <row r="13" spans="1:64" ht="15" customHeight="1">
      <c r="A13" s="33" t="s">
        <v>184</v>
      </c>
      <c r="B13" s="1" t="s">
        <v>131</v>
      </c>
      <c r="C13" s="1" t="s">
        <v>30</v>
      </c>
      <c r="D13" s="56" t="s">
        <v>144</v>
      </c>
      <c r="E13" s="56"/>
      <c r="F13" s="1" t="s">
        <v>70</v>
      </c>
      <c r="G13" s="2">
        <v>1</v>
      </c>
      <c r="H13" s="2"/>
      <c r="I13" s="2">
        <f>G13*AO13</f>
        <v>0</v>
      </c>
      <c r="J13" s="2">
        <f>G13*AP13</f>
        <v>0</v>
      </c>
      <c r="K13" s="2">
        <f>G13*H13</f>
        <v>0</v>
      </c>
      <c r="L13" s="2">
        <v>0</v>
      </c>
      <c r="M13" s="2">
        <f>G13*L13</f>
        <v>0</v>
      </c>
      <c r="N13" s="42" t="s">
        <v>131</v>
      </c>
      <c r="Z13" s="2">
        <f>IF(AQ13="5",BJ13,0)</f>
        <v>0</v>
      </c>
      <c r="AB13" s="2">
        <f>IF(AQ13="1",BH13,0)</f>
        <v>0</v>
      </c>
      <c r="AC13" s="2">
        <f>IF(AQ13="1",BI13,0)</f>
        <v>0</v>
      </c>
      <c r="AD13" s="2">
        <f>IF(AQ13="7",BH13,0)</f>
        <v>0</v>
      </c>
      <c r="AE13" s="2">
        <f>IF(AQ13="7",BI13,0)</f>
        <v>0</v>
      </c>
      <c r="AF13" s="2">
        <f>IF(AQ13="2",BH13,0)</f>
        <v>0</v>
      </c>
      <c r="AG13" s="2">
        <f>IF(AQ13="2",BI13,0)</f>
        <v>0</v>
      </c>
      <c r="AH13" s="2">
        <f>IF(AQ13="0",BJ13,0)</f>
        <v>0</v>
      </c>
      <c r="AI13" s="3" t="s">
        <v>131</v>
      </c>
      <c r="AJ13" s="2">
        <f>IF(AN13=0,K13,0)</f>
        <v>0</v>
      </c>
      <c r="AK13" s="2">
        <f>IF(AN13=15,K13,0)</f>
        <v>0</v>
      </c>
      <c r="AL13" s="2">
        <f>IF(AN13=21,K13,0)</f>
        <v>0</v>
      </c>
      <c r="AN13" s="2">
        <v>21</v>
      </c>
      <c r="AO13" s="2">
        <f>H13*1</f>
        <v>0</v>
      </c>
      <c r="AP13" s="2">
        <f>H13*(1-1)</f>
        <v>0</v>
      </c>
      <c r="AQ13" s="12" t="s">
        <v>184</v>
      </c>
      <c r="AV13" s="2">
        <f>AW13+AX13</f>
        <v>0</v>
      </c>
      <c r="AW13" s="2">
        <f>G13*AO13</f>
        <v>0</v>
      </c>
      <c r="AX13" s="2">
        <f>G13*AP13</f>
        <v>0</v>
      </c>
      <c r="AY13" s="12" t="s">
        <v>165</v>
      </c>
      <c r="AZ13" s="12" t="s">
        <v>165</v>
      </c>
      <c r="BA13" s="3" t="s">
        <v>145</v>
      </c>
      <c r="BC13" s="2">
        <f>AW13+AX13</f>
        <v>0</v>
      </c>
      <c r="BD13" s="2">
        <f>H13/(100-BE13)*100</f>
        <v>0</v>
      </c>
      <c r="BE13" s="2">
        <v>0</v>
      </c>
      <c r="BF13" s="2">
        <f>M13</f>
        <v>0</v>
      </c>
      <c r="BH13" s="2">
        <f>G13*AO13</f>
        <v>0</v>
      </c>
      <c r="BI13" s="2">
        <f>G13*AP13</f>
        <v>0</v>
      </c>
      <c r="BJ13" s="2">
        <f>G13*H13</f>
        <v>0</v>
      </c>
      <c r="BK13" s="2"/>
      <c r="BL13" s="2">
        <v>0</v>
      </c>
    </row>
    <row r="14" spans="1:64" ht="15" customHeight="1">
      <c r="A14" s="33" t="s">
        <v>127</v>
      </c>
      <c r="B14" s="1" t="s">
        <v>131</v>
      </c>
      <c r="C14" s="1" t="s">
        <v>130</v>
      </c>
      <c r="D14" s="56" t="s">
        <v>21</v>
      </c>
      <c r="E14" s="56"/>
      <c r="F14" s="1" t="s">
        <v>70</v>
      </c>
      <c r="G14" s="2">
        <v>1</v>
      </c>
      <c r="H14" s="2"/>
      <c r="I14" s="2">
        <f>G14*AO14</f>
        <v>0</v>
      </c>
      <c r="J14" s="2">
        <f>G14*AP14</f>
        <v>0</v>
      </c>
      <c r="K14" s="2">
        <f>G14*H14</f>
        <v>0</v>
      </c>
      <c r="L14" s="2">
        <v>0</v>
      </c>
      <c r="M14" s="2">
        <f>G14*L14</f>
        <v>0</v>
      </c>
      <c r="N14" s="42" t="s">
        <v>131</v>
      </c>
      <c r="Z14" s="2">
        <f>IF(AQ14="5",BJ14,0)</f>
        <v>0</v>
      </c>
      <c r="AB14" s="2">
        <f>IF(AQ14="1",BH14,0)</f>
        <v>0</v>
      </c>
      <c r="AC14" s="2">
        <f>IF(AQ14="1",BI14,0)</f>
        <v>0</v>
      </c>
      <c r="AD14" s="2">
        <f>IF(AQ14="7",BH14,0)</f>
        <v>0</v>
      </c>
      <c r="AE14" s="2">
        <f>IF(AQ14="7",BI14,0)</f>
        <v>0</v>
      </c>
      <c r="AF14" s="2">
        <f>IF(AQ14="2",BH14,0)</f>
        <v>0</v>
      </c>
      <c r="AG14" s="2">
        <f>IF(AQ14="2",BI14,0)</f>
        <v>0</v>
      </c>
      <c r="AH14" s="2">
        <f>IF(AQ14="0",BJ14,0)</f>
        <v>0</v>
      </c>
      <c r="AI14" s="3" t="s">
        <v>131</v>
      </c>
      <c r="AJ14" s="2">
        <f>IF(AN14=0,K14,0)</f>
        <v>0</v>
      </c>
      <c r="AK14" s="2">
        <f>IF(AN14=15,K14,0)</f>
        <v>0</v>
      </c>
      <c r="AL14" s="2">
        <f>IF(AN14=21,K14,0)</f>
        <v>0</v>
      </c>
      <c r="AN14" s="2">
        <v>21</v>
      </c>
      <c r="AO14" s="2">
        <f>H14*1</f>
        <v>0</v>
      </c>
      <c r="AP14" s="2">
        <f>H14*(1-1)</f>
        <v>0</v>
      </c>
      <c r="AQ14" s="12" t="s">
        <v>184</v>
      </c>
      <c r="AV14" s="2">
        <f>AW14+AX14</f>
        <v>0</v>
      </c>
      <c r="AW14" s="2">
        <f>G14*AO14</f>
        <v>0</v>
      </c>
      <c r="AX14" s="2">
        <f>G14*AP14</f>
        <v>0</v>
      </c>
      <c r="AY14" s="12" t="s">
        <v>165</v>
      </c>
      <c r="AZ14" s="12" t="s">
        <v>165</v>
      </c>
      <c r="BA14" s="3" t="s">
        <v>145</v>
      </c>
      <c r="BC14" s="2">
        <f>AW14+AX14</f>
        <v>0</v>
      </c>
      <c r="BD14" s="2">
        <f>H14/(100-BE14)*100</f>
        <v>0</v>
      </c>
      <c r="BE14" s="2">
        <v>0</v>
      </c>
      <c r="BF14" s="2">
        <f>M14</f>
        <v>0</v>
      </c>
      <c r="BH14" s="2">
        <f>G14*AO14</f>
        <v>0</v>
      </c>
      <c r="BI14" s="2">
        <f>G14*AP14</f>
        <v>0</v>
      </c>
      <c r="BJ14" s="2">
        <f>G14*H14</f>
        <v>0</v>
      </c>
      <c r="BK14" s="2"/>
      <c r="BL14" s="2">
        <v>0</v>
      </c>
    </row>
    <row r="15" spans="1:64" ht="15" customHeight="1">
      <c r="A15" s="33" t="s">
        <v>163</v>
      </c>
      <c r="B15" s="1" t="s">
        <v>131</v>
      </c>
      <c r="C15" s="1" t="s">
        <v>108</v>
      </c>
      <c r="D15" s="56" t="s">
        <v>142</v>
      </c>
      <c r="E15" s="56"/>
      <c r="F15" s="1" t="s">
        <v>70</v>
      </c>
      <c r="G15" s="2">
        <v>1</v>
      </c>
      <c r="H15" s="2"/>
      <c r="I15" s="2">
        <f>G15*AO15</f>
        <v>0</v>
      </c>
      <c r="J15" s="2">
        <f>G15*AP15</f>
        <v>0</v>
      </c>
      <c r="K15" s="2">
        <f>G15*H15</f>
        <v>0</v>
      </c>
      <c r="L15" s="2">
        <v>0</v>
      </c>
      <c r="M15" s="2">
        <f>G15*L15</f>
        <v>0</v>
      </c>
      <c r="N15" s="42" t="s">
        <v>131</v>
      </c>
      <c r="Z15" s="2">
        <f>IF(AQ15="5",BJ15,0)</f>
        <v>0</v>
      </c>
      <c r="AB15" s="2">
        <f>IF(AQ15="1",BH15,0)</f>
        <v>0</v>
      </c>
      <c r="AC15" s="2">
        <f>IF(AQ15="1",BI15,0)</f>
        <v>0</v>
      </c>
      <c r="AD15" s="2">
        <f>IF(AQ15="7",BH15,0)</f>
        <v>0</v>
      </c>
      <c r="AE15" s="2">
        <f>IF(AQ15="7",BI15,0)</f>
        <v>0</v>
      </c>
      <c r="AF15" s="2">
        <f>IF(AQ15="2",BH15,0)</f>
        <v>0</v>
      </c>
      <c r="AG15" s="2">
        <f>IF(AQ15="2",BI15,0)</f>
        <v>0</v>
      </c>
      <c r="AH15" s="2">
        <f>IF(AQ15="0",BJ15,0)</f>
        <v>0</v>
      </c>
      <c r="AI15" s="3" t="s">
        <v>131</v>
      </c>
      <c r="AJ15" s="2">
        <f>IF(AN15=0,K15,0)</f>
        <v>0</v>
      </c>
      <c r="AK15" s="2">
        <f>IF(AN15=15,K15,0)</f>
        <v>0</v>
      </c>
      <c r="AL15" s="2">
        <f>IF(AN15=21,K15,0)</f>
        <v>0</v>
      </c>
      <c r="AN15" s="2">
        <v>21</v>
      </c>
      <c r="AO15" s="2">
        <f>H15*1</f>
        <v>0</v>
      </c>
      <c r="AP15" s="2">
        <f>H15*(1-1)</f>
        <v>0</v>
      </c>
      <c r="AQ15" s="12" t="s">
        <v>184</v>
      </c>
      <c r="AV15" s="2">
        <f>AW15+AX15</f>
        <v>0</v>
      </c>
      <c r="AW15" s="2">
        <f>G15*AO15</f>
        <v>0</v>
      </c>
      <c r="AX15" s="2">
        <f>G15*AP15</f>
        <v>0</v>
      </c>
      <c r="AY15" s="12" t="s">
        <v>165</v>
      </c>
      <c r="AZ15" s="12" t="s">
        <v>165</v>
      </c>
      <c r="BA15" s="3" t="s">
        <v>145</v>
      </c>
      <c r="BC15" s="2">
        <f>AW15+AX15</f>
        <v>0</v>
      </c>
      <c r="BD15" s="2">
        <f>H15/(100-BE15)*100</f>
        <v>0</v>
      </c>
      <c r="BE15" s="2">
        <v>0</v>
      </c>
      <c r="BF15" s="2">
        <f>M15</f>
        <v>0</v>
      </c>
      <c r="BH15" s="2">
        <f>G15*AO15</f>
        <v>0</v>
      </c>
      <c r="BI15" s="2">
        <f>G15*AP15</f>
        <v>0</v>
      </c>
      <c r="BJ15" s="2">
        <f>G15*H15</f>
        <v>0</v>
      </c>
      <c r="BK15" s="2"/>
      <c r="BL15" s="2">
        <v>0</v>
      </c>
    </row>
    <row r="16" spans="1:47" ht="15" customHeight="1">
      <c r="A16" s="29" t="s">
        <v>131</v>
      </c>
      <c r="B16" s="24" t="s">
        <v>131</v>
      </c>
      <c r="C16" s="24" t="s">
        <v>159</v>
      </c>
      <c r="D16" s="95" t="s">
        <v>106</v>
      </c>
      <c r="E16" s="95"/>
      <c r="F16" s="46" t="s">
        <v>172</v>
      </c>
      <c r="G16" s="46" t="s">
        <v>172</v>
      </c>
      <c r="H16" s="46" t="s">
        <v>172</v>
      </c>
      <c r="I16" s="43">
        <f>SUM(I17:I17)</f>
        <v>0</v>
      </c>
      <c r="J16" s="43">
        <f>SUM(J17:J17)</f>
        <v>0</v>
      </c>
      <c r="K16" s="43">
        <f>SUM(K17:K17)</f>
        <v>0</v>
      </c>
      <c r="L16" s="3" t="s">
        <v>131</v>
      </c>
      <c r="M16" s="43">
        <f>SUM(M17:M17)</f>
        <v>1.1</v>
      </c>
      <c r="N16" s="15" t="s">
        <v>131</v>
      </c>
      <c r="AI16" s="3" t="s">
        <v>131</v>
      </c>
      <c r="AS16" s="43">
        <f>SUM(AJ17:AJ17)</f>
        <v>0</v>
      </c>
      <c r="AT16" s="43">
        <f>SUM(AK17:AK17)</f>
        <v>0</v>
      </c>
      <c r="AU16" s="43">
        <f>SUM(AL17:AL17)</f>
        <v>0</v>
      </c>
    </row>
    <row r="17" spans="1:64" ht="15" customHeight="1">
      <c r="A17" s="33" t="s">
        <v>26</v>
      </c>
      <c r="B17" s="1" t="s">
        <v>131</v>
      </c>
      <c r="C17" s="1" t="s">
        <v>61</v>
      </c>
      <c r="D17" s="56" t="s">
        <v>122</v>
      </c>
      <c r="E17" s="56"/>
      <c r="F17" s="1" t="s">
        <v>157</v>
      </c>
      <c r="G17" s="2">
        <v>5</v>
      </c>
      <c r="H17" s="2"/>
      <c r="I17" s="2">
        <f>G17*AO17</f>
        <v>0</v>
      </c>
      <c r="J17" s="2">
        <f>G17*AP17</f>
        <v>0</v>
      </c>
      <c r="K17" s="2">
        <f>G17*H17</f>
        <v>0</v>
      </c>
      <c r="L17" s="2">
        <v>0.22</v>
      </c>
      <c r="M17" s="2">
        <f>G17*L17</f>
        <v>1.1</v>
      </c>
      <c r="N17" s="42" t="s">
        <v>126</v>
      </c>
      <c r="Z17" s="2">
        <f>IF(AQ17="5",BJ17,0)</f>
        <v>0</v>
      </c>
      <c r="AB17" s="2">
        <f>IF(AQ17="1",BH17,0)</f>
        <v>0</v>
      </c>
      <c r="AC17" s="2">
        <f>IF(AQ17="1",BI17,0)</f>
        <v>0</v>
      </c>
      <c r="AD17" s="2">
        <f>IF(AQ17="7",BH17,0)</f>
        <v>0</v>
      </c>
      <c r="AE17" s="2">
        <f>IF(AQ17="7",BI17,0)</f>
        <v>0</v>
      </c>
      <c r="AF17" s="2">
        <f>IF(AQ17="2",BH17,0)</f>
        <v>0</v>
      </c>
      <c r="AG17" s="2">
        <f>IF(AQ17="2",BI17,0)</f>
        <v>0</v>
      </c>
      <c r="AH17" s="2">
        <f>IF(AQ17="0",BJ17,0)</f>
        <v>0</v>
      </c>
      <c r="AI17" s="3" t="s">
        <v>131</v>
      </c>
      <c r="AJ17" s="2">
        <f>IF(AN17=0,K17,0)</f>
        <v>0</v>
      </c>
      <c r="AK17" s="2">
        <f>IF(AN17=15,K17,0)</f>
        <v>0</v>
      </c>
      <c r="AL17" s="2">
        <f>IF(AN17=21,K17,0)</f>
        <v>0</v>
      </c>
      <c r="AN17" s="2">
        <v>21</v>
      </c>
      <c r="AO17" s="2">
        <f>H17*0</f>
        <v>0</v>
      </c>
      <c r="AP17" s="2">
        <f>H17*(1-0)</f>
        <v>0</v>
      </c>
      <c r="AQ17" s="12" t="s">
        <v>184</v>
      </c>
      <c r="AV17" s="2">
        <f>AW17+AX17</f>
        <v>0</v>
      </c>
      <c r="AW17" s="2">
        <f>G17*AO17</f>
        <v>0</v>
      </c>
      <c r="AX17" s="2">
        <f>G17*AP17</f>
        <v>0</v>
      </c>
      <c r="AY17" s="12" t="s">
        <v>23</v>
      </c>
      <c r="AZ17" s="12" t="s">
        <v>25</v>
      </c>
      <c r="BA17" s="3" t="s">
        <v>145</v>
      </c>
      <c r="BC17" s="2">
        <f>AW17+AX17</f>
        <v>0</v>
      </c>
      <c r="BD17" s="2">
        <f>H17/(100-BE17)*100</f>
        <v>0</v>
      </c>
      <c r="BE17" s="2">
        <v>0</v>
      </c>
      <c r="BF17" s="2">
        <f>M17</f>
        <v>1.1</v>
      </c>
      <c r="BH17" s="2">
        <f>G17*AO17</f>
        <v>0</v>
      </c>
      <c r="BI17" s="2">
        <f>G17*AP17</f>
        <v>0</v>
      </c>
      <c r="BJ17" s="2">
        <f>G17*H17</f>
        <v>0</v>
      </c>
      <c r="BK17" s="2"/>
      <c r="BL17" s="2">
        <v>11</v>
      </c>
    </row>
    <row r="18" spans="1:47" ht="15" customHeight="1">
      <c r="A18" s="29" t="s">
        <v>131</v>
      </c>
      <c r="B18" s="24" t="s">
        <v>131</v>
      </c>
      <c r="C18" s="24" t="s">
        <v>137</v>
      </c>
      <c r="D18" s="95" t="s">
        <v>47</v>
      </c>
      <c r="E18" s="95"/>
      <c r="F18" s="46" t="s">
        <v>172</v>
      </c>
      <c r="G18" s="46" t="s">
        <v>172</v>
      </c>
      <c r="H18" s="46" t="s">
        <v>172</v>
      </c>
      <c r="I18" s="43">
        <f>SUM(I19:I20)</f>
        <v>0</v>
      </c>
      <c r="J18" s="43">
        <f>SUM(J19:J20)</f>
        <v>0</v>
      </c>
      <c r="K18" s="43">
        <f>SUM(K19:K20)</f>
        <v>0</v>
      </c>
      <c r="L18" s="3" t="s">
        <v>131</v>
      </c>
      <c r="M18" s="43">
        <f>SUM(M19:M20)</f>
        <v>0</v>
      </c>
      <c r="N18" s="15" t="s">
        <v>131</v>
      </c>
      <c r="AI18" s="3" t="s">
        <v>131</v>
      </c>
      <c r="AS18" s="43">
        <f>SUM(AJ19:AJ20)</f>
        <v>0</v>
      </c>
      <c r="AT18" s="43">
        <f>SUM(AK19:AK20)</f>
        <v>0</v>
      </c>
      <c r="AU18" s="43">
        <f>SUM(AL19:AL20)</f>
        <v>0</v>
      </c>
    </row>
    <row r="19" spans="1:64" ht="15" customHeight="1">
      <c r="A19" s="33" t="s">
        <v>103</v>
      </c>
      <c r="B19" s="1" t="s">
        <v>131</v>
      </c>
      <c r="C19" s="1" t="s">
        <v>56</v>
      </c>
      <c r="D19" s="56" t="s">
        <v>136</v>
      </c>
      <c r="E19" s="56"/>
      <c r="F19" s="1" t="s">
        <v>178</v>
      </c>
      <c r="G19" s="2">
        <v>19.5</v>
      </c>
      <c r="H19" s="2"/>
      <c r="I19" s="2">
        <f>G19*AO19</f>
        <v>0</v>
      </c>
      <c r="J19" s="2">
        <f>G19*AP19</f>
        <v>0</v>
      </c>
      <c r="K19" s="2">
        <f>G19*H19</f>
        <v>0</v>
      </c>
      <c r="L19" s="2">
        <v>0</v>
      </c>
      <c r="M19" s="2">
        <f>G19*L19</f>
        <v>0</v>
      </c>
      <c r="N19" s="42" t="s">
        <v>126</v>
      </c>
      <c r="Z19" s="2">
        <f>IF(AQ19="5",BJ19,0)</f>
        <v>0</v>
      </c>
      <c r="AB19" s="2">
        <f>IF(AQ19="1",BH19,0)</f>
        <v>0</v>
      </c>
      <c r="AC19" s="2">
        <f>IF(AQ19="1",BI19,0)</f>
        <v>0</v>
      </c>
      <c r="AD19" s="2">
        <f>IF(AQ19="7",BH19,0)</f>
        <v>0</v>
      </c>
      <c r="AE19" s="2">
        <f>IF(AQ19="7",BI19,0)</f>
        <v>0</v>
      </c>
      <c r="AF19" s="2">
        <f>IF(AQ19="2",BH19,0)</f>
        <v>0</v>
      </c>
      <c r="AG19" s="2">
        <f>IF(AQ19="2",BI19,0)</f>
        <v>0</v>
      </c>
      <c r="AH19" s="2">
        <f>IF(AQ19="0",BJ19,0)</f>
        <v>0</v>
      </c>
      <c r="AI19" s="3" t="s">
        <v>131</v>
      </c>
      <c r="AJ19" s="2">
        <f>IF(AN19=0,K19,0)</f>
        <v>0</v>
      </c>
      <c r="AK19" s="2">
        <f>IF(AN19=15,K19,0)</f>
        <v>0</v>
      </c>
      <c r="AL19" s="2">
        <f>IF(AN19=21,K19,0)</f>
        <v>0</v>
      </c>
      <c r="AN19" s="2">
        <v>21</v>
      </c>
      <c r="AO19" s="2">
        <f>H19*0</f>
        <v>0</v>
      </c>
      <c r="AP19" s="2">
        <f>H19*(1-0)</f>
        <v>0</v>
      </c>
      <c r="AQ19" s="12" t="s">
        <v>184</v>
      </c>
      <c r="AV19" s="2">
        <f>AW19+AX19</f>
        <v>0</v>
      </c>
      <c r="AW19" s="2">
        <f>G19*AO19</f>
        <v>0</v>
      </c>
      <c r="AX19" s="2">
        <f>G19*AP19</f>
        <v>0</v>
      </c>
      <c r="AY19" s="12" t="s">
        <v>95</v>
      </c>
      <c r="AZ19" s="12" t="s">
        <v>25</v>
      </c>
      <c r="BA19" s="3" t="s">
        <v>145</v>
      </c>
      <c r="BC19" s="2">
        <f>AW19+AX19</f>
        <v>0</v>
      </c>
      <c r="BD19" s="2">
        <f>H19/(100-BE19)*100</f>
        <v>0</v>
      </c>
      <c r="BE19" s="2">
        <v>0</v>
      </c>
      <c r="BF19" s="2">
        <f>M19</f>
        <v>0</v>
      </c>
      <c r="BH19" s="2">
        <f>G19*AO19</f>
        <v>0</v>
      </c>
      <c r="BI19" s="2">
        <f>G19*AP19</f>
        <v>0</v>
      </c>
      <c r="BJ19" s="2">
        <f>G19*H19</f>
        <v>0</v>
      </c>
      <c r="BK19" s="2"/>
      <c r="BL19" s="2">
        <v>12</v>
      </c>
    </row>
    <row r="20" spans="1:64" ht="15" customHeight="1">
      <c r="A20" s="33" t="s">
        <v>32</v>
      </c>
      <c r="B20" s="1" t="s">
        <v>131</v>
      </c>
      <c r="C20" s="1" t="s">
        <v>39</v>
      </c>
      <c r="D20" s="56" t="s">
        <v>197</v>
      </c>
      <c r="E20" s="56"/>
      <c r="F20" s="1" t="s">
        <v>178</v>
      </c>
      <c r="G20" s="2">
        <v>19.5</v>
      </c>
      <c r="H20" s="2"/>
      <c r="I20" s="2">
        <f>G20*AO20</f>
        <v>0</v>
      </c>
      <c r="J20" s="2">
        <f>G20*AP20</f>
        <v>0</v>
      </c>
      <c r="K20" s="2">
        <f>G20*H20</f>
        <v>0</v>
      </c>
      <c r="L20" s="2">
        <v>0</v>
      </c>
      <c r="M20" s="2">
        <f>G20*L20</f>
        <v>0</v>
      </c>
      <c r="N20" s="42" t="s">
        <v>126</v>
      </c>
      <c r="Z20" s="2">
        <f>IF(AQ20="5",BJ20,0)</f>
        <v>0</v>
      </c>
      <c r="AB20" s="2">
        <f>IF(AQ20="1",BH20,0)</f>
        <v>0</v>
      </c>
      <c r="AC20" s="2">
        <f>IF(AQ20="1",BI20,0)</f>
        <v>0</v>
      </c>
      <c r="AD20" s="2">
        <f>IF(AQ20="7",BH20,0)</f>
        <v>0</v>
      </c>
      <c r="AE20" s="2">
        <f>IF(AQ20="7",BI20,0)</f>
        <v>0</v>
      </c>
      <c r="AF20" s="2">
        <f>IF(AQ20="2",BH20,0)</f>
        <v>0</v>
      </c>
      <c r="AG20" s="2">
        <f>IF(AQ20="2",BI20,0)</f>
        <v>0</v>
      </c>
      <c r="AH20" s="2">
        <f>IF(AQ20="0",BJ20,0)</f>
        <v>0</v>
      </c>
      <c r="AI20" s="3" t="s">
        <v>131</v>
      </c>
      <c r="AJ20" s="2">
        <f>IF(AN20=0,K20,0)</f>
        <v>0</v>
      </c>
      <c r="AK20" s="2">
        <f>IF(AN20=15,K20,0)</f>
        <v>0</v>
      </c>
      <c r="AL20" s="2">
        <f>IF(AN20=21,K20,0)</f>
        <v>0</v>
      </c>
      <c r="AN20" s="2">
        <v>21</v>
      </c>
      <c r="AO20" s="2">
        <f>H20*0</f>
        <v>0</v>
      </c>
      <c r="AP20" s="2">
        <f>H20*(1-0)</f>
        <v>0</v>
      </c>
      <c r="AQ20" s="12" t="s">
        <v>184</v>
      </c>
      <c r="AV20" s="2">
        <f>AW20+AX20</f>
        <v>0</v>
      </c>
      <c r="AW20" s="2">
        <f>G20*AO20</f>
        <v>0</v>
      </c>
      <c r="AX20" s="2">
        <f>G20*AP20</f>
        <v>0</v>
      </c>
      <c r="AY20" s="12" t="s">
        <v>95</v>
      </c>
      <c r="AZ20" s="12" t="s">
        <v>25</v>
      </c>
      <c r="BA20" s="3" t="s">
        <v>145</v>
      </c>
      <c r="BC20" s="2">
        <f>AW20+AX20</f>
        <v>0</v>
      </c>
      <c r="BD20" s="2">
        <f>H20/(100-BE20)*100</f>
        <v>0</v>
      </c>
      <c r="BE20" s="2">
        <v>0</v>
      </c>
      <c r="BF20" s="2">
        <f>M20</f>
        <v>0</v>
      </c>
      <c r="BH20" s="2">
        <f>G20*AO20</f>
        <v>0</v>
      </c>
      <c r="BI20" s="2">
        <f>G20*AP20</f>
        <v>0</v>
      </c>
      <c r="BJ20" s="2">
        <f>G20*H20</f>
        <v>0</v>
      </c>
      <c r="BK20" s="2"/>
      <c r="BL20" s="2">
        <v>12</v>
      </c>
    </row>
    <row r="21" spans="1:47" ht="15" customHeight="1">
      <c r="A21" s="29" t="s">
        <v>131</v>
      </c>
      <c r="B21" s="24" t="s">
        <v>131</v>
      </c>
      <c r="C21" s="24" t="s">
        <v>17</v>
      </c>
      <c r="D21" s="95" t="s">
        <v>158</v>
      </c>
      <c r="E21" s="95"/>
      <c r="F21" s="46" t="s">
        <v>172</v>
      </c>
      <c r="G21" s="46" t="s">
        <v>172</v>
      </c>
      <c r="H21" s="46" t="s">
        <v>172</v>
      </c>
      <c r="I21" s="43">
        <f>SUM(I22:I22)</f>
        <v>0</v>
      </c>
      <c r="J21" s="43">
        <f>SUM(J22:J22)</f>
        <v>0</v>
      </c>
      <c r="K21" s="43">
        <f>SUM(K22:K22)</f>
        <v>0</v>
      </c>
      <c r="L21" s="3" t="s">
        <v>131</v>
      </c>
      <c r="M21" s="43">
        <f>SUM(M22:M22)</f>
        <v>0</v>
      </c>
      <c r="N21" s="15" t="s">
        <v>131</v>
      </c>
      <c r="AI21" s="3" t="s">
        <v>131</v>
      </c>
      <c r="AS21" s="43">
        <f>SUM(AJ22:AJ22)</f>
        <v>0</v>
      </c>
      <c r="AT21" s="43">
        <f>SUM(AK22:AK22)</f>
        <v>0</v>
      </c>
      <c r="AU21" s="43">
        <f>SUM(AL22:AL22)</f>
        <v>0</v>
      </c>
    </row>
    <row r="22" spans="1:64" ht="15" customHeight="1">
      <c r="A22" s="33" t="s">
        <v>185</v>
      </c>
      <c r="B22" s="1" t="s">
        <v>131</v>
      </c>
      <c r="C22" s="1" t="s">
        <v>160</v>
      </c>
      <c r="D22" s="56" t="s">
        <v>13</v>
      </c>
      <c r="E22" s="56"/>
      <c r="F22" s="1" t="s">
        <v>178</v>
      </c>
      <c r="G22" s="2">
        <v>19.5</v>
      </c>
      <c r="H22" s="2"/>
      <c r="I22" s="2">
        <f>G22*AO22</f>
        <v>0</v>
      </c>
      <c r="J22" s="2">
        <f>G22*AP22</f>
        <v>0</v>
      </c>
      <c r="K22" s="2">
        <f>G22*H22</f>
        <v>0</v>
      </c>
      <c r="L22" s="2">
        <v>0</v>
      </c>
      <c r="M22" s="2">
        <f>G22*L22</f>
        <v>0</v>
      </c>
      <c r="N22" s="42" t="s">
        <v>126</v>
      </c>
      <c r="Z22" s="2">
        <f>IF(AQ22="5",BJ22,0)</f>
        <v>0</v>
      </c>
      <c r="AB22" s="2">
        <f>IF(AQ22="1",BH22,0)</f>
        <v>0</v>
      </c>
      <c r="AC22" s="2">
        <f>IF(AQ22="1",BI22,0)</f>
        <v>0</v>
      </c>
      <c r="AD22" s="2">
        <f>IF(AQ22="7",BH22,0)</f>
        <v>0</v>
      </c>
      <c r="AE22" s="2">
        <f>IF(AQ22="7",BI22,0)</f>
        <v>0</v>
      </c>
      <c r="AF22" s="2">
        <f>IF(AQ22="2",BH22,0)</f>
        <v>0</v>
      </c>
      <c r="AG22" s="2">
        <f>IF(AQ22="2",BI22,0)</f>
        <v>0</v>
      </c>
      <c r="AH22" s="2">
        <f>IF(AQ22="0",BJ22,0)</f>
        <v>0</v>
      </c>
      <c r="AI22" s="3" t="s">
        <v>131</v>
      </c>
      <c r="AJ22" s="2">
        <f>IF(AN22=0,K22,0)</f>
        <v>0</v>
      </c>
      <c r="AK22" s="2">
        <f>IF(AN22=15,K22,0)</f>
        <v>0</v>
      </c>
      <c r="AL22" s="2">
        <f>IF(AN22=21,K22,0)</f>
        <v>0</v>
      </c>
      <c r="AN22" s="2">
        <v>21</v>
      </c>
      <c r="AO22" s="2">
        <f>H22*0</f>
        <v>0</v>
      </c>
      <c r="AP22" s="2">
        <f>H22*(1-0)</f>
        <v>0</v>
      </c>
      <c r="AQ22" s="12" t="s">
        <v>184</v>
      </c>
      <c r="AV22" s="2">
        <f>AW22+AX22</f>
        <v>0</v>
      </c>
      <c r="AW22" s="2">
        <f>G22*AO22</f>
        <v>0</v>
      </c>
      <c r="AX22" s="2">
        <f>G22*AP22</f>
        <v>0</v>
      </c>
      <c r="AY22" s="12" t="s">
        <v>173</v>
      </c>
      <c r="AZ22" s="12" t="s">
        <v>25</v>
      </c>
      <c r="BA22" s="3" t="s">
        <v>145</v>
      </c>
      <c r="BC22" s="2">
        <f>AW22+AX22</f>
        <v>0</v>
      </c>
      <c r="BD22" s="2">
        <f>H22/(100-BE22)*100</f>
        <v>0</v>
      </c>
      <c r="BE22" s="2">
        <v>0</v>
      </c>
      <c r="BF22" s="2">
        <f>M22</f>
        <v>0</v>
      </c>
      <c r="BH22" s="2">
        <f>G22*AO22</f>
        <v>0</v>
      </c>
      <c r="BI22" s="2">
        <f>G22*AP22</f>
        <v>0</v>
      </c>
      <c r="BJ22" s="2">
        <f>G22*H22</f>
        <v>0</v>
      </c>
      <c r="BK22" s="2"/>
      <c r="BL22" s="2">
        <v>16</v>
      </c>
    </row>
    <row r="23" spans="1:47" ht="15" customHeight="1">
      <c r="A23" s="29" t="s">
        <v>131</v>
      </c>
      <c r="B23" s="24" t="s">
        <v>131</v>
      </c>
      <c r="C23" s="24" t="s">
        <v>154</v>
      </c>
      <c r="D23" s="95" t="s">
        <v>191</v>
      </c>
      <c r="E23" s="95"/>
      <c r="F23" s="46" t="s">
        <v>172</v>
      </c>
      <c r="G23" s="46" t="s">
        <v>172</v>
      </c>
      <c r="H23" s="46" t="s">
        <v>172</v>
      </c>
      <c r="I23" s="43">
        <f>SUM(I24:I24)</f>
        <v>0</v>
      </c>
      <c r="J23" s="43">
        <f>SUM(J24:J24)</f>
        <v>0</v>
      </c>
      <c r="K23" s="43">
        <f>SUM(K24:K24)</f>
        <v>0</v>
      </c>
      <c r="L23" s="3" t="s">
        <v>131</v>
      </c>
      <c r="M23" s="43">
        <f>SUM(M24:M24)</f>
        <v>0</v>
      </c>
      <c r="N23" s="15" t="s">
        <v>131</v>
      </c>
      <c r="AI23" s="3" t="s">
        <v>131</v>
      </c>
      <c r="AS23" s="43">
        <f>SUM(AJ24:AJ24)</f>
        <v>0</v>
      </c>
      <c r="AT23" s="43">
        <f>SUM(AK24:AK24)</f>
        <v>0</v>
      </c>
      <c r="AU23" s="43">
        <f>SUM(AL24:AL24)</f>
        <v>0</v>
      </c>
    </row>
    <row r="24" spans="1:64" ht="15" customHeight="1">
      <c r="A24" s="33" t="s">
        <v>151</v>
      </c>
      <c r="B24" s="1" t="s">
        <v>131</v>
      </c>
      <c r="C24" s="1" t="s">
        <v>202</v>
      </c>
      <c r="D24" s="56" t="s">
        <v>94</v>
      </c>
      <c r="E24" s="56"/>
      <c r="F24" s="1" t="s">
        <v>181</v>
      </c>
      <c r="G24" s="2">
        <v>65</v>
      </c>
      <c r="H24" s="2"/>
      <c r="I24" s="2">
        <f>G24*AO24</f>
        <v>0</v>
      </c>
      <c r="J24" s="2">
        <f>G24*AP24</f>
        <v>0</v>
      </c>
      <c r="K24" s="2">
        <f>G24*H24</f>
        <v>0</v>
      </c>
      <c r="L24" s="2">
        <v>0</v>
      </c>
      <c r="M24" s="2">
        <f>G24*L24</f>
        <v>0</v>
      </c>
      <c r="N24" s="42" t="s">
        <v>126</v>
      </c>
      <c r="Z24" s="2">
        <f>IF(AQ24="5",BJ24,0)</f>
        <v>0</v>
      </c>
      <c r="AB24" s="2">
        <f>IF(AQ24="1",BH24,0)</f>
        <v>0</v>
      </c>
      <c r="AC24" s="2">
        <f>IF(AQ24="1",BI24,0)</f>
        <v>0</v>
      </c>
      <c r="AD24" s="2">
        <f>IF(AQ24="7",BH24,0)</f>
        <v>0</v>
      </c>
      <c r="AE24" s="2">
        <f>IF(AQ24="7",BI24,0)</f>
        <v>0</v>
      </c>
      <c r="AF24" s="2">
        <f>IF(AQ24="2",BH24,0)</f>
        <v>0</v>
      </c>
      <c r="AG24" s="2">
        <f>IF(AQ24="2",BI24,0)</f>
        <v>0</v>
      </c>
      <c r="AH24" s="2">
        <f>IF(AQ24="0",BJ24,0)</f>
        <v>0</v>
      </c>
      <c r="AI24" s="3" t="s">
        <v>131</v>
      </c>
      <c r="AJ24" s="2">
        <f>IF(AN24=0,K24,0)</f>
        <v>0</v>
      </c>
      <c r="AK24" s="2">
        <f>IF(AN24=15,K24,0)</f>
        <v>0</v>
      </c>
      <c r="AL24" s="2">
        <f>IF(AN24=21,K24,0)</f>
        <v>0</v>
      </c>
      <c r="AN24" s="2">
        <v>21</v>
      </c>
      <c r="AO24" s="2">
        <f>H24*0</f>
        <v>0</v>
      </c>
      <c r="AP24" s="2">
        <f>H24*(1-0)</f>
        <v>0</v>
      </c>
      <c r="AQ24" s="12" t="s">
        <v>184</v>
      </c>
      <c r="AV24" s="2">
        <f>AW24+AX24</f>
        <v>0</v>
      </c>
      <c r="AW24" s="2">
        <f>G24*AO24</f>
        <v>0</v>
      </c>
      <c r="AX24" s="2">
        <f>G24*AP24</f>
        <v>0</v>
      </c>
      <c r="AY24" s="12" t="s">
        <v>93</v>
      </c>
      <c r="AZ24" s="12" t="s">
        <v>25</v>
      </c>
      <c r="BA24" s="3" t="s">
        <v>145</v>
      </c>
      <c r="BC24" s="2">
        <f>AW24+AX24</f>
        <v>0</v>
      </c>
      <c r="BD24" s="2">
        <f>H24/(100-BE24)*100</f>
        <v>0</v>
      </c>
      <c r="BE24" s="2">
        <v>0</v>
      </c>
      <c r="BF24" s="2">
        <f>M24</f>
        <v>0</v>
      </c>
      <c r="BH24" s="2">
        <f>G24*AO24</f>
        <v>0</v>
      </c>
      <c r="BI24" s="2">
        <f>G24*AP24</f>
        <v>0</v>
      </c>
      <c r="BJ24" s="2">
        <f>G24*H24</f>
        <v>0</v>
      </c>
      <c r="BK24" s="2"/>
      <c r="BL24" s="2">
        <v>18</v>
      </c>
    </row>
    <row r="25" spans="1:47" ht="15" customHeight="1">
      <c r="A25" s="29" t="s">
        <v>131</v>
      </c>
      <c r="B25" s="24" t="s">
        <v>131</v>
      </c>
      <c r="C25" s="24" t="s">
        <v>117</v>
      </c>
      <c r="D25" s="95" t="s">
        <v>69</v>
      </c>
      <c r="E25" s="95"/>
      <c r="F25" s="46" t="s">
        <v>172</v>
      </c>
      <c r="G25" s="46" t="s">
        <v>172</v>
      </c>
      <c r="H25" s="46" t="s">
        <v>172</v>
      </c>
      <c r="I25" s="43">
        <f>SUM(I26:I26)</f>
        <v>0</v>
      </c>
      <c r="J25" s="43">
        <f>SUM(J26:J26)</f>
        <v>0</v>
      </c>
      <c r="K25" s="43">
        <f>SUM(K26:K26)</f>
        <v>0</v>
      </c>
      <c r="L25" s="3" t="s">
        <v>131</v>
      </c>
      <c r="M25" s="43">
        <f>SUM(M26:M26)</f>
        <v>0</v>
      </c>
      <c r="N25" s="15" t="s">
        <v>131</v>
      </c>
      <c r="AI25" s="3" t="s">
        <v>131</v>
      </c>
      <c r="AS25" s="43">
        <f>SUM(AJ26:AJ26)</f>
        <v>0</v>
      </c>
      <c r="AT25" s="43">
        <f>SUM(AK26:AK26)</f>
        <v>0</v>
      </c>
      <c r="AU25" s="43">
        <f>SUM(AL26:AL26)</f>
        <v>0</v>
      </c>
    </row>
    <row r="26" spans="1:64" ht="15" customHeight="1">
      <c r="A26" s="33" t="s">
        <v>79</v>
      </c>
      <c r="B26" s="1" t="s">
        <v>131</v>
      </c>
      <c r="C26" s="1" t="s">
        <v>9</v>
      </c>
      <c r="D26" s="56" t="s">
        <v>45</v>
      </c>
      <c r="E26" s="56"/>
      <c r="F26" s="1" t="s">
        <v>89</v>
      </c>
      <c r="G26" s="2">
        <v>31.2</v>
      </c>
      <c r="H26" s="2"/>
      <c r="I26" s="2">
        <f>G26*AO26</f>
        <v>0</v>
      </c>
      <c r="J26" s="2">
        <f>G26*AP26</f>
        <v>0</v>
      </c>
      <c r="K26" s="2">
        <f>G26*H26</f>
        <v>0</v>
      </c>
      <c r="L26" s="2">
        <v>0</v>
      </c>
      <c r="M26" s="2">
        <f>G26*L26</f>
        <v>0</v>
      </c>
      <c r="N26" s="42" t="s">
        <v>126</v>
      </c>
      <c r="Z26" s="2">
        <f>IF(AQ26="5",BJ26,0)</f>
        <v>0</v>
      </c>
      <c r="AB26" s="2">
        <f>IF(AQ26="1",BH26,0)</f>
        <v>0</v>
      </c>
      <c r="AC26" s="2">
        <f>IF(AQ26="1",BI26,0)</f>
        <v>0</v>
      </c>
      <c r="AD26" s="2">
        <f>IF(AQ26="7",BH26,0)</f>
        <v>0</v>
      </c>
      <c r="AE26" s="2">
        <f>IF(AQ26="7",BI26,0)</f>
        <v>0</v>
      </c>
      <c r="AF26" s="2">
        <f>IF(AQ26="2",BH26,0)</f>
        <v>0</v>
      </c>
      <c r="AG26" s="2">
        <f>IF(AQ26="2",BI26,0)</f>
        <v>0</v>
      </c>
      <c r="AH26" s="2">
        <f>IF(AQ26="0",BJ26,0)</f>
        <v>0</v>
      </c>
      <c r="AI26" s="3" t="s">
        <v>131</v>
      </c>
      <c r="AJ26" s="2">
        <f>IF(AN26=0,K26,0)</f>
        <v>0</v>
      </c>
      <c r="AK26" s="2">
        <f>IF(AN26=15,K26,0)</f>
        <v>0</v>
      </c>
      <c r="AL26" s="2">
        <f>IF(AN26=21,K26,0)</f>
        <v>0</v>
      </c>
      <c r="AN26" s="2">
        <v>21</v>
      </c>
      <c r="AO26" s="2">
        <f>H26*0</f>
        <v>0</v>
      </c>
      <c r="AP26" s="2">
        <f>H26*(1-0)</f>
        <v>0</v>
      </c>
      <c r="AQ26" s="12" t="s">
        <v>184</v>
      </c>
      <c r="AV26" s="2">
        <f>AW26+AX26</f>
        <v>0</v>
      </c>
      <c r="AW26" s="2">
        <f>G26*AO26</f>
        <v>0</v>
      </c>
      <c r="AX26" s="2">
        <f>G26*AP26</f>
        <v>0</v>
      </c>
      <c r="AY26" s="12" t="s">
        <v>148</v>
      </c>
      <c r="AZ26" s="12" t="s">
        <v>25</v>
      </c>
      <c r="BA26" s="3" t="s">
        <v>145</v>
      </c>
      <c r="BC26" s="2">
        <f>AW26+AX26</f>
        <v>0</v>
      </c>
      <c r="BD26" s="2">
        <f>H26/(100-BE26)*100</f>
        <v>0</v>
      </c>
      <c r="BE26" s="2">
        <v>0</v>
      </c>
      <c r="BF26" s="2">
        <f>M26</f>
        <v>0</v>
      </c>
      <c r="BH26" s="2">
        <f>G26*AO26</f>
        <v>0</v>
      </c>
      <c r="BI26" s="2">
        <f>G26*AP26</f>
        <v>0</v>
      </c>
      <c r="BJ26" s="2">
        <f>G26*H26</f>
        <v>0</v>
      </c>
      <c r="BK26" s="2"/>
      <c r="BL26" s="2">
        <v>19</v>
      </c>
    </row>
    <row r="27" spans="1:47" ht="15" customHeight="1">
      <c r="A27" s="29" t="s">
        <v>131</v>
      </c>
      <c r="B27" s="24" t="s">
        <v>131</v>
      </c>
      <c r="C27" s="24" t="s">
        <v>116</v>
      </c>
      <c r="D27" s="95" t="s">
        <v>124</v>
      </c>
      <c r="E27" s="95"/>
      <c r="F27" s="46" t="s">
        <v>172</v>
      </c>
      <c r="G27" s="46" t="s">
        <v>172</v>
      </c>
      <c r="H27" s="46" t="s">
        <v>172</v>
      </c>
      <c r="I27" s="43">
        <f>SUM(I28:I29)</f>
        <v>0</v>
      </c>
      <c r="J27" s="43">
        <f>SUM(J28:J29)</f>
        <v>0</v>
      </c>
      <c r="K27" s="43">
        <f>SUM(K28:K29)</f>
        <v>0</v>
      </c>
      <c r="L27" s="3" t="s">
        <v>131</v>
      </c>
      <c r="M27" s="43">
        <f>SUM(M28:M29)</f>
        <v>39.585</v>
      </c>
      <c r="N27" s="15" t="s">
        <v>131</v>
      </c>
      <c r="AI27" s="3" t="s">
        <v>131</v>
      </c>
      <c r="AS27" s="43">
        <f>SUM(AJ28:AJ29)</f>
        <v>0</v>
      </c>
      <c r="AT27" s="43">
        <f>SUM(AK28:AK29)</f>
        <v>0</v>
      </c>
      <c r="AU27" s="43">
        <f>SUM(AL28:AL29)</f>
        <v>0</v>
      </c>
    </row>
    <row r="28" spans="1:64" ht="15" customHeight="1">
      <c r="A28" s="33" t="s">
        <v>110</v>
      </c>
      <c r="B28" s="1" t="s">
        <v>131</v>
      </c>
      <c r="C28" s="1" t="s">
        <v>51</v>
      </c>
      <c r="D28" s="56" t="s">
        <v>68</v>
      </c>
      <c r="E28" s="56"/>
      <c r="F28" s="1" t="s">
        <v>181</v>
      </c>
      <c r="G28" s="2">
        <v>65</v>
      </c>
      <c r="H28" s="2"/>
      <c r="I28" s="2">
        <f>G28*AO28</f>
        <v>0</v>
      </c>
      <c r="J28" s="2">
        <f>G28*AP28</f>
        <v>0</v>
      </c>
      <c r="K28" s="2">
        <f>G28*H28</f>
        <v>0</v>
      </c>
      <c r="L28" s="2">
        <v>0.399</v>
      </c>
      <c r="M28" s="2">
        <f>G28*L28</f>
        <v>25.935000000000002</v>
      </c>
      <c r="N28" s="42" t="s">
        <v>126</v>
      </c>
      <c r="Z28" s="2">
        <f>IF(AQ28="5",BJ28,0)</f>
        <v>0</v>
      </c>
      <c r="AB28" s="2">
        <f>IF(AQ28="1",BH28,0)</f>
        <v>0</v>
      </c>
      <c r="AC28" s="2">
        <f>IF(AQ28="1",BI28,0)</f>
        <v>0</v>
      </c>
      <c r="AD28" s="2">
        <f>IF(AQ28="7",BH28,0)</f>
        <v>0</v>
      </c>
      <c r="AE28" s="2">
        <f>IF(AQ28="7",BI28,0)</f>
        <v>0</v>
      </c>
      <c r="AF28" s="2">
        <f>IF(AQ28="2",BH28,0)</f>
        <v>0</v>
      </c>
      <c r="AG28" s="2">
        <f>IF(AQ28="2",BI28,0)</f>
        <v>0</v>
      </c>
      <c r="AH28" s="2">
        <f>IF(AQ28="0",BJ28,0)</f>
        <v>0</v>
      </c>
      <c r="AI28" s="3" t="s">
        <v>131</v>
      </c>
      <c r="AJ28" s="2">
        <f>IF(AN28=0,K28,0)</f>
        <v>0</v>
      </c>
      <c r="AK28" s="2">
        <f>IF(AN28=15,K28,0)</f>
        <v>0</v>
      </c>
      <c r="AL28" s="2">
        <f>IF(AN28=21,K28,0)</f>
        <v>0</v>
      </c>
      <c r="AN28" s="2">
        <v>21</v>
      </c>
      <c r="AO28" s="2">
        <f>H28*0.825678233438486</f>
        <v>0</v>
      </c>
      <c r="AP28" s="2">
        <f>H28*(1-0.825678233438486)</f>
        <v>0</v>
      </c>
      <c r="AQ28" s="12" t="s">
        <v>184</v>
      </c>
      <c r="AV28" s="2">
        <f>AW28+AX28</f>
        <v>0</v>
      </c>
      <c r="AW28" s="2">
        <f>G28*AO28</f>
        <v>0</v>
      </c>
      <c r="AX28" s="2">
        <f>G28*AP28</f>
        <v>0</v>
      </c>
      <c r="AY28" s="12" t="s">
        <v>195</v>
      </c>
      <c r="AZ28" s="12" t="s">
        <v>113</v>
      </c>
      <c r="BA28" s="3" t="s">
        <v>145</v>
      </c>
      <c r="BC28" s="2">
        <f>AW28+AX28</f>
        <v>0</v>
      </c>
      <c r="BD28" s="2">
        <f>H28/(100-BE28)*100</f>
        <v>0</v>
      </c>
      <c r="BE28" s="2">
        <v>0</v>
      </c>
      <c r="BF28" s="2">
        <f>M28</f>
        <v>25.935000000000002</v>
      </c>
      <c r="BH28" s="2">
        <f>G28*AO28</f>
        <v>0</v>
      </c>
      <c r="BI28" s="2">
        <f>G28*AP28</f>
        <v>0</v>
      </c>
      <c r="BJ28" s="2">
        <f>G28*H28</f>
        <v>0</v>
      </c>
      <c r="BK28" s="2"/>
      <c r="BL28" s="2">
        <v>56</v>
      </c>
    </row>
    <row r="29" spans="1:64" ht="15" customHeight="1">
      <c r="A29" s="33" t="s">
        <v>159</v>
      </c>
      <c r="B29" s="1" t="s">
        <v>131</v>
      </c>
      <c r="C29" s="1" t="s">
        <v>58</v>
      </c>
      <c r="D29" s="56" t="s">
        <v>100</v>
      </c>
      <c r="E29" s="56"/>
      <c r="F29" s="1" t="s">
        <v>181</v>
      </c>
      <c r="G29" s="2">
        <v>65</v>
      </c>
      <c r="H29" s="2"/>
      <c r="I29" s="2">
        <f>G29*AO29</f>
        <v>0</v>
      </c>
      <c r="J29" s="2">
        <f>G29*AP29</f>
        <v>0</v>
      </c>
      <c r="K29" s="2">
        <f>G29*H29</f>
        <v>0</v>
      </c>
      <c r="L29" s="2">
        <v>0.21</v>
      </c>
      <c r="M29" s="2">
        <f>G29*L29</f>
        <v>13.65</v>
      </c>
      <c r="N29" s="42" t="s">
        <v>126</v>
      </c>
      <c r="Z29" s="2">
        <f>IF(AQ29="5",BJ29,0)</f>
        <v>0</v>
      </c>
      <c r="AB29" s="2">
        <f>IF(AQ29="1",BH29,0)</f>
        <v>0</v>
      </c>
      <c r="AC29" s="2">
        <f>IF(AQ29="1",BI29,0)</f>
        <v>0</v>
      </c>
      <c r="AD29" s="2">
        <f>IF(AQ29="7",BH29,0)</f>
        <v>0</v>
      </c>
      <c r="AE29" s="2">
        <f>IF(AQ29="7",BI29,0)</f>
        <v>0</v>
      </c>
      <c r="AF29" s="2">
        <f>IF(AQ29="2",BH29,0)</f>
        <v>0</v>
      </c>
      <c r="AG29" s="2">
        <f>IF(AQ29="2",BI29,0)</f>
        <v>0</v>
      </c>
      <c r="AH29" s="2">
        <f>IF(AQ29="0",BJ29,0)</f>
        <v>0</v>
      </c>
      <c r="AI29" s="3" t="s">
        <v>131</v>
      </c>
      <c r="AJ29" s="2">
        <f>IF(AN29=0,K29,0)</f>
        <v>0</v>
      </c>
      <c r="AK29" s="2">
        <f>IF(AN29=15,K29,0)</f>
        <v>0</v>
      </c>
      <c r="AL29" s="2">
        <f>IF(AN29=21,K29,0)</f>
        <v>0</v>
      </c>
      <c r="AN29" s="2">
        <v>21</v>
      </c>
      <c r="AO29" s="2">
        <f>H29*0.741017265515632</f>
        <v>0</v>
      </c>
      <c r="AP29" s="2">
        <f>H29*(1-0.741017265515632)</f>
        <v>0</v>
      </c>
      <c r="AQ29" s="12" t="s">
        <v>184</v>
      </c>
      <c r="AV29" s="2">
        <f>AW29+AX29</f>
        <v>0</v>
      </c>
      <c r="AW29" s="2">
        <f>G29*AO29</f>
        <v>0</v>
      </c>
      <c r="AX29" s="2">
        <f>G29*AP29</f>
        <v>0</v>
      </c>
      <c r="AY29" s="12" t="s">
        <v>195</v>
      </c>
      <c r="AZ29" s="12" t="s">
        <v>113</v>
      </c>
      <c r="BA29" s="3" t="s">
        <v>145</v>
      </c>
      <c r="BC29" s="2">
        <f>AW29+AX29</f>
        <v>0</v>
      </c>
      <c r="BD29" s="2">
        <f>H29/(100-BE29)*100</f>
        <v>0</v>
      </c>
      <c r="BE29" s="2">
        <v>0</v>
      </c>
      <c r="BF29" s="2">
        <f>M29</f>
        <v>13.65</v>
      </c>
      <c r="BH29" s="2">
        <f>G29*AO29</f>
        <v>0</v>
      </c>
      <c r="BI29" s="2">
        <f>G29*AP29</f>
        <v>0</v>
      </c>
      <c r="BJ29" s="2">
        <f>G29*H29</f>
        <v>0</v>
      </c>
      <c r="BK29" s="2"/>
      <c r="BL29" s="2">
        <v>56</v>
      </c>
    </row>
    <row r="30" spans="1:47" ht="15" customHeight="1">
      <c r="A30" s="29" t="s">
        <v>131</v>
      </c>
      <c r="B30" s="24" t="s">
        <v>131</v>
      </c>
      <c r="C30" s="24" t="s">
        <v>3</v>
      </c>
      <c r="D30" s="95" t="s">
        <v>75</v>
      </c>
      <c r="E30" s="95"/>
      <c r="F30" s="46" t="s">
        <v>172</v>
      </c>
      <c r="G30" s="46" t="s">
        <v>172</v>
      </c>
      <c r="H30" s="46" t="s">
        <v>172</v>
      </c>
      <c r="I30" s="43">
        <f>SUM(I31:I31)</f>
        <v>0</v>
      </c>
      <c r="J30" s="43">
        <f>SUM(J31:J31)</f>
        <v>0</v>
      </c>
      <c r="K30" s="43">
        <f>SUM(K31:K31)</f>
        <v>0</v>
      </c>
      <c r="L30" s="3" t="s">
        <v>131</v>
      </c>
      <c r="M30" s="43">
        <f>SUM(M31:M31)</f>
        <v>6.768</v>
      </c>
      <c r="N30" s="15" t="s">
        <v>131</v>
      </c>
      <c r="AI30" s="3" t="s">
        <v>131</v>
      </c>
      <c r="AS30" s="43">
        <f>SUM(AJ31:AJ31)</f>
        <v>0</v>
      </c>
      <c r="AT30" s="43">
        <f>SUM(AK31:AK31)</f>
        <v>0</v>
      </c>
      <c r="AU30" s="43">
        <f>SUM(AL31:AL31)</f>
        <v>0</v>
      </c>
    </row>
    <row r="31" spans="1:64" ht="15" customHeight="1">
      <c r="A31" s="33" t="s">
        <v>137</v>
      </c>
      <c r="B31" s="1" t="s">
        <v>131</v>
      </c>
      <c r="C31" s="1" t="s">
        <v>170</v>
      </c>
      <c r="D31" s="56" t="s">
        <v>14</v>
      </c>
      <c r="E31" s="56"/>
      <c r="F31" s="1" t="s">
        <v>157</v>
      </c>
      <c r="G31" s="2">
        <v>36</v>
      </c>
      <c r="H31" s="2"/>
      <c r="I31" s="2">
        <f>G31*AO31</f>
        <v>0</v>
      </c>
      <c r="J31" s="2">
        <f>G31*AP31</f>
        <v>0</v>
      </c>
      <c r="K31" s="2">
        <f>G31*H31</f>
        <v>0</v>
      </c>
      <c r="L31" s="2">
        <v>0.188</v>
      </c>
      <c r="M31" s="2">
        <f>G31*L31</f>
        <v>6.768</v>
      </c>
      <c r="N31" s="42" t="s">
        <v>126</v>
      </c>
      <c r="Z31" s="2">
        <f>IF(AQ31="5",BJ31,0)</f>
        <v>0</v>
      </c>
      <c r="AB31" s="2">
        <f>IF(AQ31="1",BH31,0)</f>
        <v>0</v>
      </c>
      <c r="AC31" s="2">
        <f>IF(AQ31="1",BI31,0)</f>
        <v>0</v>
      </c>
      <c r="AD31" s="2">
        <f>IF(AQ31="7",BH31,0)</f>
        <v>0</v>
      </c>
      <c r="AE31" s="2">
        <f>IF(AQ31="7",BI31,0)</f>
        <v>0</v>
      </c>
      <c r="AF31" s="2">
        <f>IF(AQ31="2",BH31,0)</f>
        <v>0</v>
      </c>
      <c r="AG31" s="2">
        <f>IF(AQ31="2",BI31,0)</f>
        <v>0</v>
      </c>
      <c r="AH31" s="2">
        <f>IF(AQ31="0",BJ31,0)</f>
        <v>0</v>
      </c>
      <c r="AI31" s="3" t="s">
        <v>131</v>
      </c>
      <c r="AJ31" s="2">
        <f>IF(AN31=0,K31,0)</f>
        <v>0</v>
      </c>
      <c r="AK31" s="2">
        <f>IF(AN31=15,K31,0)</f>
        <v>0</v>
      </c>
      <c r="AL31" s="2">
        <f>IF(AN31=21,K31,0)</f>
        <v>0</v>
      </c>
      <c r="AN31" s="2">
        <v>21</v>
      </c>
      <c r="AO31" s="2">
        <f>H31*0.575615615615616</f>
        <v>0</v>
      </c>
      <c r="AP31" s="2">
        <f>H31*(1-0.575615615615616)</f>
        <v>0</v>
      </c>
      <c r="AQ31" s="12" t="s">
        <v>184</v>
      </c>
      <c r="AV31" s="2">
        <f>AW31+AX31</f>
        <v>0</v>
      </c>
      <c r="AW31" s="2">
        <f>G31*AO31</f>
        <v>0</v>
      </c>
      <c r="AX31" s="2">
        <f>G31*AP31</f>
        <v>0</v>
      </c>
      <c r="AY31" s="12" t="s">
        <v>180</v>
      </c>
      <c r="AZ31" s="12" t="s">
        <v>74</v>
      </c>
      <c r="BA31" s="3" t="s">
        <v>145</v>
      </c>
      <c r="BC31" s="2">
        <f>AW31+AX31</f>
        <v>0</v>
      </c>
      <c r="BD31" s="2">
        <f>H31/(100-BE31)*100</f>
        <v>0</v>
      </c>
      <c r="BE31" s="2">
        <v>0</v>
      </c>
      <c r="BF31" s="2">
        <f>M31</f>
        <v>6.768</v>
      </c>
      <c r="BH31" s="2">
        <f>G31*AO31</f>
        <v>0</v>
      </c>
      <c r="BI31" s="2">
        <f>G31*AP31</f>
        <v>0</v>
      </c>
      <c r="BJ31" s="2">
        <f>G31*H31</f>
        <v>0</v>
      </c>
      <c r="BK31" s="2"/>
      <c r="BL31" s="2">
        <v>91</v>
      </c>
    </row>
    <row r="32" spans="1:47" ht="15" customHeight="1">
      <c r="A32" s="29" t="s">
        <v>131</v>
      </c>
      <c r="B32" s="24" t="s">
        <v>131</v>
      </c>
      <c r="C32" s="24" t="s">
        <v>73</v>
      </c>
      <c r="D32" s="95" t="s">
        <v>97</v>
      </c>
      <c r="E32" s="95"/>
      <c r="F32" s="46" t="s">
        <v>172</v>
      </c>
      <c r="G32" s="46" t="s">
        <v>172</v>
      </c>
      <c r="H32" s="46" t="s">
        <v>172</v>
      </c>
      <c r="I32" s="43">
        <f>SUM(I33:I33)</f>
        <v>0</v>
      </c>
      <c r="J32" s="43">
        <f>SUM(J33:J33)</f>
        <v>0</v>
      </c>
      <c r="K32" s="43">
        <f>SUM(K33:K33)</f>
        <v>0</v>
      </c>
      <c r="L32" s="3" t="s">
        <v>131</v>
      </c>
      <c r="M32" s="43">
        <f>SUM(M33:M33)</f>
        <v>0</v>
      </c>
      <c r="N32" s="15" t="s">
        <v>131</v>
      </c>
      <c r="AI32" s="3" t="s">
        <v>131</v>
      </c>
      <c r="AS32" s="43">
        <f>SUM(AJ33:AJ33)</f>
        <v>0</v>
      </c>
      <c r="AT32" s="43">
        <f>SUM(AK33:AK33)</f>
        <v>0</v>
      </c>
      <c r="AU32" s="43">
        <f>SUM(AL33:AL33)</f>
        <v>0</v>
      </c>
    </row>
    <row r="33" spans="1:64" ht="15" customHeight="1">
      <c r="A33" s="33" t="s">
        <v>57</v>
      </c>
      <c r="B33" s="1" t="s">
        <v>131</v>
      </c>
      <c r="C33" s="1" t="s">
        <v>41</v>
      </c>
      <c r="D33" s="56" t="s">
        <v>169</v>
      </c>
      <c r="E33" s="56"/>
      <c r="F33" s="1" t="s">
        <v>89</v>
      </c>
      <c r="G33" s="2">
        <v>48.31</v>
      </c>
      <c r="H33" s="2"/>
      <c r="I33" s="2">
        <f>G33*AO33</f>
        <v>0</v>
      </c>
      <c r="J33" s="2">
        <f>G33*AP33</f>
        <v>0</v>
      </c>
      <c r="K33" s="2">
        <f>G33*H33</f>
        <v>0</v>
      </c>
      <c r="L33" s="2">
        <v>0</v>
      </c>
      <c r="M33" s="2">
        <f>G33*L33</f>
        <v>0</v>
      </c>
      <c r="N33" s="42" t="s">
        <v>126</v>
      </c>
      <c r="Z33" s="2">
        <f>IF(AQ33="5",BJ33,0)</f>
        <v>0</v>
      </c>
      <c r="AB33" s="2">
        <f>IF(AQ33="1",BH33,0)</f>
        <v>0</v>
      </c>
      <c r="AC33" s="2">
        <f>IF(AQ33="1",BI33,0)</f>
        <v>0</v>
      </c>
      <c r="AD33" s="2">
        <f>IF(AQ33="7",BH33,0)</f>
        <v>0</v>
      </c>
      <c r="AE33" s="2">
        <f>IF(AQ33="7",BI33,0)</f>
        <v>0</v>
      </c>
      <c r="AF33" s="2">
        <f>IF(AQ33="2",BH33,0)</f>
        <v>0</v>
      </c>
      <c r="AG33" s="2">
        <f>IF(AQ33="2",BI33,0)</f>
        <v>0</v>
      </c>
      <c r="AH33" s="2">
        <f>IF(AQ33="0",BJ33,0)</f>
        <v>0</v>
      </c>
      <c r="AI33" s="3" t="s">
        <v>131</v>
      </c>
      <c r="AJ33" s="2">
        <f>IF(AN33=0,K33,0)</f>
        <v>0</v>
      </c>
      <c r="AK33" s="2">
        <f>IF(AN33=15,K33,0)</f>
        <v>0</v>
      </c>
      <c r="AL33" s="2">
        <f>IF(AN33=21,K33,0)</f>
        <v>0</v>
      </c>
      <c r="AN33" s="2">
        <v>21</v>
      </c>
      <c r="AO33" s="2">
        <f>H33*0</f>
        <v>0</v>
      </c>
      <c r="AP33" s="2">
        <f>H33*(1-0)</f>
        <v>0</v>
      </c>
      <c r="AQ33" s="12" t="s">
        <v>103</v>
      </c>
      <c r="AV33" s="2">
        <f>AW33+AX33</f>
        <v>0</v>
      </c>
      <c r="AW33" s="2">
        <f>G33*AO33</f>
        <v>0</v>
      </c>
      <c r="AX33" s="2">
        <f>G33*AP33</f>
        <v>0</v>
      </c>
      <c r="AY33" s="12" t="s">
        <v>64</v>
      </c>
      <c r="AZ33" s="12" t="s">
        <v>74</v>
      </c>
      <c r="BA33" s="3" t="s">
        <v>145</v>
      </c>
      <c r="BC33" s="2">
        <f>AW33+AX33</f>
        <v>0</v>
      </c>
      <c r="BD33" s="2">
        <f>H33/(100-BE33)*100</f>
        <v>0</v>
      </c>
      <c r="BE33" s="2">
        <v>0</v>
      </c>
      <c r="BF33" s="2">
        <f>M33</f>
        <v>0</v>
      </c>
      <c r="BH33" s="2">
        <f>G33*AO33</f>
        <v>0</v>
      </c>
      <c r="BI33" s="2">
        <f>G33*AP33</f>
        <v>0</v>
      </c>
      <c r="BJ33" s="2">
        <f>G33*H33</f>
        <v>0</v>
      </c>
      <c r="BK33" s="2"/>
      <c r="BL33" s="2"/>
    </row>
    <row r="34" spans="1:47" ht="15" customHeight="1">
      <c r="A34" s="29" t="s">
        <v>131</v>
      </c>
      <c r="B34" s="24" t="s">
        <v>131</v>
      </c>
      <c r="C34" s="24" t="s">
        <v>66</v>
      </c>
      <c r="D34" s="95" t="s">
        <v>86</v>
      </c>
      <c r="E34" s="95"/>
      <c r="F34" s="46" t="s">
        <v>172</v>
      </c>
      <c r="G34" s="46" t="s">
        <v>172</v>
      </c>
      <c r="H34" s="46" t="s">
        <v>172</v>
      </c>
      <c r="I34" s="43">
        <f>SUM(I35:I40)</f>
        <v>0</v>
      </c>
      <c r="J34" s="43">
        <f>SUM(J35:J40)</f>
        <v>0</v>
      </c>
      <c r="K34" s="43">
        <f>SUM(K35:K40)</f>
        <v>0</v>
      </c>
      <c r="L34" s="3" t="s">
        <v>131</v>
      </c>
      <c r="M34" s="43">
        <f>SUM(M35:M40)</f>
        <v>0</v>
      </c>
      <c r="N34" s="15" t="s">
        <v>131</v>
      </c>
      <c r="AI34" s="3" t="s">
        <v>131</v>
      </c>
      <c r="AS34" s="43">
        <f>SUM(AJ35:AJ40)</f>
        <v>0</v>
      </c>
      <c r="AT34" s="43">
        <f>SUM(AK35:AK40)</f>
        <v>0</v>
      </c>
      <c r="AU34" s="43">
        <f>SUM(AL35:AL40)</f>
        <v>0</v>
      </c>
    </row>
    <row r="35" spans="1:64" ht="15" customHeight="1">
      <c r="A35" s="33" t="s">
        <v>111</v>
      </c>
      <c r="B35" s="1" t="s">
        <v>131</v>
      </c>
      <c r="C35" s="1" t="s">
        <v>143</v>
      </c>
      <c r="D35" s="56" t="s">
        <v>6</v>
      </c>
      <c r="E35" s="56"/>
      <c r="F35" s="1" t="s">
        <v>89</v>
      </c>
      <c r="G35" s="2">
        <v>1.1</v>
      </c>
      <c r="H35" s="2"/>
      <c r="I35" s="2">
        <f aca="true" t="shared" si="0" ref="I35:I40">G35*AO35</f>
        <v>0</v>
      </c>
      <c r="J35" s="2">
        <f aca="true" t="shared" si="1" ref="J35:J40">G35*AP35</f>
        <v>0</v>
      </c>
      <c r="K35" s="2">
        <f aca="true" t="shared" si="2" ref="K35:K40">G35*H35</f>
        <v>0</v>
      </c>
      <c r="L35" s="2">
        <v>0</v>
      </c>
      <c r="M35" s="2">
        <f aca="true" t="shared" si="3" ref="M35:M40">G35*L35</f>
        <v>0</v>
      </c>
      <c r="N35" s="42" t="s">
        <v>126</v>
      </c>
      <c r="Z35" s="2">
        <f aca="true" t="shared" si="4" ref="Z35:Z40">IF(AQ35="5",BJ35,0)</f>
        <v>0</v>
      </c>
      <c r="AB35" s="2">
        <f aca="true" t="shared" si="5" ref="AB35:AB40">IF(AQ35="1",BH35,0)</f>
        <v>0</v>
      </c>
      <c r="AC35" s="2">
        <f aca="true" t="shared" si="6" ref="AC35:AC40">IF(AQ35="1",BI35,0)</f>
        <v>0</v>
      </c>
      <c r="AD35" s="2">
        <f aca="true" t="shared" si="7" ref="AD35:AD40">IF(AQ35="7",BH35,0)</f>
        <v>0</v>
      </c>
      <c r="AE35" s="2">
        <f aca="true" t="shared" si="8" ref="AE35:AE40">IF(AQ35="7",BI35,0)</f>
        <v>0</v>
      </c>
      <c r="AF35" s="2">
        <f aca="true" t="shared" si="9" ref="AF35:AF40">IF(AQ35="2",BH35,0)</f>
        <v>0</v>
      </c>
      <c r="AG35" s="2">
        <f aca="true" t="shared" si="10" ref="AG35:AG40">IF(AQ35="2",BI35,0)</f>
        <v>0</v>
      </c>
      <c r="AH35" s="2">
        <f aca="true" t="shared" si="11" ref="AH35:AH40">IF(AQ35="0",BJ35,0)</f>
        <v>0</v>
      </c>
      <c r="AI35" s="3" t="s">
        <v>131</v>
      </c>
      <c r="AJ35" s="2">
        <f aca="true" t="shared" si="12" ref="AJ35:AJ40">IF(AN35=0,K35,0)</f>
        <v>0</v>
      </c>
      <c r="AK35" s="2">
        <f aca="true" t="shared" si="13" ref="AK35:AK40">IF(AN35=15,K35,0)</f>
        <v>0</v>
      </c>
      <c r="AL35" s="2">
        <f aca="true" t="shared" si="14" ref="AL35:AL40">IF(AN35=21,K35,0)</f>
        <v>0</v>
      </c>
      <c r="AN35" s="2">
        <v>21</v>
      </c>
      <c r="AO35" s="2">
        <f aca="true" t="shared" si="15" ref="AO35:AO40">H35*0</f>
        <v>0</v>
      </c>
      <c r="AP35" s="2">
        <f aca="true" t="shared" si="16" ref="AP35:AP40">H35*(1-0)</f>
        <v>0</v>
      </c>
      <c r="AQ35" s="12" t="s">
        <v>103</v>
      </c>
      <c r="AV35" s="2">
        <f aca="true" t="shared" si="17" ref="AV35:AV40">AW35+AX35</f>
        <v>0</v>
      </c>
      <c r="AW35" s="2">
        <f aca="true" t="shared" si="18" ref="AW35:AW40">G35*AO35</f>
        <v>0</v>
      </c>
      <c r="AX35" s="2">
        <f aca="true" t="shared" si="19" ref="AX35:AX40">G35*AP35</f>
        <v>0</v>
      </c>
      <c r="AY35" s="12" t="s">
        <v>84</v>
      </c>
      <c r="AZ35" s="12" t="s">
        <v>74</v>
      </c>
      <c r="BA35" s="3" t="s">
        <v>145</v>
      </c>
      <c r="BC35" s="2">
        <f aca="true" t="shared" si="20" ref="BC35:BC40">AW35+AX35</f>
        <v>0</v>
      </c>
      <c r="BD35" s="2">
        <f aca="true" t="shared" si="21" ref="BD35:BD40">H35/(100-BE35)*100</f>
        <v>0</v>
      </c>
      <c r="BE35" s="2">
        <v>0</v>
      </c>
      <c r="BF35" s="2">
        <f aca="true" t="shared" si="22" ref="BF35:BF40">M35</f>
        <v>0</v>
      </c>
      <c r="BH35" s="2">
        <f aca="true" t="shared" si="23" ref="BH35:BH40">G35*AO35</f>
        <v>0</v>
      </c>
      <c r="BI35" s="2">
        <f aca="true" t="shared" si="24" ref="BI35:BI40">G35*AP35</f>
        <v>0</v>
      </c>
      <c r="BJ35" s="2">
        <f aca="true" t="shared" si="25" ref="BJ35:BJ40">G35*H35</f>
        <v>0</v>
      </c>
      <c r="BK35" s="2"/>
      <c r="BL35" s="2"/>
    </row>
    <row r="36" spans="1:64" ht="15" customHeight="1">
      <c r="A36" s="33" t="s">
        <v>80</v>
      </c>
      <c r="B36" s="1" t="s">
        <v>131</v>
      </c>
      <c r="C36" s="1" t="s">
        <v>156</v>
      </c>
      <c r="D36" s="56" t="s">
        <v>199</v>
      </c>
      <c r="E36" s="56"/>
      <c r="F36" s="1" t="s">
        <v>89</v>
      </c>
      <c r="G36" s="2">
        <v>1.1</v>
      </c>
      <c r="H36" s="2"/>
      <c r="I36" s="2">
        <f t="shared" si="0"/>
        <v>0</v>
      </c>
      <c r="J36" s="2">
        <f t="shared" si="1"/>
        <v>0</v>
      </c>
      <c r="K36" s="2">
        <f t="shared" si="2"/>
        <v>0</v>
      </c>
      <c r="L36" s="2">
        <v>0</v>
      </c>
      <c r="M36" s="2">
        <f t="shared" si="3"/>
        <v>0</v>
      </c>
      <c r="N36" s="42" t="s">
        <v>126</v>
      </c>
      <c r="Z36" s="2">
        <f t="shared" si="4"/>
        <v>0</v>
      </c>
      <c r="AB36" s="2">
        <f t="shared" si="5"/>
        <v>0</v>
      </c>
      <c r="AC36" s="2">
        <f t="shared" si="6"/>
        <v>0</v>
      </c>
      <c r="AD36" s="2">
        <f t="shared" si="7"/>
        <v>0</v>
      </c>
      <c r="AE36" s="2">
        <f t="shared" si="8"/>
        <v>0</v>
      </c>
      <c r="AF36" s="2">
        <f t="shared" si="9"/>
        <v>0</v>
      </c>
      <c r="AG36" s="2">
        <f t="shared" si="10"/>
        <v>0</v>
      </c>
      <c r="AH36" s="2">
        <f t="shared" si="11"/>
        <v>0</v>
      </c>
      <c r="AI36" s="3" t="s">
        <v>131</v>
      </c>
      <c r="AJ36" s="2">
        <f t="shared" si="12"/>
        <v>0</v>
      </c>
      <c r="AK36" s="2">
        <f t="shared" si="13"/>
        <v>0</v>
      </c>
      <c r="AL36" s="2">
        <f t="shared" si="14"/>
        <v>0</v>
      </c>
      <c r="AN36" s="2">
        <v>21</v>
      </c>
      <c r="AO36" s="2">
        <f t="shared" si="15"/>
        <v>0</v>
      </c>
      <c r="AP36" s="2">
        <f t="shared" si="16"/>
        <v>0</v>
      </c>
      <c r="AQ36" s="12" t="s">
        <v>103</v>
      </c>
      <c r="AV36" s="2">
        <f t="shared" si="17"/>
        <v>0</v>
      </c>
      <c r="AW36" s="2">
        <f t="shared" si="18"/>
        <v>0</v>
      </c>
      <c r="AX36" s="2">
        <f t="shared" si="19"/>
        <v>0</v>
      </c>
      <c r="AY36" s="12" t="s">
        <v>84</v>
      </c>
      <c r="AZ36" s="12" t="s">
        <v>74</v>
      </c>
      <c r="BA36" s="3" t="s">
        <v>145</v>
      </c>
      <c r="BC36" s="2">
        <f t="shared" si="20"/>
        <v>0</v>
      </c>
      <c r="BD36" s="2">
        <f t="shared" si="21"/>
        <v>0</v>
      </c>
      <c r="BE36" s="2">
        <v>0</v>
      </c>
      <c r="BF36" s="2">
        <f t="shared" si="22"/>
        <v>0</v>
      </c>
      <c r="BH36" s="2">
        <f t="shared" si="23"/>
        <v>0</v>
      </c>
      <c r="BI36" s="2">
        <f t="shared" si="24"/>
        <v>0</v>
      </c>
      <c r="BJ36" s="2">
        <f t="shared" si="25"/>
        <v>0</v>
      </c>
      <c r="BK36" s="2"/>
      <c r="BL36" s="2"/>
    </row>
    <row r="37" spans="1:64" ht="15" customHeight="1">
      <c r="A37" s="33" t="s">
        <v>17</v>
      </c>
      <c r="B37" s="1" t="s">
        <v>131</v>
      </c>
      <c r="C37" s="1" t="s">
        <v>22</v>
      </c>
      <c r="D37" s="56" t="s">
        <v>50</v>
      </c>
      <c r="E37" s="56"/>
      <c r="F37" s="1" t="s">
        <v>89</v>
      </c>
      <c r="G37" s="2">
        <v>26.4</v>
      </c>
      <c r="H37" s="2"/>
      <c r="I37" s="2">
        <f t="shared" si="0"/>
        <v>0</v>
      </c>
      <c r="J37" s="2">
        <f t="shared" si="1"/>
        <v>0</v>
      </c>
      <c r="K37" s="2">
        <f t="shared" si="2"/>
        <v>0</v>
      </c>
      <c r="L37" s="2">
        <v>0</v>
      </c>
      <c r="M37" s="2">
        <f t="shared" si="3"/>
        <v>0</v>
      </c>
      <c r="N37" s="42" t="s">
        <v>126</v>
      </c>
      <c r="Z37" s="2">
        <f t="shared" si="4"/>
        <v>0</v>
      </c>
      <c r="AB37" s="2">
        <f t="shared" si="5"/>
        <v>0</v>
      </c>
      <c r="AC37" s="2">
        <f t="shared" si="6"/>
        <v>0</v>
      </c>
      <c r="AD37" s="2">
        <f t="shared" si="7"/>
        <v>0</v>
      </c>
      <c r="AE37" s="2">
        <f t="shared" si="8"/>
        <v>0</v>
      </c>
      <c r="AF37" s="2">
        <f t="shared" si="9"/>
        <v>0</v>
      </c>
      <c r="AG37" s="2">
        <f t="shared" si="10"/>
        <v>0</v>
      </c>
      <c r="AH37" s="2">
        <f t="shared" si="11"/>
        <v>0</v>
      </c>
      <c r="AI37" s="3" t="s">
        <v>131</v>
      </c>
      <c r="AJ37" s="2">
        <f t="shared" si="12"/>
        <v>0</v>
      </c>
      <c r="AK37" s="2">
        <f t="shared" si="13"/>
        <v>0</v>
      </c>
      <c r="AL37" s="2">
        <f t="shared" si="14"/>
        <v>0</v>
      </c>
      <c r="AN37" s="2">
        <v>21</v>
      </c>
      <c r="AO37" s="2">
        <f t="shared" si="15"/>
        <v>0</v>
      </c>
      <c r="AP37" s="2">
        <f t="shared" si="16"/>
        <v>0</v>
      </c>
      <c r="AQ37" s="12" t="s">
        <v>103</v>
      </c>
      <c r="AV37" s="2">
        <f t="shared" si="17"/>
        <v>0</v>
      </c>
      <c r="AW37" s="2">
        <f t="shared" si="18"/>
        <v>0</v>
      </c>
      <c r="AX37" s="2">
        <f t="shared" si="19"/>
        <v>0</v>
      </c>
      <c r="AY37" s="12" t="s">
        <v>84</v>
      </c>
      <c r="AZ37" s="12" t="s">
        <v>74</v>
      </c>
      <c r="BA37" s="3" t="s">
        <v>145</v>
      </c>
      <c r="BC37" s="2">
        <f t="shared" si="20"/>
        <v>0</v>
      </c>
      <c r="BD37" s="2">
        <f t="shared" si="21"/>
        <v>0</v>
      </c>
      <c r="BE37" s="2">
        <v>0</v>
      </c>
      <c r="BF37" s="2">
        <f t="shared" si="22"/>
        <v>0</v>
      </c>
      <c r="BH37" s="2">
        <f t="shared" si="23"/>
        <v>0</v>
      </c>
      <c r="BI37" s="2">
        <f t="shared" si="24"/>
        <v>0</v>
      </c>
      <c r="BJ37" s="2">
        <f t="shared" si="25"/>
        <v>0</v>
      </c>
      <c r="BK37" s="2"/>
      <c r="BL37" s="2"/>
    </row>
    <row r="38" spans="1:64" ht="15" customHeight="1">
      <c r="A38" s="33" t="s">
        <v>133</v>
      </c>
      <c r="B38" s="1" t="s">
        <v>131</v>
      </c>
      <c r="C38" s="1" t="s">
        <v>42</v>
      </c>
      <c r="D38" s="56" t="s">
        <v>200</v>
      </c>
      <c r="E38" s="56"/>
      <c r="F38" s="1" t="s">
        <v>89</v>
      </c>
      <c r="G38" s="2">
        <v>1.1</v>
      </c>
      <c r="H38" s="2"/>
      <c r="I38" s="2">
        <f t="shared" si="0"/>
        <v>0</v>
      </c>
      <c r="J38" s="2">
        <f t="shared" si="1"/>
        <v>0</v>
      </c>
      <c r="K38" s="2">
        <f t="shared" si="2"/>
        <v>0</v>
      </c>
      <c r="L38" s="2">
        <v>0</v>
      </c>
      <c r="M38" s="2">
        <f t="shared" si="3"/>
        <v>0</v>
      </c>
      <c r="N38" s="42" t="s">
        <v>126</v>
      </c>
      <c r="Z38" s="2">
        <f t="shared" si="4"/>
        <v>0</v>
      </c>
      <c r="AB38" s="2">
        <f t="shared" si="5"/>
        <v>0</v>
      </c>
      <c r="AC38" s="2">
        <f t="shared" si="6"/>
        <v>0</v>
      </c>
      <c r="AD38" s="2">
        <f t="shared" si="7"/>
        <v>0</v>
      </c>
      <c r="AE38" s="2">
        <f t="shared" si="8"/>
        <v>0</v>
      </c>
      <c r="AF38" s="2">
        <f t="shared" si="9"/>
        <v>0</v>
      </c>
      <c r="AG38" s="2">
        <f t="shared" si="10"/>
        <v>0</v>
      </c>
      <c r="AH38" s="2">
        <f t="shared" si="11"/>
        <v>0</v>
      </c>
      <c r="AI38" s="3" t="s">
        <v>131</v>
      </c>
      <c r="AJ38" s="2">
        <f t="shared" si="12"/>
        <v>0</v>
      </c>
      <c r="AK38" s="2">
        <f t="shared" si="13"/>
        <v>0</v>
      </c>
      <c r="AL38" s="2">
        <f t="shared" si="14"/>
        <v>0</v>
      </c>
      <c r="AN38" s="2">
        <v>21</v>
      </c>
      <c r="AO38" s="2">
        <f t="shared" si="15"/>
        <v>0</v>
      </c>
      <c r="AP38" s="2">
        <f t="shared" si="16"/>
        <v>0</v>
      </c>
      <c r="AQ38" s="12" t="s">
        <v>103</v>
      </c>
      <c r="AV38" s="2">
        <f t="shared" si="17"/>
        <v>0</v>
      </c>
      <c r="AW38" s="2">
        <f t="shared" si="18"/>
        <v>0</v>
      </c>
      <c r="AX38" s="2">
        <f t="shared" si="19"/>
        <v>0</v>
      </c>
      <c r="AY38" s="12" t="s">
        <v>84</v>
      </c>
      <c r="AZ38" s="12" t="s">
        <v>74</v>
      </c>
      <c r="BA38" s="3" t="s">
        <v>145</v>
      </c>
      <c r="BC38" s="2">
        <f t="shared" si="20"/>
        <v>0</v>
      </c>
      <c r="BD38" s="2">
        <f t="shared" si="21"/>
        <v>0</v>
      </c>
      <c r="BE38" s="2">
        <v>0</v>
      </c>
      <c r="BF38" s="2">
        <f t="shared" si="22"/>
        <v>0</v>
      </c>
      <c r="BH38" s="2">
        <f t="shared" si="23"/>
        <v>0</v>
      </c>
      <c r="BI38" s="2">
        <f t="shared" si="24"/>
        <v>0</v>
      </c>
      <c r="BJ38" s="2">
        <f t="shared" si="25"/>
        <v>0</v>
      </c>
      <c r="BK38" s="2"/>
      <c r="BL38" s="2"/>
    </row>
    <row r="39" spans="1:64" ht="15" customHeight="1">
      <c r="A39" s="33" t="s">
        <v>154</v>
      </c>
      <c r="B39" s="1" t="s">
        <v>131</v>
      </c>
      <c r="C39" s="1" t="s">
        <v>85</v>
      </c>
      <c r="D39" s="56" t="s">
        <v>88</v>
      </c>
      <c r="E39" s="56"/>
      <c r="F39" s="1" t="s">
        <v>89</v>
      </c>
      <c r="G39" s="2">
        <v>31.2</v>
      </c>
      <c r="H39" s="2"/>
      <c r="I39" s="2">
        <f t="shared" si="0"/>
        <v>0</v>
      </c>
      <c r="J39" s="2">
        <f t="shared" si="1"/>
        <v>0</v>
      </c>
      <c r="K39" s="2">
        <f t="shared" si="2"/>
        <v>0</v>
      </c>
      <c r="L39" s="2">
        <v>0</v>
      </c>
      <c r="M39" s="2">
        <f t="shared" si="3"/>
        <v>0</v>
      </c>
      <c r="N39" s="42" t="s">
        <v>126</v>
      </c>
      <c r="Z39" s="2">
        <f t="shared" si="4"/>
        <v>0</v>
      </c>
      <c r="AB39" s="2">
        <f t="shared" si="5"/>
        <v>0</v>
      </c>
      <c r="AC39" s="2">
        <f t="shared" si="6"/>
        <v>0</v>
      </c>
      <c r="AD39" s="2">
        <f t="shared" si="7"/>
        <v>0</v>
      </c>
      <c r="AE39" s="2">
        <f t="shared" si="8"/>
        <v>0</v>
      </c>
      <c r="AF39" s="2">
        <f t="shared" si="9"/>
        <v>0</v>
      </c>
      <c r="AG39" s="2">
        <f t="shared" si="10"/>
        <v>0</v>
      </c>
      <c r="AH39" s="2">
        <f t="shared" si="11"/>
        <v>0</v>
      </c>
      <c r="AI39" s="3" t="s">
        <v>131</v>
      </c>
      <c r="AJ39" s="2">
        <f t="shared" si="12"/>
        <v>0</v>
      </c>
      <c r="AK39" s="2">
        <f t="shared" si="13"/>
        <v>0</v>
      </c>
      <c r="AL39" s="2">
        <f t="shared" si="14"/>
        <v>0</v>
      </c>
      <c r="AN39" s="2">
        <v>21</v>
      </c>
      <c r="AO39" s="2">
        <f t="shared" si="15"/>
        <v>0</v>
      </c>
      <c r="AP39" s="2">
        <f t="shared" si="16"/>
        <v>0</v>
      </c>
      <c r="AQ39" s="12" t="s">
        <v>103</v>
      </c>
      <c r="AV39" s="2">
        <f t="shared" si="17"/>
        <v>0</v>
      </c>
      <c r="AW39" s="2">
        <f t="shared" si="18"/>
        <v>0</v>
      </c>
      <c r="AX39" s="2">
        <f t="shared" si="19"/>
        <v>0</v>
      </c>
      <c r="AY39" s="12" t="s">
        <v>84</v>
      </c>
      <c r="AZ39" s="12" t="s">
        <v>74</v>
      </c>
      <c r="BA39" s="3" t="s">
        <v>145</v>
      </c>
      <c r="BC39" s="2">
        <f t="shared" si="20"/>
        <v>0</v>
      </c>
      <c r="BD39" s="2">
        <f t="shared" si="21"/>
        <v>0</v>
      </c>
      <c r="BE39" s="2">
        <v>0</v>
      </c>
      <c r="BF39" s="2">
        <f t="shared" si="22"/>
        <v>0</v>
      </c>
      <c r="BH39" s="2">
        <f t="shared" si="23"/>
        <v>0</v>
      </c>
      <c r="BI39" s="2">
        <f t="shared" si="24"/>
        <v>0</v>
      </c>
      <c r="BJ39" s="2">
        <f t="shared" si="25"/>
        <v>0</v>
      </c>
      <c r="BK39" s="2"/>
      <c r="BL39" s="2"/>
    </row>
    <row r="40" spans="1:64" ht="15" customHeight="1">
      <c r="A40" s="33" t="s">
        <v>117</v>
      </c>
      <c r="B40" s="1" t="s">
        <v>131</v>
      </c>
      <c r="C40" s="1" t="s">
        <v>91</v>
      </c>
      <c r="D40" s="56" t="s">
        <v>54</v>
      </c>
      <c r="E40" s="56"/>
      <c r="F40" s="1" t="s">
        <v>89</v>
      </c>
      <c r="G40" s="2">
        <v>748.8</v>
      </c>
      <c r="H40" s="2"/>
      <c r="I40" s="2">
        <f t="shared" si="0"/>
        <v>0</v>
      </c>
      <c r="J40" s="2">
        <f t="shared" si="1"/>
        <v>0</v>
      </c>
      <c r="K40" s="2">
        <f t="shared" si="2"/>
        <v>0</v>
      </c>
      <c r="L40" s="2">
        <v>0</v>
      </c>
      <c r="M40" s="2">
        <f t="shared" si="3"/>
        <v>0</v>
      </c>
      <c r="N40" s="42" t="s">
        <v>126</v>
      </c>
      <c r="Z40" s="2">
        <f t="shared" si="4"/>
        <v>0</v>
      </c>
      <c r="AB40" s="2">
        <f t="shared" si="5"/>
        <v>0</v>
      </c>
      <c r="AC40" s="2">
        <f t="shared" si="6"/>
        <v>0</v>
      </c>
      <c r="AD40" s="2">
        <f t="shared" si="7"/>
        <v>0</v>
      </c>
      <c r="AE40" s="2">
        <f t="shared" si="8"/>
        <v>0</v>
      </c>
      <c r="AF40" s="2">
        <f t="shared" si="9"/>
        <v>0</v>
      </c>
      <c r="AG40" s="2">
        <f t="shared" si="10"/>
        <v>0</v>
      </c>
      <c r="AH40" s="2">
        <f t="shared" si="11"/>
        <v>0</v>
      </c>
      <c r="AI40" s="3" t="s">
        <v>131</v>
      </c>
      <c r="AJ40" s="2">
        <f t="shared" si="12"/>
        <v>0</v>
      </c>
      <c r="AK40" s="2">
        <f t="shared" si="13"/>
        <v>0</v>
      </c>
      <c r="AL40" s="2">
        <f t="shared" si="14"/>
        <v>0</v>
      </c>
      <c r="AN40" s="2">
        <v>21</v>
      </c>
      <c r="AO40" s="2">
        <f t="shared" si="15"/>
        <v>0</v>
      </c>
      <c r="AP40" s="2">
        <f t="shared" si="16"/>
        <v>0</v>
      </c>
      <c r="AQ40" s="12" t="s">
        <v>103</v>
      </c>
      <c r="AV40" s="2">
        <f t="shared" si="17"/>
        <v>0</v>
      </c>
      <c r="AW40" s="2">
        <f t="shared" si="18"/>
        <v>0</v>
      </c>
      <c r="AX40" s="2">
        <f t="shared" si="19"/>
        <v>0</v>
      </c>
      <c r="AY40" s="12" t="s">
        <v>84</v>
      </c>
      <c r="AZ40" s="12" t="s">
        <v>74</v>
      </c>
      <c r="BA40" s="3" t="s">
        <v>145</v>
      </c>
      <c r="BC40" s="2">
        <f t="shared" si="20"/>
        <v>0</v>
      </c>
      <c r="BD40" s="2">
        <f t="shared" si="21"/>
        <v>0</v>
      </c>
      <c r="BE40" s="2">
        <v>0</v>
      </c>
      <c r="BF40" s="2">
        <f t="shared" si="22"/>
        <v>0</v>
      </c>
      <c r="BH40" s="2">
        <f t="shared" si="23"/>
        <v>0</v>
      </c>
      <c r="BI40" s="2">
        <f t="shared" si="24"/>
        <v>0</v>
      </c>
      <c r="BJ40" s="2">
        <f t="shared" si="25"/>
        <v>0</v>
      </c>
      <c r="BK40" s="2"/>
      <c r="BL40" s="2"/>
    </row>
    <row r="41" spans="1:47" ht="15" customHeight="1">
      <c r="A41" s="29" t="s">
        <v>131</v>
      </c>
      <c r="B41" s="24" t="s">
        <v>131</v>
      </c>
      <c r="C41" s="24" t="s">
        <v>131</v>
      </c>
      <c r="D41" s="95" t="s">
        <v>11</v>
      </c>
      <c r="E41" s="95"/>
      <c r="F41" s="46" t="s">
        <v>172</v>
      </c>
      <c r="G41" s="46" t="s">
        <v>172</v>
      </c>
      <c r="H41" s="46" t="s">
        <v>172</v>
      </c>
      <c r="I41" s="43">
        <f>SUM(I42:I44)</f>
        <v>0</v>
      </c>
      <c r="J41" s="43">
        <f>SUM(J42:J44)</f>
        <v>0</v>
      </c>
      <c r="K41" s="43">
        <f>SUM(K42:K44)</f>
        <v>0</v>
      </c>
      <c r="L41" s="3" t="s">
        <v>131</v>
      </c>
      <c r="M41" s="43">
        <f>SUM(M42:M44)</f>
        <v>1.952</v>
      </c>
      <c r="N41" s="15" t="s">
        <v>131</v>
      </c>
      <c r="AI41" s="3" t="s">
        <v>131</v>
      </c>
      <c r="AS41" s="43">
        <f>SUM(AJ42:AJ44)</f>
        <v>0</v>
      </c>
      <c r="AT41" s="43">
        <f>SUM(AK42:AK44)</f>
        <v>0</v>
      </c>
      <c r="AU41" s="43">
        <f>SUM(AL42:AL44)</f>
        <v>0</v>
      </c>
    </row>
    <row r="42" spans="1:64" ht="15" customHeight="1">
      <c r="A42" s="33" t="s">
        <v>5</v>
      </c>
      <c r="B42" s="1" t="s">
        <v>131</v>
      </c>
      <c r="C42" s="1" t="s">
        <v>109</v>
      </c>
      <c r="D42" s="56" t="s">
        <v>132</v>
      </c>
      <c r="E42" s="56"/>
      <c r="F42" s="1" t="s">
        <v>46</v>
      </c>
      <c r="G42" s="2">
        <v>26</v>
      </c>
      <c r="H42" s="2"/>
      <c r="I42" s="2">
        <f>G42*AO42</f>
        <v>0</v>
      </c>
      <c r="J42" s="2">
        <f>G42*AP42</f>
        <v>0</v>
      </c>
      <c r="K42" s="2">
        <f>G42*H42</f>
        <v>0</v>
      </c>
      <c r="L42" s="2">
        <v>0.052</v>
      </c>
      <c r="M42" s="2">
        <f>G42*L42</f>
        <v>1.3519999999999999</v>
      </c>
      <c r="N42" s="42" t="s">
        <v>126</v>
      </c>
      <c r="Z42" s="2">
        <f>IF(AQ42="5",BJ42,0)</f>
        <v>0</v>
      </c>
      <c r="AB42" s="2">
        <f>IF(AQ42="1",BH42,0)</f>
        <v>0</v>
      </c>
      <c r="AC42" s="2">
        <f>IF(AQ42="1",BI42,0)</f>
        <v>0</v>
      </c>
      <c r="AD42" s="2">
        <f>IF(AQ42="7",BH42,0)</f>
        <v>0</v>
      </c>
      <c r="AE42" s="2">
        <f>IF(AQ42="7",BI42,0)</f>
        <v>0</v>
      </c>
      <c r="AF42" s="2">
        <f>IF(AQ42="2",BH42,0)</f>
        <v>0</v>
      </c>
      <c r="AG42" s="2">
        <f>IF(AQ42="2",BI42,0)</f>
        <v>0</v>
      </c>
      <c r="AH42" s="2">
        <f>IF(AQ42="0",BJ42,0)</f>
        <v>0</v>
      </c>
      <c r="AI42" s="3" t="s">
        <v>131</v>
      </c>
      <c r="AJ42" s="2">
        <f>IF(AN42=0,K42,0)</f>
        <v>0</v>
      </c>
      <c r="AK42" s="2">
        <f>IF(AN42=15,K42,0)</f>
        <v>0</v>
      </c>
      <c r="AL42" s="2">
        <f>IF(AN42=21,K42,0)</f>
        <v>0</v>
      </c>
      <c r="AN42" s="2">
        <v>21</v>
      </c>
      <c r="AO42" s="2">
        <f>H42*1</f>
        <v>0</v>
      </c>
      <c r="AP42" s="2">
        <f>H42*(1-1)</f>
        <v>0</v>
      </c>
      <c r="AQ42" s="12" t="s">
        <v>101</v>
      </c>
      <c r="AV42" s="2">
        <f>AW42+AX42</f>
        <v>0</v>
      </c>
      <c r="AW42" s="2">
        <f>G42*AO42</f>
        <v>0</v>
      </c>
      <c r="AX42" s="2">
        <f>G42*AP42</f>
        <v>0</v>
      </c>
      <c r="AY42" s="12" t="s">
        <v>43</v>
      </c>
      <c r="AZ42" s="12" t="s">
        <v>171</v>
      </c>
      <c r="BA42" s="3" t="s">
        <v>145</v>
      </c>
      <c r="BC42" s="2">
        <f>AW42+AX42</f>
        <v>0</v>
      </c>
      <c r="BD42" s="2">
        <f>H42/(100-BE42)*100</f>
        <v>0</v>
      </c>
      <c r="BE42" s="2">
        <v>0</v>
      </c>
      <c r="BF42" s="2">
        <f>M42</f>
        <v>1.3519999999999999</v>
      </c>
      <c r="BH42" s="2">
        <f>G42*AO42</f>
        <v>0</v>
      </c>
      <c r="BI42" s="2">
        <f>G42*AP42</f>
        <v>0</v>
      </c>
      <c r="BJ42" s="2">
        <f>G42*H42</f>
        <v>0</v>
      </c>
      <c r="BK42" s="2"/>
      <c r="BL42" s="2"/>
    </row>
    <row r="43" spans="1:64" ht="15" customHeight="1">
      <c r="A43" s="33" t="s">
        <v>134</v>
      </c>
      <c r="B43" s="1" t="s">
        <v>131</v>
      </c>
      <c r="C43" s="1" t="s">
        <v>196</v>
      </c>
      <c r="D43" s="56" t="s">
        <v>192</v>
      </c>
      <c r="E43" s="56"/>
      <c r="F43" s="1" t="s">
        <v>46</v>
      </c>
      <c r="G43" s="2">
        <v>10</v>
      </c>
      <c r="H43" s="2"/>
      <c r="I43" s="2">
        <f>G43*AO43</f>
        <v>0</v>
      </c>
      <c r="J43" s="2">
        <f>G43*AP43</f>
        <v>0</v>
      </c>
      <c r="K43" s="2">
        <f>G43*H43</f>
        <v>0</v>
      </c>
      <c r="L43" s="2">
        <v>0.06</v>
      </c>
      <c r="M43" s="2">
        <f>G43*L43</f>
        <v>0.6</v>
      </c>
      <c r="N43" s="42" t="s">
        <v>126</v>
      </c>
      <c r="Z43" s="2">
        <f>IF(AQ43="5",BJ43,0)</f>
        <v>0</v>
      </c>
      <c r="AB43" s="2">
        <f>IF(AQ43="1",BH43,0)</f>
        <v>0</v>
      </c>
      <c r="AC43" s="2">
        <f>IF(AQ43="1",BI43,0)</f>
        <v>0</v>
      </c>
      <c r="AD43" s="2">
        <f>IF(AQ43="7",BH43,0)</f>
        <v>0</v>
      </c>
      <c r="AE43" s="2">
        <f>IF(AQ43="7",BI43,0)</f>
        <v>0</v>
      </c>
      <c r="AF43" s="2">
        <f>IF(AQ43="2",BH43,0)</f>
        <v>0</v>
      </c>
      <c r="AG43" s="2">
        <f>IF(AQ43="2",BI43,0)</f>
        <v>0</v>
      </c>
      <c r="AH43" s="2">
        <f>IF(AQ43="0",BJ43,0)</f>
        <v>0</v>
      </c>
      <c r="AI43" s="3" t="s">
        <v>131</v>
      </c>
      <c r="AJ43" s="2">
        <f>IF(AN43=0,K43,0)</f>
        <v>0</v>
      </c>
      <c r="AK43" s="2">
        <f>IF(AN43=15,K43,0)</f>
        <v>0</v>
      </c>
      <c r="AL43" s="2">
        <f>IF(AN43=21,K43,0)</f>
        <v>0</v>
      </c>
      <c r="AN43" s="2">
        <v>21</v>
      </c>
      <c r="AO43" s="2">
        <f>H43*1</f>
        <v>0</v>
      </c>
      <c r="AP43" s="2">
        <f>H43*(1-1)</f>
        <v>0</v>
      </c>
      <c r="AQ43" s="12" t="s">
        <v>101</v>
      </c>
      <c r="AV43" s="2">
        <f>AW43+AX43</f>
        <v>0</v>
      </c>
      <c r="AW43" s="2">
        <f>G43*AO43</f>
        <v>0</v>
      </c>
      <c r="AX43" s="2">
        <f>G43*AP43</f>
        <v>0</v>
      </c>
      <c r="AY43" s="12" t="s">
        <v>43</v>
      </c>
      <c r="AZ43" s="12" t="s">
        <v>171</v>
      </c>
      <c r="BA43" s="3" t="s">
        <v>145</v>
      </c>
      <c r="BC43" s="2">
        <f>AW43+AX43</f>
        <v>0</v>
      </c>
      <c r="BD43" s="2">
        <f>H43/(100-BE43)*100</f>
        <v>0</v>
      </c>
      <c r="BE43" s="2">
        <v>0</v>
      </c>
      <c r="BF43" s="2">
        <f>M43</f>
        <v>0.6</v>
      </c>
      <c r="BH43" s="2">
        <f>G43*AO43</f>
        <v>0</v>
      </c>
      <c r="BI43" s="2">
        <f>G43*AP43</f>
        <v>0</v>
      </c>
      <c r="BJ43" s="2">
        <f>G43*H43</f>
        <v>0</v>
      </c>
      <c r="BK43" s="2"/>
      <c r="BL43" s="2"/>
    </row>
    <row r="44" spans="1:64" ht="15" customHeight="1">
      <c r="A44" s="19" t="s">
        <v>176</v>
      </c>
      <c r="B44" s="11" t="s">
        <v>131</v>
      </c>
      <c r="C44" s="11" t="s">
        <v>72</v>
      </c>
      <c r="D44" s="85" t="s">
        <v>139</v>
      </c>
      <c r="E44" s="85"/>
      <c r="F44" s="11" t="s">
        <v>146</v>
      </c>
      <c r="G44" s="44">
        <v>1</v>
      </c>
      <c r="H44" s="44"/>
      <c r="I44" s="44">
        <f>G44*AO44</f>
        <v>0</v>
      </c>
      <c r="J44" s="44">
        <f>G44*AP44</f>
        <v>0</v>
      </c>
      <c r="K44" s="44">
        <f>G44*H44</f>
        <v>0</v>
      </c>
      <c r="L44" s="44">
        <v>0</v>
      </c>
      <c r="M44" s="44">
        <f>G44*L44</f>
        <v>0</v>
      </c>
      <c r="N44" s="4" t="s">
        <v>131</v>
      </c>
      <c r="Z44" s="2">
        <f>IF(AQ44="5",BJ44,0)</f>
        <v>0</v>
      </c>
      <c r="AB44" s="2">
        <f>IF(AQ44="1",BH44,0)</f>
        <v>0</v>
      </c>
      <c r="AC44" s="2">
        <f>IF(AQ44="1",BI44,0)</f>
        <v>0</v>
      </c>
      <c r="AD44" s="2">
        <f>IF(AQ44="7",BH44,0)</f>
        <v>0</v>
      </c>
      <c r="AE44" s="2">
        <f>IF(AQ44="7",BI44,0)</f>
        <v>0</v>
      </c>
      <c r="AF44" s="2">
        <f>IF(AQ44="2",BH44,0)</f>
        <v>0</v>
      </c>
      <c r="AG44" s="2">
        <f>IF(AQ44="2",BI44,0)</f>
        <v>0</v>
      </c>
      <c r="AH44" s="2">
        <f>IF(AQ44="0",BJ44,0)</f>
        <v>0</v>
      </c>
      <c r="AI44" s="3" t="s">
        <v>131</v>
      </c>
      <c r="AJ44" s="2">
        <f>IF(AN44=0,K44,0)</f>
        <v>0</v>
      </c>
      <c r="AK44" s="2">
        <f>IF(AN44=15,K44,0)</f>
        <v>0</v>
      </c>
      <c r="AL44" s="2">
        <f>IF(AN44=21,K44,0)</f>
        <v>0</v>
      </c>
      <c r="AN44" s="2">
        <v>21</v>
      </c>
      <c r="AO44" s="2">
        <f>H44*1</f>
        <v>0</v>
      </c>
      <c r="AP44" s="2">
        <f>H44*(1-1)</f>
        <v>0</v>
      </c>
      <c r="AQ44" s="12" t="s">
        <v>101</v>
      </c>
      <c r="AV44" s="2">
        <f>AW44+AX44</f>
        <v>0</v>
      </c>
      <c r="AW44" s="2">
        <f>G44*AO44</f>
        <v>0</v>
      </c>
      <c r="AX44" s="2">
        <f>G44*AP44</f>
        <v>0</v>
      </c>
      <c r="AY44" s="12" t="s">
        <v>43</v>
      </c>
      <c r="AZ44" s="12" t="s">
        <v>171</v>
      </c>
      <c r="BA44" s="3" t="s">
        <v>145</v>
      </c>
      <c r="BC44" s="2">
        <f>AW44+AX44</f>
        <v>0</v>
      </c>
      <c r="BD44" s="2">
        <f>H44/(100-BE44)*100</f>
        <v>0</v>
      </c>
      <c r="BE44" s="2">
        <v>0</v>
      </c>
      <c r="BF44" s="2">
        <f>M44</f>
        <v>0</v>
      </c>
      <c r="BH44" s="2">
        <f>G44*AO44</f>
        <v>0</v>
      </c>
      <c r="BI44" s="2">
        <f>G44*AP44</f>
        <v>0</v>
      </c>
      <c r="BJ44" s="2">
        <f>G44*H44</f>
        <v>0</v>
      </c>
      <c r="BK44" s="2"/>
      <c r="BL44" s="2"/>
    </row>
    <row r="45" spans="9:11" ht="15" customHeight="1">
      <c r="I45" s="88" t="s">
        <v>152</v>
      </c>
      <c r="J45" s="88"/>
      <c r="K45" s="10">
        <f>K12+K16+K18+K21+K23+K25+K27+K30+K32+K34+K41</f>
        <v>0</v>
      </c>
    </row>
    <row r="46" ht="15" customHeight="1">
      <c r="A46" s="13" t="s">
        <v>15</v>
      </c>
    </row>
    <row r="47" spans="1:14" ht="12.75" customHeight="1">
      <c r="A47" s="55" t="s">
        <v>131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sheetProtection/>
  <mergeCells count="64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4:E5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I45:J45"/>
    <mergeCell ref="A47:N47"/>
    <mergeCell ref="D39:E39"/>
    <mergeCell ref="D40:E40"/>
    <mergeCell ref="D41:E41"/>
    <mergeCell ref="D42:E42"/>
    <mergeCell ref="D43:E43"/>
    <mergeCell ref="D44:E44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Kaleta Josef Ing.</cp:lastModifiedBy>
  <dcterms:created xsi:type="dcterms:W3CDTF">2021-06-10T20:06:38Z</dcterms:created>
  <dcterms:modified xsi:type="dcterms:W3CDTF">2023-05-12T07:26:12Z</dcterms:modified>
  <cp:category/>
  <cp:version/>
  <cp:contentType/>
  <cp:contentStatus/>
</cp:coreProperties>
</file>