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510" yWindow="600" windowWidth="10215" windowHeight="4500" activeTab="2"/>
  </bookViews>
  <sheets>
    <sheet name="Rekapitulace stavby" sheetId="1" r:id="rId1"/>
    <sheet name="Kanalizace" sheetId="3" r:id="rId2"/>
    <sheet name="Vodovod" sheetId="4" r:id="rId3"/>
    <sheet name="Stavební úpravy" sheetId="5" r:id="rId4"/>
  </sheets>
  <definedNames>
    <definedName name="_xlnm.Print_Area" localSheetId="1">'Kanalizace'!$C$4:$Q$70,'Kanalizace'!$C$76:$Q$103,'Kanalizace'!$C$109:$Q$175</definedName>
    <definedName name="_xlnm.Print_Area" localSheetId="0">'Rekapitulace stavby'!$C$4:$AP$70,'Rekapitulace stavby'!$C$76:$AP$95</definedName>
    <definedName name="_xlnm.Print_Area" localSheetId="3">'Stavební úpravy'!$C$4:$Q$70,'Stavební úpravy'!$C$76:$Q$109,'Stavební úpravy'!$C$115:$Q$224</definedName>
    <definedName name="_xlnm.Print_Area" localSheetId="2">'Vodovod'!$C$4:$Q$70,'Vodovod'!$C$76:$Q$100,'Vodovod'!$C$106:$Q$169</definedName>
    <definedName name="_xlnm.Print_Titles" localSheetId="0">'Rekapitulace stavby'!$85:$85</definedName>
    <definedName name="_xlnm.Print_Titles" localSheetId="1">'Kanalizace'!$119:$119</definedName>
    <definedName name="_xlnm.Print_Titles" localSheetId="2">'Vodovod'!$116:$116</definedName>
    <definedName name="_xlnm.Print_Titles" localSheetId="3">'Stavební úpravy'!$125:$125</definedName>
  </definedNames>
  <calcPr calcId="162913"/>
</workbook>
</file>

<file path=xl/sharedStrings.xml><?xml version="1.0" encoding="utf-8"?>
<sst xmlns="http://schemas.openxmlformats.org/spreadsheetml/2006/main" count="1616" uniqueCount="512">
  <si>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</si>
  <si>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</si>
  <si>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</si>
  <si>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</si>
  <si>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</si>
  <si>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</si>
  <si>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</si>
  <si>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</si>
  <si>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</si>
  <si>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</si>
  <si>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</si>
  <si>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</si>
  <si>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</si>
  <si>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</si>
  <si>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</si>
  <si>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</si>
  <si>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</si>
  <si>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</si>
  <si>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</si>
  <si>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</si>
  <si>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</si>
  <si>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</si>
  <si>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</si>
  <si>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</si>
  <si>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</si>
  <si>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>bude určen výběrem</t>
  </si>
  <si>
    <t>Projektant:</t>
  </si>
  <si>
    <t>ing. Krhovský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</si>
  <si>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</si>
  <si>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</si>
  <si>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</si>
  <si>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</si>
  <si>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</si>
  <si>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</si>
  <si>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</si>
  <si>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</si>
  <si>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</si>
  <si>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</si>
  <si>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</si>
  <si>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</si>
  <si>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</si>
  <si>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</si>
  <si>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</si>
  <si>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</si>
  <si>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</si>
  <si>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</si>
  <si>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</si>
  <si>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</si>
  <si>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</si>
  <si>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</si>
  <si>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</si>
  <si>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</si>
  <si>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</si>
  <si>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</si>
  <si>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</si>
  <si>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</si>
  <si>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</si>
  <si>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</si>
  <si>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</si>
  <si>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</si>
  <si>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</si>
  <si>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</si>
  <si>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</si>
  <si>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</si>
  <si>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</si>
  <si>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</si>
  <si>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</si>
  <si>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</si>
  <si>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</si>
  <si>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</si>
  <si>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</si>
  <si>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</si>
  <si>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</si>
  <si>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{2f1bae70-660f-42af-8a62-448794b15207}</t>
  </si>
  <si>
    <t>{00000000-0000-0000-0000-000000000000}</t>
  </si>
  <si>
    <t>/</t>
  </si>
  <si>
    <t>1</t>
  </si>
  <si>
    <t>{2897c6fb-2660-4e6b-8cdd-6e9aef727640}</t>
  </si>
  <si>
    <t>{7b99cb90-1f49-4b31-aea9-fd2a881fd550}</t>
  </si>
  <si>
    <t>{4145183a-aa50-4ead-b61e-0e1818533b1a}</t>
  </si>
  <si>
    <t>{083a510c-0699-455a-bd4a-73b418eff865}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</si>
  <si>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</si>
  <si>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</si>
  <si>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</si>
  <si>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</si>
  <si>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</si>
  <si>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</si>
  <si>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</si>
  <si>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</si>
  <si>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</si>
  <si>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</si>
  <si>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</si>
  <si>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</si>
  <si>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</si>
  <si>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</si>
  <si>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</si>
  <si>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</si>
  <si>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</si>
  <si>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</si>
  <si>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</si>
  <si>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</si>
  <si>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</si>
  <si>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</si>
  <si>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</si>
  <si>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</si>
  <si>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</si>
  <si>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</si>
  <si>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</si>
  <si>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</si>
  <si>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</si>
  <si>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</si>
  <si>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</si>
  <si>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</si>
  <si>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</si>
  <si>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</si>
  <si>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</si>
  <si>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</si>
  <si>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</si>
  <si>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</si>
  <si>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</si>
  <si>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</si>
  <si>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</si>
  <si>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</si>
  <si>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</si>
  <si>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16</t>
  </si>
  <si>
    <t>VV</t>
  </si>
  <si>
    <t>M</t>
  </si>
  <si>
    <t>4</t>
  </si>
  <si>
    <t>m</t>
  </si>
  <si>
    <t>%</t>
  </si>
  <si>
    <t>kus</t>
  </si>
  <si>
    <t>HSV - Práce a dodávky HSV</t>
  </si>
  <si>
    <t xml:space="preserve">    1 - Zemní práce</t>
  </si>
  <si>
    <t xml:space="preserve">    998 - Přesun hmot</t>
  </si>
  <si>
    <t>m3</t>
  </si>
  <si>
    <t>726241572</t>
  </si>
  <si>
    <t>263528709</t>
  </si>
  <si>
    <t>2061124149</t>
  </si>
  <si>
    <t>t</t>
  </si>
  <si>
    <t>1234417557</t>
  </si>
  <si>
    <t>-2128559726</t>
  </si>
  <si>
    <t>175111101</t>
  </si>
  <si>
    <t>Obsypání potrubí ručně sypaninou bez prohození, uloženou do 3 m</t>
  </si>
  <si>
    <t>583312890</t>
  </si>
  <si>
    <t>Kamenivo těžené frakce 0-8 mm</t>
  </si>
  <si>
    <t>34740017</t>
  </si>
  <si>
    <t>1765175188</t>
  </si>
  <si>
    <t>564871116</t>
  </si>
  <si>
    <t>-1462403116</t>
  </si>
  <si>
    <t>998735201</t>
  </si>
  <si>
    <t>-2028068018</t>
  </si>
  <si>
    <t>-333027457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</si>
  <si>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</si>
  <si>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</si>
  <si>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</si>
  <si>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</si>
  <si>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721 - Zdravotechnika - vnitřní kanalizace</t>
  </si>
  <si>
    <t xml:space="preserve">    776 - Podlahy povlakové</t>
  </si>
  <si>
    <t xml:space="preserve">    784 - Dokončovací práce - malby a tapety</t>
  </si>
  <si>
    <t>312231127</t>
  </si>
  <si>
    <t>Zdivo výplňové z cihel plných</t>
  </si>
  <si>
    <t>Cementová omítka hladká jednovrstvá vnitřních stěn nanášená ručně</t>
  </si>
  <si>
    <t>-420167270</t>
  </si>
  <si>
    <t>822194874</t>
  </si>
  <si>
    <t>631312141</t>
  </si>
  <si>
    <t>Doplnění rýh v dosavadních mazaninách betonem prostým</t>
  </si>
  <si>
    <t>1487558315</t>
  </si>
  <si>
    <t>965042231</t>
  </si>
  <si>
    <t>997013151</t>
  </si>
  <si>
    <t>Vnitrostaveništní doprava suti a vybouraných hmot pro budovy v do 6 m s omezením mechanizace</t>
  </si>
  <si>
    <t>1061008778</t>
  </si>
  <si>
    <t>997013501</t>
  </si>
  <si>
    <t>598983028</t>
  </si>
  <si>
    <t>998011001</t>
  </si>
  <si>
    <t>Přesun hmot pro budovy zděné v do 6 m</t>
  </si>
  <si>
    <t>10684397</t>
  </si>
  <si>
    <t>998711201</t>
  </si>
  <si>
    <t>Přesun hmot procentní pro izolace proti vodě, vlhkosti a plynům v objektech v do 6 m</t>
  </si>
  <si>
    <t>1029897031</t>
  </si>
  <si>
    <t>721173401</t>
  </si>
  <si>
    <t>1180498100</t>
  </si>
  <si>
    <t>-893662482</t>
  </si>
  <si>
    <t>721290111</t>
  </si>
  <si>
    <t>-217454666</t>
  </si>
  <si>
    <t>998721201</t>
  </si>
  <si>
    <t>Přesun hmot procentní pro vnitřní kanalizace v objektech v do 6 m</t>
  </si>
  <si>
    <t>776141124</t>
  </si>
  <si>
    <t>Vyrovnání podlah stěrkou samonivelační tl 10 mm</t>
  </si>
  <si>
    <t>998776201</t>
  </si>
  <si>
    <t>Přesun hmot procentní pro podlahy povlakové v objektech v do 6 m</t>
  </si>
  <si>
    <t>-2032031488</t>
  </si>
  <si>
    <t>784181105</t>
  </si>
  <si>
    <t xml:space="preserve">Základní akrylátová jednonásobná penetrace podkladu </t>
  </si>
  <si>
    <t>-1775903548</t>
  </si>
  <si>
    <t>784312025</t>
  </si>
  <si>
    <t xml:space="preserve">Dvojnásobné bílé vápenné malby </t>
  </si>
  <si>
    <t>226763588</t>
  </si>
  <si>
    <t>Studénka</t>
  </si>
  <si>
    <t>Město Studénka</t>
  </si>
  <si>
    <t>Stavební úpravy</t>
  </si>
  <si>
    <t>Kanalizace</t>
  </si>
  <si>
    <t>Vodovod</t>
  </si>
  <si>
    <t>Potrubí kanalizační plastové svodné systém KG SN4 DN 100 vč.montáže</t>
  </si>
  <si>
    <t>721173402</t>
  </si>
  <si>
    <t>Potrubí kanalizační plastové svodné systém KG SN4 DN 125 vč.montáže</t>
  </si>
  <si>
    <t>721174042</t>
  </si>
  <si>
    <t>Potrubí kanalizační z PP připojovací systém HT DN 40 vč.montáže</t>
  </si>
  <si>
    <t>721174043</t>
  </si>
  <si>
    <t>Potrubí kanalizační z PP připojovací systém HT DN 50 vč.montáže</t>
  </si>
  <si>
    <t>721174044</t>
  </si>
  <si>
    <t>Potrubí kanalizační z PP připojovací systém HT DN 70 vč.montáže</t>
  </si>
  <si>
    <t>721174045</t>
  </si>
  <si>
    <t>721194104</t>
  </si>
  <si>
    <t>Vyvedení a upevnění odpadních výpustek do DN 40</t>
  </si>
  <si>
    <t>721194105</t>
  </si>
  <si>
    <t>Vyvedení a upevnění odpadních výpustek DN 50</t>
  </si>
  <si>
    <t>721194109</t>
  </si>
  <si>
    <t>Vyvedení a upevnění odpadních výpustek DN 100</t>
  </si>
  <si>
    <t>koleno kanalizace plastové KGB 45°/100</t>
  </si>
  <si>
    <t>koleno kanalizace plastové KGB 45°/125</t>
  </si>
  <si>
    <t>odbočka jednoduchá KGEA 45° 125/125</t>
  </si>
  <si>
    <t>721273245</t>
  </si>
  <si>
    <t>Přivzdušňovací ventil HL905-podomítková verze DN75</t>
  </si>
  <si>
    <t>877265211</t>
  </si>
  <si>
    <t>Montáž tvarovek z tvrdého PVC-systém KG nebo HT  jednoosé do DN 100</t>
  </si>
  <si>
    <t>877265221</t>
  </si>
  <si>
    <t>Potrubí kanalizační z PP připojovací systém HT DN 100 vč.montáže</t>
  </si>
  <si>
    <t>721194106</t>
  </si>
  <si>
    <t>Vyvedení a upevnění odpadních výpustek DN 70</t>
  </si>
  <si>
    <t>Odbočka jednoduchá HTEA 100/100/45°</t>
  </si>
  <si>
    <t>Odbočka jednoduchá HTEA 70/50/45°</t>
  </si>
  <si>
    <t>Odbočka jednoduchá HTEA 100/50/45°</t>
  </si>
  <si>
    <t>Koleno HTB 100/45°</t>
  </si>
  <si>
    <t xml:space="preserve">    721 -Zdravotechnika - vnitřní kanalizace</t>
  </si>
  <si>
    <t xml:space="preserve">    713 - Izolace tepelné </t>
  </si>
  <si>
    <t>998713201</t>
  </si>
  <si>
    <t>Přesun hmot procentní pro izolace tepelné v objektech v do 6 m</t>
  </si>
  <si>
    <t xml:space="preserve">    722 - Zdravotechnika  - vnitřní vodovod</t>
  </si>
  <si>
    <t>722174002</t>
  </si>
  <si>
    <t>722174003</t>
  </si>
  <si>
    <t>722290234</t>
  </si>
  <si>
    <t>Proplach a dezinfekce vodovodního potrubí do DN 80</t>
  </si>
  <si>
    <t>998722201</t>
  </si>
  <si>
    <t>Přesun hmot procentní pro vnitřní vodovod v objektech v do 6 m</t>
  </si>
  <si>
    <t>soubor</t>
  </si>
  <si>
    <t>Nerez</t>
  </si>
  <si>
    <t>734292715</t>
  </si>
  <si>
    <t>ks</t>
  </si>
  <si>
    <t xml:space="preserve">    713 - Izolace tepelné</t>
  </si>
  <si>
    <t xml:space="preserve">    722 - Zdravotechnika -vnitřní vodovod</t>
  </si>
  <si>
    <t>713463211</t>
  </si>
  <si>
    <t xml:space="preserve">    723 - Zdravotechnika - zařízení, armatury</t>
  </si>
  <si>
    <t xml:space="preserve">    725 - Zdravotechnika - zařizovací předměty </t>
  </si>
  <si>
    <t xml:space="preserve">    725 - Zdravotechnika zařizovací předměty </t>
  </si>
  <si>
    <t>331</t>
  </si>
  <si>
    <t>725119125</t>
  </si>
  <si>
    <t xml:space="preserve">Montáž klozetových mís </t>
  </si>
  <si>
    <t>642110150</t>
  </si>
  <si>
    <t>Kryt na sifon bílý</t>
  </si>
  <si>
    <t>725861102</t>
  </si>
  <si>
    <t>Zápachová uzávěrka HL132 pro umyvadla DN 40</t>
  </si>
  <si>
    <t>725829131</t>
  </si>
  <si>
    <t>Montáž krytu sifonu umyvadel</t>
  </si>
  <si>
    <t>ventil rohový G 1/2</t>
  </si>
  <si>
    <t>596602568</t>
  </si>
  <si>
    <t>Připojovací hadička DN 15 - 80 cm</t>
  </si>
  <si>
    <t>998725201</t>
  </si>
  <si>
    <t>Přesun hmot procentní pro zařizovací předměty v objektech v do 6 m</t>
  </si>
  <si>
    <t>725219101</t>
  </si>
  <si>
    <t>Montáž umyvadla</t>
  </si>
  <si>
    <t>Přesun hmot procentní pro potrubí v objektech v do 6 m</t>
  </si>
  <si>
    <t>767995111</t>
  </si>
  <si>
    <t>kg</t>
  </si>
  <si>
    <t>12003128</t>
  </si>
  <si>
    <t>Objímka dvoušroubová M 8 DN 20</t>
  </si>
  <si>
    <t>12003138</t>
  </si>
  <si>
    <t>Objímka dvoušroubová M 8 DN 25</t>
  </si>
  <si>
    <t>12004853</t>
  </si>
  <si>
    <t>Objímka dvoušroubová M 8 DN 40</t>
  </si>
  <si>
    <t>12006064</t>
  </si>
  <si>
    <t>Objímka dvoušroubová M 10 DN 50</t>
  </si>
  <si>
    <t>12102116</t>
  </si>
  <si>
    <t>Objímka dvoušroubová M 10 DN 100</t>
  </si>
  <si>
    <t>třmen kruhový ON 130625 DN 25</t>
  </si>
  <si>
    <t>22101000</t>
  </si>
  <si>
    <t>31100830</t>
  </si>
  <si>
    <t>Sestava uchycení M8x30</t>
  </si>
  <si>
    <t>kpl</t>
  </si>
  <si>
    <t>31101030</t>
  </si>
  <si>
    <t>Sestava uchycení M10x30</t>
  </si>
  <si>
    <t>24081330</t>
  </si>
  <si>
    <t>Spojovací matice M8</t>
  </si>
  <si>
    <t>24101730</t>
  </si>
  <si>
    <t>Spojovací matice M10</t>
  </si>
  <si>
    <t>771571113</t>
  </si>
  <si>
    <t xml:space="preserve">Montáž podlah z keramických dlaždic </t>
  </si>
  <si>
    <t>597611180</t>
  </si>
  <si>
    <t>Dlaždice keramické Siko 33x33cm</t>
  </si>
  <si>
    <t>771571121</t>
  </si>
  <si>
    <t>Montáž  obkladů</t>
  </si>
  <si>
    <t>597614280</t>
  </si>
  <si>
    <t>Obklday keramické Siko 20x50</t>
  </si>
  <si>
    <t>771571810</t>
  </si>
  <si>
    <t>Zásyp jam, šachet rýh nebo kolem objektů sypaninou se zhutněním</t>
  </si>
  <si>
    <t>998732201</t>
  </si>
  <si>
    <t>713131151</t>
  </si>
  <si>
    <t>Montáž izolace tepelné stěn a základů volně vloženými rohožemi, pásy, dílci, deskami 1 vrstva</t>
  </si>
  <si>
    <t>283723050</t>
  </si>
  <si>
    <t>deska z pěnového polystyrenu EPS 100 S 1000 x 500 x 50 mm</t>
  </si>
  <si>
    <t>Demontáž izolace tepelné potrubí ZTI vnitřní voda a kanalizace</t>
  </si>
  <si>
    <t>733110808</t>
  </si>
  <si>
    <t>Demontáž potrubí ocelového pozinkovaného  závitového do DN50</t>
  </si>
  <si>
    <t>Demontáž zařizovacích předmětů</t>
  </si>
  <si>
    <t xml:space="preserve">    733 - Demontáže rozvodné potrubí, ZP </t>
  </si>
  <si>
    <t>Poplatek za uložení stavebního směsného odpadu na skládce</t>
  </si>
  <si>
    <t>161101101</t>
  </si>
  <si>
    <t xml:space="preserve">    1 - Zemní práce (venkovní)</t>
  </si>
  <si>
    <t xml:space="preserve">    9 - Ostatní konstrukce a práce, bourání (vnitřní)</t>
  </si>
  <si>
    <t>Vrtání otvorů ve zdivu a stropu, otvor DN 25</t>
  </si>
  <si>
    <t>Podklad ze štěrkodrtě ŠD tl. 300 mm ( kanalizace v 1.NP, 1.PP)</t>
  </si>
  <si>
    <t xml:space="preserve">    733 - Demontáže rozvodné potrubí, ZP</t>
  </si>
  <si>
    <t xml:space="preserve">    6 - Úpravy povrchů, podlahy a osazování výplní </t>
  </si>
  <si>
    <t>Vyvěšení křídel dveří do 2m2</t>
  </si>
  <si>
    <t>Siko</t>
  </si>
  <si>
    <t>Interiérové dveře Siko Natural Ibiza (pravé/levé) 60-80cm vč.klik</t>
  </si>
  <si>
    <t>Montáž dveří vnitřních jednokřídlých vč.klik</t>
  </si>
  <si>
    <t>Redukce HTR 70/50</t>
  </si>
  <si>
    <t>Montáž tvarovek z tvrdého PVC-systém KG nebo HT dvouosé do DN 100</t>
  </si>
  <si>
    <t>734209115</t>
  </si>
  <si>
    <t xml:space="preserve">    723 - Zdravotechnika  - zařízení, armatury  </t>
  </si>
  <si>
    <t>Nerezová skřňka NIKA do zdi (30cmx15cmx15cm) pro ventil KK25 a elektroventil d25 - toalety ,  piosoáry vč.mont</t>
  </si>
  <si>
    <t>Bourání podkladů pod dlažby nebo mazanin betonových  tl přes 100 mm, šířka 0,6m pl do 14 m2 (stávající  kanalizace,  vč.odboček ke stupačkám) v1NP, 1.PP</t>
  </si>
  <si>
    <t xml:space="preserve">Demontáž podlah a obkladů z dlaždic keramických kladených do malty (umyvárny, toalety) + prostory místností nad  kanalizací  </t>
  </si>
  <si>
    <t>28611351</t>
  </si>
  <si>
    <t>28611356</t>
  </si>
  <si>
    <t>28611910</t>
  </si>
  <si>
    <t>28615612</t>
  </si>
  <si>
    <t>28615610</t>
  </si>
  <si>
    <t>Koleno HTB 50/45°</t>
  </si>
  <si>
    <t>28615609</t>
  </si>
  <si>
    <t>Koleno HTB 40/45°</t>
  </si>
  <si>
    <t>28615625</t>
  </si>
  <si>
    <t>28615552</t>
  </si>
  <si>
    <t>28615551</t>
  </si>
  <si>
    <t>28615584</t>
  </si>
  <si>
    <t>Odbočka dvojitá HTDA 100/100/100/45°</t>
  </si>
  <si>
    <t>28615622</t>
  </si>
  <si>
    <t>Odbočka jednoduchá HTEA 40/40/45°</t>
  </si>
  <si>
    <t>28615550</t>
  </si>
  <si>
    <t>Odbočka jednoduchá HTEA 50/40/45°</t>
  </si>
  <si>
    <t>28615637</t>
  </si>
  <si>
    <t>Redukce HTR 100/70</t>
  </si>
  <si>
    <t>28615636</t>
  </si>
  <si>
    <t>28615635</t>
  </si>
  <si>
    <t>Redukce HTR 50/40</t>
  </si>
  <si>
    <t>28615603</t>
  </si>
  <si>
    <t>Čistící kus KGRE 100</t>
  </si>
  <si>
    <t>Redukce HTR 125/100</t>
  </si>
  <si>
    <t>28615638</t>
  </si>
  <si>
    <t>Montáž tvarovek z tvrdého PVC-systém KG nebo HT jednoosé do DN 125</t>
  </si>
  <si>
    <t>877275221</t>
  </si>
  <si>
    <t>727112006</t>
  </si>
  <si>
    <t>Protipožární prostup potrubí PVC/HT 100, protipožární manžeta Hilti, bandáž + tmel Hilti, vč.montáže</t>
  </si>
  <si>
    <t>Zkouška těsnosti potrubí kanalizace vodou do DN 125</t>
  </si>
  <si>
    <t xml:space="preserve">    767 -Konstrukce zámečnické</t>
  </si>
  <si>
    <t>Montáž atypických zámečnických konstrukcí hmotnosti do 5 kg</t>
  </si>
  <si>
    <t>12006071</t>
  </si>
  <si>
    <t>Objímka dvoušroubová M 8 DN 70</t>
  </si>
  <si>
    <t>23008050</t>
  </si>
  <si>
    <t>Závitová tyč M8x50 - 100</t>
  </si>
  <si>
    <t>31271820</t>
  </si>
  <si>
    <t xml:space="preserve">Nosník 27/18x200 </t>
  </si>
  <si>
    <t>998767203</t>
  </si>
  <si>
    <t>Přesun hmot procentní pro zámečnické konstrukce v objektech v do 24m</t>
  </si>
  <si>
    <t>Závitová tyč M10x(100-250mm)</t>
  </si>
  <si>
    <t>28377048</t>
  </si>
  <si>
    <t>Trubice z pěnového polyetylenu Tubex pro D 25,  tl.20mm, 28/20mm</t>
  </si>
  <si>
    <t>Montáž izolace izolačními trubicemi D do 50 mm</t>
  </si>
  <si>
    <t>Potrubí vodovodní plastové PPR svar polyfuze PN 16 D 20 x 2,8 mm</t>
  </si>
  <si>
    <t>Potrubí vodovodní plastové PPR svar polyfuze PN 16 D 25 x 3,5 mm</t>
  </si>
  <si>
    <t xml:space="preserve">722290226 </t>
  </si>
  <si>
    <t>Zkouška těsnosti vodovodního potrubí do DN 50</t>
  </si>
  <si>
    <t>734209113</t>
  </si>
  <si>
    <t>Montáž armatury závitové s dvěma závity G 1/2</t>
  </si>
  <si>
    <t>Montáž armatury závitové s dvěma závity G 1</t>
  </si>
  <si>
    <t>727112001</t>
  </si>
  <si>
    <t>64211005</t>
  </si>
  <si>
    <t>64221020</t>
  </si>
  <si>
    <t>64251327</t>
  </si>
  <si>
    <t>725129102</t>
  </si>
  <si>
    <t>Montáž pisoárů automatických</t>
  </si>
  <si>
    <t>55144047</t>
  </si>
  <si>
    <t>Montáž bateriií umyvadlových stojánkových</t>
  </si>
  <si>
    <t>725869101</t>
  </si>
  <si>
    <t>Montáž zápachových uzávěrek umyvadel</t>
  </si>
  <si>
    <t>725869218</t>
  </si>
  <si>
    <t>725813111</t>
  </si>
  <si>
    <t>725819401</t>
  </si>
  <si>
    <t>Montáž rohových ventilů s připojovací  hadičkou</t>
  </si>
  <si>
    <t>22400025</t>
  </si>
  <si>
    <t xml:space="preserve">Hloubení nezapažených rýh š od 800do 2000 mm ručně v hornině tř. I sk.3 </t>
  </si>
  <si>
    <t>132212332</t>
  </si>
  <si>
    <t>139001101</t>
  </si>
  <si>
    <t xml:space="preserve">Příplatek za ztížení vykopávky v blízkosti podzemního vedení </t>
  </si>
  <si>
    <t>Svislé přemístění výkopku nošením z horniny tř.I sk.3</t>
  </si>
  <si>
    <t>162211201</t>
  </si>
  <si>
    <t>Vodorovné přemístění dvýkopu a sypanin nošením s vyprázdněním nádoby do doprav.prostředku vzdálenost  z horniny tř,I,sk.3</t>
  </si>
  <si>
    <t>174111101</t>
  </si>
  <si>
    <t>113106171</t>
  </si>
  <si>
    <t>Mont</t>
  </si>
  <si>
    <t>612335413</t>
  </si>
  <si>
    <t>Cementová omítka hladká jednovrstvá vnitřních stěn nanášená ručně (drážky ve zdivu SV,TV)</t>
  </si>
  <si>
    <t>971033131</t>
  </si>
  <si>
    <t>971033251</t>
  </si>
  <si>
    <t>Vrtání otvorů do zdivu a stropu dp plochy 0,0225m2, tl.450mm, (prom otvor DN 100)</t>
  </si>
  <si>
    <t>5771341200</t>
  </si>
  <si>
    <t>Podkladový beton ( v místě rozvodu kanalizace 1PP) tl.8cm nad  potrubím kanalizace 1.NP</t>
  </si>
  <si>
    <t>974031155</t>
  </si>
  <si>
    <t>Vysekání rýh ve zdivu cihelném do hl.100mm ,šířky do 200mm</t>
  </si>
  <si>
    <t>76769182</t>
  </si>
  <si>
    <t>Přesun hmot procentní  v objektech v do 6 m</t>
  </si>
  <si>
    <t>171201221</t>
  </si>
  <si>
    <t>Poplatek za uložení odpadu na skládce (skládkovné)</t>
  </si>
  <si>
    <t>Odvoz vybouraných hmot na skládku nebo meziskládku do 1 km se složením</t>
  </si>
  <si>
    <t>713100921</t>
  </si>
  <si>
    <t>721140802</t>
  </si>
  <si>
    <t>Demontáž potrubí z litinových trub do DN100</t>
  </si>
  <si>
    <t>713490811</t>
  </si>
  <si>
    <t>7251108pc</t>
  </si>
  <si>
    <t>734200823</t>
  </si>
  <si>
    <t>Demontáž armatury závitové se dvěma závity do G 6/4</t>
  </si>
  <si>
    <t>Odvoz materiálu do 1 km se složením (litinové potrubí)</t>
  </si>
  <si>
    <t xml:space="preserve">Místnost -toalety,umývárny a  prostory podlah nad kanalizaci  </t>
  </si>
  <si>
    <t>Výměna rozvodů vody,odpadů, oprava sociálního zázemí na 1.stupni ZŠ družina Butovická ve Studénce-II.etapa</t>
  </si>
  <si>
    <t>28611908</t>
  </si>
  <si>
    <t>odbočka jednoduchá KGEA 45° 100/100</t>
  </si>
  <si>
    <t>28611502</t>
  </si>
  <si>
    <t>redukce KGR 125/100</t>
  </si>
  <si>
    <t>Montáž tvarovek z tvrdého PVC-systém KG nebo HT dvouosé do DN 125</t>
  </si>
  <si>
    <t>28617480</t>
  </si>
  <si>
    <t>877310440</t>
  </si>
  <si>
    <t>Napojovací sedlo Flex-Seal FA a vložka korugovaná BC12 pro potrubí KG SN DN125 (napojení na hlavní řád obce-kamenina)</t>
  </si>
  <si>
    <t>Montáž korugované vložky DN125 , vč.řezání otvoru DN125 do stávajícího potrubí obce -kamenina</t>
  </si>
  <si>
    <t>Trubice z pěnového polyetylenu Tubex pro D 20,  tl.20mm, 22/20mm</t>
  </si>
  <si>
    <t>28377045</t>
  </si>
  <si>
    <t>722130233</t>
  </si>
  <si>
    <t>Potrubí vodovodní ocelové závitové pozinkované svařované běžné DN 25</t>
  </si>
  <si>
    <t>734292714</t>
  </si>
  <si>
    <t>Kohout kulový přímý G 1" PN 42 do 185°C vnitřní závit</t>
  </si>
  <si>
    <t>Kohout kulový přímý G 3/4" PN 42 do 185°C vnitřní závit</t>
  </si>
  <si>
    <t>734292713</t>
  </si>
  <si>
    <t>Kohout kulový přímý G 1/2" PN 42 do 185°C vnitřní závit</t>
  </si>
  <si>
    <t>Šroubení přímé pozink DN25 ( 1 ")</t>
  </si>
  <si>
    <t>Protipožární prostup potrubí dn 25, protipožární tmel Hilti, prostup stěnou vč.montáže</t>
  </si>
  <si>
    <t>31384020</t>
  </si>
  <si>
    <t>Nosník 38/40x500</t>
  </si>
  <si>
    <t>64236041</t>
  </si>
  <si>
    <t>"Úsek kanalizace  škola-Š1"  21,3*1*1</t>
  </si>
  <si>
    <t>21,3/2</t>
  </si>
  <si>
    <t>"Úsek kanalizace  škola-Š1"  21,3*1*0,45</t>
  </si>
  <si>
    <t>"Výkop" 21,3</t>
  </si>
  <si>
    <t>"Odvoz" - 9,585</t>
  </si>
  <si>
    <t>9,585*1,7*1,01</t>
  </si>
  <si>
    <t xml:space="preserve">Demontáž zámkové dlažby ručně ( vedle družiny-vjezd) </t>
  </si>
  <si>
    <t>Montáž zámkové dlažby chodníku (vedle družiny-vjezd)</t>
  </si>
  <si>
    <t>113107163</t>
  </si>
  <si>
    <t>Odstranění podkladu pl přes 50 do 200 m2 z kameniva drceného tl 300 mm (v obecní komunikaci)</t>
  </si>
  <si>
    <t>113107182</t>
  </si>
  <si>
    <t>Odstranění podkladu pl přes 50 do 200 m2 živičných tl 100 mm</t>
  </si>
  <si>
    <t>919735112</t>
  </si>
  <si>
    <t>Řezání stávajícího živičného krytu hl do 100 mm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</si>
  <si>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</si>
  <si>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</si>
  <si>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</si>
  <si>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</si>
  <si>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</si>
  <si>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</si>
  <si>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</si>
  <si>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</si>
  <si>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PC-doprav.značen.1</t>
  </si>
  <si>
    <t>Dopravní značení</t>
  </si>
  <si>
    <t>47,4*9</t>
  </si>
  <si>
    <t>Podklad ze štěrkodrtě ŠD tl. 300 mm</t>
  </si>
  <si>
    <t>567122111</t>
  </si>
  <si>
    <t>Podklad ze směsi stmelené cementem SC C 8/10 (KSC I) tl 120 mm</t>
  </si>
  <si>
    <t>573111112</t>
  </si>
  <si>
    <t>Postřik živičný infiltrační s posypem z asfaltu množství 1 kg/m2</t>
  </si>
  <si>
    <t>573231111</t>
  </si>
  <si>
    <t>Postřik živičný spojovací ze silniční emulze v množství do 0,7 kg/m2</t>
  </si>
  <si>
    <t>577134121</t>
  </si>
  <si>
    <t>Asfaltový beton vrstva obrusná ACO 11 (ABS) tř. I tl 40 mm š přes 3 m z nemodifikovaného asfaltu</t>
  </si>
  <si>
    <t>577155132</t>
  </si>
  <si>
    <t>Asfaltový beton vrstva ložní ACL 16 (ABH) tl 60 mm š do 3 m z modifikovaného asfaltu</t>
  </si>
  <si>
    <t>599141111</t>
  </si>
  <si>
    <t>Vyplnění spár mezi silničními dílci živičnou zálivkou</t>
  </si>
  <si>
    <t>"Potrubí - asfalt" 3*0,5</t>
  </si>
  <si>
    <t xml:space="preserve">Místnost -toalety,umývárny  </t>
  </si>
  <si>
    <t>"Úsek kanalizace  škola-1.PP"  6*0,5*0,5</t>
  </si>
  <si>
    <t>1,5/2</t>
  </si>
  <si>
    <t>"Úsek kanalizace  škola-1.PP"  6*0,5*0,45</t>
  </si>
  <si>
    <t>"Výkop" 1,80</t>
  </si>
  <si>
    <t>"Odvoz" - 1,35</t>
  </si>
  <si>
    <t>1,50*1,7*1,01</t>
  </si>
  <si>
    <t xml:space="preserve">8 ks  toalety </t>
  </si>
  <si>
    <t>(9,385+1,35)*1,9</t>
  </si>
  <si>
    <t xml:space="preserve">Provedení izolace proti zemní vlhkosti - D+M (nad  potrubím kanalizace a odboček 1PP) družina </t>
  </si>
  <si>
    <t xml:space="preserve">Místnost -toalety,umývárny   </t>
  </si>
  <si>
    <t>Umyvadlo keramické 55cm , 550x420mm, vývod uprostřed</t>
  </si>
  <si>
    <t>Umyvátko keramické, 450x360, vývod uprostřed</t>
  </si>
  <si>
    <t>Keramický pisoár (300x250x420mm, délka,šířka,výška)s automatickým infračerveným  splachovačem (pro 1 pisoár samostatně) vč.montážního prvku senzoru pro pisoár, bateriové napájení 9V, dvoucestného uzavíracího ventilu (pro 1.stupeň ZŠ)</t>
  </si>
  <si>
    <t>Baterie umyvadlová páková stojánková chromovaná</t>
  </si>
  <si>
    <t xml:space="preserve">Klozet keramický stojící s hlubokým splachováním, vodorovný odpad, duraplastové sedátko s poklopem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</si>
</sst>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8"/>
      <color theme="10"/>
      <name val="Trebuchet MS"/>
      <family val="2"/>
    </font>
    <font>
      <sz val="8"/>
      <color rgb="FFFF0000"/>
      <name val="Trebuchet MS"/>
      <family val="2"/>
    </font>
    <font>
      <sz val="8"/>
      <color theme="1"/>
      <name val="Trebuchet MS"/>
      <family val="2"/>
    </font>
    <font>
      <sz val="10"/>
      <color rgb="FFFF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dotted">
        <color rgb="FF969696"/>
      </top>
      <bottom style="hair">
        <color rgb="FF969696"/>
      </bottom>
    </border>
    <border>
      <left/>
      <right/>
      <top style="dotted">
        <color rgb="FF969696"/>
      </top>
      <bottom style="hair">
        <color rgb="FF969696"/>
      </bottom>
    </border>
    <border>
      <left/>
      <right style="hair">
        <color rgb="FF969696"/>
      </right>
      <top style="dotted">
        <color rgb="FF969696"/>
      </top>
      <bottom style="hair">
        <color rgb="FF96969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>
      <alignment/>
      <protection locked="0"/>
    </xf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4" fillId="0" borderId="24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38" fillId="0" borderId="0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167" fontId="39" fillId="0" borderId="24" xfId="0" applyNumberFormat="1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67" fontId="3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/>
    <xf numFmtId="0" fontId="9" fillId="0" borderId="0" xfId="0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4" fillId="4" borderId="0" xfId="0" applyNumberFormat="1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13" fillId="2" borderId="0" xfId="20" applyFont="1" applyFill="1" applyAlignment="1" applyProtection="1">
      <alignment horizontal="center" vertical="center"/>
      <protection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4" fontId="34" fillId="0" borderId="21" xfId="0" applyNumberFormat="1" applyFont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4" fontId="39" fillId="0" borderId="21" xfId="0" applyNumberFormat="1" applyFont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4" fillId="0" borderId="24" xfId="0" applyFont="1" applyBorder="1" applyAlignment="1" applyProtection="1">
      <alignment vertical="center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Hypertextový odkaz 3" xfId="22"/>
    <cellStyle name="Hypertextový odkaz 4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6"/>
  <sheetViews>
    <sheetView showGridLines="0" workbookViewId="0" topLeftCell="A1">
      <pane ySplit="1" topLeftCell="A117" activePane="bottomLeft" state="frozen"/>
      <selection pane="bottomLeft" activeCell="AC17" sqref="AC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254" t="s">
        <v>7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R2" s="277" t="s">
        <v>8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256" t="s">
        <v>12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4"/>
      <c r="AS4" s="18" t="s">
        <v>13</v>
      </c>
      <c r="BS4" s="19" t="s">
        <v>14</v>
      </c>
    </row>
    <row r="5" spans="2:71" ht="14.45" customHeight="1">
      <c r="B5" s="23"/>
      <c r="C5" s="25"/>
      <c r="D5" s="26" t="s">
        <v>15</v>
      </c>
      <c r="E5" s="25"/>
      <c r="F5" s="25"/>
      <c r="G5" s="25"/>
      <c r="H5" s="25"/>
      <c r="I5" s="25"/>
      <c r="J5" s="25"/>
      <c r="K5" s="258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"/>
      <c r="AQ5" s="24"/>
      <c r="BS5" s="19" t="s">
        <v>9</v>
      </c>
    </row>
    <row r="6" spans="2:71" ht="36.95" customHeight="1">
      <c r="B6" s="23"/>
      <c r="C6" s="25"/>
      <c r="D6" s="28" t="s">
        <v>16</v>
      </c>
      <c r="E6" s="25"/>
      <c r="F6" s="25"/>
      <c r="G6" s="25"/>
      <c r="H6" s="25"/>
      <c r="I6" s="25"/>
      <c r="J6" s="25"/>
      <c r="K6" s="260" t="s">
        <v>433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"/>
      <c r="AQ6" s="24"/>
      <c r="BS6" s="19" t="s">
        <v>9</v>
      </c>
    </row>
    <row r="7" spans="2:71" ht="14.45" customHeight="1">
      <c r="B7" s="23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2:71" ht="14.45" customHeight="1">
      <c r="B8" s="23"/>
      <c r="C8" s="25"/>
      <c r="D8" s="29" t="s">
        <v>19</v>
      </c>
      <c r="E8" s="25"/>
      <c r="F8" s="25"/>
      <c r="G8" s="25"/>
      <c r="H8" s="25"/>
      <c r="I8" s="25"/>
      <c r="J8" s="25"/>
      <c r="K8" s="167" t="s">
        <v>197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20</v>
      </c>
      <c r="AL8" s="25"/>
      <c r="AM8" s="25"/>
      <c r="AN8" s="171">
        <v>44311</v>
      </c>
      <c r="AO8" s="25"/>
      <c r="AP8" s="25"/>
      <c r="AQ8" s="24"/>
      <c r="BS8" s="19" t="s">
        <v>9</v>
      </c>
    </row>
    <row r="9" spans="2:71" ht="14.45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2:71" ht="14.45" customHeight="1">
      <c r="B10" s="23"/>
      <c r="C10" s="25"/>
      <c r="D10" s="29" t="s">
        <v>21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22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2:71" ht="18.4" customHeight="1">
      <c r="B11" s="23"/>
      <c r="C11" s="25"/>
      <c r="D11" s="25"/>
      <c r="E11" s="167" t="s">
        <v>198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23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2:71" ht="6.95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2:71" ht="14.45" customHeight="1">
      <c r="B13" s="23"/>
      <c r="C13" s="25"/>
      <c r="D13" s="29" t="s">
        <v>24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22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2:71" ht="15">
      <c r="B14" s="23"/>
      <c r="C14" s="25"/>
      <c r="D14" s="25"/>
      <c r="E14" s="27" t="s">
        <v>25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23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2:71" ht="6.95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2:71" ht="14.45" customHeight="1">
      <c r="B16" s="23"/>
      <c r="C16" s="25"/>
      <c r="D16" s="29" t="s">
        <v>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22</v>
      </c>
      <c r="AL16" s="25"/>
      <c r="AM16" s="25"/>
      <c r="AN16" s="27" t="s">
        <v>5</v>
      </c>
      <c r="AO16" s="25"/>
      <c r="AP16" s="25"/>
      <c r="AQ16" s="24"/>
      <c r="BS16" s="19" t="s">
        <v>6</v>
      </c>
    </row>
    <row r="17" spans="2:71" ht="18.4" customHeight="1">
      <c r="B17" s="23"/>
      <c r="C17" s="25"/>
      <c r="D17" s="25"/>
      <c r="E17" s="27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23</v>
      </c>
      <c r="AL17" s="25"/>
      <c r="AM17" s="25"/>
      <c r="AN17" s="27" t="s">
        <v>5</v>
      </c>
      <c r="AO17" s="25"/>
      <c r="AP17" s="25"/>
      <c r="AQ17" s="24"/>
      <c r="BS17" s="19" t="s">
        <v>28</v>
      </c>
    </row>
    <row r="18" spans="2:71" ht="6.95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45" customHeight="1">
      <c r="B19" s="23"/>
      <c r="C19" s="25"/>
      <c r="D19" s="29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22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43" ht="18.4" customHeight="1">
      <c r="B20" s="23"/>
      <c r="C20" s="25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23</v>
      </c>
      <c r="AL20" s="25"/>
      <c r="AM20" s="25"/>
      <c r="AN20" s="27" t="s">
        <v>5</v>
      </c>
      <c r="AO20" s="25"/>
      <c r="AP20" s="25"/>
      <c r="AQ20" s="24"/>
    </row>
    <row r="21" spans="2:43" ht="6.95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43" ht="15">
      <c r="B22" s="23"/>
      <c r="C22" s="25"/>
      <c r="D22" s="29" t="s">
        <v>30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43" ht="16.5" customHeight="1">
      <c r="B23" s="23"/>
      <c r="C23" s="25"/>
      <c r="D23" s="25"/>
      <c r="E23" s="261" t="s">
        <v>5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5"/>
      <c r="AP23" s="25"/>
      <c r="AQ23" s="24"/>
    </row>
    <row r="24" spans="2:43" ht="6.95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43" ht="6.95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43" ht="14.45" customHeight="1">
      <c r="B26" s="23"/>
      <c r="C26" s="25"/>
      <c r="D26" s="31" t="s">
        <v>31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85">
        <f>ROUND(AG87,2)</f>
        <v>0</v>
      </c>
      <c r="AL26" s="259"/>
      <c r="AM26" s="259"/>
      <c r="AN26" s="259"/>
      <c r="AO26" s="259"/>
      <c r="AP26" s="25"/>
      <c r="AQ26" s="24"/>
    </row>
    <row r="27" spans="2:43" ht="14.45" customHeight="1">
      <c r="B27" s="23"/>
      <c r="C27" s="25"/>
      <c r="D27" s="31" t="s">
        <v>32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85">
        <f>ROUND(AG93,2)</f>
        <v>0</v>
      </c>
      <c r="AL27" s="285"/>
      <c r="AM27" s="285"/>
      <c r="AN27" s="285"/>
      <c r="AO27" s="285"/>
      <c r="AP27" s="25"/>
      <c r="AQ27" s="24"/>
    </row>
    <row r="28" spans="2:43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9" customHeight="1">
      <c r="B29" s="32"/>
      <c r="C29" s="33"/>
      <c r="D29" s="35" t="s">
        <v>33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86">
        <f>ROUND(AK26+AK27,2)</f>
        <v>0</v>
      </c>
      <c r="AL29" s="287"/>
      <c r="AM29" s="287"/>
      <c r="AN29" s="287"/>
      <c r="AO29" s="287"/>
      <c r="AP29" s="33"/>
      <c r="AQ29" s="34"/>
    </row>
    <row r="30" spans="2:43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45" customHeight="1">
      <c r="B31" s="37"/>
      <c r="C31" s="38"/>
      <c r="D31" s="39" t="s">
        <v>34</v>
      </c>
      <c r="E31" s="38"/>
      <c r="F31" s="39" t="s">
        <v>35</v>
      </c>
      <c r="G31" s="38"/>
      <c r="H31" s="38"/>
      <c r="I31" s="38"/>
      <c r="J31" s="38"/>
      <c r="K31" s="38"/>
      <c r="L31" s="251">
        <v>0.21</v>
      </c>
      <c r="M31" s="252"/>
      <c r="N31" s="252"/>
      <c r="O31" s="252"/>
      <c r="P31" s="38"/>
      <c r="Q31" s="38"/>
      <c r="R31" s="38"/>
      <c r="S31" s="38"/>
      <c r="T31" s="41" t="s">
        <v>36</v>
      </c>
      <c r="U31" s="38"/>
      <c r="V31" s="38"/>
      <c r="W31" s="253">
        <f>AK29</f>
        <v>0</v>
      </c>
      <c r="X31" s="252"/>
      <c r="Y31" s="252"/>
      <c r="Z31" s="252"/>
      <c r="AA31" s="252"/>
      <c r="AB31" s="252"/>
      <c r="AC31" s="252"/>
      <c r="AD31" s="252"/>
      <c r="AE31" s="252"/>
      <c r="AF31" s="38"/>
      <c r="AG31" s="38"/>
      <c r="AH31" s="38"/>
      <c r="AI31" s="38"/>
      <c r="AJ31" s="38"/>
      <c r="AK31" s="253">
        <f>SUM(W31*0.21)</f>
        <v>0</v>
      </c>
      <c r="AL31" s="252"/>
      <c r="AM31" s="252"/>
      <c r="AN31" s="252"/>
      <c r="AO31" s="252"/>
      <c r="AP31" s="38"/>
      <c r="AQ31" s="42"/>
    </row>
    <row r="32" spans="2:43" s="2" customFormat="1" ht="14.45" customHeight="1">
      <c r="B32" s="37"/>
      <c r="C32" s="38"/>
      <c r="D32" s="38"/>
      <c r="E32" s="38"/>
      <c r="F32" s="39" t="s">
        <v>37</v>
      </c>
      <c r="G32" s="38"/>
      <c r="H32" s="38"/>
      <c r="I32" s="38"/>
      <c r="J32" s="38"/>
      <c r="K32" s="38"/>
      <c r="L32" s="251">
        <v>0.15</v>
      </c>
      <c r="M32" s="252"/>
      <c r="N32" s="252"/>
      <c r="O32" s="252"/>
      <c r="P32" s="38"/>
      <c r="Q32" s="38"/>
      <c r="R32" s="38"/>
      <c r="S32" s="38"/>
      <c r="T32" s="41" t="s">
        <v>36</v>
      </c>
      <c r="U32" s="38"/>
      <c r="V32" s="38"/>
      <c r="W32" s="253"/>
      <c r="X32" s="252"/>
      <c r="Y32" s="252"/>
      <c r="Z32" s="252"/>
      <c r="AA32" s="252"/>
      <c r="AB32" s="252"/>
      <c r="AC32" s="252"/>
      <c r="AD32" s="252"/>
      <c r="AE32" s="252"/>
      <c r="AF32" s="38"/>
      <c r="AG32" s="38"/>
      <c r="AH32" s="38"/>
      <c r="AI32" s="38"/>
      <c r="AJ32" s="38"/>
      <c r="AK32" s="253"/>
      <c r="AL32" s="252"/>
      <c r="AM32" s="252"/>
      <c r="AN32" s="252"/>
      <c r="AO32" s="252"/>
      <c r="AP32" s="38"/>
      <c r="AQ32" s="42"/>
    </row>
    <row r="33" spans="2:43" s="2" customFormat="1" ht="14.45" customHeight="1" hidden="1">
      <c r="B33" s="37"/>
      <c r="C33" s="38"/>
      <c r="D33" s="38"/>
      <c r="E33" s="38"/>
      <c r="F33" s="39" t="s">
        <v>38</v>
      </c>
      <c r="G33" s="38"/>
      <c r="H33" s="38"/>
      <c r="I33" s="38"/>
      <c r="J33" s="38"/>
      <c r="K33" s="38"/>
      <c r="L33" s="251">
        <v>0.21</v>
      </c>
      <c r="M33" s="252"/>
      <c r="N33" s="252"/>
      <c r="O33" s="252"/>
      <c r="P33" s="38"/>
      <c r="Q33" s="38"/>
      <c r="R33" s="38"/>
      <c r="S33" s="38"/>
      <c r="T33" s="41" t="s">
        <v>36</v>
      </c>
      <c r="U33" s="38"/>
      <c r="V33" s="38"/>
      <c r="W33" s="253" t="e">
        <f>ROUND(BB87+SUM(CF94),2)</f>
        <v>#REF!</v>
      </c>
      <c r="X33" s="252"/>
      <c r="Y33" s="252"/>
      <c r="Z33" s="252"/>
      <c r="AA33" s="252"/>
      <c r="AB33" s="252"/>
      <c r="AC33" s="252"/>
      <c r="AD33" s="252"/>
      <c r="AE33" s="252"/>
      <c r="AF33" s="38"/>
      <c r="AG33" s="38"/>
      <c r="AH33" s="38"/>
      <c r="AI33" s="38"/>
      <c r="AJ33" s="38"/>
      <c r="AK33" s="253">
        <v>0</v>
      </c>
      <c r="AL33" s="252"/>
      <c r="AM33" s="252"/>
      <c r="AN33" s="252"/>
      <c r="AO33" s="252"/>
      <c r="AP33" s="38"/>
      <c r="AQ33" s="42"/>
    </row>
    <row r="34" spans="2:43" s="2" customFormat="1" ht="14.45" customHeight="1" hidden="1">
      <c r="B34" s="37"/>
      <c r="C34" s="38"/>
      <c r="D34" s="38"/>
      <c r="E34" s="38"/>
      <c r="F34" s="39" t="s">
        <v>39</v>
      </c>
      <c r="G34" s="38"/>
      <c r="H34" s="38"/>
      <c r="I34" s="38"/>
      <c r="J34" s="38"/>
      <c r="K34" s="38"/>
      <c r="L34" s="251">
        <v>0.15</v>
      </c>
      <c r="M34" s="252"/>
      <c r="N34" s="252"/>
      <c r="O34" s="252"/>
      <c r="P34" s="38"/>
      <c r="Q34" s="38"/>
      <c r="R34" s="38"/>
      <c r="S34" s="38"/>
      <c r="T34" s="41" t="s">
        <v>36</v>
      </c>
      <c r="U34" s="38"/>
      <c r="V34" s="38"/>
      <c r="W34" s="253" t="e">
        <f>ROUND(BC87+SUM(CG94),2)</f>
        <v>#REF!</v>
      </c>
      <c r="X34" s="252"/>
      <c r="Y34" s="252"/>
      <c r="Z34" s="252"/>
      <c r="AA34" s="252"/>
      <c r="AB34" s="252"/>
      <c r="AC34" s="252"/>
      <c r="AD34" s="252"/>
      <c r="AE34" s="252"/>
      <c r="AF34" s="38"/>
      <c r="AG34" s="38"/>
      <c r="AH34" s="38"/>
      <c r="AI34" s="38"/>
      <c r="AJ34" s="38"/>
      <c r="AK34" s="253">
        <v>0</v>
      </c>
      <c r="AL34" s="252"/>
      <c r="AM34" s="252"/>
      <c r="AN34" s="252"/>
      <c r="AO34" s="252"/>
      <c r="AP34" s="38"/>
      <c r="AQ34" s="42"/>
    </row>
    <row r="35" spans="2:43" s="2" customFormat="1" ht="14.45" customHeight="1" hidden="1">
      <c r="B35" s="37"/>
      <c r="C35" s="38"/>
      <c r="D35" s="38"/>
      <c r="E35" s="38"/>
      <c r="F35" s="39" t="s">
        <v>40</v>
      </c>
      <c r="G35" s="38"/>
      <c r="H35" s="38"/>
      <c r="I35" s="38"/>
      <c r="J35" s="38"/>
      <c r="K35" s="38"/>
      <c r="L35" s="251">
        <v>0</v>
      </c>
      <c r="M35" s="252"/>
      <c r="N35" s="252"/>
      <c r="O35" s="252"/>
      <c r="P35" s="38"/>
      <c r="Q35" s="38"/>
      <c r="R35" s="38"/>
      <c r="S35" s="38"/>
      <c r="T35" s="41" t="s">
        <v>36</v>
      </c>
      <c r="U35" s="38"/>
      <c r="V35" s="38"/>
      <c r="W35" s="253" t="e">
        <f>ROUND(BD87+SUM(CH94),2)</f>
        <v>#REF!</v>
      </c>
      <c r="X35" s="252"/>
      <c r="Y35" s="252"/>
      <c r="Z35" s="252"/>
      <c r="AA35" s="252"/>
      <c r="AB35" s="252"/>
      <c r="AC35" s="252"/>
      <c r="AD35" s="252"/>
      <c r="AE35" s="252"/>
      <c r="AF35" s="38"/>
      <c r="AG35" s="38"/>
      <c r="AH35" s="38"/>
      <c r="AI35" s="38"/>
      <c r="AJ35" s="38"/>
      <c r="AK35" s="253">
        <v>0</v>
      </c>
      <c r="AL35" s="252"/>
      <c r="AM35" s="252"/>
      <c r="AN35" s="252"/>
      <c r="AO35" s="252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41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42</v>
      </c>
      <c r="U37" s="45"/>
      <c r="V37" s="45"/>
      <c r="W37" s="45"/>
      <c r="X37" s="266" t="s">
        <v>43</v>
      </c>
      <c r="Y37" s="267"/>
      <c r="Z37" s="267"/>
      <c r="AA37" s="267"/>
      <c r="AB37" s="267"/>
      <c r="AC37" s="45"/>
      <c r="AD37" s="45"/>
      <c r="AE37" s="45"/>
      <c r="AF37" s="45"/>
      <c r="AG37" s="45"/>
      <c r="AH37" s="45"/>
      <c r="AI37" s="45"/>
      <c r="AJ37" s="45"/>
      <c r="AK37" s="268">
        <f>SUM(AK29:AK35)</f>
        <v>0</v>
      </c>
      <c r="AL37" s="267"/>
      <c r="AM37" s="267"/>
      <c r="AN37" s="267"/>
      <c r="AO37" s="269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5">
      <c r="B49" s="32"/>
      <c r="C49" s="33"/>
      <c r="D49" s="47" t="s">
        <v>44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45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 ht="13.5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 ht="13.5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 ht="13.5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 ht="13.5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 ht="13.5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 ht="13.5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 ht="13.5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5">
      <c r="B58" s="32"/>
      <c r="C58" s="33"/>
      <c r="D58" s="52" t="s">
        <v>46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47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46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47</v>
      </c>
      <c r="AN58" s="53"/>
      <c r="AO58" s="55"/>
      <c r="AP58" s="33"/>
      <c r="AQ58" s="34"/>
    </row>
    <row r="59" spans="2:43" ht="13.5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5">
      <c r="B60" s="32"/>
      <c r="C60" s="33"/>
      <c r="D60" s="47" t="s">
        <v>48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49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 ht="13.5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 ht="13.5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 ht="13.5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 ht="13.5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 ht="13.5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 ht="13.5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 ht="13.5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5">
      <c r="B69" s="32"/>
      <c r="C69" s="33"/>
      <c r="D69" s="52" t="s">
        <v>46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47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46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47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" customHeight="1">
      <c r="B76" s="32"/>
      <c r="C76" s="256" t="s">
        <v>50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34"/>
    </row>
    <row r="77" spans="2:43" s="3" customFormat="1" ht="14.45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" customHeight="1">
      <c r="B78" s="65"/>
      <c r="C78" s="66" t="s">
        <v>16</v>
      </c>
      <c r="D78" s="67"/>
      <c r="E78" s="67"/>
      <c r="F78" s="67"/>
      <c r="G78" s="67"/>
      <c r="H78" s="67"/>
      <c r="I78" s="67"/>
      <c r="J78" s="67"/>
      <c r="K78" s="67"/>
      <c r="L78" s="270" t="str">
        <f>K6</f>
        <v>Výměna rozvodů vody,odpadů, oprava sociálního zázemí na 1.stupni ZŠ družina Butovická ve Studénce-II.etapa</v>
      </c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19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Studénka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20</v>
      </c>
      <c r="AJ80" s="33"/>
      <c r="AK80" s="33"/>
      <c r="AL80" s="33"/>
      <c r="AM80" s="70"/>
      <c r="AN80" s="33"/>
      <c r="AO80" s="33"/>
      <c r="AP80" s="33"/>
      <c r="AQ80" s="34"/>
    </row>
    <row r="81" spans="2:43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9" t="s">
        <v>21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Město Studénka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26</v>
      </c>
      <c r="AJ82" s="33"/>
      <c r="AK82" s="33"/>
      <c r="AL82" s="33"/>
      <c r="AM82" s="272" t="str">
        <f>IF(E17="","",E17)</f>
        <v>ing. Krhovský</v>
      </c>
      <c r="AN82" s="272"/>
      <c r="AO82" s="272"/>
      <c r="AP82" s="272"/>
      <c r="AQ82" s="34"/>
      <c r="AS82" s="281" t="s">
        <v>51</v>
      </c>
      <c r="AT82" s="282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9" t="s">
        <v>24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>bude určen výběrem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29</v>
      </c>
      <c r="AJ83" s="33"/>
      <c r="AK83" s="33"/>
      <c r="AL83" s="33"/>
      <c r="AM83" s="272" t="str">
        <f>IF(E20="","",E20)</f>
        <v/>
      </c>
      <c r="AN83" s="272"/>
      <c r="AO83" s="272"/>
      <c r="AP83" s="272"/>
      <c r="AQ83" s="34"/>
      <c r="AS83" s="283"/>
      <c r="AT83" s="284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83"/>
      <c r="AT84" s="284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62" t="s">
        <v>52</v>
      </c>
      <c r="D85" s="263"/>
      <c r="E85" s="263"/>
      <c r="F85" s="263"/>
      <c r="G85" s="263"/>
      <c r="H85" s="72"/>
      <c r="I85" s="264" t="s">
        <v>53</v>
      </c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4" t="s">
        <v>54</v>
      </c>
      <c r="AH85" s="263"/>
      <c r="AI85" s="263"/>
      <c r="AJ85" s="263"/>
      <c r="AK85" s="263"/>
      <c r="AL85" s="263"/>
      <c r="AM85" s="263"/>
      <c r="AN85" s="264" t="s">
        <v>55</v>
      </c>
      <c r="AO85" s="263"/>
      <c r="AP85" s="265"/>
      <c r="AQ85" s="34"/>
      <c r="AS85" s="73" t="s">
        <v>56</v>
      </c>
      <c r="AT85" s="74" t="s">
        <v>57</v>
      </c>
      <c r="AU85" s="74" t="s">
        <v>58</v>
      </c>
      <c r="AV85" s="74" t="s">
        <v>59</v>
      </c>
      <c r="AW85" s="74" t="s">
        <v>60</v>
      </c>
      <c r="AX85" s="74" t="s">
        <v>61</v>
      </c>
      <c r="AY85" s="74" t="s">
        <v>62</v>
      </c>
      <c r="AZ85" s="74" t="s">
        <v>63</v>
      </c>
      <c r="BA85" s="74" t="s">
        <v>64</v>
      </c>
      <c r="BB85" s="74" t="s">
        <v>65</v>
      </c>
      <c r="BC85" s="74" t="s">
        <v>66</v>
      </c>
      <c r="BD85" s="75" t="s">
        <v>67</v>
      </c>
    </row>
    <row r="86" spans="2:5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45" customHeight="1">
      <c r="B87" s="65"/>
      <c r="C87" s="77" t="s">
        <v>68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79">
        <f>ROUND(SUM(AG88:AG91),2)</f>
        <v>0</v>
      </c>
      <c r="AH87" s="279"/>
      <c r="AI87" s="279"/>
      <c r="AJ87" s="279"/>
      <c r="AK87" s="279"/>
      <c r="AL87" s="279"/>
      <c r="AM87" s="279"/>
      <c r="AN87" s="280">
        <f>SUM(AN88:AN91)</f>
        <v>0</v>
      </c>
      <c r="AO87" s="280"/>
      <c r="AP87" s="280"/>
      <c r="AQ87" s="68"/>
      <c r="AS87" s="79" t="e">
        <f>ROUND(SUM(AS88:AS91),2)</f>
        <v>#REF!</v>
      </c>
      <c r="AT87" s="80" t="e">
        <f>ROUND(SUM(AV87:AW87),2)</f>
        <v>#REF!</v>
      </c>
      <c r="AU87" s="81" t="e">
        <f>ROUND(SUM(AU88:AU91),5)</f>
        <v>#REF!</v>
      </c>
      <c r="AV87" s="80" t="e">
        <f>ROUND(AZ87*L31,2)</f>
        <v>#REF!</v>
      </c>
      <c r="AW87" s="80" t="e">
        <f>ROUND(BA87*L32,2)</f>
        <v>#REF!</v>
      </c>
      <c r="AX87" s="80" t="e">
        <f>ROUND(BB87*L31,2)</f>
        <v>#REF!</v>
      </c>
      <c r="AY87" s="80" t="e">
        <f>ROUND(BC87*L32,2)</f>
        <v>#REF!</v>
      </c>
      <c r="AZ87" s="80" t="e">
        <f>ROUND(SUM(AZ88:AZ91),2)</f>
        <v>#REF!</v>
      </c>
      <c r="BA87" s="80" t="e">
        <f>ROUND(SUM(BA88:BA91),2)</f>
        <v>#REF!</v>
      </c>
      <c r="BB87" s="80" t="e">
        <f>ROUND(SUM(BB88:BB91),2)</f>
        <v>#REF!</v>
      </c>
      <c r="BC87" s="80" t="e">
        <f>ROUND(SUM(BC88:BC91),2)</f>
        <v>#REF!</v>
      </c>
      <c r="BD87" s="82" t="e">
        <f>ROUND(SUM(BD88:BD91),2)</f>
        <v>#REF!</v>
      </c>
      <c r="BS87" s="83" t="s">
        <v>69</v>
      </c>
      <c r="BT87" s="83" t="s">
        <v>70</v>
      </c>
      <c r="BU87" s="84" t="s">
        <v>71</v>
      </c>
      <c r="BV87" s="83" t="s">
        <v>72</v>
      </c>
      <c r="BW87" s="83" t="s">
        <v>73</v>
      </c>
      <c r="BX87" s="83" t="s">
        <v>74</v>
      </c>
    </row>
    <row r="88" spans="1:76" s="5" customFormat="1" ht="16.5" customHeight="1">
      <c r="A88" s="85" t="s">
        <v>75</v>
      </c>
      <c r="B88" s="86"/>
      <c r="C88" s="87"/>
      <c r="D88" s="273"/>
      <c r="E88" s="273"/>
      <c r="F88" s="273"/>
      <c r="G88" s="273"/>
      <c r="H88" s="273"/>
      <c r="I88" s="88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4"/>
      <c r="AH88" s="275"/>
      <c r="AI88" s="275"/>
      <c r="AJ88" s="275"/>
      <c r="AK88" s="275"/>
      <c r="AL88" s="275"/>
      <c r="AM88" s="275"/>
      <c r="AN88" s="274"/>
      <c r="AO88" s="275"/>
      <c r="AP88" s="275"/>
      <c r="AQ88" s="89"/>
      <c r="AS88" s="90" t="e">
        <f>#REF!</f>
        <v>#REF!</v>
      </c>
      <c r="AT88" s="91" t="e">
        <f>ROUND(SUM(AV88:AW88),2)</f>
        <v>#REF!</v>
      </c>
      <c r="AU88" s="92" t="e">
        <f>#REF!</f>
        <v>#REF!</v>
      </c>
      <c r="AV88" s="91" t="e">
        <f>#REF!</f>
        <v>#REF!</v>
      </c>
      <c r="AW88" s="91" t="e">
        <f>#REF!</f>
        <v>#REF!</v>
      </c>
      <c r="AX88" s="91" t="e">
        <f>#REF!</f>
        <v>#REF!</v>
      </c>
      <c r="AY88" s="91" t="e">
        <f>#REF!</f>
        <v>#REF!</v>
      </c>
      <c r="AZ88" s="91" t="e">
        <f>#REF!</f>
        <v>#REF!</v>
      </c>
      <c r="BA88" s="91" t="e">
        <f>#REF!</f>
        <v>#REF!</v>
      </c>
      <c r="BB88" s="91" t="e">
        <f>#REF!</f>
        <v>#REF!</v>
      </c>
      <c r="BC88" s="91" t="e">
        <f>#REF!</f>
        <v>#REF!</v>
      </c>
      <c r="BD88" s="93" t="e">
        <f>#REF!</f>
        <v>#REF!</v>
      </c>
      <c r="BT88" s="94" t="s">
        <v>76</v>
      </c>
      <c r="BV88" s="94" t="s">
        <v>72</v>
      </c>
      <c r="BW88" s="94" t="s">
        <v>77</v>
      </c>
      <c r="BX88" s="94" t="s">
        <v>73</v>
      </c>
    </row>
    <row r="89" spans="1:76" s="5" customFormat="1" ht="16.5" customHeight="1">
      <c r="A89" s="85" t="s">
        <v>75</v>
      </c>
      <c r="B89" s="86"/>
      <c r="C89" s="87"/>
      <c r="D89" s="273"/>
      <c r="E89" s="273"/>
      <c r="F89" s="273"/>
      <c r="G89" s="273"/>
      <c r="H89" s="273"/>
      <c r="I89" s="88"/>
      <c r="J89" s="273" t="s">
        <v>200</v>
      </c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4">
        <f>Kanalizace!M30</f>
        <v>0</v>
      </c>
      <c r="AH89" s="275"/>
      <c r="AI89" s="275"/>
      <c r="AJ89" s="275"/>
      <c r="AK89" s="275"/>
      <c r="AL89" s="275"/>
      <c r="AM89" s="275"/>
      <c r="AN89" s="274">
        <f>SUM(AG89,AT89)</f>
        <v>0</v>
      </c>
      <c r="AO89" s="275"/>
      <c r="AP89" s="275"/>
      <c r="AQ89" s="89"/>
      <c r="AS89" s="90">
        <f>Kanalizace!M28</f>
        <v>0</v>
      </c>
      <c r="AT89" s="91">
        <f>ROUND(SUM(AV89:AW89),2)</f>
        <v>0</v>
      </c>
      <c r="AU89" s="92" t="e">
        <f>Kanalizace!W120</f>
        <v>#REF!</v>
      </c>
      <c r="AV89" s="91">
        <f>Kanalizace!M32</f>
        <v>0</v>
      </c>
      <c r="AW89" s="91">
        <f>Kanalizace!M33</f>
        <v>0</v>
      </c>
      <c r="AX89" s="91">
        <f>Kanalizace!M34</f>
        <v>0</v>
      </c>
      <c r="AY89" s="91">
        <f>Kanalizace!M35</f>
        <v>0</v>
      </c>
      <c r="AZ89" s="91">
        <f>Kanalizace!H32</f>
        <v>0</v>
      </c>
      <c r="BA89" s="91">
        <f>Kanalizace!H33</f>
        <v>0</v>
      </c>
      <c r="BB89" s="91">
        <f>Kanalizace!H34</f>
        <v>0</v>
      </c>
      <c r="BC89" s="91">
        <f>Kanalizace!H35</f>
        <v>0</v>
      </c>
      <c r="BD89" s="93">
        <f>Kanalizace!H36</f>
        <v>0</v>
      </c>
      <c r="BT89" s="94" t="s">
        <v>76</v>
      </c>
      <c r="BV89" s="94" t="s">
        <v>72</v>
      </c>
      <c r="BW89" s="94" t="s">
        <v>78</v>
      </c>
      <c r="BX89" s="94" t="s">
        <v>73</v>
      </c>
    </row>
    <row r="90" spans="1:76" s="5" customFormat="1" ht="16.5" customHeight="1">
      <c r="A90" s="85" t="s">
        <v>75</v>
      </c>
      <c r="B90" s="86"/>
      <c r="C90" s="87"/>
      <c r="D90" s="273"/>
      <c r="E90" s="273"/>
      <c r="F90" s="273"/>
      <c r="G90" s="273"/>
      <c r="H90" s="273"/>
      <c r="I90" s="88"/>
      <c r="J90" s="273" t="s">
        <v>201</v>
      </c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4">
        <f>Vodovod!M30</f>
        <v>0</v>
      </c>
      <c r="AH90" s="275"/>
      <c r="AI90" s="275"/>
      <c r="AJ90" s="275"/>
      <c r="AK90" s="275"/>
      <c r="AL90" s="275"/>
      <c r="AM90" s="275"/>
      <c r="AN90" s="274">
        <f>SUM(AG90,AT90)</f>
        <v>0</v>
      </c>
      <c r="AO90" s="275"/>
      <c r="AP90" s="275"/>
      <c r="AQ90" s="89"/>
      <c r="AS90" s="90">
        <f>Vodovod!M28</f>
        <v>0</v>
      </c>
      <c r="AT90" s="91">
        <f>ROUND(SUM(AV90:AW90),2)</f>
        <v>0</v>
      </c>
      <c r="AU90" s="92" t="e">
        <f>Vodovod!W117</f>
        <v>#REF!</v>
      </c>
      <c r="AV90" s="91">
        <f>Vodovod!M32</f>
        <v>0</v>
      </c>
      <c r="AW90" s="91">
        <f>Vodovod!M33</f>
        <v>0</v>
      </c>
      <c r="AX90" s="91">
        <f>Vodovod!M34</f>
        <v>0</v>
      </c>
      <c r="AY90" s="91">
        <f>Vodovod!M35</f>
        <v>0</v>
      </c>
      <c r="AZ90" s="91">
        <f>Vodovod!H32</f>
        <v>0</v>
      </c>
      <c r="BA90" s="91">
        <f>Vodovod!H33</f>
        <v>0</v>
      </c>
      <c r="BB90" s="91">
        <f>Vodovod!H34</f>
        <v>0</v>
      </c>
      <c r="BC90" s="91">
        <f>Vodovod!H35</f>
        <v>0</v>
      </c>
      <c r="BD90" s="93">
        <f>Vodovod!H36</f>
        <v>0</v>
      </c>
      <c r="BT90" s="94" t="s">
        <v>76</v>
      </c>
      <c r="BV90" s="94" t="s">
        <v>72</v>
      </c>
      <c r="BW90" s="94" t="s">
        <v>79</v>
      </c>
      <c r="BX90" s="94" t="s">
        <v>73</v>
      </c>
    </row>
    <row r="91" spans="1:76" s="5" customFormat="1" ht="16.5" customHeight="1">
      <c r="A91" s="85" t="s">
        <v>75</v>
      </c>
      <c r="B91" s="86"/>
      <c r="C91" s="87"/>
      <c r="D91" s="273"/>
      <c r="E91" s="273"/>
      <c r="F91" s="273"/>
      <c r="G91" s="273"/>
      <c r="H91" s="273"/>
      <c r="I91" s="88"/>
      <c r="J91" s="273" t="s">
        <v>199</v>
      </c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4">
        <f>'Stavební úpravy'!M30</f>
        <v>0</v>
      </c>
      <c r="AH91" s="275"/>
      <c r="AI91" s="275"/>
      <c r="AJ91" s="275"/>
      <c r="AK91" s="275"/>
      <c r="AL91" s="275"/>
      <c r="AM91" s="275"/>
      <c r="AN91" s="274">
        <f>SUM(AG91,AT91)</f>
        <v>0</v>
      </c>
      <c r="AO91" s="275"/>
      <c r="AP91" s="275"/>
      <c r="AQ91" s="89"/>
      <c r="AS91" s="95">
        <f>'Stavební úpravy'!M28</f>
        <v>0</v>
      </c>
      <c r="AT91" s="96">
        <f>ROUND(SUM(AV91:AW91),2)</f>
        <v>0</v>
      </c>
      <c r="AU91" s="97" t="e">
        <f>'Stavební úpravy'!W126</f>
        <v>#REF!</v>
      </c>
      <c r="AV91" s="96">
        <f>'Stavební úpravy'!M32</f>
        <v>0</v>
      </c>
      <c r="AW91" s="96">
        <f>'Stavební úpravy'!M33</f>
        <v>0</v>
      </c>
      <c r="AX91" s="96">
        <f>'Stavební úpravy'!M34</f>
        <v>0</v>
      </c>
      <c r="AY91" s="96">
        <f>'Stavební úpravy'!M35</f>
        <v>0</v>
      </c>
      <c r="AZ91" s="96">
        <f>'Stavební úpravy'!H32</f>
        <v>0</v>
      </c>
      <c r="BA91" s="96">
        <f>'Stavební úpravy'!H33</f>
        <v>0</v>
      </c>
      <c r="BB91" s="96">
        <f>'Stavební úpravy'!H34</f>
        <v>0</v>
      </c>
      <c r="BC91" s="96">
        <f>'Stavební úpravy'!H35</f>
        <v>0</v>
      </c>
      <c r="BD91" s="98">
        <f>'Stavební úpravy'!H36</f>
        <v>0</v>
      </c>
      <c r="BT91" s="94" t="s">
        <v>76</v>
      </c>
      <c r="BV91" s="94" t="s">
        <v>72</v>
      </c>
      <c r="BW91" s="94" t="s">
        <v>80</v>
      </c>
      <c r="BX91" s="94" t="s">
        <v>73</v>
      </c>
    </row>
    <row r="92" spans="2:43" ht="13.5">
      <c r="B92" s="2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4"/>
    </row>
    <row r="93" spans="2:48" s="1" customFormat="1" ht="30" customHeight="1">
      <c r="B93" s="32"/>
      <c r="C93" s="77" t="s">
        <v>81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280">
        <v>0</v>
      </c>
      <c r="AH93" s="280"/>
      <c r="AI93" s="280"/>
      <c r="AJ93" s="280"/>
      <c r="AK93" s="280"/>
      <c r="AL93" s="280"/>
      <c r="AM93" s="280"/>
      <c r="AN93" s="280">
        <v>0</v>
      </c>
      <c r="AO93" s="280"/>
      <c r="AP93" s="280"/>
      <c r="AQ93" s="34"/>
      <c r="AS93" s="73" t="s">
        <v>82</v>
      </c>
      <c r="AT93" s="74" t="s">
        <v>83</v>
      </c>
      <c r="AU93" s="74" t="s">
        <v>34</v>
      </c>
      <c r="AV93" s="75" t="s">
        <v>57</v>
      </c>
    </row>
    <row r="94" spans="2:48" s="1" customFormat="1" ht="10.9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4"/>
      <c r="AS94" s="99"/>
      <c r="AT94" s="53"/>
      <c r="AU94" s="53"/>
      <c r="AV94" s="55"/>
    </row>
    <row r="95" spans="2:43" s="1" customFormat="1" ht="30" customHeight="1">
      <c r="B95" s="32"/>
      <c r="C95" s="100" t="s">
        <v>84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276">
        <f>ROUND(AG87+AG93,2)</f>
        <v>0</v>
      </c>
      <c r="AH95" s="276"/>
      <c r="AI95" s="276"/>
      <c r="AJ95" s="276"/>
      <c r="AK95" s="276"/>
      <c r="AL95" s="276"/>
      <c r="AM95" s="276"/>
      <c r="AN95" s="276">
        <f>AN87+AN93</f>
        <v>0</v>
      </c>
      <c r="AO95" s="276"/>
      <c r="AP95" s="276"/>
      <c r="AQ95" s="34"/>
    </row>
    <row r="96" spans="2:43" s="1" customFormat="1" ht="6.95" customHeight="1"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8"/>
    </row>
  </sheetData>
  <mergeCells count="57">
    <mergeCell ref="AR2:BE2"/>
    <mergeCell ref="AG87:AM87"/>
    <mergeCell ref="AN87:AP87"/>
    <mergeCell ref="AG93:AM93"/>
    <mergeCell ref="AN93:AP93"/>
    <mergeCell ref="AN88:AP88"/>
    <mergeCell ref="AG88:AM88"/>
    <mergeCell ref="AS82:AT84"/>
    <mergeCell ref="AM83:AP83"/>
    <mergeCell ref="AK26:AO26"/>
    <mergeCell ref="AK27:AO27"/>
    <mergeCell ref="AK29:AO29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SO 01 - Technologie výměn...'!C2" display="/"/>
    <hyperlink ref="A89" location="'SO 02 - Venkovní předizol...'!C2" display="/"/>
    <hyperlink ref="A90" location="'SO 03 - Ústřední vytápění'!C2" display="/"/>
    <hyperlink ref="A91" location="'SO 04 - Stavební úpravy VS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 topLeftCell="A1">
      <pane ySplit="1" topLeftCell="A128" activePane="bottomLeft" state="frozen"/>
      <selection pane="bottomLeft" activeCell="L160" sqref="L123:M16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2"/>
      <c r="C1" s="12"/>
      <c r="D1" s="13" t="s">
        <v>1</v>
      </c>
      <c r="E1" s="12"/>
      <c r="F1" s="14" t="s">
        <v>85</v>
      </c>
      <c r="G1" s="14"/>
      <c r="H1" s="321" t="s">
        <v>86</v>
      </c>
      <c r="I1" s="321"/>
      <c r="J1" s="321"/>
      <c r="K1" s="321"/>
      <c r="L1" s="14" t="s">
        <v>87</v>
      </c>
      <c r="M1" s="12"/>
      <c r="N1" s="12"/>
      <c r="O1" s="13" t="s">
        <v>88</v>
      </c>
      <c r="P1" s="12"/>
      <c r="Q1" s="12"/>
      <c r="R1" s="12"/>
      <c r="S1" s="14" t="s">
        <v>89</v>
      </c>
      <c r="T1" s="14"/>
      <c r="U1" s="102"/>
      <c r="V1" s="1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54" t="s">
        <v>7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S2" s="237"/>
      <c r="T2" s="239" t="s">
        <v>13</v>
      </c>
      <c r="U2" s="237"/>
      <c r="V2" s="237"/>
      <c r="W2" s="237"/>
      <c r="X2" s="237"/>
      <c r="Y2" s="237"/>
      <c r="Z2" s="237"/>
      <c r="AA2" s="237"/>
      <c r="AB2" s="237"/>
      <c r="AC2" s="237"/>
      <c r="AT2" s="19" t="s">
        <v>78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T3" s="19" t="s">
        <v>90</v>
      </c>
    </row>
    <row r="4" spans="2:46" ht="36.95" customHeight="1">
      <c r="B4" s="23"/>
      <c r="C4" s="256" t="s">
        <v>91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4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32.25" customHeight="1">
      <c r="B6" s="23"/>
      <c r="C6" s="25"/>
      <c r="D6" s="29" t="s">
        <v>16</v>
      </c>
      <c r="E6" s="25"/>
      <c r="F6" s="290" t="str">
        <f>'Rekapitulace stavby'!K6</f>
        <v>Výměna rozvodů vody,odpadů, oprava sociálního zázemí na 1.stupni ZŠ družina Butovická ve Studénce-II.etapa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5"/>
      <c r="R6" s="24"/>
    </row>
    <row r="7" spans="2:18" s="1" customFormat="1" ht="32.85" customHeight="1">
      <c r="B7" s="32"/>
      <c r="C7" s="33"/>
      <c r="D7" s="28" t="s">
        <v>92</v>
      </c>
      <c r="E7" s="33"/>
      <c r="F7" s="260" t="s">
        <v>200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33"/>
      <c r="R7" s="34"/>
    </row>
    <row r="8" spans="2:18" s="1" customFormat="1" ht="14.45" customHeight="1">
      <c r="B8" s="32"/>
      <c r="C8" s="33"/>
      <c r="D8" s="29" t="s">
        <v>17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18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167" t="s">
        <v>197</v>
      </c>
      <c r="G9" s="33"/>
      <c r="H9" s="33"/>
      <c r="I9" s="33"/>
      <c r="J9" s="33"/>
      <c r="K9" s="33"/>
      <c r="L9" s="33"/>
      <c r="M9" s="29" t="s">
        <v>20</v>
      </c>
      <c r="N9" s="33"/>
      <c r="O9" s="293">
        <v>44676</v>
      </c>
      <c r="P9" s="293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58" t="s">
        <v>5</v>
      </c>
      <c r="P11" s="258"/>
      <c r="Q11" s="33"/>
      <c r="R11" s="34"/>
    </row>
    <row r="12" spans="2:18" s="1" customFormat="1" ht="18" customHeight="1">
      <c r="B12" s="32"/>
      <c r="C12" s="33"/>
      <c r="D12" s="33"/>
      <c r="E12" s="167" t="s">
        <v>198</v>
      </c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258" t="s">
        <v>5</v>
      </c>
      <c r="P12" s="258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24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58" t="s">
        <v>5</v>
      </c>
      <c r="P14" s="258"/>
      <c r="Q14" s="33"/>
      <c r="R14" s="34"/>
    </row>
    <row r="15" spans="2:18" s="1" customFormat="1" ht="18" customHeight="1">
      <c r="B15" s="32"/>
      <c r="C15" s="33"/>
      <c r="D15" s="33"/>
      <c r="E15" s="27" t="s">
        <v>25</v>
      </c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258" t="s">
        <v>5</v>
      </c>
      <c r="P15" s="258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26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58" t="s">
        <v>5</v>
      </c>
      <c r="P17" s="258"/>
      <c r="Q17" s="33"/>
      <c r="R17" s="34"/>
    </row>
    <row r="18" spans="2:18" s="1" customFormat="1" ht="18" customHeight="1">
      <c r="B18" s="32"/>
      <c r="C18" s="33"/>
      <c r="D18" s="33"/>
      <c r="E18" s="27" t="s">
        <v>27</v>
      </c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258" t="s">
        <v>5</v>
      </c>
      <c r="P18" s="258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29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58" t="s">
        <v>5</v>
      </c>
      <c r="P20" s="258"/>
      <c r="Q20" s="33"/>
      <c r="R20" s="34"/>
    </row>
    <row r="21" spans="2:18" s="1" customFormat="1" ht="18" customHeight="1">
      <c r="B21" s="32"/>
      <c r="C21" s="33"/>
      <c r="D21" s="33"/>
      <c r="E21" s="27"/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258" t="s">
        <v>5</v>
      </c>
      <c r="P21" s="258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61" t="s">
        <v>5</v>
      </c>
      <c r="F24" s="261"/>
      <c r="G24" s="261"/>
      <c r="H24" s="261"/>
      <c r="I24" s="261"/>
      <c r="J24" s="261"/>
      <c r="K24" s="261"/>
      <c r="L24" s="261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03" t="s">
        <v>93</v>
      </c>
      <c r="E27" s="33"/>
      <c r="F27" s="33"/>
      <c r="G27" s="33"/>
      <c r="H27" s="33"/>
      <c r="I27" s="33"/>
      <c r="J27" s="33"/>
      <c r="K27" s="33"/>
      <c r="L27" s="33"/>
      <c r="M27" s="285">
        <f>N88</f>
        <v>0</v>
      </c>
      <c r="N27" s="285"/>
      <c r="O27" s="285"/>
      <c r="P27" s="285"/>
      <c r="Q27" s="33"/>
      <c r="R27" s="34"/>
    </row>
    <row r="28" spans="2:18" s="1" customFormat="1" ht="14.45" customHeight="1">
      <c r="B28" s="32"/>
      <c r="C28" s="33"/>
      <c r="D28" s="31" t="s">
        <v>94</v>
      </c>
      <c r="E28" s="33"/>
      <c r="F28" s="33"/>
      <c r="G28" s="33"/>
      <c r="H28" s="33"/>
      <c r="I28" s="33"/>
      <c r="J28" s="33"/>
      <c r="K28" s="33"/>
      <c r="L28" s="33"/>
      <c r="M28" s="285">
        <f>N99</f>
        <v>0</v>
      </c>
      <c r="N28" s="285"/>
      <c r="O28" s="285"/>
      <c r="P28" s="285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04" t="s">
        <v>33</v>
      </c>
      <c r="E30" s="33"/>
      <c r="F30" s="33"/>
      <c r="G30" s="33"/>
      <c r="H30" s="33"/>
      <c r="I30" s="33"/>
      <c r="J30" s="33"/>
      <c r="K30" s="33"/>
      <c r="L30" s="33"/>
      <c r="M30" s="299">
        <f>ROUND(M27+M28,2)</f>
        <v>0</v>
      </c>
      <c r="N30" s="292"/>
      <c r="O30" s="292"/>
      <c r="P30" s="292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34</v>
      </c>
      <c r="E32" s="39" t="s">
        <v>35</v>
      </c>
      <c r="F32" s="40">
        <v>0.21</v>
      </c>
      <c r="G32" s="105" t="s">
        <v>36</v>
      </c>
      <c r="H32" s="300">
        <f>M30</f>
        <v>0</v>
      </c>
      <c r="I32" s="292"/>
      <c r="J32" s="292"/>
      <c r="K32" s="33"/>
      <c r="L32" s="33"/>
      <c r="M32" s="300">
        <f>SUM(H32*0.21)</f>
        <v>0</v>
      </c>
      <c r="N32" s="292"/>
      <c r="O32" s="292"/>
      <c r="P32" s="292"/>
      <c r="Q32" s="33"/>
      <c r="R32" s="34"/>
    </row>
    <row r="33" spans="2:18" s="1" customFormat="1" ht="14.45" customHeight="1">
      <c r="B33" s="32"/>
      <c r="C33" s="33"/>
      <c r="D33" s="33"/>
      <c r="E33" s="39" t="s">
        <v>37</v>
      </c>
      <c r="F33" s="40">
        <v>0.15</v>
      </c>
      <c r="G33" s="105" t="s">
        <v>36</v>
      </c>
      <c r="H33" s="300">
        <f>ROUND((SUM(BF99:BF102)+SUM(BF120:BF175)),2)</f>
        <v>0</v>
      </c>
      <c r="I33" s="292"/>
      <c r="J33" s="292"/>
      <c r="K33" s="33"/>
      <c r="L33" s="33"/>
      <c r="M33" s="300">
        <f>ROUND(ROUND((SUM(BF99:BF102)+SUM(BF120:BF175)),2)*F33,2)</f>
        <v>0</v>
      </c>
      <c r="N33" s="292"/>
      <c r="O33" s="292"/>
      <c r="P33" s="292"/>
      <c r="Q33" s="33"/>
      <c r="R33" s="34"/>
    </row>
    <row r="34" spans="2:18" s="1" customFormat="1" ht="14.45" customHeight="1" hidden="1">
      <c r="B34" s="32"/>
      <c r="C34" s="33"/>
      <c r="D34" s="33"/>
      <c r="E34" s="39" t="s">
        <v>38</v>
      </c>
      <c r="F34" s="40">
        <v>0.21</v>
      </c>
      <c r="G34" s="105" t="s">
        <v>36</v>
      </c>
      <c r="H34" s="300">
        <f>ROUND((SUM(BG99:BG102)+SUM(BG120:BG175)),2)</f>
        <v>0</v>
      </c>
      <c r="I34" s="292"/>
      <c r="J34" s="292"/>
      <c r="K34" s="33"/>
      <c r="L34" s="33"/>
      <c r="M34" s="300">
        <v>0</v>
      </c>
      <c r="N34" s="292"/>
      <c r="O34" s="292"/>
      <c r="P34" s="292"/>
      <c r="Q34" s="33"/>
      <c r="R34" s="34"/>
    </row>
    <row r="35" spans="2:18" s="1" customFormat="1" ht="14.45" customHeight="1" hidden="1">
      <c r="B35" s="32"/>
      <c r="C35" s="33"/>
      <c r="D35" s="33"/>
      <c r="E35" s="39" t="s">
        <v>39</v>
      </c>
      <c r="F35" s="40">
        <v>0.15</v>
      </c>
      <c r="G35" s="105" t="s">
        <v>36</v>
      </c>
      <c r="H35" s="300">
        <f>ROUND((SUM(BH99:BH102)+SUM(BH120:BH175)),2)</f>
        <v>0</v>
      </c>
      <c r="I35" s="292"/>
      <c r="J35" s="292"/>
      <c r="K35" s="33"/>
      <c r="L35" s="33"/>
      <c r="M35" s="300">
        <v>0</v>
      </c>
      <c r="N35" s="292"/>
      <c r="O35" s="292"/>
      <c r="P35" s="292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40</v>
      </c>
      <c r="F36" s="40">
        <v>0</v>
      </c>
      <c r="G36" s="105" t="s">
        <v>36</v>
      </c>
      <c r="H36" s="300">
        <f>ROUND((SUM(BI99:BI102)+SUM(BI120:BI175)),2)</f>
        <v>0</v>
      </c>
      <c r="I36" s="292"/>
      <c r="J36" s="292"/>
      <c r="K36" s="33"/>
      <c r="L36" s="33"/>
      <c r="M36" s="300">
        <v>0</v>
      </c>
      <c r="N36" s="292"/>
      <c r="O36" s="292"/>
      <c r="P36" s="292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1"/>
      <c r="D38" s="106" t="s">
        <v>41</v>
      </c>
      <c r="E38" s="72"/>
      <c r="F38" s="72"/>
      <c r="G38" s="107" t="s">
        <v>42</v>
      </c>
      <c r="H38" s="108" t="s">
        <v>43</v>
      </c>
      <c r="I38" s="72"/>
      <c r="J38" s="72"/>
      <c r="K38" s="72"/>
      <c r="L38" s="301">
        <f>SUM(M30:M36)</f>
        <v>0</v>
      </c>
      <c r="M38" s="301"/>
      <c r="N38" s="301"/>
      <c r="O38" s="301"/>
      <c r="P38" s="302"/>
      <c r="Q38" s="101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44</v>
      </c>
      <c r="E50" s="48"/>
      <c r="F50" s="48"/>
      <c r="G50" s="48"/>
      <c r="H50" s="49"/>
      <c r="I50" s="33"/>
      <c r="J50" s="47" t="s">
        <v>45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46</v>
      </c>
      <c r="E59" s="53"/>
      <c r="F59" s="53"/>
      <c r="G59" s="54" t="s">
        <v>47</v>
      </c>
      <c r="H59" s="55"/>
      <c r="I59" s="33"/>
      <c r="J59" s="52" t="s">
        <v>46</v>
      </c>
      <c r="K59" s="53"/>
      <c r="L59" s="53"/>
      <c r="M59" s="53"/>
      <c r="N59" s="54" t="s">
        <v>47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48</v>
      </c>
      <c r="E61" s="48"/>
      <c r="F61" s="48"/>
      <c r="G61" s="48"/>
      <c r="H61" s="49"/>
      <c r="I61" s="33"/>
      <c r="J61" s="47" t="s">
        <v>49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46</v>
      </c>
      <c r="E70" s="53"/>
      <c r="F70" s="53"/>
      <c r="G70" s="54" t="s">
        <v>47</v>
      </c>
      <c r="H70" s="55"/>
      <c r="I70" s="33"/>
      <c r="J70" s="52" t="s">
        <v>46</v>
      </c>
      <c r="K70" s="53"/>
      <c r="L70" s="53"/>
      <c r="M70" s="53"/>
      <c r="N70" s="54" t="s">
        <v>47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56" t="s">
        <v>95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90" t="str">
        <f>F6</f>
        <v>Výměna rozvodů vody,odpadů, oprava sociálního zázemí na 1.stupni ZŠ družina Butovická ve Studénce-II.etapa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3"/>
      <c r="R78" s="34"/>
    </row>
    <row r="79" spans="2:18" s="1" customFormat="1" ht="36.95" customHeight="1">
      <c r="B79" s="32"/>
      <c r="C79" s="66" t="s">
        <v>92</v>
      </c>
      <c r="D79" s="33"/>
      <c r="E79" s="33"/>
      <c r="F79" s="270" t="s">
        <v>200</v>
      </c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19</v>
      </c>
      <c r="D81" s="33"/>
      <c r="E81" s="33"/>
      <c r="F81" s="27" t="str">
        <f>F9</f>
        <v>Studénka</v>
      </c>
      <c r="G81" s="33"/>
      <c r="H81" s="33"/>
      <c r="I81" s="33"/>
      <c r="J81" s="33"/>
      <c r="K81" s="29" t="s">
        <v>20</v>
      </c>
      <c r="L81" s="33"/>
      <c r="M81" s="293">
        <v>44676</v>
      </c>
      <c r="N81" s="293"/>
      <c r="O81" s="293"/>
      <c r="P81" s="293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21</v>
      </c>
      <c r="D83" s="33"/>
      <c r="E83" s="33"/>
      <c r="F83" s="27" t="str">
        <f>E12</f>
        <v>Město Studénka</v>
      </c>
      <c r="G83" s="33"/>
      <c r="H83" s="33"/>
      <c r="I83" s="33"/>
      <c r="J83" s="33"/>
      <c r="K83" s="29" t="s">
        <v>26</v>
      </c>
      <c r="L83" s="33"/>
      <c r="M83" s="258" t="str">
        <f>E18</f>
        <v>ing. Krhovský</v>
      </c>
      <c r="N83" s="258"/>
      <c r="O83" s="258"/>
      <c r="P83" s="258"/>
      <c r="Q83" s="258"/>
      <c r="R83" s="34"/>
    </row>
    <row r="84" spans="2:18" s="1" customFormat="1" ht="14.45" customHeight="1">
      <c r="B84" s="32"/>
      <c r="C84" s="29" t="s">
        <v>24</v>
      </c>
      <c r="D84" s="33"/>
      <c r="E84" s="33"/>
      <c r="F84" s="27" t="str">
        <f>IF(E15="","",E15)</f>
        <v>bude určen výběrem</v>
      </c>
      <c r="G84" s="33"/>
      <c r="H84" s="33"/>
      <c r="I84" s="33"/>
      <c r="J84" s="33"/>
      <c r="K84" s="29" t="s">
        <v>29</v>
      </c>
      <c r="L84" s="33"/>
      <c r="M84" s="258"/>
      <c r="N84" s="258"/>
      <c r="O84" s="258"/>
      <c r="P84" s="258"/>
      <c r="Q84" s="258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303" t="s">
        <v>96</v>
      </c>
      <c r="D86" s="304"/>
      <c r="E86" s="304"/>
      <c r="F86" s="304"/>
      <c r="G86" s="304"/>
      <c r="H86" s="101"/>
      <c r="I86" s="101"/>
      <c r="J86" s="101"/>
      <c r="K86" s="101"/>
      <c r="L86" s="101"/>
      <c r="M86" s="101"/>
      <c r="N86" s="303" t="s">
        <v>97</v>
      </c>
      <c r="O86" s="304"/>
      <c r="P86" s="304"/>
      <c r="Q86" s="304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09" t="s">
        <v>98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80">
        <f>N120</f>
        <v>0</v>
      </c>
      <c r="O88" s="305"/>
      <c r="P88" s="305"/>
      <c r="Q88" s="305"/>
      <c r="R88" s="34"/>
      <c r="AU88" s="19" t="s">
        <v>99</v>
      </c>
    </row>
    <row r="89" spans="2:18" s="6" customFormat="1" ht="24.95" customHeight="1">
      <c r="B89" s="110"/>
      <c r="C89" s="111"/>
      <c r="D89" s="112" t="s">
        <v>131</v>
      </c>
      <c r="E89" s="111"/>
      <c r="F89" s="111"/>
      <c r="G89" s="111"/>
      <c r="H89" s="111"/>
      <c r="I89" s="111"/>
      <c r="J89" s="111"/>
      <c r="K89" s="111"/>
      <c r="L89" s="111"/>
      <c r="M89" s="111"/>
      <c r="N89" s="294">
        <f>N121</f>
        <v>0</v>
      </c>
      <c r="O89" s="295"/>
      <c r="P89" s="295"/>
      <c r="Q89" s="295"/>
      <c r="R89" s="113"/>
    </row>
    <row r="90" spans="2:18" s="7" customFormat="1" ht="19.9" customHeight="1">
      <c r="B90" s="114"/>
      <c r="C90" s="115"/>
      <c r="D90" s="172" t="s">
        <v>233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96">
        <f>N122</f>
        <v>0</v>
      </c>
      <c r="O90" s="297"/>
      <c r="P90" s="297"/>
      <c r="Q90" s="297"/>
      <c r="R90" s="117"/>
    </row>
    <row r="91" spans="2:18" s="7" customFormat="1" ht="19.9" customHeight="1">
      <c r="B91" s="114"/>
      <c r="C91" s="115"/>
      <c r="D91" s="116" t="s">
        <v>101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96">
        <f>N162</f>
        <v>0</v>
      </c>
      <c r="O91" s="297"/>
      <c r="P91" s="297"/>
      <c r="Q91" s="297"/>
      <c r="R91" s="117"/>
    </row>
    <row r="92" spans="2:18" s="7" customFormat="1" ht="19.9" customHeight="1">
      <c r="B92" s="114"/>
      <c r="C92" s="115"/>
      <c r="D92" s="116"/>
      <c r="E92" s="115"/>
      <c r="F92" s="115"/>
      <c r="G92" s="115"/>
      <c r="H92" s="115"/>
      <c r="I92" s="115"/>
      <c r="J92" s="115"/>
      <c r="K92" s="115"/>
      <c r="L92" s="115"/>
      <c r="M92" s="115"/>
      <c r="N92" s="296"/>
      <c r="O92" s="297"/>
      <c r="P92" s="297"/>
      <c r="Q92" s="297"/>
      <c r="R92" s="117"/>
    </row>
    <row r="93" spans="2:18" s="7" customFormat="1" ht="19.9" customHeight="1">
      <c r="B93" s="114"/>
      <c r="C93" s="115"/>
      <c r="D93" s="116"/>
      <c r="E93" s="115"/>
      <c r="F93" s="115"/>
      <c r="G93" s="115"/>
      <c r="H93" s="115"/>
      <c r="I93" s="115"/>
      <c r="J93" s="115"/>
      <c r="K93" s="115"/>
      <c r="L93" s="115"/>
      <c r="M93" s="115"/>
      <c r="N93" s="296"/>
      <c r="O93" s="297"/>
      <c r="P93" s="297"/>
      <c r="Q93" s="297"/>
      <c r="R93" s="117"/>
    </row>
    <row r="94" spans="2:18" s="7" customFormat="1" ht="19.9" customHeight="1">
      <c r="B94" s="114"/>
      <c r="C94" s="115"/>
      <c r="D94" s="116"/>
      <c r="E94" s="115"/>
      <c r="F94" s="115"/>
      <c r="G94" s="115"/>
      <c r="H94" s="115"/>
      <c r="I94" s="115"/>
      <c r="J94" s="115"/>
      <c r="K94" s="115"/>
      <c r="L94" s="115"/>
      <c r="M94" s="115"/>
      <c r="N94" s="296"/>
      <c r="O94" s="297"/>
      <c r="P94" s="297"/>
      <c r="Q94" s="297"/>
      <c r="R94" s="117"/>
    </row>
    <row r="95" spans="2:18" s="6" customFormat="1" ht="24.95" customHeight="1">
      <c r="B95" s="110"/>
      <c r="C95" s="111"/>
      <c r="D95" s="112"/>
      <c r="E95" s="111"/>
      <c r="F95" s="111"/>
      <c r="G95" s="111"/>
      <c r="H95" s="111"/>
      <c r="I95" s="111"/>
      <c r="J95" s="111"/>
      <c r="K95" s="111"/>
      <c r="L95" s="111"/>
      <c r="M95" s="111"/>
      <c r="N95" s="294"/>
      <c r="O95" s="295"/>
      <c r="P95" s="295"/>
      <c r="Q95" s="295"/>
      <c r="R95" s="113"/>
    </row>
    <row r="96" spans="2:18" s="7" customFormat="1" ht="19.9" customHeight="1">
      <c r="B96" s="114"/>
      <c r="C96" s="115"/>
      <c r="D96" s="116"/>
      <c r="E96" s="115"/>
      <c r="F96" s="115"/>
      <c r="G96" s="115"/>
      <c r="H96" s="115"/>
      <c r="I96" s="115"/>
      <c r="J96" s="115"/>
      <c r="K96" s="115"/>
      <c r="L96" s="115"/>
      <c r="M96" s="115"/>
      <c r="N96" s="296"/>
      <c r="O96" s="297"/>
      <c r="P96" s="297"/>
      <c r="Q96" s="297"/>
      <c r="R96" s="117"/>
    </row>
    <row r="97" spans="2:18" s="7" customFormat="1" ht="19.9" customHeight="1">
      <c r="B97" s="114"/>
      <c r="C97" s="115"/>
      <c r="D97" s="116"/>
      <c r="E97" s="115"/>
      <c r="F97" s="115"/>
      <c r="G97" s="115"/>
      <c r="H97" s="115"/>
      <c r="I97" s="115"/>
      <c r="J97" s="115"/>
      <c r="K97" s="115"/>
      <c r="L97" s="115"/>
      <c r="M97" s="115"/>
      <c r="N97" s="296"/>
      <c r="O97" s="297"/>
      <c r="P97" s="297"/>
      <c r="Q97" s="297"/>
      <c r="R97" s="117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09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05"/>
      <c r="O99" s="306"/>
      <c r="P99" s="306"/>
      <c r="Q99" s="306"/>
      <c r="R99" s="34"/>
      <c r="T99" s="118"/>
      <c r="U99" s="119" t="s">
        <v>34</v>
      </c>
    </row>
    <row r="100" spans="2:65" s="1" customFormat="1" ht="18" customHeight="1">
      <c r="B100" s="120"/>
      <c r="C100" s="121"/>
      <c r="D100" s="307"/>
      <c r="E100" s="307"/>
      <c r="F100" s="307"/>
      <c r="G100" s="307"/>
      <c r="H100" s="307"/>
      <c r="I100" s="121"/>
      <c r="J100" s="121"/>
      <c r="K100" s="121"/>
      <c r="L100" s="121"/>
      <c r="M100" s="121"/>
      <c r="N100" s="308"/>
      <c r="O100" s="308"/>
      <c r="P100" s="308"/>
      <c r="Q100" s="308"/>
      <c r="R100" s="123"/>
      <c r="S100" s="124"/>
      <c r="T100" s="125"/>
      <c r="U100" s="126" t="s">
        <v>35</v>
      </c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7" t="s">
        <v>104</v>
      </c>
      <c r="AZ100" s="124"/>
      <c r="BA100" s="124"/>
      <c r="BB100" s="124"/>
      <c r="BC100" s="124"/>
      <c r="BD100" s="124"/>
      <c r="BE100" s="128">
        <f>IF(U100="základní",N100,0)</f>
        <v>0</v>
      </c>
      <c r="BF100" s="128">
        <f>IF(U100="snížená",N100,0)</f>
        <v>0</v>
      </c>
      <c r="BG100" s="128">
        <f>IF(U100="zákl. přenesená",N100,0)</f>
        <v>0</v>
      </c>
      <c r="BH100" s="128">
        <f>IF(U100="sníž. přenesená",N100,0)</f>
        <v>0</v>
      </c>
      <c r="BI100" s="128">
        <f>IF(U100="nulová",N100,0)</f>
        <v>0</v>
      </c>
      <c r="BJ100" s="127" t="s">
        <v>76</v>
      </c>
      <c r="BK100" s="124"/>
      <c r="BL100" s="124"/>
      <c r="BM100" s="124"/>
    </row>
    <row r="101" spans="2:65" s="1" customFormat="1" ht="18" customHeight="1">
      <c r="B101" s="120"/>
      <c r="C101" s="121"/>
      <c r="D101" s="122"/>
      <c r="E101" s="121"/>
      <c r="F101" s="121"/>
      <c r="G101" s="121"/>
      <c r="H101" s="121"/>
      <c r="I101" s="121"/>
      <c r="J101" s="121"/>
      <c r="K101" s="121"/>
      <c r="L101" s="121"/>
      <c r="M101" s="121"/>
      <c r="N101" s="308"/>
      <c r="O101" s="308"/>
      <c r="P101" s="308"/>
      <c r="Q101" s="308"/>
      <c r="R101" s="123"/>
      <c r="S101" s="124"/>
      <c r="T101" s="129"/>
      <c r="U101" s="130" t="s">
        <v>35</v>
      </c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7" t="s">
        <v>106</v>
      </c>
      <c r="AZ101" s="124"/>
      <c r="BA101" s="124"/>
      <c r="BB101" s="124"/>
      <c r="BC101" s="124"/>
      <c r="BD101" s="124"/>
      <c r="BE101" s="128">
        <f>IF(U101="základní",N101,0)</f>
        <v>0</v>
      </c>
      <c r="BF101" s="128">
        <f>IF(U101="snížená",N101,0)</f>
        <v>0</v>
      </c>
      <c r="BG101" s="128">
        <f>IF(U101="zákl. přenesená",N101,0)</f>
        <v>0</v>
      </c>
      <c r="BH101" s="128">
        <f>IF(U101="sníž. přenesená",N101,0)</f>
        <v>0</v>
      </c>
      <c r="BI101" s="128">
        <f>IF(U101="nulová",N101,0)</f>
        <v>0</v>
      </c>
      <c r="BJ101" s="127" t="s">
        <v>76</v>
      </c>
      <c r="BK101" s="124"/>
      <c r="BL101" s="124"/>
      <c r="BM101" s="124"/>
    </row>
    <row r="102" spans="2:18" s="1" customFormat="1" ht="13.5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18" s="1" customFormat="1" ht="29.25" customHeight="1">
      <c r="B103" s="32"/>
      <c r="C103" s="100" t="s">
        <v>84</v>
      </c>
      <c r="D103" s="101"/>
      <c r="E103" s="101"/>
      <c r="F103" s="101"/>
      <c r="G103" s="101"/>
      <c r="H103" s="101"/>
      <c r="I103" s="101"/>
      <c r="J103" s="101"/>
      <c r="K103" s="101"/>
      <c r="L103" s="276">
        <f>ROUND(SUM(N88+N99),2)</f>
        <v>0</v>
      </c>
      <c r="M103" s="276"/>
      <c r="N103" s="276"/>
      <c r="O103" s="276"/>
      <c r="P103" s="276"/>
      <c r="Q103" s="276"/>
      <c r="R103" s="34"/>
    </row>
    <row r="104" spans="2:18" s="1" customFormat="1" ht="6.9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18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18" s="1" customFormat="1" ht="36.95" customHeight="1">
      <c r="B109" s="32"/>
      <c r="C109" s="256" t="s">
        <v>107</v>
      </c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30" customHeight="1">
      <c r="B111" s="32"/>
      <c r="C111" s="29" t="s">
        <v>16</v>
      </c>
      <c r="D111" s="33"/>
      <c r="E111" s="33"/>
      <c r="F111" s="290" t="str">
        <f>F6</f>
        <v>Výměna rozvodů vody,odpadů, oprava sociálního zázemí na 1.stupni ZŠ družina Butovická ve Studénce-II.etapa</v>
      </c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33"/>
      <c r="R111" s="34"/>
    </row>
    <row r="112" spans="2:18" s="1" customFormat="1" ht="36.95" customHeight="1">
      <c r="B112" s="32"/>
      <c r="C112" s="66" t="s">
        <v>92</v>
      </c>
      <c r="D112" s="33"/>
      <c r="E112" s="33"/>
      <c r="F112" s="270" t="s">
        <v>200</v>
      </c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33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8" customHeight="1">
      <c r="B114" s="32"/>
      <c r="C114" s="29" t="s">
        <v>19</v>
      </c>
      <c r="D114" s="33"/>
      <c r="E114" s="33"/>
      <c r="F114" s="27" t="str">
        <f>F9</f>
        <v>Studénka</v>
      </c>
      <c r="G114" s="33"/>
      <c r="H114" s="33"/>
      <c r="I114" s="33"/>
      <c r="J114" s="33"/>
      <c r="K114" s="29" t="s">
        <v>20</v>
      </c>
      <c r="L114" s="33"/>
      <c r="M114" s="293">
        <f>IF(O9="","",O9)</f>
        <v>44676</v>
      </c>
      <c r="N114" s="293"/>
      <c r="O114" s="293"/>
      <c r="P114" s="293"/>
      <c r="Q114" s="33"/>
      <c r="R114" s="34"/>
    </row>
    <row r="115" spans="2:18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5">
      <c r="B116" s="32"/>
      <c r="C116" s="29" t="s">
        <v>21</v>
      </c>
      <c r="D116" s="33"/>
      <c r="E116" s="33"/>
      <c r="F116" s="27" t="str">
        <f>E12</f>
        <v>Město Studénka</v>
      </c>
      <c r="G116" s="33"/>
      <c r="H116" s="33"/>
      <c r="I116" s="33"/>
      <c r="J116" s="33"/>
      <c r="K116" s="29" t="s">
        <v>26</v>
      </c>
      <c r="L116" s="33"/>
      <c r="M116" s="258" t="str">
        <f>E18</f>
        <v>ing. Krhovský</v>
      </c>
      <c r="N116" s="258"/>
      <c r="O116" s="258"/>
      <c r="P116" s="258"/>
      <c r="Q116" s="258"/>
      <c r="R116" s="34"/>
    </row>
    <row r="117" spans="2:18" s="1" customFormat="1" ht="14.45" customHeight="1">
      <c r="B117" s="32"/>
      <c r="C117" s="29" t="s">
        <v>24</v>
      </c>
      <c r="D117" s="33"/>
      <c r="E117" s="33"/>
      <c r="F117" s="27" t="str">
        <f>IF(E15="","",E15)</f>
        <v>bude určen výběrem</v>
      </c>
      <c r="G117" s="33"/>
      <c r="H117" s="33"/>
      <c r="I117" s="33"/>
      <c r="J117" s="33"/>
      <c r="K117" s="29" t="s">
        <v>29</v>
      </c>
      <c r="L117" s="33"/>
      <c r="M117" s="258">
        <f>E21</f>
        <v>0</v>
      </c>
      <c r="N117" s="258"/>
      <c r="O117" s="258"/>
      <c r="P117" s="258"/>
      <c r="Q117" s="258"/>
      <c r="R117" s="34"/>
    </row>
    <row r="118" spans="2:18" s="1" customFormat="1" ht="10.3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27" s="8" customFormat="1" ht="29.25" customHeight="1">
      <c r="B119" s="131"/>
      <c r="C119" s="132" t="s">
        <v>108</v>
      </c>
      <c r="D119" s="133" t="s">
        <v>109</v>
      </c>
      <c r="E119" s="133" t="s">
        <v>52</v>
      </c>
      <c r="F119" s="309" t="s">
        <v>110</v>
      </c>
      <c r="G119" s="309"/>
      <c r="H119" s="309"/>
      <c r="I119" s="309"/>
      <c r="J119" s="133" t="s">
        <v>111</v>
      </c>
      <c r="K119" s="133" t="s">
        <v>112</v>
      </c>
      <c r="L119" s="309" t="s">
        <v>113</v>
      </c>
      <c r="M119" s="309"/>
      <c r="N119" s="309" t="s">
        <v>97</v>
      </c>
      <c r="O119" s="309"/>
      <c r="P119" s="309"/>
      <c r="Q119" s="310"/>
      <c r="R119" s="134"/>
      <c r="T119" s="73" t="s">
        <v>114</v>
      </c>
      <c r="U119" s="74" t="s">
        <v>34</v>
      </c>
      <c r="V119" s="74" t="s">
        <v>115</v>
      </c>
      <c r="W119" s="74" t="s">
        <v>116</v>
      </c>
      <c r="X119" s="74" t="s">
        <v>117</v>
      </c>
      <c r="Y119" s="74" t="s">
        <v>118</v>
      </c>
      <c r="Z119" s="74" t="s">
        <v>119</v>
      </c>
      <c r="AA119" s="75" t="s">
        <v>120</v>
      </c>
    </row>
    <row r="120" spans="2:63" s="1" customFormat="1" ht="29.25" customHeight="1">
      <c r="B120" s="32"/>
      <c r="C120" s="77" t="s">
        <v>93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22">
        <f>SUM(N121)</f>
        <v>0</v>
      </c>
      <c r="O120" s="323"/>
      <c r="P120" s="323"/>
      <c r="Q120" s="323"/>
      <c r="R120" s="34"/>
      <c r="T120" s="76"/>
      <c r="U120" s="48"/>
      <c r="V120" s="48"/>
      <c r="W120" s="135" t="e">
        <f>W121+#REF!</f>
        <v>#REF!</v>
      </c>
      <c r="X120" s="48"/>
      <c r="Y120" s="135" t="e">
        <f>Y121+#REF!</f>
        <v>#REF!</v>
      </c>
      <c r="Z120" s="48"/>
      <c r="AA120" s="136" t="e">
        <f>AA121+#REF!</f>
        <v>#REF!</v>
      </c>
      <c r="AT120" s="19" t="s">
        <v>69</v>
      </c>
      <c r="AU120" s="19" t="s">
        <v>99</v>
      </c>
      <c r="BK120" s="137" t="e">
        <f>BK121+#REF!</f>
        <v>#REF!</v>
      </c>
    </row>
    <row r="121" spans="2:63" s="9" customFormat="1" ht="37.35" customHeight="1">
      <c r="B121" s="138"/>
      <c r="C121" s="139"/>
      <c r="D121" s="140" t="s">
        <v>131</v>
      </c>
      <c r="E121" s="140"/>
      <c r="F121" s="140"/>
      <c r="G121" s="140"/>
      <c r="H121" s="140"/>
      <c r="I121" s="140"/>
      <c r="J121" s="140"/>
      <c r="K121" s="140"/>
      <c r="L121" s="140"/>
      <c r="M121" s="140"/>
      <c r="N121" s="324">
        <f>SUM(N122+N162)</f>
        <v>0</v>
      </c>
      <c r="O121" s="294"/>
      <c r="P121" s="294"/>
      <c r="Q121" s="294"/>
      <c r="R121" s="141"/>
      <c r="T121" s="142"/>
      <c r="U121" s="139"/>
      <c r="V121" s="139"/>
      <c r="W121" s="143" t="e">
        <f>W122+W161+#REF!+#REF!+#REF!</f>
        <v>#REF!</v>
      </c>
      <c r="X121" s="139"/>
      <c r="Y121" s="143" t="e">
        <f>Y122+Y161+#REF!+#REF!+#REF!</f>
        <v>#REF!</v>
      </c>
      <c r="Z121" s="139"/>
      <c r="AA121" s="144" t="e">
        <f>AA122+AA161+#REF!+#REF!+#REF!</f>
        <v>#REF!</v>
      </c>
      <c r="AR121" s="145" t="s">
        <v>76</v>
      </c>
      <c r="AT121" s="146" t="s">
        <v>69</v>
      </c>
      <c r="AU121" s="146" t="s">
        <v>70</v>
      </c>
      <c r="AY121" s="145" t="s">
        <v>121</v>
      </c>
      <c r="BK121" s="147" t="e">
        <f>BK122+BK161+#REF!+#REF!+#REF!</f>
        <v>#REF!</v>
      </c>
    </row>
    <row r="122" spans="2:63" s="9" customFormat="1" ht="19.9" customHeight="1">
      <c r="B122" s="138"/>
      <c r="C122" s="139"/>
      <c r="D122" s="148" t="s">
        <v>156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325">
        <f>SUM(N123:Q161)</f>
        <v>0</v>
      </c>
      <c r="O122" s="326"/>
      <c r="P122" s="326"/>
      <c r="Q122" s="326"/>
      <c r="R122" s="141"/>
      <c r="T122" s="142"/>
      <c r="U122" s="139"/>
      <c r="V122" s="139"/>
      <c r="W122" s="143">
        <f>SUM(W134:W160)</f>
        <v>32.086999999999996</v>
      </c>
      <c r="X122" s="139"/>
      <c r="Y122" s="143">
        <f>SUM(Y134:Y160)</f>
        <v>0</v>
      </c>
      <c r="Z122" s="139"/>
      <c r="AA122" s="144">
        <f>SUM(AA134:AA160)</f>
        <v>0</v>
      </c>
      <c r="AR122" s="145" t="s">
        <v>76</v>
      </c>
      <c r="AT122" s="146" t="s">
        <v>69</v>
      </c>
      <c r="AU122" s="146" t="s">
        <v>76</v>
      </c>
      <c r="AY122" s="145" t="s">
        <v>121</v>
      </c>
      <c r="BK122" s="147">
        <f>SUM(BK134:BK160)</f>
        <v>0</v>
      </c>
    </row>
    <row r="123" spans="2:63" s="9" customFormat="1" ht="25.5" customHeight="1">
      <c r="B123" s="138"/>
      <c r="C123" s="203">
        <v>1</v>
      </c>
      <c r="D123" s="203" t="s">
        <v>122</v>
      </c>
      <c r="E123" s="204" t="s">
        <v>179</v>
      </c>
      <c r="F123" s="288" t="s">
        <v>202</v>
      </c>
      <c r="G123" s="289"/>
      <c r="H123" s="289"/>
      <c r="I123" s="289"/>
      <c r="J123" s="205" t="s">
        <v>128</v>
      </c>
      <c r="K123" s="206">
        <v>7</v>
      </c>
      <c r="L123" s="298"/>
      <c r="M123" s="298"/>
      <c r="N123" s="298">
        <f aca="true" t="shared" si="0" ref="N123:N133">ROUND(L123*K123,2)</f>
        <v>0</v>
      </c>
      <c r="O123" s="298"/>
      <c r="P123" s="298"/>
      <c r="Q123" s="298"/>
      <c r="R123" s="141"/>
      <c r="T123" s="142"/>
      <c r="U123" s="139"/>
      <c r="V123" s="139"/>
      <c r="W123" s="143"/>
      <c r="X123" s="139"/>
      <c r="Y123" s="143"/>
      <c r="Z123" s="139"/>
      <c r="AA123" s="144"/>
      <c r="AR123" s="145"/>
      <c r="AT123" s="146"/>
      <c r="AU123" s="146"/>
      <c r="AY123" s="145"/>
      <c r="BK123" s="147"/>
    </row>
    <row r="124" spans="2:63" s="9" customFormat="1" ht="25.5" customHeight="1">
      <c r="B124" s="138"/>
      <c r="C124" s="203">
        <v>2</v>
      </c>
      <c r="D124" s="203" t="s">
        <v>122</v>
      </c>
      <c r="E124" s="204" t="s">
        <v>203</v>
      </c>
      <c r="F124" s="288" t="s">
        <v>204</v>
      </c>
      <c r="G124" s="289"/>
      <c r="H124" s="289"/>
      <c r="I124" s="289"/>
      <c r="J124" s="205" t="s">
        <v>128</v>
      </c>
      <c r="K124" s="206">
        <v>13</v>
      </c>
      <c r="L124" s="298"/>
      <c r="M124" s="298"/>
      <c r="N124" s="298">
        <f t="shared" si="0"/>
        <v>0</v>
      </c>
      <c r="O124" s="298"/>
      <c r="P124" s="298"/>
      <c r="Q124" s="298"/>
      <c r="R124" s="141"/>
      <c r="T124" s="142"/>
      <c r="U124" s="139"/>
      <c r="V124" s="139"/>
      <c r="W124" s="143"/>
      <c r="X124" s="139"/>
      <c r="Y124" s="143"/>
      <c r="Z124" s="139"/>
      <c r="AA124" s="144"/>
      <c r="AR124" s="145"/>
      <c r="AT124" s="146"/>
      <c r="AU124" s="146"/>
      <c r="AY124" s="145"/>
      <c r="BK124" s="147"/>
    </row>
    <row r="125" spans="2:63" s="9" customFormat="1" ht="25.5" customHeight="1">
      <c r="B125" s="138"/>
      <c r="C125" s="203">
        <v>3</v>
      </c>
      <c r="D125" s="203" t="s">
        <v>122</v>
      </c>
      <c r="E125" s="204" t="s">
        <v>205</v>
      </c>
      <c r="F125" s="288" t="s">
        <v>206</v>
      </c>
      <c r="G125" s="289"/>
      <c r="H125" s="289"/>
      <c r="I125" s="289"/>
      <c r="J125" s="205" t="s">
        <v>128</v>
      </c>
      <c r="K125" s="206">
        <v>2</v>
      </c>
      <c r="L125" s="298"/>
      <c r="M125" s="298"/>
      <c r="N125" s="298">
        <f t="shared" si="0"/>
        <v>0</v>
      </c>
      <c r="O125" s="298"/>
      <c r="P125" s="298"/>
      <c r="Q125" s="298"/>
      <c r="R125" s="141"/>
      <c r="T125" s="142"/>
      <c r="U125" s="139"/>
      <c r="V125" s="139"/>
      <c r="W125" s="143"/>
      <c r="X125" s="139"/>
      <c r="Y125" s="143"/>
      <c r="Z125" s="139"/>
      <c r="AA125" s="144"/>
      <c r="AR125" s="145"/>
      <c r="AT125" s="146"/>
      <c r="AU125" s="146"/>
      <c r="AY125" s="145"/>
      <c r="BK125" s="147"/>
    </row>
    <row r="126" spans="2:63" s="9" customFormat="1" ht="25.5" customHeight="1">
      <c r="B126" s="138"/>
      <c r="C126" s="203">
        <v>4</v>
      </c>
      <c r="D126" s="203" t="s">
        <v>122</v>
      </c>
      <c r="E126" s="204" t="s">
        <v>207</v>
      </c>
      <c r="F126" s="314" t="s">
        <v>208</v>
      </c>
      <c r="G126" s="315"/>
      <c r="H126" s="315"/>
      <c r="I126" s="316"/>
      <c r="J126" s="205" t="s">
        <v>128</v>
      </c>
      <c r="K126" s="206">
        <v>7</v>
      </c>
      <c r="L126" s="317"/>
      <c r="M126" s="318"/>
      <c r="N126" s="317">
        <f t="shared" si="0"/>
        <v>0</v>
      </c>
      <c r="O126" s="319"/>
      <c r="P126" s="319"/>
      <c r="Q126" s="318"/>
      <c r="R126" s="141"/>
      <c r="T126" s="142"/>
      <c r="U126" s="139"/>
      <c r="V126" s="139"/>
      <c r="W126" s="143"/>
      <c r="X126" s="139"/>
      <c r="Y126" s="143"/>
      <c r="Z126" s="139"/>
      <c r="AA126" s="144"/>
      <c r="AR126" s="145"/>
      <c r="AT126" s="146"/>
      <c r="AU126" s="146"/>
      <c r="AY126" s="145"/>
      <c r="BK126" s="147"/>
    </row>
    <row r="127" spans="2:63" s="9" customFormat="1" ht="25.5" customHeight="1">
      <c r="B127" s="138"/>
      <c r="C127" s="203">
        <v>5</v>
      </c>
      <c r="D127" s="203" t="s">
        <v>122</v>
      </c>
      <c r="E127" s="204" t="s">
        <v>209</v>
      </c>
      <c r="F127" s="314" t="s">
        <v>210</v>
      </c>
      <c r="G127" s="315"/>
      <c r="H127" s="315"/>
      <c r="I127" s="316"/>
      <c r="J127" s="205" t="s">
        <v>128</v>
      </c>
      <c r="K127" s="206">
        <v>5</v>
      </c>
      <c r="L127" s="317"/>
      <c r="M127" s="318"/>
      <c r="N127" s="317">
        <f t="shared" si="0"/>
        <v>0</v>
      </c>
      <c r="O127" s="319"/>
      <c r="P127" s="319"/>
      <c r="Q127" s="318"/>
      <c r="R127" s="141"/>
      <c r="T127" s="142"/>
      <c r="U127" s="139"/>
      <c r="V127" s="139"/>
      <c r="W127" s="143"/>
      <c r="X127" s="139"/>
      <c r="Y127" s="143"/>
      <c r="Z127" s="139"/>
      <c r="AA127" s="144"/>
      <c r="AR127" s="145"/>
      <c r="AT127" s="146"/>
      <c r="AU127" s="146"/>
      <c r="AY127" s="145"/>
      <c r="BK127" s="147"/>
    </row>
    <row r="128" spans="2:63" s="9" customFormat="1" ht="25.5" customHeight="1">
      <c r="B128" s="138"/>
      <c r="C128" s="203">
        <v>6</v>
      </c>
      <c r="D128" s="203" t="s">
        <v>122</v>
      </c>
      <c r="E128" s="204" t="s">
        <v>211</v>
      </c>
      <c r="F128" s="314" t="s">
        <v>226</v>
      </c>
      <c r="G128" s="315"/>
      <c r="H128" s="315"/>
      <c r="I128" s="316"/>
      <c r="J128" s="205" t="s">
        <v>128</v>
      </c>
      <c r="K128" s="206">
        <v>16</v>
      </c>
      <c r="L128" s="317"/>
      <c r="M128" s="318"/>
      <c r="N128" s="317">
        <f t="shared" si="0"/>
        <v>0</v>
      </c>
      <c r="O128" s="319"/>
      <c r="P128" s="319"/>
      <c r="Q128" s="318"/>
      <c r="R128" s="141"/>
      <c r="T128" s="142"/>
      <c r="U128" s="139"/>
      <c r="V128" s="139"/>
      <c r="W128" s="143"/>
      <c r="X128" s="139"/>
      <c r="Y128" s="143"/>
      <c r="Z128" s="139"/>
      <c r="AA128" s="144"/>
      <c r="AR128" s="145"/>
      <c r="AT128" s="146"/>
      <c r="AU128" s="146"/>
      <c r="AY128" s="145"/>
      <c r="BK128" s="147"/>
    </row>
    <row r="129" spans="2:63" s="9" customFormat="1" ht="25.5" customHeight="1">
      <c r="B129" s="138"/>
      <c r="C129" s="203">
        <v>7</v>
      </c>
      <c r="D129" s="203" t="s">
        <v>122</v>
      </c>
      <c r="E129" s="204" t="s">
        <v>212</v>
      </c>
      <c r="F129" s="289" t="s">
        <v>213</v>
      </c>
      <c r="G129" s="289"/>
      <c r="H129" s="289"/>
      <c r="I129" s="289"/>
      <c r="J129" s="205" t="s">
        <v>130</v>
      </c>
      <c r="K129" s="206">
        <v>4</v>
      </c>
      <c r="L129" s="298"/>
      <c r="M129" s="298"/>
      <c r="N129" s="298">
        <f t="shared" si="0"/>
        <v>0</v>
      </c>
      <c r="O129" s="298"/>
      <c r="P129" s="298"/>
      <c r="Q129" s="298"/>
      <c r="R129" s="141"/>
      <c r="T129" s="142"/>
      <c r="U129" s="139"/>
      <c r="V129" s="139"/>
      <c r="W129" s="143"/>
      <c r="X129" s="139"/>
      <c r="Y129" s="143"/>
      <c r="Z129" s="139"/>
      <c r="AA129" s="144"/>
      <c r="AR129" s="145"/>
      <c r="AT129" s="146"/>
      <c r="AU129" s="146"/>
      <c r="AY129" s="145"/>
      <c r="BK129" s="147"/>
    </row>
    <row r="130" spans="2:63" s="9" customFormat="1" ht="25.5" customHeight="1">
      <c r="B130" s="138"/>
      <c r="C130" s="203">
        <v>8</v>
      </c>
      <c r="D130" s="203" t="s">
        <v>122</v>
      </c>
      <c r="E130" s="204" t="s">
        <v>214</v>
      </c>
      <c r="F130" s="289" t="s">
        <v>215</v>
      </c>
      <c r="G130" s="289"/>
      <c r="H130" s="289"/>
      <c r="I130" s="289"/>
      <c r="J130" s="205" t="s">
        <v>130</v>
      </c>
      <c r="K130" s="206">
        <v>5</v>
      </c>
      <c r="L130" s="298"/>
      <c r="M130" s="298"/>
      <c r="N130" s="298">
        <f t="shared" si="0"/>
        <v>0</v>
      </c>
      <c r="O130" s="298"/>
      <c r="P130" s="298"/>
      <c r="Q130" s="298"/>
      <c r="R130" s="141"/>
      <c r="T130" s="142"/>
      <c r="U130" s="139"/>
      <c r="V130" s="139"/>
      <c r="W130" s="143"/>
      <c r="X130" s="139"/>
      <c r="Y130" s="143"/>
      <c r="Z130" s="139"/>
      <c r="AA130" s="144"/>
      <c r="AR130" s="145"/>
      <c r="AT130" s="146"/>
      <c r="AU130" s="146"/>
      <c r="AY130" s="145"/>
      <c r="BK130" s="147"/>
    </row>
    <row r="131" spans="2:63" s="9" customFormat="1" ht="25.5" customHeight="1">
      <c r="B131" s="138"/>
      <c r="C131" s="203">
        <v>9</v>
      </c>
      <c r="D131" s="203" t="s">
        <v>122</v>
      </c>
      <c r="E131" s="193" t="s">
        <v>227</v>
      </c>
      <c r="F131" s="288" t="s">
        <v>228</v>
      </c>
      <c r="G131" s="289"/>
      <c r="H131" s="289"/>
      <c r="I131" s="289"/>
      <c r="J131" s="205" t="s">
        <v>130</v>
      </c>
      <c r="K131" s="206">
        <v>0</v>
      </c>
      <c r="L131" s="298"/>
      <c r="M131" s="298"/>
      <c r="N131" s="298">
        <f t="shared" si="0"/>
        <v>0</v>
      </c>
      <c r="O131" s="298"/>
      <c r="P131" s="298"/>
      <c r="Q131" s="298"/>
      <c r="R131" s="141"/>
      <c r="T131" s="142"/>
      <c r="U131" s="139"/>
      <c r="V131" s="139"/>
      <c r="W131" s="143"/>
      <c r="X131" s="139"/>
      <c r="Y131" s="143"/>
      <c r="Z131" s="139"/>
      <c r="AA131" s="144"/>
      <c r="AR131" s="145"/>
      <c r="AT131" s="146"/>
      <c r="AU131" s="146"/>
      <c r="AY131" s="145"/>
      <c r="BK131" s="147"/>
    </row>
    <row r="132" spans="2:63" s="9" customFormat="1" ht="25.5" customHeight="1">
      <c r="B132" s="138"/>
      <c r="C132" s="203">
        <v>10</v>
      </c>
      <c r="D132" s="203" t="s">
        <v>122</v>
      </c>
      <c r="E132" s="204" t="s">
        <v>216</v>
      </c>
      <c r="F132" s="289" t="s">
        <v>217</v>
      </c>
      <c r="G132" s="289"/>
      <c r="H132" s="289"/>
      <c r="I132" s="289"/>
      <c r="J132" s="205" t="s">
        <v>130</v>
      </c>
      <c r="K132" s="206">
        <v>5</v>
      </c>
      <c r="L132" s="298"/>
      <c r="M132" s="298"/>
      <c r="N132" s="298">
        <f t="shared" si="0"/>
        <v>0</v>
      </c>
      <c r="O132" s="298"/>
      <c r="P132" s="298"/>
      <c r="Q132" s="298"/>
      <c r="R132" s="141"/>
      <c r="T132" s="142"/>
      <c r="U132" s="139"/>
      <c r="V132" s="139"/>
      <c r="W132" s="143"/>
      <c r="X132" s="139"/>
      <c r="Y132" s="143"/>
      <c r="Z132" s="139"/>
      <c r="AA132" s="144"/>
      <c r="AR132" s="145"/>
      <c r="AT132" s="146"/>
      <c r="AU132" s="146"/>
      <c r="AY132" s="145"/>
      <c r="BK132" s="147"/>
    </row>
    <row r="133" spans="2:63" s="9" customFormat="1" ht="25.5" customHeight="1">
      <c r="B133" s="138"/>
      <c r="C133" s="197">
        <v>11</v>
      </c>
      <c r="D133" s="197" t="s">
        <v>126</v>
      </c>
      <c r="E133" s="189" t="s">
        <v>333</v>
      </c>
      <c r="F133" s="312" t="s">
        <v>218</v>
      </c>
      <c r="G133" s="312"/>
      <c r="H133" s="312"/>
      <c r="I133" s="312"/>
      <c r="J133" s="198" t="s">
        <v>130</v>
      </c>
      <c r="K133" s="166">
        <v>6</v>
      </c>
      <c r="L133" s="313"/>
      <c r="M133" s="313"/>
      <c r="N133" s="313">
        <f t="shared" si="0"/>
        <v>0</v>
      </c>
      <c r="O133" s="298"/>
      <c r="P133" s="298"/>
      <c r="Q133" s="298"/>
      <c r="R133" s="141"/>
      <c r="T133" s="142"/>
      <c r="U133" s="139"/>
      <c r="V133" s="139"/>
      <c r="W133" s="143"/>
      <c r="X133" s="139"/>
      <c r="Y133" s="143"/>
      <c r="Z133" s="139"/>
      <c r="AA133" s="144"/>
      <c r="AR133" s="145"/>
      <c r="AT133" s="146"/>
      <c r="AU133" s="146"/>
      <c r="AY133" s="145"/>
      <c r="BK133" s="147"/>
    </row>
    <row r="134" spans="2:65" s="1" customFormat="1" ht="25.5" customHeight="1">
      <c r="B134" s="120"/>
      <c r="C134" s="197">
        <v>12</v>
      </c>
      <c r="D134" s="197" t="s">
        <v>126</v>
      </c>
      <c r="E134" s="189" t="s">
        <v>334</v>
      </c>
      <c r="F134" s="311" t="s">
        <v>219</v>
      </c>
      <c r="G134" s="312"/>
      <c r="H134" s="312"/>
      <c r="I134" s="312"/>
      <c r="J134" s="198" t="s">
        <v>130</v>
      </c>
      <c r="K134" s="166">
        <v>17</v>
      </c>
      <c r="L134" s="313"/>
      <c r="M134" s="313"/>
      <c r="N134" s="313">
        <f aca="true" t="shared" si="1" ref="N134:N135">ROUND(L134*K134,2)</f>
        <v>0</v>
      </c>
      <c r="O134" s="298"/>
      <c r="P134" s="298"/>
      <c r="Q134" s="298"/>
      <c r="R134" s="123"/>
      <c r="T134" s="153" t="s">
        <v>5</v>
      </c>
      <c r="U134" s="41" t="s">
        <v>35</v>
      </c>
      <c r="V134" s="154">
        <v>1.763</v>
      </c>
      <c r="W134" s="154">
        <f>V134*K134</f>
        <v>29.970999999999997</v>
      </c>
      <c r="X134" s="154">
        <v>0</v>
      </c>
      <c r="Y134" s="154">
        <f>X134*K134</f>
        <v>0</v>
      </c>
      <c r="Z134" s="154">
        <v>0</v>
      </c>
      <c r="AA134" s="155">
        <f>Z134*K134</f>
        <v>0</v>
      </c>
      <c r="AR134" s="19" t="s">
        <v>127</v>
      </c>
      <c r="AT134" s="19" t="s">
        <v>122</v>
      </c>
      <c r="AU134" s="19" t="s">
        <v>90</v>
      </c>
      <c r="AY134" s="19" t="s">
        <v>121</v>
      </c>
      <c r="BE134" s="156">
        <f>IF(U134="základní",N134,0)</f>
        <v>0</v>
      </c>
      <c r="BF134" s="156">
        <f>IF(U134="snížená",N134,0)</f>
        <v>0</v>
      </c>
      <c r="BG134" s="156">
        <f>IF(U134="zákl. přenesená",N134,0)</f>
        <v>0</v>
      </c>
      <c r="BH134" s="156">
        <f>IF(U134="sníž. přenesená",N134,0)</f>
        <v>0</v>
      </c>
      <c r="BI134" s="156">
        <f>IF(U134="nulová",N134,0)</f>
        <v>0</v>
      </c>
      <c r="BJ134" s="19" t="s">
        <v>76</v>
      </c>
      <c r="BK134" s="156">
        <f>ROUND(L134*K134,2)</f>
        <v>0</v>
      </c>
      <c r="BL134" s="19" t="s">
        <v>127</v>
      </c>
      <c r="BM134" s="19" t="s">
        <v>135</v>
      </c>
    </row>
    <row r="135" spans="2:65" s="199" customFormat="1" ht="25.5" customHeight="1">
      <c r="B135" s="201"/>
      <c r="C135" s="197">
        <v>13</v>
      </c>
      <c r="D135" s="197" t="s">
        <v>126</v>
      </c>
      <c r="E135" s="189" t="s">
        <v>335</v>
      </c>
      <c r="F135" s="311" t="s">
        <v>220</v>
      </c>
      <c r="G135" s="312"/>
      <c r="H135" s="312"/>
      <c r="I135" s="312"/>
      <c r="J135" s="198" t="s">
        <v>130</v>
      </c>
      <c r="K135" s="166">
        <v>4</v>
      </c>
      <c r="L135" s="313"/>
      <c r="M135" s="313"/>
      <c r="N135" s="313">
        <f t="shared" si="1"/>
        <v>0</v>
      </c>
      <c r="O135" s="298"/>
      <c r="P135" s="298"/>
      <c r="Q135" s="298"/>
      <c r="R135" s="202"/>
      <c r="T135" s="244"/>
      <c r="U135" s="184"/>
      <c r="V135" s="186"/>
      <c r="W135" s="186"/>
      <c r="X135" s="186"/>
      <c r="Y135" s="186"/>
      <c r="Z135" s="186"/>
      <c r="AA135" s="187"/>
      <c r="AR135" s="200"/>
      <c r="AT135" s="200"/>
      <c r="AU135" s="200"/>
      <c r="AY135" s="200"/>
      <c r="BE135" s="207"/>
      <c r="BF135" s="207"/>
      <c r="BG135" s="207"/>
      <c r="BH135" s="207"/>
      <c r="BI135" s="207"/>
      <c r="BJ135" s="200"/>
      <c r="BK135" s="207"/>
      <c r="BL135" s="200"/>
      <c r="BM135" s="200"/>
    </row>
    <row r="136" spans="2:51" s="10" customFormat="1" ht="25.5" customHeight="1">
      <c r="B136" s="157"/>
      <c r="C136" s="197">
        <v>14</v>
      </c>
      <c r="D136" s="197" t="s">
        <v>126</v>
      </c>
      <c r="E136" s="189" t="s">
        <v>434</v>
      </c>
      <c r="F136" s="311" t="s">
        <v>435</v>
      </c>
      <c r="G136" s="312"/>
      <c r="H136" s="312"/>
      <c r="I136" s="312"/>
      <c r="J136" s="198" t="s">
        <v>130</v>
      </c>
      <c r="K136" s="166">
        <v>1</v>
      </c>
      <c r="L136" s="313"/>
      <c r="M136" s="313"/>
      <c r="N136" s="313">
        <f aca="true" t="shared" si="2" ref="N136:N137">ROUND(L136*K136,2)</f>
        <v>0</v>
      </c>
      <c r="O136" s="298"/>
      <c r="P136" s="298"/>
      <c r="Q136" s="298"/>
      <c r="R136" s="159"/>
      <c r="T136" s="160"/>
      <c r="U136" s="158"/>
      <c r="V136" s="158"/>
      <c r="W136" s="158"/>
      <c r="X136" s="158"/>
      <c r="Y136" s="158"/>
      <c r="Z136" s="158"/>
      <c r="AA136" s="161"/>
      <c r="AT136" s="162" t="s">
        <v>125</v>
      </c>
      <c r="AU136" s="162" t="s">
        <v>90</v>
      </c>
      <c r="AV136" s="10" t="s">
        <v>90</v>
      </c>
      <c r="AW136" s="10" t="s">
        <v>28</v>
      </c>
      <c r="AX136" s="10" t="s">
        <v>70</v>
      </c>
      <c r="AY136" s="162" t="s">
        <v>121</v>
      </c>
    </row>
    <row r="137" spans="2:51" s="10" customFormat="1" ht="25.5" customHeight="1">
      <c r="B137" s="157"/>
      <c r="C137" s="197">
        <v>15</v>
      </c>
      <c r="D137" s="197" t="s">
        <v>126</v>
      </c>
      <c r="E137" s="189" t="s">
        <v>436</v>
      </c>
      <c r="F137" s="311" t="s">
        <v>437</v>
      </c>
      <c r="G137" s="312"/>
      <c r="H137" s="312"/>
      <c r="I137" s="312"/>
      <c r="J137" s="198" t="s">
        <v>130</v>
      </c>
      <c r="K137" s="166">
        <v>2</v>
      </c>
      <c r="L137" s="313"/>
      <c r="M137" s="313"/>
      <c r="N137" s="313">
        <f t="shared" si="2"/>
        <v>0</v>
      </c>
      <c r="O137" s="298"/>
      <c r="P137" s="298"/>
      <c r="Q137" s="298"/>
      <c r="R137" s="159"/>
      <c r="T137" s="160"/>
      <c r="U137" s="169"/>
      <c r="V137" s="169"/>
      <c r="W137" s="169"/>
      <c r="X137" s="169"/>
      <c r="Y137" s="169"/>
      <c r="Z137" s="169"/>
      <c r="AA137" s="161"/>
      <c r="AT137" s="162"/>
      <c r="AU137" s="162"/>
      <c r="AY137" s="162"/>
    </row>
    <row r="138" spans="2:51" s="10" customFormat="1" ht="25.5" customHeight="1">
      <c r="B138" s="157"/>
      <c r="C138" s="188">
        <v>16</v>
      </c>
      <c r="D138" s="188" t="s">
        <v>126</v>
      </c>
      <c r="E138" s="189" t="s">
        <v>336</v>
      </c>
      <c r="F138" s="311" t="s">
        <v>232</v>
      </c>
      <c r="G138" s="311"/>
      <c r="H138" s="311"/>
      <c r="I138" s="311"/>
      <c r="J138" s="190" t="s">
        <v>130</v>
      </c>
      <c r="K138" s="191">
        <v>7</v>
      </c>
      <c r="L138" s="320"/>
      <c r="M138" s="320"/>
      <c r="N138" s="320">
        <f aca="true" t="shared" si="3" ref="N138:N143">ROUND(L138*K138,2)</f>
        <v>0</v>
      </c>
      <c r="O138" s="298"/>
      <c r="P138" s="298"/>
      <c r="Q138" s="298"/>
      <c r="R138" s="159"/>
      <c r="T138" s="160"/>
      <c r="U138" s="158"/>
      <c r="V138" s="158"/>
      <c r="W138" s="158"/>
      <c r="X138" s="158"/>
      <c r="Y138" s="158"/>
      <c r="Z138" s="158"/>
      <c r="AA138" s="161"/>
      <c r="AT138" s="162" t="s">
        <v>125</v>
      </c>
      <c r="AU138" s="162" t="s">
        <v>90</v>
      </c>
      <c r="AV138" s="10" t="s">
        <v>90</v>
      </c>
      <c r="AW138" s="10" t="s">
        <v>28</v>
      </c>
      <c r="AX138" s="10" t="s">
        <v>70</v>
      </c>
      <c r="AY138" s="162" t="s">
        <v>121</v>
      </c>
    </row>
    <row r="139" spans="2:51" s="10" customFormat="1" ht="27" customHeight="1">
      <c r="B139" s="157"/>
      <c r="C139" s="188">
        <v>17</v>
      </c>
      <c r="D139" s="188" t="s">
        <v>126</v>
      </c>
      <c r="E139" s="189" t="s">
        <v>337</v>
      </c>
      <c r="F139" s="311" t="s">
        <v>338</v>
      </c>
      <c r="G139" s="311"/>
      <c r="H139" s="311"/>
      <c r="I139" s="311"/>
      <c r="J139" s="190" t="s">
        <v>130</v>
      </c>
      <c r="K139" s="191">
        <v>6</v>
      </c>
      <c r="L139" s="320"/>
      <c r="M139" s="320"/>
      <c r="N139" s="320">
        <f t="shared" si="3"/>
        <v>0</v>
      </c>
      <c r="O139" s="298"/>
      <c r="P139" s="298"/>
      <c r="Q139" s="298"/>
      <c r="R139" s="159"/>
      <c r="T139" s="160"/>
      <c r="U139" s="158"/>
      <c r="V139" s="158"/>
      <c r="W139" s="158"/>
      <c r="X139" s="158"/>
      <c r="Y139" s="158"/>
      <c r="Z139" s="158"/>
      <c r="AA139" s="161"/>
      <c r="AT139" s="162" t="s">
        <v>125</v>
      </c>
      <c r="AU139" s="162" t="s">
        <v>90</v>
      </c>
      <c r="AV139" s="10" t="s">
        <v>90</v>
      </c>
      <c r="AW139" s="10" t="s">
        <v>28</v>
      </c>
      <c r="AX139" s="10" t="s">
        <v>70</v>
      </c>
      <c r="AY139" s="162" t="s">
        <v>121</v>
      </c>
    </row>
    <row r="140" spans="2:65" s="1" customFormat="1" ht="25.5" customHeight="1">
      <c r="B140" s="120"/>
      <c r="C140" s="188">
        <v>18</v>
      </c>
      <c r="D140" s="188" t="s">
        <v>126</v>
      </c>
      <c r="E140" s="189" t="s">
        <v>339</v>
      </c>
      <c r="F140" s="311" t="s">
        <v>340</v>
      </c>
      <c r="G140" s="311"/>
      <c r="H140" s="311"/>
      <c r="I140" s="311"/>
      <c r="J140" s="190" t="s">
        <v>130</v>
      </c>
      <c r="K140" s="191">
        <v>15</v>
      </c>
      <c r="L140" s="320"/>
      <c r="M140" s="320"/>
      <c r="N140" s="320">
        <f t="shared" si="3"/>
        <v>0</v>
      </c>
      <c r="O140" s="298"/>
      <c r="P140" s="298"/>
      <c r="Q140" s="298"/>
      <c r="R140" s="123"/>
      <c r="T140" s="153" t="s">
        <v>5</v>
      </c>
      <c r="U140" s="41" t="s">
        <v>35</v>
      </c>
      <c r="V140" s="154">
        <v>0.1</v>
      </c>
      <c r="W140" s="154">
        <f>V140*K140</f>
        <v>1.5</v>
      </c>
      <c r="X140" s="154">
        <v>0</v>
      </c>
      <c r="Y140" s="154">
        <f>X140*K140</f>
        <v>0</v>
      </c>
      <c r="Z140" s="154">
        <v>0</v>
      </c>
      <c r="AA140" s="155">
        <f>Z140*K140</f>
        <v>0</v>
      </c>
      <c r="AR140" s="19" t="s">
        <v>127</v>
      </c>
      <c r="AT140" s="19" t="s">
        <v>122</v>
      </c>
      <c r="AU140" s="19" t="s">
        <v>90</v>
      </c>
      <c r="AY140" s="19" t="s">
        <v>121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19" t="s">
        <v>76</v>
      </c>
      <c r="BK140" s="156">
        <f>ROUND(L140*K140,2)</f>
        <v>0</v>
      </c>
      <c r="BL140" s="19" t="s">
        <v>127</v>
      </c>
      <c r="BM140" s="19" t="s">
        <v>136</v>
      </c>
    </row>
    <row r="141" spans="2:65" s="199" customFormat="1" ht="25.5" customHeight="1">
      <c r="B141" s="201"/>
      <c r="C141" s="188">
        <v>19</v>
      </c>
      <c r="D141" s="188" t="s">
        <v>126</v>
      </c>
      <c r="E141" s="189" t="s">
        <v>341</v>
      </c>
      <c r="F141" s="311" t="s">
        <v>229</v>
      </c>
      <c r="G141" s="311"/>
      <c r="H141" s="311"/>
      <c r="I141" s="311"/>
      <c r="J141" s="190" t="s">
        <v>130</v>
      </c>
      <c r="K141" s="191">
        <v>2</v>
      </c>
      <c r="L141" s="320"/>
      <c r="M141" s="320"/>
      <c r="N141" s="320">
        <f t="shared" si="3"/>
        <v>0</v>
      </c>
      <c r="O141" s="298"/>
      <c r="P141" s="298"/>
      <c r="Q141" s="298"/>
      <c r="R141" s="202"/>
      <c r="T141" s="185"/>
      <c r="U141" s="184"/>
      <c r="V141" s="186"/>
      <c r="W141" s="186"/>
      <c r="X141" s="186"/>
      <c r="Y141" s="186"/>
      <c r="Z141" s="186"/>
      <c r="AA141" s="187"/>
      <c r="AR141" s="200"/>
      <c r="AT141" s="200"/>
      <c r="AU141" s="200"/>
      <c r="AY141" s="200"/>
      <c r="BE141" s="207"/>
      <c r="BF141" s="207"/>
      <c r="BG141" s="207"/>
      <c r="BH141" s="207"/>
      <c r="BI141" s="207"/>
      <c r="BJ141" s="200"/>
      <c r="BK141" s="207"/>
      <c r="BL141" s="200"/>
      <c r="BM141" s="200"/>
    </row>
    <row r="142" spans="2:65" s="199" customFormat="1" ht="25.5" customHeight="1">
      <c r="B142" s="201"/>
      <c r="C142" s="188">
        <v>20</v>
      </c>
      <c r="D142" s="188" t="s">
        <v>126</v>
      </c>
      <c r="E142" s="189" t="s">
        <v>342</v>
      </c>
      <c r="F142" s="311" t="s">
        <v>231</v>
      </c>
      <c r="G142" s="311"/>
      <c r="H142" s="311"/>
      <c r="I142" s="311"/>
      <c r="J142" s="190" t="s">
        <v>130</v>
      </c>
      <c r="K142" s="191">
        <v>3</v>
      </c>
      <c r="L142" s="320"/>
      <c r="M142" s="320"/>
      <c r="N142" s="320">
        <f t="shared" si="3"/>
        <v>0</v>
      </c>
      <c r="O142" s="298"/>
      <c r="P142" s="298"/>
      <c r="Q142" s="298"/>
      <c r="R142" s="202"/>
      <c r="T142" s="185"/>
      <c r="U142" s="184"/>
      <c r="V142" s="186"/>
      <c r="W142" s="186"/>
      <c r="X142" s="186"/>
      <c r="Y142" s="186"/>
      <c r="Z142" s="186"/>
      <c r="AA142" s="187"/>
      <c r="AR142" s="200"/>
      <c r="AT142" s="200"/>
      <c r="AU142" s="200"/>
      <c r="AY142" s="200"/>
      <c r="BE142" s="207"/>
      <c r="BF142" s="207"/>
      <c r="BG142" s="207"/>
      <c r="BH142" s="207"/>
      <c r="BI142" s="207"/>
      <c r="BJ142" s="200"/>
      <c r="BK142" s="207"/>
      <c r="BL142" s="200"/>
      <c r="BM142" s="200"/>
    </row>
    <row r="143" spans="2:65" s="199" customFormat="1" ht="25.5" customHeight="1">
      <c r="B143" s="201"/>
      <c r="C143" s="188">
        <v>21</v>
      </c>
      <c r="D143" s="188" t="s">
        <v>126</v>
      </c>
      <c r="E143" s="189" t="s">
        <v>343</v>
      </c>
      <c r="F143" s="311" t="s">
        <v>230</v>
      </c>
      <c r="G143" s="311"/>
      <c r="H143" s="311"/>
      <c r="I143" s="311"/>
      <c r="J143" s="190" t="s">
        <v>130</v>
      </c>
      <c r="K143" s="191">
        <v>1</v>
      </c>
      <c r="L143" s="320"/>
      <c r="M143" s="320"/>
      <c r="N143" s="320">
        <f t="shared" si="3"/>
        <v>0</v>
      </c>
      <c r="O143" s="298"/>
      <c r="P143" s="298"/>
      <c r="Q143" s="298"/>
      <c r="R143" s="202"/>
      <c r="T143" s="233"/>
      <c r="U143" s="184"/>
      <c r="V143" s="186"/>
      <c r="W143" s="186"/>
      <c r="X143" s="186"/>
      <c r="Y143" s="186"/>
      <c r="Z143" s="186"/>
      <c r="AA143" s="187"/>
      <c r="AR143" s="200"/>
      <c r="AT143" s="200"/>
      <c r="AU143" s="200"/>
      <c r="AY143" s="200"/>
      <c r="BE143" s="207"/>
      <c r="BF143" s="207"/>
      <c r="BG143" s="207"/>
      <c r="BH143" s="207"/>
      <c r="BI143" s="207"/>
      <c r="BJ143" s="200"/>
      <c r="BK143" s="207"/>
      <c r="BL143" s="200"/>
      <c r="BM143" s="200"/>
    </row>
    <row r="144" spans="2:65" s="199" customFormat="1" ht="25.5" customHeight="1">
      <c r="B144" s="201"/>
      <c r="C144" s="188">
        <v>22</v>
      </c>
      <c r="D144" s="188" t="s">
        <v>126</v>
      </c>
      <c r="E144" s="189" t="s">
        <v>346</v>
      </c>
      <c r="F144" s="311" t="s">
        <v>347</v>
      </c>
      <c r="G144" s="311"/>
      <c r="H144" s="311"/>
      <c r="I144" s="311"/>
      <c r="J144" s="190" t="s">
        <v>130</v>
      </c>
      <c r="K144" s="191">
        <v>2</v>
      </c>
      <c r="L144" s="320"/>
      <c r="M144" s="320"/>
      <c r="N144" s="320">
        <f aca="true" t="shared" si="4" ref="N144">ROUND(L144*K144,2)</f>
        <v>0</v>
      </c>
      <c r="O144" s="298"/>
      <c r="P144" s="298"/>
      <c r="Q144" s="298"/>
      <c r="R144" s="202"/>
      <c r="T144" s="238"/>
      <c r="U144" s="184"/>
      <c r="V144" s="186"/>
      <c r="W144" s="186"/>
      <c r="X144" s="186"/>
      <c r="Y144" s="186"/>
      <c r="Z144" s="186"/>
      <c r="AA144" s="187"/>
      <c r="AR144" s="200"/>
      <c r="AT144" s="200"/>
      <c r="AU144" s="200"/>
      <c r="AY144" s="200"/>
      <c r="BE144" s="207"/>
      <c r="BF144" s="207"/>
      <c r="BG144" s="207"/>
      <c r="BH144" s="207"/>
      <c r="BI144" s="207"/>
      <c r="BJ144" s="200"/>
      <c r="BK144" s="207"/>
      <c r="BL144" s="200"/>
      <c r="BM144" s="200"/>
    </row>
    <row r="145" spans="2:65" s="199" customFormat="1" ht="25.5" customHeight="1">
      <c r="B145" s="201"/>
      <c r="C145" s="188">
        <v>23</v>
      </c>
      <c r="D145" s="188" t="s">
        <v>126</v>
      </c>
      <c r="E145" s="189" t="s">
        <v>348</v>
      </c>
      <c r="F145" s="311" t="s">
        <v>349</v>
      </c>
      <c r="G145" s="311"/>
      <c r="H145" s="311"/>
      <c r="I145" s="311"/>
      <c r="J145" s="190" t="s">
        <v>130</v>
      </c>
      <c r="K145" s="191">
        <v>1</v>
      </c>
      <c r="L145" s="320"/>
      <c r="M145" s="320"/>
      <c r="N145" s="320">
        <f aca="true" t="shared" si="5" ref="N145:N154">ROUND(L145*K145,2)</f>
        <v>0</v>
      </c>
      <c r="O145" s="298"/>
      <c r="P145" s="298"/>
      <c r="Q145" s="298"/>
      <c r="R145" s="202"/>
      <c r="T145" s="238"/>
      <c r="U145" s="184"/>
      <c r="V145" s="186"/>
      <c r="W145" s="186"/>
      <c r="X145" s="186"/>
      <c r="Y145" s="186"/>
      <c r="Z145" s="186"/>
      <c r="AA145" s="187"/>
      <c r="AR145" s="200"/>
      <c r="AT145" s="200"/>
      <c r="AU145" s="200"/>
      <c r="AY145" s="200"/>
      <c r="BE145" s="207"/>
      <c r="BF145" s="207"/>
      <c r="BG145" s="207"/>
      <c r="BH145" s="207"/>
      <c r="BI145" s="207"/>
      <c r="BJ145" s="200"/>
      <c r="BK145" s="207"/>
      <c r="BL145" s="200"/>
      <c r="BM145" s="200"/>
    </row>
    <row r="146" spans="2:51" s="10" customFormat="1" ht="24" customHeight="1">
      <c r="B146" s="157"/>
      <c r="C146" s="188">
        <v>24</v>
      </c>
      <c r="D146" s="188" t="s">
        <v>126</v>
      </c>
      <c r="E146" s="189" t="s">
        <v>344</v>
      </c>
      <c r="F146" s="311" t="s">
        <v>345</v>
      </c>
      <c r="G146" s="311"/>
      <c r="H146" s="311"/>
      <c r="I146" s="311"/>
      <c r="J146" s="190" t="s">
        <v>130</v>
      </c>
      <c r="K146" s="191">
        <v>3</v>
      </c>
      <c r="L146" s="320"/>
      <c r="M146" s="320"/>
      <c r="N146" s="320">
        <f t="shared" si="5"/>
        <v>0</v>
      </c>
      <c r="O146" s="298"/>
      <c r="P146" s="298"/>
      <c r="Q146" s="298"/>
      <c r="R146" s="159"/>
      <c r="T146" s="160"/>
      <c r="U146" s="158"/>
      <c r="V146" s="158"/>
      <c r="W146" s="158"/>
      <c r="X146" s="158"/>
      <c r="Y146" s="158"/>
      <c r="Z146" s="158"/>
      <c r="AA146" s="161"/>
      <c r="AT146" s="162" t="s">
        <v>125</v>
      </c>
      <c r="AU146" s="162" t="s">
        <v>90</v>
      </c>
      <c r="AV146" s="10" t="s">
        <v>90</v>
      </c>
      <c r="AW146" s="10" t="s">
        <v>28</v>
      </c>
      <c r="AX146" s="10" t="s">
        <v>70</v>
      </c>
      <c r="AY146" s="162" t="s">
        <v>121</v>
      </c>
    </row>
    <row r="147" spans="2:65" s="1" customFormat="1" ht="24.75" customHeight="1">
      <c r="B147" s="120"/>
      <c r="C147" s="188">
        <v>25</v>
      </c>
      <c r="D147" s="188" t="s">
        <v>126</v>
      </c>
      <c r="E147" s="189" t="s">
        <v>352</v>
      </c>
      <c r="F147" s="311" t="s">
        <v>326</v>
      </c>
      <c r="G147" s="311"/>
      <c r="H147" s="311"/>
      <c r="I147" s="311"/>
      <c r="J147" s="190" t="s">
        <v>130</v>
      </c>
      <c r="K147" s="191">
        <v>2</v>
      </c>
      <c r="L147" s="320"/>
      <c r="M147" s="320"/>
      <c r="N147" s="320">
        <f t="shared" si="5"/>
        <v>0</v>
      </c>
      <c r="O147" s="298"/>
      <c r="P147" s="298"/>
      <c r="Q147" s="298"/>
      <c r="R147" s="123"/>
      <c r="T147" s="153" t="s">
        <v>5</v>
      </c>
      <c r="U147" s="41" t="s">
        <v>35</v>
      </c>
      <c r="V147" s="154">
        <v>0.009</v>
      </c>
      <c r="W147" s="154">
        <f>V147*K147</f>
        <v>0.018</v>
      </c>
      <c r="X147" s="154">
        <v>0</v>
      </c>
      <c r="Y147" s="154">
        <f>X147*K147</f>
        <v>0</v>
      </c>
      <c r="Z147" s="154">
        <v>0</v>
      </c>
      <c r="AA147" s="155">
        <f>Z147*K147</f>
        <v>0</v>
      </c>
      <c r="AR147" s="19" t="s">
        <v>127</v>
      </c>
      <c r="AT147" s="19" t="s">
        <v>122</v>
      </c>
      <c r="AU147" s="19" t="s">
        <v>90</v>
      </c>
      <c r="AY147" s="19" t="s">
        <v>121</v>
      </c>
      <c r="BE147" s="156">
        <f>IF(U147="základní",N147,0)</f>
        <v>0</v>
      </c>
      <c r="BF147" s="156">
        <f>IF(U147="snížená",N147,0)</f>
        <v>0</v>
      </c>
      <c r="BG147" s="156">
        <f>IF(U147="zákl. přenesená",N147,0)</f>
        <v>0</v>
      </c>
      <c r="BH147" s="156">
        <f>IF(U147="sníž. přenesená",N147,0)</f>
        <v>0</v>
      </c>
      <c r="BI147" s="156">
        <f>IF(U147="nulová",N147,0)</f>
        <v>0</v>
      </c>
      <c r="BJ147" s="19" t="s">
        <v>76</v>
      </c>
      <c r="BK147" s="156">
        <f>ROUND(L147*K147,2)</f>
        <v>0</v>
      </c>
      <c r="BL147" s="19" t="s">
        <v>127</v>
      </c>
      <c r="BM147" s="19" t="s">
        <v>137</v>
      </c>
    </row>
    <row r="148" spans="2:65" s="1" customFormat="1" ht="25.5" customHeight="1">
      <c r="B148" s="120"/>
      <c r="C148" s="188">
        <v>26</v>
      </c>
      <c r="D148" s="188" t="s">
        <v>126</v>
      </c>
      <c r="E148" s="189" t="s">
        <v>353</v>
      </c>
      <c r="F148" s="311" t="s">
        <v>354</v>
      </c>
      <c r="G148" s="311"/>
      <c r="H148" s="311"/>
      <c r="I148" s="311"/>
      <c r="J148" s="190" t="s">
        <v>130</v>
      </c>
      <c r="K148" s="191">
        <v>4</v>
      </c>
      <c r="L148" s="320"/>
      <c r="M148" s="320"/>
      <c r="N148" s="320">
        <f t="shared" si="5"/>
        <v>0</v>
      </c>
      <c r="O148" s="298"/>
      <c r="P148" s="298"/>
      <c r="Q148" s="298"/>
      <c r="R148" s="123"/>
      <c r="T148" s="153" t="s">
        <v>5</v>
      </c>
      <c r="U148" s="41" t="s">
        <v>35</v>
      </c>
      <c r="V148" s="154">
        <v>0</v>
      </c>
      <c r="W148" s="154">
        <f>V148*K148</f>
        <v>0</v>
      </c>
      <c r="X148" s="154">
        <v>0</v>
      </c>
      <c r="Y148" s="154">
        <f>X148*K148</f>
        <v>0</v>
      </c>
      <c r="Z148" s="154">
        <v>0</v>
      </c>
      <c r="AA148" s="155">
        <f>Z148*K148</f>
        <v>0</v>
      </c>
      <c r="AR148" s="19" t="s">
        <v>127</v>
      </c>
      <c r="AT148" s="19" t="s">
        <v>122</v>
      </c>
      <c r="AU148" s="19" t="s">
        <v>90</v>
      </c>
      <c r="AY148" s="19" t="s">
        <v>121</v>
      </c>
      <c r="BE148" s="156">
        <f>IF(U148="základní",N148,0)</f>
        <v>0</v>
      </c>
      <c r="BF148" s="156">
        <f>IF(U148="snížená",N148,0)</f>
        <v>0</v>
      </c>
      <c r="BG148" s="156">
        <f>IF(U148="zákl. přenesená",N148,0)</f>
        <v>0</v>
      </c>
      <c r="BH148" s="156">
        <f>IF(U148="sníž. přenesená",N148,0)</f>
        <v>0</v>
      </c>
      <c r="BI148" s="156">
        <f>IF(U148="nulová",N148,0)</f>
        <v>0</v>
      </c>
      <c r="BJ148" s="19" t="s">
        <v>76</v>
      </c>
      <c r="BK148" s="156">
        <f>ROUND(L148*K148,2)</f>
        <v>0</v>
      </c>
      <c r="BL148" s="19" t="s">
        <v>127</v>
      </c>
      <c r="BM148" s="19" t="s">
        <v>139</v>
      </c>
    </row>
    <row r="149" spans="2:65" s="199" customFormat="1" ht="25.5" customHeight="1">
      <c r="B149" s="201"/>
      <c r="C149" s="188">
        <v>27</v>
      </c>
      <c r="D149" s="188" t="s">
        <v>126</v>
      </c>
      <c r="E149" s="189" t="s">
        <v>350</v>
      </c>
      <c r="F149" s="311" t="s">
        <v>351</v>
      </c>
      <c r="G149" s="311"/>
      <c r="H149" s="311"/>
      <c r="I149" s="311"/>
      <c r="J149" s="190" t="s">
        <v>130</v>
      </c>
      <c r="K149" s="191">
        <v>5</v>
      </c>
      <c r="L149" s="320"/>
      <c r="M149" s="320"/>
      <c r="N149" s="320">
        <f t="shared" si="5"/>
        <v>0</v>
      </c>
      <c r="O149" s="298"/>
      <c r="P149" s="298"/>
      <c r="Q149" s="298"/>
      <c r="R149" s="202"/>
      <c r="T149" s="185"/>
      <c r="U149" s="184"/>
      <c r="V149" s="186"/>
      <c r="W149" s="186"/>
      <c r="X149" s="186"/>
      <c r="Y149" s="186"/>
      <c r="Z149" s="186"/>
      <c r="AA149" s="187"/>
      <c r="AR149" s="200"/>
      <c r="AT149" s="200"/>
      <c r="AU149" s="200"/>
      <c r="AY149" s="200"/>
      <c r="BE149" s="207"/>
      <c r="BF149" s="207"/>
      <c r="BG149" s="207"/>
      <c r="BH149" s="207"/>
      <c r="BI149" s="207"/>
      <c r="BJ149" s="200"/>
      <c r="BK149" s="207"/>
      <c r="BL149" s="200"/>
      <c r="BM149" s="200"/>
    </row>
    <row r="150" spans="2:65" s="199" customFormat="1" ht="25.5" customHeight="1">
      <c r="B150" s="201"/>
      <c r="C150" s="188">
        <v>28</v>
      </c>
      <c r="D150" s="188" t="s">
        <v>126</v>
      </c>
      <c r="E150" s="189" t="s">
        <v>358</v>
      </c>
      <c r="F150" s="311" t="s">
        <v>357</v>
      </c>
      <c r="G150" s="311"/>
      <c r="H150" s="311"/>
      <c r="I150" s="311"/>
      <c r="J150" s="190" t="s">
        <v>130</v>
      </c>
      <c r="K150" s="191">
        <v>3</v>
      </c>
      <c r="L150" s="320"/>
      <c r="M150" s="320"/>
      <c r="N150" s="320">
        <f aca="true" t="shared" si="6" ref="N150">ROUND(L150*K150,2)</f>
        <v>0</v>
      </c>
      <c r="O150" s="298"/>
      <c r="P150" s="298"/>
      <c r="Q150" s="298"/>
      <c r="R150" s="202"/>
      <c r="T150" s="185"/>
      <c r="U150" s="184"/>
      <c r="V150" s="186"/>
      <c r="W150" s="186"/>
      <c r="X150" s="186"/>
      <c r="Y150" s="186"/>
      <c r="Z150" s="186"/>
      <c r="AA150" s="187"/>
      <c r="AR150" s="200"/>
      <c r="AT150" s="200"/>
      <c r="AU150" s="200"/>
      <c r="AY150" s="200"/>
      <c r="BE150" s="207"/>
      <c r="BF150" s="207"/>
      <c r="BG150" s="207"/>
      <c r="BH150" s="207"/>
      <c r="BI150" s="207"/>
      <c r="BJ150" s="200"/>
      <c r="BK150" s="207"/>
      <c r="BL150" s="200"/>
      <c r="BM150" s="200"/>
    </row>
    <row r="151" spans="2:65" s="1" customFormat="1" ht="25.5" customHeight="1">
      <c r="B151" s="120"/>
      <c r="C151" s="188">
        <v>29</v>
      </c>
      <c r="D151" s="188" t="s">
        <v>126</v>
      </c>
      <c r="E151" s="189" t="s">
        <v>355</v>
      </c>
      <c r="F151" s="311" t="s">
        <v>356</v>
      </c>
      <c r="G151" s="311"/>
      <c r="H151" s="311"/>
      <c r="I151" s="311"/>
      <c r="J151" s="190" t="s">
        <v>130</v>
      </c>
      <c r="K151" s="191">
        <v>2</v>
      </c>
      <c r="L151" s="320"/>
      <c r="M151" s="320"/>
      <c r="N151" s="320">
        <f t="shared" si="5"/>
        <v>0</v>
      </c>
      <c r="O151" s="298"/>
      <c r="P151" s="298"/>
      <c r="Q151" s="298"/>
      <c r="R151" s="123"/>
      <c r="T151" s="153" t="s">
        <v>5</v>
      </c>
      <c r="U151" s="41" t="s">
        <v>35</v>
      </c>
      <c r="V151" s="154">
        <v>0.299</v>
      </c>
      <c r="W151" s="154">
        <f>V151*K151</f>
        <v>0.598</v>
      </c>
      <c r="X151" s="154">
        <v>0</v>
      </c>
      <c r="Y151" s="154">
        <f>X151*K151</f>
        <v>0</v>
      </c>
      <c r="Z151" s="154">
        <v>0</v>
      </c>
      <c r="AA151" s="155">
        <f>Z151*K151</f>
        <v>0</v>
      </c>
      <c r="AR151" s="19" t="s">
        <v>127</v>
      </c>
      <c r="AT151" s="19" t="s">
        <v>122</v>
      </c>
      <c r="AU151" s="19" t="s">
        <v>90</v>
      </c>
      <c r="AY151" s="19" t="s">
        <v>121</v>
      </c>
      <c r="BE151" s="156">
        <f>IF(U151="základní",N151,0)</f>
        <v>0</v>
      </c>
      <c r="BF151" s="156">
        <f>IF(U151="snížená",N151,0)</f>
        <v>0</v>
      </c>
      <c r="BG151" s="156">
        <f>IF(U151="zákl. přenesená",N151,0)</f>
        <v>0</v>
      </c>
      <c r="BH151" s="156">
        <f>IF(U151="sníž. přenesená",N151,0)</f>
        <v>0</v>
      </c>
      <c r="BI151" s="156">
        <f>IF(U151="nulová",N151,0)</f>
        <v>0</v>
      </c>
      <c r="BJ151" s="19" t="s">
        <v>76</v>
      </c>
      <c r="BK151" s="156">
        <f>ROUND(L151*K151,2)</f>
        <v>0</v>
      </c>
      <c r="BL151" s="19" t="s">
        <v>127</v>
      </c>
      <c r="BM151" s="19" t="s">
        <v>140</v>
      </c>
    </row>
    <row r="152" spans="2:65" s="199" customFormat="1" ht="25.5" customHeight="1">
      <c r="B152" s="201"/>
      <c r="C152" s="203">
        <v>30</v>
      </c>
      <c r="D152" s="203" t="s">
        <v>122</v>
      </c>
      <c r="E152" s="193" t="s">
        <v>221</v>
      </c>
      <c r="F152" s="288" t="s">
        <v>222</v>
      </c>
      <c r="G152" s="289"/>
      <c r="H152" s="289"/>
      <c r="I152" s="289"/>
      <c r="J152" s="205" t="s">
        <v>130</v>
      </c>
      <c r="K152" s="206">
        <v>3</v>
      </c>
      <c r="L152" s="298"/>
      <c r="M152" s="298"/>
      <c r="N152" s="298">
        <f t="shared" si="5"/>
        <v>0</v>
      </c>
      <c r="O152" s="298"/>
      <c r="P152" s="298"/>
      <c r="Q152" s="298"/>
      <c r="R152" s="202"/>
      <c r="T152" s="238"/>
      <c r="U152" s="184"/>
      <c r="V152" s="186"/>
      <c r="W152" s="186"/>
      <c r="X152" s="186"/>
      <c r="Y152" s="186"/>
      <c r="Z152" s="186"/>
      <c r="AA152" s="187"/>
      <c r="AR152" s="200"/>
      <c r="AT152" s="200"/>
      <c r="AU152" s="200"/>
      <c r="AY152" s="200"/>
      <c r="BE152" s="207"/>
      <c r="BF152" s="207"/>
      <c r="BG152" s="207"/>
      <c r="BH152" s="207"/>
      <c r="BI152" s="207"/>
      <c r="BJ152" s="200"/>
      <c r="BK152" s="207"/>
      <c r="BL152" s="200"/>
      <c r="BM152" s="200"/>
    </row>
    <row r="153" spans="2:65" s="199" customFormat="1" ht="25.5" customHeight="1">
      <c r="B153" s="201"/>
      <c r="C153" s="203">
        <v>31</v>
      </c>
      <c r="D153" s="203" t="s">
        <v>122</v>
      </c>
      <c r="E153" s="204" t="s">
        <v>223</v>
      </c>
      <c r="F153" s="288" t="s">
        <v>224</v>
      </c>
      <c r="G153" s="289"/>
      <c r="H153" s="289"/>
      <c r="I153" s="289"/>
      <c r="J153" s="205" t="s">
        <v>130</v>
      </c>
      <c r="K153" s="206">
        <v>50</v>
      </c>
      <c r="L153" s="298"/>
      <c r="M153" s="298"/>
      <c r="N153" s="298">
        <f t="shared" si="5"/>
        <v>0</v>
      </c>
      <c r="O153" s="298"/>
      <c r="P153" s="298"/>
      <c r="Q153" s="298"/>
      <c r="R153" s="202"/>
      <c r="T153" s="238"/>
      <c r="U153" s="184"/>
      <c r="V153" s="186"/>
      <c r="W153" s="186"/>
      <c r="X153" s="186"/>
      <c r="Y153" s="186"/>
      <c r="Z153" s="186"/>
      <c r="AA153" s="187"/>
      <c r="AR153" s="200"/>
      <c r="AT153" s="200"/>
      <c r="AU153" s="200"/>
      <c r="AY153" s="200"/>
      <c r="BE153" s="207"/>
      <c r="BF153" s="207"/>
      <c r="BG153" s="207"/>
      <c r="BH153" s="207"/>
      <c r="BI153" s="207"/>
      <c r="BJ153" s="200"/>
      <c r="BK153" s="207"/>
      <c r="BL153" s="200"/>
      <c r="BM153" s="200"/>
    </row>
    <row r="154" spans="2:65" s="1" customFormat="1" ht="25.5" customHeight="1">
      <c r="B154" s="120"/>
      <c r="C154" s="203">
        <v>32</v>
      </c>
      <c r="D154" s="203" t="s">
        <v>122</v>
      </c>
      <c r="E154" s="204" t="s">
        <v>225</v>
      </c>
      <c r="F154" s="288" t="s">
        <v>327</v>
      </c>
      <c r="G154" s="289"/>
      <c r="H154" s="289"/>
      <c r="I154" s="289"/>
      <c r="J154" s="205" t="s">
        <v>130</v>
      </c>
      <c r="K154" s="206">
        <v>13</v>
      </c>
      <c r="L154" s="298"/>
      <c r="M154" s="298"/>
      <c r="N154" s="298">
        <f t="shared" si="5"/>
        <v>0</v>
      </c>
      <c r="O154" s="298"/>
      <c r="P154" s="298"/>
      <c r="Q154" s="298"/>
      <c r="R154" s="123"/>
      <c r="T154" s="168"/>
      <c r="U154" s="41"/>
      <c r="V154" s="154"/>
      <c r="W154" s="154"/>
      <c r="X154" s="154"/>
      <c r="Y154" s="154"/>
      <c r="Z154" s="154"/>
      <c r="AA154" s="155"/>
      <c r="AR154" s="19"/>
      <c r="AT154" s="19"/>
      <c r="AU154" s="19"/>
      <c r="AY154" s="19"/>
      <c r="BE154" s="156"/>
      <c r="BF154" s="156"/>
      <c r="BG154" s="156"/>
      <c r="BH154" s="156"/>
      <c r="BI154" s="156"/>
      <c r="BJ154" s="19"/>
      <c r="BK154" s="156"/>
      <c r="BL154" s="19"/>
      <c r="BM154" s="19"/>
    </row>
    <row r="155" spans="2:65" s="1" customFormat="1" ht="25.5" customHeight="1">
      <c r="B155" s="120"/>
      <c r="C155" s="203">
        <v>33</v>
      </c>
      <c r="D155" s="203" t="s">
        <v>122</v>
      </c>
      <c r="E155" s="193" t="s">
        <v>223</v>
      </c>
      <c r="F155" s="288" t="s">
        <v>359</v>
      </c>
      <c r="G155" s="289"/>
      <c r="H155" s="289"/>
      <c r="I155" s="289"/>
      <c r="J155" s="205" t="s">
        <v>130</v>
      </c>
      <c r="K155" s="206">
        <v>22</v>
      </c>
      <c r="L155" s="298"/>
      <c r="M155" s="298"/>
      <c r="N155" s="298">
        <f aca="true" t="shared" si="7" ref="N155">ROUND(L155*K155,2)</f>
        <v>0</v>
      </c>
      <c r="O155" s="298"/>
      <c r="P155" s="298"/>
      <c r="Q155" s="298"/>
      <c r="R155" s="123"/>
      <c r="T155" s="168"/>
      <c r="U155" s="41"/>
      <c r="V155" s="154"/>
      <c r="W155" s="154"/>
      <c r="X155" s="154"/>
      <c r="Y155" s="154"/>
      <c r="Z155" s="154"/>
      <c r="AA155" s="155"/>
      <c r="AR155" s="19"/>
      <c r="AT155" s="19"/>
      <c r="AU155" s="19"/>
      <c r="AY155" s="19"/>
      <c r="BE155" s="156"/>
      <c r="BF155" s="156"/>
      <c r="BG155" s="156"/>
      <c r="BH155" s="156"/>
      <c r="BI155" s="156"/>
      <c r="BJ155" s="19"/>
      <c r="BK155" s="156"/>
      <c r="BL155" s="19"/>
      <c r="BM155" s="19"/>
    </row>
    <row r="156" spans="2:51" s="10" customFormat="1" ht="31.5" customHeight="1">
      <c r="B156" s="157"/>
      <c r="C156" s="203">
        <v>34</v>
      </c>
      <c r="D156" s="203" t="s">
        <v>122</v>
      </c>
      <c r="E156" s="193" t="s">
        <v>360</v>
      </c>
      <c r="F156" s="288" t="s">
        <v>438</v>
      </c>
      <c r="G156" s="289"/>
      <c r="H156" s="289"/>
      <c r="I156" s="289"/>
      <c r="J156" s="205" t="s">
        <v>130</v>
      </c>
      <c r="K156" s="206">
        <v>4</v>
      </c>
      <c r="L156" s="298"/>
      <c r="M156" s="298"/>
      <c r="N156" s="298">
        <f aca="true" t="shared" si="8" ref="N156:N157">ROUND(L156*K156,2)</f>
        <v>0</v>
      </c>
      <c r="O156" s="298"/>
      <c r="P156" s="298"/>
      <c r="Q156" s="298"/>
      <c r="R156" s="159"/>
      <c r="T156" s="160"/>
      <c r="U156" s="158"/>
      <c r="V156" s="158"/>
      <c r="W156" s="158"/>
      <c r="X156" s="158"/>
      <c r="Y156" s="158"/>
      <c r="Z156" s="158"/>
      <c r="AA156" s="161"/>
      <c r="AT156" s="162" t="s">
        <v>125</v>
      </c>
      <c r="AU156" s="162" t="s">
        <v>90</v>
      </c>
      <c r="AV156" s="10" t="s">
        <v>90</v>
      </c>
      <c r="AW156" s="10" t="s">
        <v>28</v>
      </c>
      <c r="AX156" s="10" t="s">
        <v>70</v>
      </c>
      <c r="AY156" s="162" t="s">
        <v>121</v>
      </c>
    </row>
    <row r="157" spans="2:51" s="10" customFormat="1" ht="42.75" customHeight="1">
      <c r="B157" s="157"/>
      <c r="C157" s="203">
        <v>35</v>
      </c>
      <c r="D157" s="203" t="s">
        <v>122</v>
      </c>
      <c r="E157" s="193" t="s">
        <v>361</v>
      </c>
      <c r="F157" s="288" t="s">
        <v>362</v>
      </c>
      <c r="G157" s="289"/>
      <c r="H157" s="289"/>
      <c r="I157" s="289"/>
      <c r="J157" s="205" t="s">
        <v>247</v>
      </c>
      <c r="K157" s="206">
        <v>1</v>
      </c>
      <c r="L157" s="298"/>
      <c r="M157" s="298"/>
      <c r="N157" s="298">
        <f t="shared" si="8"/>
        <v>0</v>
      </c>
      <c r="O157" s="298"/>
      <c r="P157" s="298"/>
      <c r="Q157" s="298"/>
      <c r="R157" s="159"/>
      <c r="T157" s="160"/>
      <c r="U157" s="169"/>
      <c r="V157" s="169"/>
      <c r="W157" s="169"/>
      <c r="X157" s="169"/>
      <c r="Y157" s="169"/>
      <c r="Z157" s="169"/>
      <c r="AA157" s="161"/>
      <c r="AT157" s="162"/>
      <c r="AU157" s="162"/>
      <c r="AY157" s="162"/>
    </row>
    <row r="158" spans="2:51" s="10" customFormat="1" ht="28.5" customHeight="1">
      <c r="B158" s="157"/>
      <c r="C158" s="203">
        <v>36</v>
      </c>
      <c r="D158" s="203" t="s">
        <v>122</v>
      </c>
      <c r="E158" s="204" t="s">
        <v>182</v>
      </c>
      <c r="F158" s="288" t="s">
        <v>363</v>
      </c>
      <c r="G158" s="289"/>
      <c r="H158" s="289"/>
      <c r="I158" s="289"/>
      <c r="J158" s="205" t="s">
        <v>128</v>
      </c>
      <c r="K158" s="206">
        <v>50</v>
      </c>
      <c r="L158" s="298"/>
      <c r="M158" s="298"/>
      <c r="N158" s="298">
        <f>ROUND(L158*K158,2)</f>
        <v>0</v>
      </c>
      <c r="O158" s="298"/>
      <c r="P158" s="298"/>
      <c r="Q158" s="298"/>
      <c r="R158" s="159"/>
      <c r="T158" s="160"/>
      <c r="U158" s="169"/>
      <c r="V158" s="169"/>
      <c r="W158" s="169"/>
      <c r="X158" s="169"/>
      <c r="Y158" s="169"/>
      <c r="Z158" s="169"/>
      <c r="AA158" s="161"/>
      <c r="AT158" s="162"/>
      <c r="AU158" s="162"/>
      <c r="AY158" s="162"/>
    </row>
    <row r="159" spans="2:51" s="10" customFormat="1" ht="45.75" customHeight="1">
      <c r="B159" s="157"/>
      <c r="C159" s="188">
        <v>37</v>
      </c>
      <c r="D159" s="188" t="s">
        <v>126</v>
      </c>
      <c r="E159" s="189" t="s">
        <v>439</v>
      </c>
      <c r="F159" s="311" t="s">
        <v>441</v>
      </c>
      <c r="G159" s="311"/>
      <c r="H159" s="311"/>
      <c r="I159" s="311"/>
      <c r="J159" s="190" t="s">
        <v>130</v>
      </c>
      <c r="K159" s="191">
        <v>1</v>
      </c>
      <c r="L159" s="320"/>
      <c r="M159" s="320"/>
      <c r="N159" s="320">
        <f aca="true" t="shared" si="9" ref="N159">ROUND(L159*K159,2)</f>
        <v>0</v>
      </c>
      <c r="O159" s="298"/>
      <c r="P159" s="298"/>
      <c r="Q159" s="298"/>
      <c r="R159" s="159"/>
      <c r="T159" s="160"/>
      <c r="U159" s="169"/>
      <c r="V159" s="169"/>
      <c r="W159" s="169"/>
      <c r="X159" s="169"/>
      <c r="Y159" s="169"/>
      <c r="Z159" s="169"/>
      <c r="AA159" s="161"/>
      <c r="AT159" s="162"/>
      <c r="AU159" s="162"/>
      <c r="AY159" s="162"/>
    </row>
    <row r="160" spans="2:51" s="10" customFormat="1" ht="45.75" customHeight="1">
      <c r="B160" s="157"/>
      <c r="C160" s="188">
        <v>38</v>
      </c>
      <c r="D160" s="188" t="s">
        <v>126</v>
      </c>
      <c r="E160" s="189" t="s">
        <v>440</v>
      </c>
      <c r="F160" s="311" t="s">
        <v>442</v>
      </c>
      <c r="G160" s="311"/>
      <c r="H160" s="311"/>
      <c r="I160" s="311"/>
      <c r="J160" s="190" t="s">
        <v>130</v>
      </c>
      <c r="K160" s="191">
        <v>1</v>
      </c>
      <c r="L160" s="320"/>
      <c r="M160" s="320"/>
      <c r="N160" s="320">
        <f aca="true" t="shared" si="10" ref="N160">ROUND(L160*K160,2)</f>
        <v>0</v>
      </c>
      <c r="O160" s="298"/>
      <c r="P160" s="298"/>
      <c r="Q160" s="298"/>
      <c r="R160" s="159"/>
      <c r="T160" s="160"/>
      <c r="U160" s="169"/>
      <c r="V160" s="169"/>
      <c r="W160" s="169"/>
      <c r="X160" s="169"/>
      <c r="Y160" s="169"/>
      <c r="Z160" s="169"/>
      <c r="AA160" s="161"/>
      <c r="AT160" s="162"/>
      <c r="AU160" s="162"/>
      <c r="AY160" s="162"/>
    </row>
    <row r="161" spans="2:63" s="9" customFormat="1" ht="29.85" customHeight="1">
      <c r="B161" s="138"/>
      <c r="C161" s="149">
        <v>39</v>
      </c>
      <c r="D161" s="149" t="s">
        <v>122</v>
      </c>
      <c r="E161" s="150" t="s">
        <v>184</v>
      </c>
      <c r="F161" s="289" t="s">
        <v>185</v>
      </c>
      <c r="G161" s="289"/>
      <c r="H161" s="289"/>
      <c r="I161" s="289"/>
      <c r="J161" s="151" t="s">
        <v>129</v>
      </c>
      <c r="K161" s="152">
        <f>SUM(N123:Q160)/100</f>
        <v>0</v>
      </c>
      <c r="L161" s="298">
        <v>1.68</v>
      </c>
      <c r="M161" s="298"/>
      <c r="N161" s="298">
        <f>ROUND(L161*K161,2)</f>
        <v>0</v>
      </c>
      <c r="O161" s="298"/>
      <c r="P161" s="298"/>
      <c r="Q161" s="298"/>
      <c r="R161" s="141"/>
      <c r="T161" s="142"/>
      <c r="U161" s="139"/>
      <c r="V161" s="139"/>
      <c r="W161" s="143" t="e">
        <f>SUM(W162:W175)</f>
        <v>#REF!</v>
      </c>
      <c r="X161" s="139"/>
      <c r="Y161" s="143" t="e">
        <f>SUM(Y162:Y175)</f>
        <v>#REF!</v>
      </c>
      <c r="Z161" s="139"/>
      <c r="AA161" s="144" t="e">
        <f>SUM(AA162:AA175)</f>
        <v>#REF!</v>
      </c>
      <c r="AR161" s="145" t="s">
        <v>76</v>
      </c>
      <c r="AT161" s="146" t="s">
        <v>69</v>
      </c>
      <c r="AU161" s="146" t="s">
        <v>76</v>
      </c>
      <c r="AY161" s="145" t="s">
        <v>121</v>
      </c>
      <c r="BK161" s="147" t="e">
        <f>SUM(BK162:BK175)</f>
        <v>#REF!</v>
      </c>
    </row>
    <row r="162" spans="2:65" s="1" customFormat="1" ht="25.5" customHeight="1">
      <c r="B162" s="120"/>
      <c r="C162" s="139"/>
      <c r="D162" s="148" t="s">
        <v>364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325">
        <f>SUM(N163:Q175)</f>
        <v>0</v>
      </c>
      <c r="O162" s="326"/>
      <c r="P162" s="326"/>
      <c r="Q162" s="326"/>
      <c r="R162" s="123"/>
      <c r="T162" s="153" t="s">
        <v>5</v>
      </c>
      <c r="U162" s="41" t="s">
        <v>35</v>
      </c>
      <c r="V162" s="154">
        <v>1.208</v>
      </c>
      <c r="W162" s="154">
        <f>V162*K174</f>
        <v>9.664</v>
      </c>
      <c r="X162" s="154">
        <v>2.429</v>
      </c>
      <c r="Y162" s="154">
        <f>X162*K174</f>
        <v>19.432</v>
      </c>
      <c r="Z162" s="154">
        <v>0</v>
      </c>
      <c r="AA162" s="155">
        <f>Z162*K174</f>
        <v>0</v>
      </c>
      <c r="AR162" s="19" t="s">
        <v>127</v>
      </c>
      <c r="AT162" s="19" t="s">
        <v>122</v>
      </c>
      <c r="AU162" s="19" t="s">
        <v>90</v>
      </c>
      <c r="AY162" s="19" t="s">
        <v>121</v>
      </c>
      <c r="BE162" s="156">
        <f>IF(U162="základní",N174,0)</f>
        <v>0</v>
      </c>
      <c r="BF162" s="156">
        <f>IF(U162="snížená",N174,0)</f>
        <v>0</v>
      </c>
      <c r="BG162" s="156">
        <f>IF(U162="zákl. přenesená",N174,0)</f>
        <v>0</v>
      </c>
      <c r="BH162" s="156">
        <f>IF(U162="sníž. přenesená",N174,0)</f>
        <v>0</v>
      </c>
      <c r="BI162" s="156">
        <f>IF(U162="nulová",N174,0)</f>
        <v>0</v>
      </c>
      <c r="BJ162" s="19" t="s">
        <v>76</v>
      </c>
      <c r="BK162" s="156">
        <f>ROUND(L174*K174,2)</f>
        <v>0</v>
      </c>
      <c r="BL162" s="19" t="s">
        <v>127</v>
      </c>
      <c r="BM162" s="19" t="s">
        <v>145</v>
      </c>
    </row>
    <row r="163" spans="2:65" s="199" customFormat="1" ht="25.5" customHeight="1">
      <c r="B163" s="201"/>
      <c r="C163" s="203">
        <v>40</v>
      </c>
      <c r="D163" s="203" t="s">
        <v>122</v>
      </c>
      <c r="E163" s="204" t="s">
        <v>271</v>
      </c>
      <c r="F163" s="289" t="s">
        <v>365</v>
      </c>
      <c r="G163" s="289"/>
      <c r="H163" s="289"/>
      <c r="I163" s="289"/>
      <c r="J163" s="205" t="s">
        <v>272</v>
      </c>
      <c r="K163" s="206">
        <v>10</v>
      </c>
      <c r="L163" s="298"/>
      <c r="M163" s="298"/>
      <c r="N163" s="298">
        <f aca="true" t="shared" si="11" ref="N163:N175">ROUND(L163*K163,2)</f>
        <v>0</v>
      </c>
      <c r="O163" s="298"/>
      <c r="P163" s="298"/>
      <c r="Q163" s="298"/>
      <c r="R163" s="202"/>
      <c r="T163" s="238"/>
      <c r="U163" s="184"/>
      <c r="V163" s="186"/>
      <c r="W163" s="186"/>
      <c r="X163" s="186"/>
      <c r="Y163" s="186"/>
      <c r="Z163" s="186"/>
      <c r="AA163" s="187"/>
      <c r="AR163" s="200"/>
      <c r="AT163" s="200"/>
      <c r="AU163" s="200"/>
      <c r="AY163" s="200"/>
      <c r="BE163" s="207"/>
      <c r="BF163" s="207"/>
      <c r="BG163" s="207"/>
      <c r="BH163" s="207"/>
      <c r="BI163" s="207"/>
      <c r="BJ163" s="200"/>
      <c r="BK163" s="207"/>
      <c r="BL163" s="200"/>
      <c r="BM163" s="200"/>
    </row>
    <row r="164" spans="2:65" s="199" customFormat="1" ht="25.5" customHeight="1">
      <c r="B164" s="201"/>
      <c r="C164" s="188">
        <v>41</v>
      </c>
      <c r="D164" s="188" t="s">
        <v>126</v>
      </c>
      <c r="E164" s="189" t="s">
        <v>277</v>
      </c>
      <c r="F164" s="311" t="s">
        <v>278</v>
      </c>
      <c r="G164" s="311"/>
      <c r="H164" s="311"/>
      <c r="I164" s="311"/>
      <c r="J164" s="190" t="s">
        <v>130</v>
      </c>
      <c r="K164" s="191">
        <v>6</v>
      </c>
      <c r="L164" s="320"/>
      <c r="M164" s="320"/>
      <c r="N164" s="320">
        <f t="shared" si="11"/>
        <v>0</v>
      </c>
      <c r="O164" s="298"/>
      <c r="P164" s="298"/>
      <c r="Q164" s="298"/>
      <c r="R164" s="202"/>
      <c r="T164" s="238"/>
      <c r="U164" s="184"/>
      <c r="V164" s="186"/>
      <c r="W164" s="186"/>
      <c r="X164" s="186"/>
      <c r="Y164" s="186"/>
      <c r="Z164" s="186"/>
      <c r="AA164" s="187"/>
      <c r="AR164" s="200"/>
      <c r="AT164" s="200"/>
      <c r="AU164" s="200"/>
      <c r="AY164" s="200"/>
      <c r="BE164" s="207"/>
      <c r="BF164" s="207"/>
      <c r="BG164" s="207"/>
      <c r="BH164" s="207"/>
      <c r="BI164" s="207"/>
      <c r="BJ164" s="200"/>
      <c r="BK164" s="207"/>
      <c r="BL164" s="200"/>
      <c r="BM164" s="200"/>
    </row>
    <row r="165" spans="2:65" s="199" customFormat="1" ht="25.5" customHeight="1">
      <c r="B165" s="201"/>
      <c r="C165" s="188">
        <v>42</v>
      </c>
      <c r="D165" s="188" t="s">
        <v>126</v>
      </c>
      <c r="E165" s="189" t="s">
        <v>279</v>
      </c>
      <c r="F165" s="311" t="s">
        <v>280</v>
      </c>
      <c r="G165" s="311"/>
      <c r="H165" s="311"/>
      <c r="I165" s="311"/>
      <c r="J165" s="190" t="s">
        <v>130</v>
      </c>
      <c r="K165" s="191">
        <v>3</v>
      </c>
      <c r="L165" s="320"/>
      <c r="M165" s="320"/>
      <c r="N165" s="320">
        <f t="shared" si="11"/>
        <v>0</v>
      </c>
      <c r="O165" s="298"/>
      <c r="P165" s="298"/>
      <c r="Q165" s="298"/>
      <c r="R165" s="202"/>
      <c r="T165" s="238"/>
      <c r="U165" s="184"/>
      <c r="V165" s="186"/>
      <c r="W165" s="186"/>
      <c r="X165" s="186"/>
      <c r="Y165" s="186"/>
      <c r="Z165" s="186"/>
      <c r="AA165" s="187"/>
      <c r="AR165" s="200"/>
      <c r="AT165" s="200"/>
      <c r="AU165" s="200"/>
      <c r="AY165" s="200"/>
      <c r="BE165" s="207"/>
      <c r="BF165" s="207"/>
      <c r="BG165" s="207"/>
      <c r="BH165" s="207"/>
      <c r="BI165" s="207"/>
      <c r="BJ165" s="200"/>
      <c r="BK165" s="207"/>
      <c r="BL165" s="200"/>
      <c r="BM165" s="200"/>
    </row>
    <row r="166" spans="2:65" s="199" customFormat="1" ht="25.5" customHeight="1">
      <c r="B166" s="201"/>
      <c r="C166" s="188">
        <v>43</v>
      </c>
      <c r="D166" s="188" t="s">
        <v>126</v>
      </c>
      <c r="E166" s="189" t="s">
        <v>366</v>
      </c>
      <c r="F166" s="311" t="s">
        <v>367</v>
      </c>
      <c r="G166" s="311"/>
      <c r="H166" s="311"/>
      <c r="I166" s="311"/>
      <c r="J166" s="190" t="s">
        <v>130</v>
      </c>
      <c r="K166" s="191">
        <v>3</v>
      </c>
      <c r="L166" s="320"/>
      <c r="M166" s="320"/>
      <c r="N166" s="320">
        <f t="shared" si="11"/>
        <v>0</v>
      </c>
      <c r="O166" s="298"/>
      <c r="P166" s="298"/>
      <c r="Q166" s="298"/>
      <c r="R166" s="202"/>
      <c r="T166" s="238"/>
      <c r="U166" s="184"/>
      <c r="V166" s="186"/>
      <c r="W166" s="186"/>
      <c r="X166" s="186"/>
      <c r="Y166" s="186"/>
      <c r="Z166" s="186"/>
      <c r="AA166" s="187"/>
      <c r="AR166" s="200"/>
      <c r="AT166" s="200"/>
      <c r="AU166" s="200"/>
      <c r="AY166" s="200"/>
      <c r="BE166" s="207"/>
      <c r="BF166" s="207"/>
      <c r="BG166" s="207"/>
      <c r="BH166" s="207"/>
      <c r="BI166" s="207"/>
      <c r="BJ166" s="200"/>
      <c r="BK166" s="207"/>
      <c r="BL166" s="200"/>
      <c r="BM166" s="200"/>
    </row>
    <row r="167" spans="2:65" s="199" customFormat="1" ht="25.5" customHeight="1">
      <c r="B167" s="201"/>
      <c r="C167" s="188">
        <v>44</v>
      </c>
      <c r="D167" s="188" t="s">
        <v>126</v>
      </c>
      <c r="E167" s="189" t="s">
        <v>281</v>
      </c>
      <c r="F167" s="311" t="s">
        <v>282</v>
      </c>
      <c r="G167" s="311"/>
      <c r="H167" s="311"/>
      <c r="I167" s="311"/>
      <c r="J167" s="190" t="s">
        <v>130</v>
      </c>
      <c r="K167" s="191">
        <v>8</v>
      </c>
      <c r="L167" s="320"/>
      <c r="M167" s="320"/>
      <c r="N167" s="320">
        <f t="shared" si="11"/>
        <v>0</v>
      </c>
      <c r="O167" s="298"/>
      <c r="P167" s="298"/>
      <c r="Q167" s="298"/>
      <c r="R167" s="202"/>
      <c r="T167" s="238"/>
      <c r="U167" s="184"/>
      <c r="V167" s="186"/>
      <c r="W167" s="186"/>
      <c r="X167" s="186"/>
      <c r="Y167" s="186"/>
      <c r="Z167" s="186"/>
      <c r="AA167" s="187"/>
      <c r="AR167" s="200"/>
      <c r="AT167" s="200"/>
      <c r="AU167" s="200"/>
      <c r="AY167" s="200"/>
      <c r="BE167" s="207"/>
      <c r="BF167" s="207"/>
      <c r="BG167" s="207"/>
      <c r="BH167" s="207"/>
      <c r="BI167" s="207"/>
      <c r="BJ167" s="200"/>
      <c r="BK167" s="207"/>
      <c r="BL167" s="200"/>
      <c r="BM167" s="200"/>
    </row>
    <row r="168" spans="2:65" s="199" customFormat="1" ht="25.5" customHeight="1">
      <c r="B168" s="201"/>
      <c r="C168" s="188">
        <v>45</v>
      </c>
      <c r="D168" s="188" t="s">
        <v>126</v>
      </c>
      <c r="E168" s="189" t="s">
        <v>368</v>
      </c>
      <c r="F168" s="311" t="s">
        <v>369</v>
      </c>
      <c r="G168" s="311"/>
      <c r="H168" s="311"/>
      <c r="I168" s="311"/>
      <c r="J168" s="190" t="s">
        <v>130</v>
      </c>
      <c r="K168" s="191">
        <v>12</v>
      </c>
      <c r="L168" s="320"/>
      <c r="M168" s="320"/>
      <c r="N168" s="320">
        <f t="shared" si="11"/>
        <v>0</v>
      </c>
      <c r="O168" s="298"/>
      <c r="P168" s="298"/>
      <c r="Q168" s="298"/>
      <c r="R168" s="202"/>
      <c r="T168" s="238"/>
      <c r="U168" s="184"/>
      <c r="V168" s="186"/>
      <c r="W168" s="186"/>
      <c r="X168" s="186"/>
      <c r="Y168" s="186"/>
      <c r="Z168" s="186"/>
      <c r="AA168" s="187"/>
      <c r="AR168" s="200"/>
      <c r="AT168" s="200"/>
      <c r="AU168" s="200"/>
      <c r="AY168" s="200"/>
      <c r="BE168" s="207"/>
      <c r="BF168" s="207"/>
      <c r="BG168" s="207"/>
      <c r="BH168" s="207"/>
      <c r="BI168" s="207"/>
      <c r="BJ168" s="200"/>
      <c r="BK168" s="207"/>
      <c r="BL168" s="200"/>
      <c r="BM168" s="200"/>
    </row>
    <row r="169" spans="2:65" s="199" customFormat="1" ht="25.5" customHeight="1">
      <c r="B169" s="201"/>
      <c r="C169" s="188">
        <v>46</v>
      </c>
      <c r="D169" s="188" t="s">
        <v>126</v>
      </c>
      <c r="E169" s="189" t="s">
        <v>284</v>
      </c>
      <c r="F169" s="311" t="s">
        <v>374</v>
      </c>
      <c r="G169" s="311"/>
      <c r="H169" s="311"/>
      <c r="I169" s="311"/>
      <c r="J169" s="190" t="s">
        <v>130</v>
      </c>
      <c r="K169" s="191">
        <v>8</v>
      </c>
      <c r="L169" s="320"/>
      <c r="M169" s="320"/>
      <c r="N169" s="320">
        <f t="shared" si="11"/>
        <v>0</v>
      </c>
      <c r="O169" s="298"/>
      <c r="P169" s="298"/>
      <c r="Q169" s="298"/>
      <c r="R169" s="202"/>
      <c r="T169" s="238"/>
      <c r="U169" s="184"/>
      <c r="V169" s="186"/>
      <c r="W169" s="186"/>
      <c r="X169" s="186"/>
      <c r="Y169" s="186"/>
      <c r="Z169" s="186"/>
      <c r="AA169" s="187"/>
      <c r="AR169" s="200"/>
      <c r="AT169" s="200"/>
      <c r="AU169" s="200"/>
      <c r="AY169" s="200"/>
      <c r="BE169" s="207"/>
      <c r="BF169" s="207"/>
      <c r="BG169" s="207"/>
      <c r="BH169" s="207"/>
      <c r="BI169" s="207"/>
      <c r="BJ169" s="200"/>
      <c r="BK169" s="207"/>
      <c r="BL169" s="200"/>
      <c r="BM169" s="200"/>
    </row>
    <row r="170" spans="2:65" s="199" customFormat="1" ht="21.75" customHeight="1">
      <c r="B170" s="201"/>
      <c r="C170" s="188">
        <v>47</v>
      </c>
      <c r="D170" s="188" t="s">
        <v>126</v>
      </c>
      <c r="E170" s="189" t="s">
        <v>370</v>
      </c>
      <c r="F170" s="311" t="s">
        <v>371</v>
      </c>
      <c r="G170" s="311"/>
      <c r="H170" s="311"/>
      <c r="I170" s="311"/>
      <c r="J170" s="190" t="s">
        <v>130</v>
      </c>
      <c r="K170" s="191">
        <v>6</v>
      </c>
      <c r="L170" s="320"/>
      <c r="M170" s="320"/>
      <c r="N170" s="320">
        <f t="shared" si="11"/>
        <v>0</v>
      </c>
      <c r="O170" s="298"/>
      <c r="P170" s="298"/>
      <c r="Q170" s="298"/>
      <c r="R170" s="202"/>
      <c r="T170" s="238"/>
      <c r="U170" s="184"/>
      <c r="V170" s="186"/>
      <c r="W170" s="186"/>
      <c r="X170" s="186"/>
      <c r="Y170" s="186"/>
      <c r="Z170" s="186"/>
      <c r="AA170" s="187"/>
      <c r="AR170" s="200"/>
      <c r="AT170" s="200"/>
      <c r="AU170" s="200"/>
      <c r="AY170" s="200"/>
      <c r="BE170" s="207"/>
      <c r="BF170" s="207"/>
      <c r="BG170" s="207"/>
      <c r="BH170" s="207"/>
      <c r="BI170" s="207"/>
      <c r="BJ170" s="200"/>
      <c r="BK170" s="207"/>
      <c r="BL170" s="200"/>
      <c r="BM170" s="200"/>
    </row>
    <row r="171" spans="2:65" s="199" customFormat="1" ht="20.25" customHeight="1">
      <c r="B171" s="201"/>
      <c r="C171" s="188">
        <v>48</v>
      </c>
      <c r="D171" s="188" t="s">
        <v>126</v>
      </c>
      <c r="E171" s="189" t="s">
        <v>285</v>
      </c>
      <c r="F171" s="311" t="s">
        <v>286</v>
      </c>
      <c r="G171" s="311"/>
      <c r="H171" s="311"/>
      <c r="I171" s="311"/>
      <c r="J171" s="190" t="s">
        <v>287</v>
      </c>
      <c r="K171" s="191">
        <v>12</v>
      </c>
      <c r="L171" s="320"/>
      <c r="M171" s="320"/>
      <c r="N171" s="320">
        <f t="shared" si="11"/>
        <v>0</v>
      </c>
      <c r="O171" s="298"/>
      <c r="P171" s="298"/>
      <c r="Q171" s="298"/>
      <c r="R171" s="202"/>
      <c r="T171" s="238"/>
      <c r="U171" s="184"/>
      <c r="V171" s="186"/>
      <c r="W171" s="186"/>
      <c r="X171" s="186"/>
      <c r="Y171" s="186"/>
      <c r="Z171" s="186"/>
      <c r="AA171" s="187"/>
      <c r="AR171" s="200"/>
      <c r="AT171" s="200"/>
      <c r="AU171" s="200"/>
      <c r="AY171" s="200"/>
      <c r="BE171" s="207"/>
      <c r="BF171" s="207"/>
      <c r="BG171" s="207"/>
      <c r="BH171" s="207"/>
      <c r="BI171" s="207"/>
      <c r="BJ171" s="200"/>
      <c r="BK171" s="207"/>
      <c r="BL171" s="200"/>
      <c r="BM171" s="200"/>
    </row>
    <row r="172" spans="2:65" s="199" customFormat="1" ht="15" customHeight="1">
      <c r="B172" s="201"/>
      <c r="C172" s="188">
        <v>49</v>
      </c>
      <c r="D172" s="188" t="s">
        <v>126</v>
      </c>
      <c r="E172" s="189" t="s">
        <v>290</v>
      </c>
      <c r="F172" s="311" t="s">
        <v>291</v>
      </c>
      <c r="G172" s="311"/>
      <c r="H172" s="311"/>
      <c r="I172" s="311"/>
      <c r="J172" s="190" t="s">
        <v>130</v>
      </c>
      <c r="K172" s="191">
        <v>12</v>
      </c>
      <c r="L172" s="320"/>
      <c r="M172" s="320"/>
      <c r="N172" s="320">
        <f t="shared" si="11"/>
        <v>0</v>
      </c>
      <c r="O172" s="298"/>
      <c r="P172" s="298"/>
      <c r="Q172" s="298"/>
      <c r="R172" s="202"/>
      <c r="T172" s="238"/>
      <c r="U172" s="184"/>
      <c r="V172" s="186"/>
      <c r="W172" s="186"/>
      <c r="X172" s="186"/>
      <c r="Y172" s="186"/>
      <c r="Z172" s="186"/>
      <c r="AA172" s="187"/>
      <c r="AR172" s="200"/>
      <c r="AT172" s="200"/>
      <c r="AU172" s="200"/>
      <c r="AY172" s="200"/>
      <c r="BE172" s="207"/>
      <c r="BF172" s="207"/>
      <c r="BG172" s="207"/>
      <c r="BH172" s="207"/>
      <c r="BI172" s="207"/>
      <c r="BJ172" s="200"/>
      <c r="BK172" s="207"/>
      <c r="BL172" s="200"/>
      <c r="BM172" s="200"/>
    </row>
    <row r="173" spans="2:51" s="10" customFormat="1" ht="16.5" customHeight="1">
      <c r="B173" s="157"/>
      <c r="C173" s="188">
        <v>50</v>
      </c>
      <c r="D173" s="188" t="s">
        <v>126</v>
      </c>
      <c r="E173" s="189" t="s">
        <v>288</v>
      </c>
      <c r="F173" s="311" t="s">
        <v>289</v>
      </c>
      <c r="G173" s="311"/>
      <c r="H173" s="311"/>
      <c r="I173" s="311"/>
      <c r="J173" s="190" t="s">
        <v>287</v>
      </c>
      <c r="K173" s="191">
        <v>8</v>
      </c>
      <c r="L173" s="320"/>
      <c r="M173" s="320"/>
      <c r="N173" s="320">
        <f t="shared" si="11"/>
        <v>0</v>
      </c>
      <c r="O173" s="298"/>
      <c r="P173" s="298"/>
      <c r="Q173" s="298"/>
      <c r="R173" s="159"/>
      <c r="T173" s="160"/>
      <c r="U173" s="158"/>
      <c r="V173" s="158"/>
      <c r="W173" s="158"/>
      <c r="X173" s="158"/>
      <c r="Y173" s="158"/>
      <c r="Z173" s="158"/>
      <c r="AA173" s="161"/>
      <c r="AT173" s="162" t="s">
        <v>125</v>
      </c>
      <c r="AU173" s="162" t="s">
        <v>90</v>
      </c>
      <c r="AV173" s="10" t="s">
        <v>90</v>
      </c>
      <c r="AW173" s="10" t="s">
        <v>28</v>
      </c>
      <c r="AX173" s="10" t="s">
        <v>76</v>
      </c>
      <c r="AY173" s="162" t="s">
        <v>121</v>
      </c>
    </row>
    <row r="174" spans="2:65" s="1" customFormat="1" ht="23.25" customHeight="1">
      <c r="B174" s="120"/>
      <c r="C174" s="188">
        <v>51</v>
      </c>
      <c r="D174" s="188" t="s">
        <v>126</v>
      </c>
      <c r="E174" s="189" t="s">
        <v>292</v>
      </c>
      <c r="F174" s="311" t="s">
        <v>293</v>
      </c>
      <c r="G174" s="311"/>
      <c r="H174" s="311"/>
      <c r="I174" s="311"/>
      <c r="J174" s="190" t="s">
        <v>130</v>
      </c>
      <c r="K174" s="191">
        <v>8</v>
      </c>
      <c r="L174" s="320"/>
      <c r="M174" s="320"/>
      <c r="N174" s="320">
        <f t="shared" si="11"/>
        <v>0</v>
      </c>
      <c r="O174" s="298"/>
      <c r="P174" s="298"/>
      <c r="Q174" s="298"/>
      <c r="R174" s="123"/>
      <c r="T174" s="153" t="s">
        <v>5</v>
      </c>
      <c r="U174" s="41" t="s">
        <v>35</v>
      </c>
      <c r="V174" s="154">
        <v>0.821</v>
      </c>
      <c r="W174" s="154" t="e">
        <f>V174*#REF!</f>
        <v>#REF!</v>
      </c>
      <c r="X174" s="154">
        <v>0.00632</v>
      </c>
      <c r="Y174" s="154" t="e">
        <f>X174*#REF!</f>
        <v>#REF!</v>
      </c>
      <c r="Z174" s="154">
        <v>0</v>
      </c>
      <c r="AA174" s="155" t="e">
        <f>Z174*#REF!</f>
        <v>#REF!</v>
      </c>
      <c r="AR174" s="19" t="s">
        <v>127</v>
      </c>
      <c r="AT174" s="19" t="s">
        <v>122</v>
      </c>
      <c r="AU174" s="19" t="s">
        <v>90</v>
      </c>
      <c r="AY174" s="19" t="s">
        <v>121</v>
      </c>
      <c r="BE174" s="156" t="e">
        <f>IF(U174="základní",#REF!,0)</f>
        <v>#REF!</v>
      </c>
      <c r="BF174" s="156">
        <f>IF(U174="snížená",#REF!,0)</f>
        <v>0</v>
      </c>
      <c r="BG174" s="156">
        <f>IF(U174="zákl. přenesená",#REF!,0)</f>
        <v>0</v>
      </c>
      <c r="BH174" s="156">
        <f>IF(U174="sníž. přenesená",#REF!,0)</f>
        <v>0</v>
      </c>
      <c r="BI174" s="156">
        <f>IF(U174="nulová",#REF!,0)</f>
        <v>0</v>
      </c>
      <c r="BJ174" s="19" t="s">
        <v>76</v>
      </c>
      <c r="BK174" s="156" t="e">
        <f>ROUND(#REF!*#REF!,2)</f>
        <v>#REF!</v>
      </c>
      <c r="BL174" s="19" t="s">
        <v>127</v>
      </c>
      <c r="BM174" s="19" t="s">
        <v>146</v>
      </c>
    </row>
    <row r="175" spans="2:51" s="10" customFormat="1" ht="16.5" customHeight="1">
      <c r="B175" s="157"/>
      <c r="C175" s="203">
        <v>52</v>
      </c>
      <c r="D175" s="203" t="s">
        <v>122</v>
      </c>
      <c r="E175" s="193" t="s">
        <v>372</v>
      </c>
      <c r="F175" s="288" t="s">
        <v>373</v>
      </c>
      <c r="G175" s="289"/>
      <c r="H175" s="289"/>
      <c r="I175" s="289"/>
      <c r="J175" s="205" t="s">
        <v>129</v>
      </c>
      <c r="K175" s="206">
        <f>SUM(N163:Q174)/100</f>
        <v>0</v>
      </c>
      <c r="L175" s="298">
        <v>1.35</v>
      </c>
      <c r="M175" s="298"/>
      <c r="N175" s="298">
        <f t="shared" si="11"/>
        <v>0</v>
      </c>
      <c r="O175" s="298"/>
      <c r="P175" s="298"/>
      <c r="Q175" s="298"/>
      <c r="R175" s="159"/>
      <c r="T175" s="160"/>
      <c r="U175" s="158"/>
      <c r="V175" s="158"/>
      <c r="W175" s="158"/>
      <c r="X175" s="158"/>
      <c r="Y175" s="158"/>
      <c r="Z175" s="158"/>
      <c r="AA175" s="161"/>
      <c r="AT175" s="162" t="s">
        <v>125</v>
      </c>
      <c r="AU175" s="162" t="s">
        <v>90</v>
      </c>
      <c r="AV175" s="10" t="s">
        <v>90</v>
      </c>
      <c r="AW175" s="10" t="s">
        <v>28</v>
      </c>
      <c r="AX175" s="10" t="s">
        <v>70</v>
      </c>
      <c r="AY175" s="162" t="s">
        <v>121</v>
      </c>
    </row>
    <row r="176" spans="2:18" ht="13.5"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8"/>
    </row>
  </sheetData>
  <mergeCells count="221">
    <mergeCell ref="F135:I135"/>
    <mergeCell ref="L135:M135"/>
    <mergeCell ref="N135:Q135"/>
    <mergeCell ref="F158:I158"/>
    <mergeCell ref="L158:M158"/>
    <mergeCell ref="N158:Q158"/>
    <mergeCell ref="F159:I159"/>
    <mergeCell ref="L159:M159"/>
    <mergeCell ref="N159:Q159"/>
    <mergeCell ref="F141:I141"/>
    <mergeCell ref="L141:M141"/>
    <mergeCell ref="N141:Q141"/>
    <mergeCell ref="F142:I142"/>
    <mergeCell ref="L142:M142"/>
    <mergeCell ref="N142:Q142"/>
    <mergeCell ref="L147:M147"/>
    <mergeCell ref="N147:Q147"/>
    <mergeCell ref="L146:M146"/>
    <mergeCell ref="N146:Q146"/>
    <mergeCell ref="F143:I143"/>
    <mergeCell ref="L143:M143"/>
    <mergeCell ref="N143:Q143"/>
    <mergeCell ref="F144:I144"/>
    <mergeCell ref="L144:M144"/>
    <mergeCell ref="L175:M175"/>
    <mergeCell ref="N175:Q175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L166:M166"/>
    <mergeCell ref="N166:Q166"/>
    <mergeCell ref="F145:I145"/>
    <mergeCell ref="L145:M145"/>
    <mergeCell ref="N145:Q145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66:I166"/>
    <mergeCell ref="N154:Q154"/>
    <mergeCell ref="F155:I155"/>
    <mergeCell ref="L155:M155"/>
    <mergeCell ref="N155:Q155"/>
    <mergeCell ref="F153:I153"/>
    <mergeCell ref="L153:M153"/>
    <mergeCell ref="N153:Q153"/>
    <mergeCell ref="F146:I146"/>
    <mergeCell ref="F147:I14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25:Q125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H1:K1"/>
    <mergeCell ref="N120:Q120"/>
    <mergeCell ref="N121:Q121"/>
    <mergeCell ref="N122:Q122"/>
    <mergeCell ref="N162:Q162"/>
    <mergeCell ref="F174:I174"/>
    <mergeCell ref="L174:M174"/>
    <mergeCell ref="N174:Q174"/>
    <mergeCell ref="F161:I161"/>
    <mergeCell ref="L161:M161"/>
    <mergeCell ref="N161:Q161"/>
    <mergeCell ref="F160:I160"/>
    <mergeCell ref="L160:M160"/>
    <mergeCell ref="N160:Q160"/>
    <mergeCell ref="F148:I148"/>
    <mergeCell ref="L148:M148"/>
    <mergeCell ref="N148:Q148"/>
    <mergeCell ref="F151:I151"/>
    <mergeCell ref="L151:M151"/>
    <mergeCell ref="N151:Q151"/>
    <mergeCell ref="F156:I156"/>
    <mergeCell ref="L156:M156"/>
    <mergeCell ref="N156:Q156"/>
    <mergeCell ref="L154:M154"/>
    <mergeCell ref="N144:Q144"/>
    <mergeCell ref="F140:I140"/>
    <mergeCell ref="L140:M140"/>
    <mergeCell ref="N140:Q140"/>
    <mergeCell ref="L138:M138"/>
    <mergeCell ref="N138:Q138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12:P112"/>
    <mergeCell ref="M114:P114"/>
    <mergeCell ref="M116:Q116"/>
    <mergeCell ref="M117:Q117"/>
    <mergeCell ref="F119:I119"/>
    <mergeCell ref="L119:M119"/>
    <mergeCell ref="N119:Q119"/>
    <mergeCell ref="F134:I134"/>
    <mergeCell ref="L134:M134"/>
    <mergeCell ref="N134:Q134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96:Q96"/>
    <mergeCell ref="N97:Q97"/>
    <mergeCell ref="N99:Q99"/>
    <mergeCell ref="D100:H100"/>
    <mergeCell ref="N100:Q100"/>
    <mergeCell ref="N101:Q101"/>
    <mergeCell ref="L103:Q103"/>
    <mergeCell ref="C109:Q109"/>
    <mergeCell ref="F111:P111"/>
    <mergeCell ref="F157:I157"/>
    <mergeCell ref="L157:M157"/>
    <mergeCell ref="N157:Q157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154:I15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N89:Q89"/>
    <mergeCell ref="N90:Q90"/>
    <mergeCell ref="N91:Q91"/>
    <mergeCell ref="N92:Q92"/>
    <mergeCell ref="N93:Q93"/>
    <mergeCell ref="N94:Q94"/>
    <mergeCell ref="N95:Q9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tabSelected="1" workbookViewId="0" topLeftCell="A1">
      <pane ySplit="1" topLeftCell="A120" activePane="bottomLeft" state="frozen"/>
      <selection pane="bottomLeft" activeCell="L147" sqref="L147:M14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2"/>
      <c r="C1" s="12"/>
      <c r="D1" s="13" t="s">
        <v>1</v>
      </c>
      <c r="E1" s="12"/>
      <c r="F1" s="14" t="s">
        <v>85</v>
      </c>
      <c r="G1" s="14"/>
      <c r="H1" s="321" t="s">
        <v>86</v>
      </c>
      <c r="I1" s="321"/>
      <c r="J1" s="321"/>
      <c r="K1" s="321"/>
      <c r="L1" s="14" t="s">
        <v>87</v>
      </c>
      <c r="M1" s="12"/>
      <c r="N1" s="12"/>
      <c r="O1" s="13" t="s">
        <v>88</v>
      </c>
      <c r="P1" s="12"/>
      <c r="Q1" s="12"/>
      <c r="R1" s="12"/>
      <c r="S1" s="14" t="s">
        <v>89</v>
      </c>
      <c r="T1" s="14"/>
      <c r="U1" s="102"/>
      <c r="V1" s="1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54" t="s">
        <v>7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S2" s="241"/>
      <c r="T2" s="240" t="s">
        <v>13</v>
      </c>
      <c r="U2" s="241"/>
      <c r="V2" s="241"/>
      <c r="W2" s="241"/>
      <c r="X2" s="241"/>
      <c r="Y2" s="241"/>
      <c r="Z2" s="241"/>
      <c r="AA2" s="241"/>
      <c r="AB2" s="241"/>
      <c r="AC2" s="241"/>
      <c r="AT2" s="19" t="s">
        <v>79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T3" s="19" t="s">
        <v>90</v>
      </c>
    </row>
    <row r="4" spans="2:46" ht="36.95" customHeight="1">
      <c r="B4" s="23"/>
      <c r="C4" s="256" t="s">
        <v>91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4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T4" s="19" t="s">
        <v>6</v>
      </c>
    </row>
    <row r="5" spans="2:29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</row>
    <row r="6" spans="2:29" ht="31.5" customHeight="1">
      <c r="B6" s="23"/>
      <c r="C6" s="25"/>
      <c r="D6" s="29" t="s">
        <v>16</v>
      </c>
      <c r="E6" s="25"/>
      <c r="F6" s="290" t="str">
        <f>'Rekapitulace stavby'!K6</f>
        <v>Výměna rozvodů vody,odpadů, oprava sociálního zázemí na 1.stupni ZŠ družina Butovická ve Studénce-II.etapa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5"/>
      <c r="R6" s="24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2:18" s="1" customFormat="1" ht="32.85" customHeight="1">
      <c r="B7" s="32"/>
      <c r="C7" s="33"/>
      <c r="D7" s="28" t="s">
        <v>92</v>
      </c>
      <c r="E7" s="33"/>
      <c r="F7" s="260" t="s">
        <v>201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33"/>
      <c r="R7" s="34"/>
    </row>
    <row r="8" spans="2:18" s="1" customFormat="1" ht="14.45" customHeight="1">
      <c r="B8" s="32"/>
      <c r="C8" s="33"/>
      <c r="D8" s="29" t="s">
        <v>17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18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170" t="s">
        <v>197</v>
      </c>
      <c r="G9" s="33"/>
      <c r="H9" s="33"/>
      <c r="I9" s="33"/>
      <c r="J9" s="33"/>
      <c r="K9" s="33"/>
      <c r="L9" s="33"/>
      <c r="M9" s="29" t="s">
        <v>20</v>
      </c>
      <c r="N9" s="33"/>
      <c r="O9" s="293">
        <v>44676</v>
      </c>
      <c r="P9" s="293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58" t="s">
        <v>5</v>
      </c>
      <c r="P11" s="258"/>
      <c r="Q11" s="33"/>
      <c r="R11" s="34"/>
    </row>
    <row r="12" spans="2:18" s="1" customFormat="1" ht="18" customHeight="1">
      <c r="B12" s="32"/>
      <c r="C12" s="33"/>
      <c r="D12" s="33"/>
      <c r="E12" s="170" t="s">
        <v>198</v>
      </c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258" t="s">
        <v>5</v>
      </c>
      <c r="P12" s="258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24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58" t="s">
        <v>5</v>
      </c>
      <c r="P14" s="258"/>
      <c r="Q14" s="33"/>
      <c r="R14" s="34"/>
    </row>
    <row r="15" spans="2:18" s="1" customFormat="1" ht="18" customHeight="1">
      <c r="B15" s="32"/>
      <c r="C15" s="33"/>
      <c r="D15" s="33"/>
      <c r="E15" s="27" t="s">
        <v>25</v>
      </c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258" t="s">
        <v>5</v>
      </c>
      <c r="P15" s="258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26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58" t="s">
        <v>5</v>
      </c>
      <c r="P17" s="258"/>
      <c r="Q17" s="33"/>
      <c r="R17" s="34"/>
    </row>
    <row r="18" spans="2:18" s="1" customFormat="1" ht="18" customHeight="1">
      <c r="B18" s="32"/>
      <c r="C18" s="33"/>
      <c r="D18" s="33"/>
      <c r="E18" s="27" t="s">
        <v>27</v>
      </c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258" t="s">
        <v>5</v>
      </c>
      <c r="P18" s="258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29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58" t="s">
        <v>5</v>
      </c>
      <c r="P20" s="258"/>
      <c r="Q20" s="33"/>
      <c r="R20" s="34"/>
    </row>
    <row r="21" spans="2:18" s="1" customFormat="1" ht="18" customHeight="1">
      <c r="B21" s="32"/>
      <c r="C21" s="33"/>
      <c r="D21" s="33"/>
      <c r="E21" s="27"/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258" t="s">
        <v>5</v>
      </c>
      <c r="P21" s="258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61" t="s">
        <v>5</v>
      </c>
      <c r="F24" s="261"/>
      <c r="G24" s="261"/>
      <c r="H24" s="261"/>
      <c r="I24" s="261"/>
      <c r="J24" s="261"/>
      <c r="K24" s="261"/>
      <c r="L24" s="261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03" t="s">
        <v>93</v>
      </c>
      <c r="E27" s="33"/>
      <c r="F27" s="33"/>
      <c r="G27" s="33"/>
      <c r="H27" s="33"/>
      <c r="I27" s="33"/>
      <c r="J27" s="33"/>
      <c r="K27" s="33"/>
      <c r="L27" s="33"/>
      <c r="M27" s="285">
        <f>N88</f>
        <v>0</v>
      </c>
      <c r="N27" s="285"/>
      <c r="O27" s="285"/>
      <c r="P27" s="285"/>
      <c r="Q27" s="33"/>
      <c r="R27" s="34"/>
    </row>
    <row r="28" spans="2:18" s="1" customFormat="1" ht="14.45" customHeight="1">
      <c r="B28" s="32"/>
      <c r="C28" s="33"/>
      <c r="D28" s="31" t="s">
        <v>94</v>
      </c>
      <c r="E28" s="33"/>
      <c r="F28" s="33"/>
      <c r="G28" s="33"/>
      <c r="H28" s="33"/>
      <c r="I28" s="33"/>
      <c r="J28" s="33"/>
      <c r="K28" s="33"/>
      <c r="L28" s="33"/>
      <c r="M28" s="285">
        <f>N96</f>
        <v>0</v>
      </c>
      <c r="N28" s="285"/>
      <c r="O28" s="285"/>
      <c r="P28" s="285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04" t="s">
        <v>33</v>
      </c>
      <c r="E30" s="33"/>
      <c r="F30" s="33"/>
      <c r="G30" s="33"/>
      <c r="H30" s="33"/>
      <c r="I30" s="33"/>
      <c r="J30" s="33"/>
      <c r="K30" s="33"/>
      <c r="L30" s="33"/>
      <c r="M30" s="299">
        <f>ROUND(M27+M28,2)</f>
        <v>0</v>
      </c>
      <c r="N30" s="292"/>
      <c r="O30" s="292"/>
      <c r="P30" s="292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34</v>
      </c>
      <c r="E32" s="39" t="s">
        <v>35</v>
      </c>
      <c r="F32" s="40">
        <v>0.21</v>
      </c>
      <c r="G32" s="105" t="s">
        <v>36</v>
      </c>
      <c r="H32" s="300">
        <f>M30</f>
        <v>0</v>
      </c>
      <c r="I32" s="292"/>
      <c r="J32" s="292"/>
      <c r="K32" s="33"/>
      <c r="L32" s="33"/>
      <c r="M32" s="300">
        <f>SUM(H32*0.21)</f>
        <v>0</v>
      </c>
      <c r="N32" s="292"/>
      <c r="O32" s="292"/>
      <c r="P32" s="292"/>
      <c r="Q32" s="33"/>
      <c r="R32" s="34"/>
    </row>
    <row r="33" spans="2:18" s="1" customFormat="1" ht="14.45" customHeight="1">
      <c r="B33" s="32"/>
      <c r="C33" s="33"/>
      <c r="D33" s="33"/>
      <c r="E33" s="39" t="s">
        <v>37</v>
      </c>
      <c r="F33" s="40">
        <v>0.15</v>
      </c>
      <c r="G33" s="105" t="s">
        <v>36</v>
      </c>
      <c r="H33" s="300">
        <f>ROUND((SUM(BF96:BF99)+SUM(BF117:BF169)),2)</f>
        <v>0</v>
      </c>
      <c r="I33" s="292"/>
      <c r="J33" s="292"/>
      <c r="K33" s="33"/>
      <c r="L33" s="33"/>
      <c r="M33" s="300">
        <f>ROUND(ROUND((SUM(BF96:BF99)+SUM(BF117:BF169)),2)*F33,2)</f>
        <v>0</v>
      </c>
      <c r="N33" s="292"/>
      <c r="O33" s="292"/>
      <c r="P33" s="292"/>
      <c r="Q33" s="33"/>
      <c r="R33" s="34"/>
    </row>
    <row r="34" spans="2:18" s="1" customFormat="1" ht="14.45" customHeight="1" hidden="1">
      <c r="B34" s="32"/>
      <c r="C34" s="33"/>
      <c r="D34" s="33"/>
      <c r="E34" s="39" t="s">
        <v>38</v>
      </c>
      <c r="F34" s="40">
        <v>0.21</v>
      </c>
      <c r="G34" s="105" t="s">
        <v>36</v>
      </c>
      <c r="H34" s="300">
        <f>ROUND((SUM(BG96:BG99)+SUM(BG117:BG169)),2)</f>
        <v>0</v>
      </c>
      <c r="I34" s="292"/>
      <c r="J34" s="292"/>
      <c r="K34" s="33"/>
      <c r="L34" s="33"/>
      <c r="M34" s="300">
        <v>0</v>
      </c>
      <c r="N34" s="292"/>
      <c r="O34" s="292"/>
      <c r="P34" s="292"/>
      <c r="Q34" s="33"/>
      <c r="R34" s="34"/>
    </row>
    <row r="35" spans="2:18" s="1" customFormat="1" ht="14.45" customHeight="1" hidden="1">
      <c r="B35" s="32"/>
      <c r="C35" s="33"/>
      <c r="D35" s="33"/>
      <c r="E35" s="39" t="s">
        <v>39</v>
      </c>
      <c r="F35" s="40">
        <v>0.15</v>
      </c>
      <c r="G35" s="105" t="s">
        <v>36</v>
      </c>
      <c r="H35" s="300">
        <f>ROUND((SUM(BH96:BH99)+SUM(BH117:BH169)),2)</f>
        <v>0</v>
      </c>
      <c r="I35" s="292"/>
      <c r="J35" s="292"/>
      <c r="K35" s="33"/>
      <c r="L35" s="33"/>
      <c r="M35" s="300">
        <v>0</v>
      </c>
      <c r="N35" s="292"/>
      <c r="O35" s="292"/>
      <c r="P35" s="292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40</v>
      </c>
      <c r="F36" s="40">
        <v>0</v>
      </c>
      <c r="G36" s="105" t="s">
        <v>36</v>
      </c>
      <c r="H36" s="300">
        <f>ROUND((SUM(BI96:BI99)+SUM(BI117:BI169)),2)</f>
        <v>0</v>
      </c>
      <c r="I36" s="292"/>
      <c r="J36" s="292"/>
      <c r="K36" s="33"/>
      <c r="L36" s="33"/>
      <c r="M36" s="300">
        <v>0</v>
      </c>
      <c r="N36" s="292"/>
      <c r="O36" s="292"/>
      <c r="P36" s="292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1"/>
      <c r="D38" s="106" t="s">
        <v>41</v>
      </c>
      <c r="E38" s="72"/>
      <c r="F38" s="72"/>
      <c r="G38" s="107" t="s">
        <v>42</v>
      </c>
      <c r="H38" s="108" t="s">
        <v>43</v>
      </c>
      <c r="I38" s="72"/>
      <c r="J38" s="72"/>
      <c r="K38" s="72"/>
      <c r="L38" s="301">
        <f>SUM(M30:M36)</f>
        <v>0</v>
      </c>
      <c r="M38" s="301"/>
      <c r="N38" s="301"/>
      <c r="O38" s="301"/>
      <c r="P38" s="302"/>
      <c r="Q38" s="101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44</v>
      </c>
      <c r="E50" s="48"/>
      <c r="F50" s="48"/>
      <c r="G50" s="48"/>
      <c r="H50" s="49"/>
      <c r="I50" s="33"/>
      <c r="J50" s="47" t="s">
        <v>45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46</v>
      </c>
      <c r="E59" s="53"/>
      <c r="F59" s="53"/>
      <c r="G59" s="54" t="s">
        <v>47</v>
      </c>
      <c r="H59" s="55"/>
      <c r="I59" s="33"/>
      <c r="J59" s="52" t="s">
        <v>46</v>
      </c>
      <c r="K59" s="53"/>
      <c r="L59" s="53"/>
      <c r="M59" s="53"/>
      <c r="N59" s="54" t="s">
        <v>47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48</v>
      </c>
      <c r="E61" s="48"/>
      <c r="F61" s="48"/>
      <c r="G61" s="48"/>
      <c r="H61" s="49"/>
      <c r="I61" s="33"/>
      <c r="J61" s="47" t="s">
        <v>49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46</v>
      </c>
      <c r="E70" s="53"/>
      <c r="F70" s="53"/>
      <c r="G70" s="54" t="s">
        <v>47</v>
      </c>
      <c r="H70" s="55"/>
      <c r="I70" s="33"/>
      <c r="J70" s="52" t="s">
        <v>46</v>
      </c>
      <c r="K70" s="53"/>
      <c r="L70" s="53"/>
      <c r="M70" s="53"/>
      <c r="N70" s="54" t="s">
        <v>47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56" t="s">
        <v>95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90" t="str">
        <f>F6</f>
        <v>Výměna rozvodů vody,odpadů, oprava sociálního zázemí na 1.stupni ZŠ družina Butovická ve Studénce-II.etapa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3"/>
      <c r="R78" s="34"/>
    </row>
    <row r="79" spans="2:18" s="1" customFormat="1" ht="36.95" customHeight="1">
      <c r="B79" s="32"/>
      <c r="C79" s="66" t="s">
        <v>92</v>
      </c>
      <c r="D79" s="33"/>
      <c r="E79" s="33"/>
      <c r="F79" s="270" t="str">
        <f>F7</f>
        <v>Vodovod</v>
      </c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19</v>
      </c>
      <c r="D81" s="33"/>
      <c r="E81" s="33"/>
      <c r="F81" s="27" t="str">
        <f>F9</f>
        <v>Studénka</v>
      </c>
      <c r="G81" s="33"/>
      <c r="H81" s="33"/>
      <c r="I81" s="33"/>
      <c r="J81" s="33"/>
      <c r="K81" s="29" t="s">
        <v>20</v>
      </c>
      <c r="L81" s="33"/>
      <c r="M81" s="293">
        <f>IF(O9="","",O9)</f>
        <v>44676</v>
      </c>
      <c r="N81" s="293"/>
      <c r="O81" s="293"/>
      <c r="P81" s="293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21</v>
      </c>
      <c r="D83" s="33"/>
      <c r="E83" s="33"/>
      <c r="F83" s="27" t="str">
        <f>E12</f>
        <v>Město Studénka</v>
      </c>
      <c r="G83" s="33"/>
      <c r="H83" s="33"/>
      <c r="I83" s="33"/>
      <c r="J83" s="33"/>
      <c r="K83" s="29" t="s">
        <v>26</v>
      </c>
      <c r="L83" s="33"/>
      <c r="M83" s="258" t="str">
        <f>E18</f>
        <v>ing. Krhovský</v>
      </c>
      <c r="N83" s="258"/>
      <c r="O83" s="258"/>
      <c r="P83" s="258"/>
      <c r="Q83" s="258"/>
      <c r="R83" s="34"/>
    </row>
    <row r="84" spans="2:18" s="1" customFormat="1" ht="14.45" customHeight="1">
      <c r="B84" s="32"/>
      <c r="C84" s="29" t="s">
        <v>24</v>
      </c>
      <c r="D84" s="33"/>
      <c r="E84" s="33"/>
      <c r="F84" s="27" t="str">
        <f>IF(E15="","",E15)</f>
        <v>bude určen výběrem</v>
      </c>
      <c r="G84" s="33"/>
      <c r="H84" s="33"/>
      <c r="I84" s="33"/>
      <c r="J84" s="33"/>
      <c r="K84" s="29" t="s">
        <v>29</v>
      </c>
      <c r="L84" s="33"/>
      <c r="M84" s="258"/>
      <c r="N84" s="258"/>
      <c r="O84" s="258"/>
      <c r="P84" s="258"/>
      <c r="Q84" s="258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303" t="s">
        <v>96</v>
      </c>
      <c r="D86" s="304"/>
      <c r="E86" s="304"/>
      <c r="F86" s="304"/>
      <c r="G86" s="304"/>
      <c r="H86" s="101"/>
      <c r="I86" s="101"/>
      <c r="J86" s="101"/>
      <c r="K86" s="101"/>
      <c r="L86" s="101"/>
      <c r="M86" s="101"/>
      <c r="N86" s="303" t="s">
        <v>97</v>
      </c>
      <c r="O86" s="304"/>
      <c r="P86" s="304"/>
      <c r="Q86" s="304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09" t="s">
        <v>98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80">
        <f>N117</f>
        <v>0</v>
      </c>
      <c r="O88" s="305"/>
      <c r="P88" s="305"/>
      <c r="Q88" s="305"/>
      <c r="R88" s="34"/>
      <c r="AU88" s="19" t="s">
        <v>99</v>
      </c>
    </row>
    <row r="89" spans="2:18" s="6" customFormat="1" ht="24.95" customHeight="1">
      <c r="B89" s="110"/>
      <c r="C89" s="111"/>
      <c r="D89" s="112" t="s">
        <v>100</v>
      </c>
      <c r="E89" s="111"/>
      <c r="F89" s="111"/>
      <c r="G89" s="111"/>
      <c r="H89" s="111"/>
      <c r="I89" s="111"/>
      <c r="J89" s="111"/>
      <c r="K89" s="111"/>
      <c r="L89" s="111"/>
      <c r="M89" s="111"/>
      <c r="N89" s="294">
        <f>N118</f>
        <v>0</v>
      </c>
      <c r="O89" s="295"/>
      <c r="P89" s="295"/>
      <c r="Q89" s="295"/>
      <c r="R89" s="113"/>
    </row>
    <row r="90" spans="2:18" s="7" customFormat="1" ht="19.9" customHeight="1">
      <c r="B90" s="114"/>
      <c r="C90" s="115"/>
      <c r="D90" s="116" t="s">
        <v>248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96">
        <f>N119</f>
        <v>0</v>
      </c>
      <c r="O90" s="297"/>
      <c r="P90" s="297"/>
      <c r="Q90" s="297"/>
      <c r="R90" s="117"/>
    </row>
    <row r="91" spans="2:18" s="7" customFormat="1" ht="19.9" customHeight="1">
      <c r="B91" s="114"/>
      <c r="C91" s="115"/>
      <c r="D91" s="116" t="s">
        <v>249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96">
        <f>N124</f>
        <v>0</v>
      </c>
      <c r="O91" s="297"/>
      <c r="P91" s="297"/>
      <c r="Q91" s="297"/>
      <c r="R91" s="117"/>
    </row>
    <row r="92" spans="2:18" s="7" customFormat="1" ht="19.9" customHeight="1">
      <c r="B92" s="114"/>
      <c r="C92" s="115"/>
      <c r="D92" s="194" t="s">
        <v>251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96">
        <f>N131</f>
        <v>0</v>
      </c>
      <c r="O92" s="297"/>
      <c r="P92" s="297"/>
      <c r="Q92" s="297"/>
      <c r="R92" s="117"/>
    </row>
    <row r="93" spans="2:18" s="7" customFormat="1" ht="19.9" customHeight="1">
      <c r="B93" s="114"/>
      <c r="C93" s="115"/>
      <c r="D93" s="195" t="s">
        <v>253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96">
        <f>N141</f>
        <v>0</v>
      </c>
      <c r="O93" s="297"/>
      <c r="P93" s="297"/>
      <c r="Q93" s="297"/>
      <c r="R93" s="117"/>
    </row>
    <row r="94" spans="2:18" s="7" customFormat="1" ht="19.9" customHeight="1">
      <c r="B94" s="114"/>
      <c r="C94" s="115"/>
      <c r="D94" s="195" t="s">
        <v>101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96">
        <f>N159</f>
        <v>0</v>
      </c>
      <c r="O94" s="297"/>
      <c r="P94" s="297"/>
      <c r="Q94" s="297"/>
      <c r="R94" s="117"/>
    </row>
    <row r="95" spans="2:18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21" s="1" customFormat="1" ht="29.25" customHeight="1">
      <c r="B96" s="32"/>
      <c r="C96" s="109" t="s">
        <v>102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05">
        <f>ROUND(N97+N98,2)</f>
        <v>0</v>
      </c>
      <c r="O96" s="306"/>
      <c r="P96" s="306"/>
      <c r="Q96" s="306"/>
      <c r="R96" s="34"/>
      <c r="T96" s="118"/>
      <c r="U96" s="119" t="s">
        <v>34</v>
      </c>
    </row>
    <row r="97" spans="2:65" s="1" customFormat="1" ht="18" customHeight="1">
      <c r="B97" s="120"/>
      <c r="C97" s="121"/>
      <c r="D97" s="307" t="s">
        <v>103</v>
      </c>
      <c r="E97" s="307"/>
      <c r="F97" s="307"/>
      <c r="G97" s="307"/>
      <c r="H97" s="307"/>
      <c r="I97" s="121"/>
      <c r="J97" s="121"/>
      <c r="K97" s="121"/>
      <c r="L97" s="121"/>
      <c r="M97" s="121"/>
      <c r="N97" s="308">
        <v>0</v>
      </c>
      <c r="O97" s="308"/>
      <c r="P97" s="308"/>
      <c r="Q97" s="308"/>
      <c r="R97" s="123"/>
      <c r="S97" s="124"/>
      <c r="T97" s="125"/>
      <c r="U97" s="126" t="s">
        <v>35</v>
      </c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7" t="s">
        <v>104</v>
      </c>
      <c r="AZ97" s="124"/>
      <c r="BA97" s="124"/>
      <c r="BB97" s="124"/>
      <c r="BC97" s="124"/>
      <c r="BD97" s="124"/>
      <c r="BE97" s="128">
        <f>IF(U97="základní",N97,0)</f>
        <v>0</v>
      </c>
      <c r="BF97" s="128">
        <f>IF(U97="snížená",N97,0)</f>
        <v>0</v>
      </c>
      <c r="BG97" s="128">
        <f>IF(U97="zákl. přenesená",N97,0)</f>
        <v>0</v>
      </c>
      <c r="BH97" s="128">
        <f>IF(U97="sníž. přenesená",N97,0)</f>
        <v>0</v>
      </c>
      <c r="BI97" s="128">
        <f>IF(U97="nulová",N97,0)</f>
        <v>0</v>
      </c>
      <c r="BJ97" s="127" t="s">
        <v>76</v>
      </c>
      <c r="BK97" s="124"/>
      <c r="BL97" s="124"/>
      <c r="BM97" s="124"/>
    </row>
    <row r="98" spans="2:65" s="1" customFormat="1" ht="18" customHeight="1">
      <c r="B98" s="120"/>
      <c r="C98" s="121"/>
      <c r="D98" s="122" t="s">
        <v>105</v>
      </c>
      <c r="E98" s="121"/>
      <c r="F98" s="121"/>
      <c r="G98" s="121"/>
      <c r="H98" s="121"/>
      <c r="I98" s="121"/>
      <c r="J98" s="121"/>
      <c r="K98" s="121"/>
      <c r="L98" s="121"/>
      <c r="M98" s="121"/>
      <c r="N98" s="308">
        <v>0</v>
      </c>
      <c r="O98" s="308"/>
      <c r="P98" s="308"/>
      <c r="Q98" s="308"/>
      <c r="R98" s="123"/>
      <c r="S98" s="124"/>
      <c r="T98" s="129"/>
      <c r="U98" s="130" t="s">
        <v>35</v>
      </c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7" t="s">
        <v>106</v>
      </c>
      <c r="AZ98" s="124"/>
      <c r="BA98" s="124"/>
      <c r="BB98" s="124"/>
      <c r="BC98" s="124"/>
      <c r="BD98" s="124"/>
      <c r="BE98" s="128">
        <f>IF(U98="základní",N98,0)</f>
        <v>0</v>
      </c>
      <c r="BF98" s="128">
        <f>IF(U98="snížená",N98,0)</f>
        <v>0</v>
      </c>
      <c r="BG98" s="128">
        <f>IF(U98="zákl. přenesená",N98,0)</f>
        <v>0</v>
      </c>
      <c r="BH98" s="128">
        <f>IF(U98="sníž. přenesená",N98,0)</f>
        <v>0</v>
      </c>
      <c r="BI98" s="128">
        <f>IF(U98="nulová",N98,0)</f>
        <v>0</v>
      </c>
      <c r="BJ98" s="127" t="s">
        <v>76</v>
      </c>
      <c r="BK98" s="124"/>
      <c r="BL98" s="124"/>
      <c r="BM98" s="124"/>
    </row>
    <row r="99" spans="2:18" s="1" customFormat="1" ht="13.5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18" s="1" customFormat="1" ht="29.25" customHeight="1">
      <c r="B100" s="32"/>
      <c r="C100" s="100" t="s">
        <v>84</v>
      </c>
      <c r="D100" s="101"/>
      <c r="E100" s="101"/>
      <c r="F100" s="101"/>
      <c r="G100" s="101"/>
      <c r="H100" s="101"/>
      <c r="I100" s="101"/>
      <c r="J100" s="101"/>
      <c r="K100" s="101"/>
      <c r="L100" s="276">
        <f>ROUND(SUM(N88+N96),2)</f>
        <v>0</v>
      </c>
      <c r="M100" s="276"/>
      <c r="N100" s="276"/>
      <c r="O100" s="276"/>
      <c r="P100" s="276"/>
      <c r="Q100" s="276"/>
      <c r="R100" s="34"/>
    </row>
    <row r="101" spans="2:18" s="1" customFormat="1" ht="6.95" customHeight="1"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/>
    </row>
    <row r="105" spans="2:18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6" spans="2:18" s="1" customFormat="1" ht="36.95" customHeight="1">
      <c r="B106" s="32"/>
      <c r="C106" s="256" t="s">
        <v>107</v>
      </c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34"/>
    </row>
    <row r="107" spans="2:18" s="1" customFormat="1" ht="6.9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30" customHeight="1">
      <c r="B108" s="32"/>
      <c r="C108" s="29" t="s">
        <v>16</v>
      </c>
      <c r="D108" s="33"/>
      <c r="E108" s="33"/>
      <c r="F108" s="290" t="str">
        <f>F6</f>
        <v>Výměna rozvodů vody,odpadů, oprava sociálního zázemí na 1.stupni ZŠ družina Butovická ve Studénce-II.etapa</v>
      </c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33"/>
      <c r="R108" s="34"/>
    </row>
    <row r="109" spans="2:18" s="1" customFormat="1" ht="36.95" customHeight="1">
      <c r="B109" s="32"/>
      <c r="C109" s="66" t="s">
        <v>92</v>
      </c>
      <c r="D109" s="33"/>
      <c r="E109" s="33"/>
      <c r="F109" s="270" t="str">
        <f>F7</f>
        <v>Vodovod</v>
      </c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19</v>
      </c>
      <c r="D111" s="33"/>
      <c r="E111" s="33"/>
      <c r="F111" s="27" t="str">
        <f>F9</f>
        <v>Studénka</v>
      </c>
      <c r="G111" s="33"/>
      <c r="H111" s="33"/>
      <c r="I111" s="33"/>
      <c r="J111" s="33"/>
      <c r="K111" s="29" t="s">
        <v>20</v>
      </c>
      <c r="L111" s="33"/>
      <c r="M111" s="293">
        <v>44676</v>
      </c>
      <c r="N111" s="293"/>
      <c r="O111" s="293"/>
      <c r="P111" s="293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5">
      <c r="B113" s="32"/>
      <c r="C113" s="29" t="s">
        <v>21</v>
      </c>
      <c r="D113" s="33"/>
      <c r="E113" s="33"/>
      <c r="F113" s="27" t="str">
        <f>E12</f>
        <v>Město Studénka</v>
      </c>
      <c r="G113" s="33"/>
      <c r="H113" s="33"/>
      <c r="I113" s="33"/>
      <c r="J113" s="33"/>
      <c r="K113" s="29" t="s">
        <v>26</v>
      </c>
      <c r="L113" s="33"/>
      <c r="M113" s="258" t="str">
        <f>E18</f>
        <v>ing. Krhovský</v>
      </c>
      <c r="N113" s="258"/>
      <c r="O113" s="258"/>
      <c r="P113" s="258"/>
      <c r="Q113" s="258"/>
      <c r="R113" s="34"/>
    </row>
    <row r="114" spans="2:18" s="1" customFormat="1" ht="14.45" customHeight="1">
      <c r="B114" s="32"/>
      <c r="C114" s="29" t="s">
        <v>24</v>
      </c>
      <c r="D114" s="33"/>
      <c r="E114" s="33"/>
      <c r="F114" s="27" t="str">
        <f>IF(E15="","",E15)</f>
        <v>bude určen výběrem</v>
      </c>
      <c r="G114" s="33"/>
      <c r="H114" s="33"/>
      <c r="I114" s="33"/>
      <c r="J114" s="33"/>
      <c r="K114" s="29" t="s">
        <v>29</v>
      </c>
      <c r="L114" s="33"/>
      <c r="M114" s="258">
        <f>E21</f>
        <v>0</v>
      </c>
      <c r="N114" s="258"/>
      <c r="O114" s="258"/>
      <c r="P114" s="258"/>
      <c r="Q114" s="258"/>
      <c r="R114" s="34"/>
    </row>
    <row r="115" spans="2:18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27" s="8" customFormat="1" ht="29.25" customHeight="1">
      <c r="B116" s="131"/>
      <c r="C116" s="132" t="s">
        <v>108</v>
      </c>
      <c r="D116" s="133" t="s">
        <v>109</v>
      </c>
      <c r="E116" s="133" t="s">
        <v>52</v>
      </c>
      <c r="F116" s="309" t="s">
        <v>110</v>
      </c>
      <c r="G116" s="309"/>
      <c r="H116" s="309"/>
      <c r="I116" s="309"/>
      <c r="J116" s="133" t="s">
        <v>111</v>
      </c>
      <c r="K116" s="133" t="s">
        <v>112</v>
      </c>
      <c r="L116" s="309" t="s">
        <v>113</v>
      </c>
      <c r="M116" s="309"/>
      <c r="N116" s="309" t="s">
        <v>97</v>
      </c>
      <c r="O116" s="309"/>
      <c r="P116" s="309"/>
      <c r="Q116" s="310"/>
      <c r="R116" s="134"/>
      <c r="T116" s="73" t="s">
        <v>114</v>
      </c>
      <c r="U116" s="74" t="s">
        <v>34</v>
      </c>
      <c r="V116" s="74" t="s">
        <v>115</v>
      </c>
      <c r="W116" s="74" t="s">
        <v>116</v>
      </c>
      <c r="X116" s="74" t="s">
        <v>117</v>
      </c>
      <c r="Y116" s="74" t="s">
        <v>118</v>
      </c>
      <c r="Z116" s="74" t="s">
        <v>119</v>
      </c>
      <c r="AA116" s="75" t="s">
        <v>120</v>
      </c>
    </row>
    <row r="117" spans="2:63" s="1" customFormat="1" ht="29.25" customHeight="1">
      <c r="B117" s="32"/>
      <c r="C117" s="77" t="s">
        <v>93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24">
        <f>SUM(N118)</f>
        <v>0</v>
      </c>
      <c r="O117" s="294"/>
      <c r="P117" s="294"/>
      <c r="Q117" s="294"/>
      <c r="R117" s="34"/>
      <c r="T117" s="76"/>
      <c r="U117" s="48"/>
      <c r="V117" s="48"/>
      <c r="W117" s="135" t="e">
        <f>W118</f>
        <v>#REF!</v>
      </c>
      <c r="X117" s="48"/>
      <c r="Y117" s="135" t="e">
        <f>Y118</f>
        <v>#REF!</v>
      </c>
      <c r="Z117" s="48"/>
      <c r="AA117" s="136" t="e">
        <f>AA118</f>
        <v>#REF!</v>
      </c>
      <c r="AT117" s="19" t="s">
        <v>69</v>
      </c>
      <c r="AU117" s="19" t="s">
        <v>99</v>
      </c>
      <c r="BK117" s="137" t="e">
        <f>BK118</f>
        <v>#REF!</v>
      </c>
    </row>
    <row r="118" spans="2:63" s="9" customFormat="1" ht="37.35" customHeight="1">
      <c r="B118" s="138"/>
      <c r="C118" s="139"/>
      <c r="D118" s="140" t="s">
        <v>100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324">
        <f>SUM(N119+N124+N131+N141+N159)</f>
        <v>0</v>
      </c>
      <c r="O118" s="294"/>
      <c r="P118" s="294"/>
      <c r="Q118" s="294"/>
      <c r="R118" s="141"/>
      <c r="T118" s="142"/>
      <c r="U118" s="139"/>
      <c r="V118" s="139"/>
      <c r="W118" s="143" t="e">
        <f>W119+W124+W131+W141+W158</f>
        <v>#REF!</v>
      </c>
      <c r="X118" s="139"/>
      <c r="Y118" s="143" t="e">
        <f>Y119+Y124+Y131+Y141+Y158</f>
        <v>#REF!</v>
      </c>
      <c r="Z118" s="139"/>
      <c r="AA118" s="144" t="e">
        <f>AA119+AA124+AA131+AA141+AA158</f>
        <v>#REF!</v>
      </c>
      <c r="AR118" s="145" t="s">
        <v>90</v>
      </c>
      <c r="AT118" s="146" t="s">
        <v>69</v>
      </c>
      <c r="AU118" s="146" t="s">
        <v>70</v>
      </c>
      <c r="AY118" s="145" t="s">
        <v>121</v>
      </c>
      <c r="BK118" s="147" t="e">
        <f>BK119+BK124+BK131+BK141+BK158</f>
        <v>#REF!</v>
      </c>
    </row>
    <row r="119" spans="2:63" s="9" customFormat="1" ht="19.9" customHeight="1">
      <c r="B119" s="138"/>
      <c r="C119" s="139"/>
      <c r="D119" s="148" t="s">
        <v>234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325">
        <f>SUM(N121:Q123)</f>
        <v>0</v>
      </c>
      <c r="O119" s="326"/>
      <c r="P119" s="326"/>
      <c r="Q119" s="326"/>
      <c r="R119" s="141"/>
      <c r="T119" s="142"/>
      <c r="U119" s="139"/>
      <c r="V119" s="139"/>
      <c r="W119" s="143">
        <f>SUM(W123:W123)</f>
        <v>0</v>
      </c>
      <c r="X119" s="139"/>
      <c r="Y119" s="143">
        <f>SUM(Y123:Y123)</f>
        <v>0</v>
      </c>
      <c r="Z119" s="139"/>
      <c r="AA119" s="144">
        <f>SUM(AA123:AA123)</f>
        <v>0</v>
      </c>
      <c r="AR119" s="145" t="s">
        <v>90</v>
      </c>
      <c r="AT119" s="146" t="s">
        <v>69</v>
      </c>
      <c r="AU119" s="146" t="s">
        <v>76</v>
      </c>
      <c r="AY119" s="145" t="s">
        <v>121</v>
      </c>
      <c r="BK119" s="147">
        <f>SUM(BK123:BK123)</f>
        <v>0</v>
      </c>
    </row>
    <row r="120" spans="2:63" s="9" customFormat="1" ht="37.5" customHeight="1">
      <c r="B120" s="138"/>
      <c r="C120" s="188">
        <v>1</v>
      </c>
      <c r="D120" s="188" t="s">
        <v>126</v>
      </c>
      <c r="E120" s="189" t="s">
        <v>375</v>
      </c>
      <c r="F120" s="339" t="s">
        <v>376</v>
      </c>
      <c r="G120" s="340"/>
      <c r="H120" s="340"/>
      <c r="I120" s="341"/>
      <c r="J120" s="190" t="s">
        <v>128</v>
      </c>
      <c r="K120" s="191">
        <v>18</v>
      </c>
      <c r="L120" s="330"/>
      <c r="M120" s="331"/>
      <c r="N120" s="330">
        <f aca="true" t="shared" si="0" ref="N120">ROUND(L120*K120,2)</f>
        <v>0</v>
      </c>
      <c r="O120" s="332"/>
      <c r="P120" s="332"/>
      <c r="Q120" s="331"/>
      <c r="R120" s="141"/>
      <c r="T120" s="142"/>
      <c r="U120" s="139"/>
      <c r="V120" s="139"/>
      <c r="W120" s="143"/>
      <c r="X120" s="139"/>
      <c r="Y120" s="143"/>
      <c r="Z120" s="139"/>
      <c r="AA120" s="144"/>
      <c r="AR120" s="145"/>
      <c r="AT120" s="146"/>
      <c r="AU120" s="146"/>
      <c r="AY120" s="145"/>
      <c r="BK120" s="147"/>
    </row>
    <row r="121" spans="2:63" s="9" customFormat="1" ht="33.75" customHeight="1">
      <c r="B121" s="138"/>
      <c r="C121" s="188">
        <v>2</v>
      </c>
      <c r="D121" s="188" t="s">
        <v>126</v>
      </c>
      <c r="E121" s="189" t="s">
        <v>444</v>
      </c>
      <c r="F121" s="339" t="s">
        <v>443</v>
      </c>
      <c r="G121" s="340"/>
      <c r="H121" s="340"/>
      <c r="I121" s="341"/>
      <c r="J121" s="190" t="s">
        <v>128</v>
      </c>
      <c r="K121" s="191">
        <v>58</v>
      </c>
      <c r="L121" s="330"/>
      <c r="M121" s="331"/>
      <c r="N121" s="330">
        <f aca="true" t="shared" si="1" ref="N121">ROUND(L121*K121,2)</f>
        <v>0</v>
      </c>
      <c r="O121" s="332"/>
      <c r="P121" s="332"/>
      <c r="Q121" s="331"/>
      <c r="R121" s="141"/>
      <c r="T121" s="142"/>
      <c r="U121" s="139"/>
      <c r="V121" s="139"/>
      <c r="W121" s="143"/>
      <c r="X121" s="139"/>
      <c r="Y121" s="143"/>
      <c r="Z121" s="139"/>
      <c r="AA121" s="144"/>
      <c r="AR121" s="145"/>
      <c r="AT121" s="146"/>
      <c r="AU121" s="146"/>
      <c r="AY121" s="145"/>
      <c r="BK121" s="147"/>
    </row>
    <row r="122" spans="2:63" s="9" customFormat="1" ht="29.25" customHeight="1">
      <c r="B122" s="138"/>
      <c r="C122" s="203">
        <v>3</v>
      </c>
      <c r="D122" s="203" t="s">
        <v>122</v>
      </c>
      <c r="E122" s="204" t="s">
        <v>250</v>
      </c>
      <c r="F122" s="289" t="s">
        <v>377</v>
      </c>
      <c r="G122" s="289"/>
      <c r="H122" s="289"/>
      <c r="I122" s="289"/>
      <c r="J122" s="205" t="s">
        <v>128</v>
      </c>
      <c r="K122" s="206">
        <v>76</v>
      </c>
      <c r="L122" s="298"/>
      <c r="M122" s="298"/>
      <c r="N122" s="298">
        <f aca="true" t="shared" si="2" ref="N122">ROUND(L122*K122,2)</f>
        <v>0</v>
      </c>
      <c r="O122" s="298"/>
      <c r="P122" s="298"/>
      <c r="Q122" s="298"/>
      <c r="R122" s="141"/>
      <c r="T122" s="142"/>
      <c r="U122" s="139"/>
      <c r="V122" s="139"/>
      <c r="W122" s="143"/>
      <c r="X122" s="139"/>
      <c r="Y122" s="143"/>
      <c r="Z122" s="139"/>
      <c r="AA122" s="144"/>
      <c r="AR122" s="145"/>
      <c r="AT122" s="146"/>
      <c r="AU122" s="146"/>
      <c r="AY122" s="145"/>
      <c r="BK122" s="147"/>
    </row>
    <row r="123" spans="2:65" s="173" customFormat="1" ht="25.5" customHeight="1">
      <c r="B123" s="175"/>
      <c r="C123" s="178">
        <v>4</v>
      </c>
      <c r="D123" s="178" t="s">
        <v>122</v>
      </c>
      <c r="E123" s="179" t="s">
        <v>235</v>
      </c>
      <c r="F123" s="289" t="s">
        <v>236</v>
      </c>
      <c r="G123" s="289"/>
      <c r="H123" s="289"/>
      <c r="I123" s="289"/>
      <c r="J123" s="180" t="s">
        <v>129</v>
      </c>
      <c r="K123" s="192">
        <f>SUM(N121:Q122)/100</f>
        <v>0</v>
      </c>
      <c r="L123" s="298">
        <v>1.77</v>
      </c>
      <c r="M123" s="298"/>
      <c r="N123" s="298">
        <f aca="true" t="shared" si="3" ref="N123">ROUND(L123*K123,2)</f>
        <v>0</v>
      </c>
      <c r="O123" s="298"/>
      <c r="P123" s="298"/>
      <c r="Q123" s="298"/>
      <c r="R123" s="176"/>
      <c r="T123" s="153"/>
      <c r="U123" s="41"/>
      <c r="V123" s="154"/>
      <c r="W123" s="154"/>
      <c r="X123" s="154"/>
      <c r="Y123" s="154"/>
      <c r="Z123" s="154"/>
      <c r="AA123" s="155"/>
      <c r="AR123" s="174"/>
      <c r="AT123" s="174"/>
      <c r="AU123" s="174"/>
      <c r="AY123" s="174"/>
      <c r="BE123" s="177"/>
      <c r="BF123" s="177"/>
      <c r="BG123" s="177"/>
      <c r="BH123" s="177"/>
      <c r="BI123" s="177"/>
      <c r="BJ123" s="174"/>
      <c r="BK123" s="177"/>
      <c r="BL123" s="174"/>
      <c r="BM123" s="174"/>
    </row>
    <row r="124" spans="2:63" s="9" customFormat="1" ht="29.85" customHeight="1">
      <c r="B124" s="138"/>
      <c r="C124" s="139"/>
      <c r="D124" s="148" t="s">
        <v>237</v>
      </c>
      <c r="E124" s="148"/>
      <c r="F124" s="148"/>
      <c r="G124" s="148"/>
      <c r="H124" s="148"/>
      <c r="I124" s="148"/>
      <c r="J124" s="148"/>
      <c r="K124" s="148"/>
      <c r="L124" s="148"/>
      <c r="M124" s="148"/>
      <c r="N124" s="325">
        <f>SUM(N125:Q130)</f>
        <v>0</v>
      </c>
      <c r="O124" s="326"/>
      <c r="P124" s="326"/>
      <c r="Q124" s="326"/>
      <c r="R124" s="141"/>
      <c r="T124" s="142"/>
      <c r="U124" s="139"/>
      <c r="V124" s="139"/>
      <c r="W124" s="143">
        <f>SUM(W130:W130)</f>
        <v>0</v>
      </c>
      <c r="X124" s="139"/>
      <c r="Y124" s="143">
        <f>SUM(Y130:Y130)</f>
        <v>0</v>
      </c>
      <c r="Z124" s="139"/>
      <c r="AA124" s="144">
        <f>SUM(AA130:AA130)</f>
        <v>0</v>
      </c>
      <c r="AR124" s="145" t="s">
        <v>90</v>
      </c>
      <c r="AT124" s="146" t="s">
        <v>69</v>
      </c>
      <c r="AU124" s="146" t="s">
        <v>76</v>
      </c>
      <c r="AY124" s="145" t="s">
        <v>121</v>
      </c>
      <c r="BK124" s="147">
        <f>SUM(BK130:BK130)</f>
        <v>0</v>
      </c>
    </row>
    <row r="125" spans="2:63" s="9" customFormat="1" ht="29.85" customHeight="1">
      <c r="B125" s="138"/>
      <c r="C125" s="203">
        <v>5</v>
      </c>
      <c r="D125" s="203" t="s">
        <v>122</v>
      </c>
      <c r="E125" s="193" t="s">
        <v>238</v>
      </c>
      <c r="F125" s="289" t="s">
        <v>378</v>
      </c>
      <c r="G125" s="289"/>
      <c r="H125" s="289"/>
      <c r="I125" s="289"/>
      <c r="J125" s="205" t="s">
        <v>128</v>
      </c>
      <c r="K125" s="206">
        <v>86</v>
      </c>
      <c r="L125" s="298"/>
      <c r="M125" s="298"/>
      <c r="N125" s="298">
        <f aca="true" t="shared" si="4" ref="N125:N127">ROUND(L125*K125,2)</f>
        <v>0</v>
      </c>
      <c r="O125" s="298"/>
      <c r="P125" s="298"/>
      <c r="Q125" s="298"/>
      <c r="R125" s="141"/>
      <c r="T125" s="142"/>
      <c r="U125" s="139"/>
      <c r="V125" s="139"/>
      <c r="W125" s="143"/>
      <c r="X125" s="139"/>
      <c r="Y125" s="143"/>
      <c r="Z125" s="139"/>
      <c r="AA125" s="144"/>
      <c r="AR125" s="145"/>
      <c r="AT125" s="146"/>
      <c r="AU125" s="146"/>
      <c r="AY125" s="145"/>
      <c r="BK125" s="147"/>
    </row>
    <row r="126" spans="2:63" s="9" customFormat="1" ht="29.85" customHeight="1">
      <c r="B126" s="138"/>
      <c r="C126" s="203">
        <v>6</v>
      </c>
      <c r="D126" s="203" t="s">
        <v>122</v>
      </c>
      <c r="E126" s="193" t="s">
        <v>239</v>
      </c>
      <c r="F126" s="289" t="s">
        <v>379</v>
      </c>
      <c r="G126" s="289"/>
      <c r="H126" s="289"/>
      <c r="I126" s="289"/>
      <c r="J126" s="205" t="s">
        <v>128</v>
      </c>
      <c r="K126" s="206">
        <v>18</v>
      </c>
      <c r="L126" s="298"/>
      <c r="M126" s="298"/>
      <c r="N126" s="298">
        <f t="shared" si="4"/>
        <v>0</v>
      </c>
      <c r="O126" s="298"/>
      <c r="P126" s="298"/>
      <c r="Q126" s="298"/>
      <c r="R126" s="141"/>
      <c r="T126" s="142"/>
      <c r="U126" s="139"/>
      <c r="V126" s="139"/>
      <c r="W126" s="143"/>
      <c r="X126" s="139"/>
      <c r="Y126" s="143"/>
      <c r="Z126" s="139"/>
      <c r="AA126" s="144"/>
      <c r="AR126" s="145"/>
      <c r="AT126" s="146"/>
      <c r="AU126" s="146"/>
      <c r="AY126" s="145"/>
      <c r="BK126" s="147"/>
    </row>
    <row r="127" spans="2:63" s="9" customFormat="1" ht="29.85" customHeight="1">
      <c r="B127" s="138"/>
      <c r="C127" s="245">
        <v>7</v>
      </c>
      <c r="D127" s="245" t="s">
        <v>122</v>
      </c>
      <c r="E127" s="246" t="s">
        <v>445</v>
      </c>
      <c r="F127" s="334" t="s">
        <v>446</v>
      </c>
      <c r="G127" s="335"/>
      <c r="H127" s="335"/>
      <c r="I127" s="335"/>
      <c r="J127" s="247" t="s">
        <v>128</v>
      </c>
      <c r="K127" s="206">
        <v>27</v>
      </c>
      <c r="L127" s="298"/>
      <c r="M127" s="298"/>
      <c r="N127" s="298">
        <f t="shared" si="4"/>
        <v>0</v>
      </c>
      <c r="O127" s="298"/>
      <c r="P127" s="298"/>
      <c r="Q127" s="298"/>
      <c r="R127" s="141"/>
      <c r="T127" s="142"/>
      <c r="U127" s="139"/>
      <c r="V127" s="139"/>
      <c r="W127" s="143"/>
      <c r="X127" s="139"/>
      <c r="Y127" s="143"/>
      <c r="Z127" s="139"/>
      <c r="AA127" s="144"/>
      <c r="AR127" s="145"/>
      <c r="AT127" s="146"/>
      <c r="AU127" s="146"/>
      <c r="AY127" s="145"/>
      <c r="BK127" s="147"/>
    </row>
    <row r="128" spans="2:63" s="9" customFormat="1" ht="29.85" customHeight="1">
      <c r="B128" s="138"/>
      <c r="C128" s="203">
        <v>8</v>
      </c>
      <c r="D128" s="203" t="s">
        <v>122</v>
      </c>
      <c r="E128" s="193" t="s">
        <v>380</v>
      </c>
      <c r="F128" s="288" t="s">
        <v>381</v>
      </c>
      <c r="G128" s="289"/>
      <c r="H128" s="289"/>
      <c r="I128" s="289"/>
      <c r="J128" s="205" t="s">
        <v>128</v>
      </c>
      <c r="K128" s="206">
        <v>131</v>
      </c>
      <c r="L128" s="298"/>
      <c r="M128" s="298"/>
      <c r="N128" s="298">
        <f>ROUND(L128*K128,2)</f>
        <v>0</v>
      </c>
      <c r="O128" s="298"/>
      <c r="P128" s="298"/>
      <c r="Q128" s="298"/>
      <c r="R128" s="141"/>
      <c r="T128" s="142"/>
      <c r="U128" s="139"/>
      <c r="V128" s="139"/>
      <c r="W128" s="143"/>
      <c r="X128" s="139"/>
      <c r="Y128" s="143"/>
      <c r="Z128" s="139"/>
      <c r="AA128" s="144"/>
      <c r="AR128" s="145"/>
      <c r="AT128" s="146"/>
      <c r="AU128" s="146"/>
      <c r="AY128" s="145"/>
      <c r="BK128" s="147"/>
    </row>
    <row r="129" spans="2:63" s="9" customFormat="1" ht="29.85" customHeight="1">
      <c r="B129" s="138"/>
      <c r="C129" s="203">
        <v>9</v>
      </c>
      <c r="D129" s="203" t="s">
        <v>122</v>
      </c>
      <c r="E129" s="204" t="s">
        <v>240</v>
      </c>
      <c r="F129" s="289" t="s">
        <v>241</v>
      </c>
      <c r="G129" s="289"/>
      <c r="H129" s="289"/>
      <c r="I129" s="289"/>
      <c r="J129" s="205" t="s">
        <v>128</v>
      </c>
      <c r="K129" s="206">
        <v>131</v>
      </c>
      <c r="L129" s="298"/>
      <c r="M129" s="298"/>
      <c r="N129" s="298">
        <f>ROUND(L129*K129,2)</f>
        <v>0</v>
      </c>
      <c r="O129" s="298"/>
      <c r="P129" s="298"/>
      <c r="Q129" s="298"/>
      <c r="R129" s="141"/>
      <c r="T129" s="142"/>
      <c r="U129" s="139"/>
      <c r="V129" s="139"/>
      <c r="W129" s="143"/>
      <c r="X129" s="139"/>
      <c r="Y129" s="143"/>
      <c r="Z129" s="139"/>
      <c r="AA129" s="144"/>
      <c r="AR129" s="145"/>
      <c r="AT129" s="146"/>
      <c r="AU129" s="146"/>
      <c r="AY129" s="145"/>
      <c r="BK129" s="147"/>
    </row>
    <row r="130" spans="2:65" s="1" customFormat="1" ht="25.5" customHeight="1">
      <c r="B130" s="120"/>
      <c r="C130" s="181">
        <v>10</v>
      </c>
      <c r="D130" s="181" t="s">
        <v>122</v>
      </c>
      <c r="E130" s="182" t="s">
        <v>242</v>
      </c>
      <c r="F130" s="289" t="s">
        <v>243</v>
      </c>
      <c r="G130" s="289"/>
      <c r="H130" s="289"/>
      <c r="I130" s="289"/>
      <c r="J130" s="183" t="s">
        <v>129</v>
      </c>
      <c r="K130" s="206">
        <f>SUM(N125:Q129)/100</f>
        <v>0</v>
      </c>
      <c r="L130" s="317">
        <v>1.02</v>
      </c>
      <c r="M130" s="318"/>
      <c r="N130" s="298">
        <f aca="true" t="shared" si="5" ref="N130">ROUND(L130*K130,2)</f>
        <v>0</v>
      </c>
      <c r="O130" s="298"/>
      <c r="P130" s="298"/>
      <c r="Q130" s="298"/>
      <c r="R130" s="123"/>
      <c r="T130" s="153" t="s">
        <v>5</v>
      </c>
      <c r="U130" s="41" t="s">
        <v>35</v>
      </c>
      <c r="V130" s="154">
        <v>0</v>
      </c>
      <c r="W130" s="154">
        <f aca="true" t="shared" si="6" ref="W130">V130*K130</f>
        <v>0</v>
      </c>
      <c r="X130" s="154">
        <v>0</v>
      </c>
      <c r="Y130" s="154">
        <f aca="true" t="shared" si="7" ref="Y130">X130*K130</f>
        <v>0</v>
      </c>
      <c r="Z130" s="154">
        <v>0</v>
      </c>
      <c r="AA130" s="155">
        <f aca="true" t="shared" si="8" ref="AA130">Z130*K130</f>
        <v>0</v>
      </c>
      <c r="AR130" s="19" t="s">
        <v>124</v>
      </c>
      <c r="AT130" s="19" t="s">
        <v>122</v>
      </c>
      <c r="AU130" s="19" t="s">
        <v>90</v>
      </c>
      <c r="AY130" s="19" t="s">
        <v>121</v>
      </c>
      <c r="BE130" s="156">
        <f aca="true" t="shared" si="9" ref="BE130">IF(U130="základní",N130,0)</f>
        <v>0</v>
      </c>
      <c r="BF130" s="156">
        <f aca="true" t="shared" si="10" ref="BF130">IF(U130="snížená",N130,0)</f>
        <v>0</v>
      </c>
      <c r="BG130" s="156">
        <f aca="true" t="shared" si="11" ref="BG130">IF(U130="zákl. přenesená",N130,0)</f>
        <v>0</v>
      </c>
      <c r="BH130" s="156">
        <f aca="true" t="shared" si="12" ref="BH130">IF(U130="sníž. přenesená",N130,0)</f>
        <v>0</v>
      </c>
      <c r="BI130" s="156">
        <f aca="true" t="shared" si="13" ref="BI130">IF(U130="nulová",N130,0)</f>
        <v>0</v>
      </c>
      <c r="BJ130" s="19" t="s">
        <v>76</v>
      </c>
      <c r="BK130" s="156">
        <f aca="true" t="shared" si="14" ref="BK130">ROUND(L130*K130,2)</f>
        <v>0</v>
      </c>
      <c r="BL130" s="19" t="s">
        <v>124</v>
      </c>
      <c r="BM130" s="19" t="s">
        <v>148</v>
      </c>
    </row>
    <row r="131" spans="2:63" s="9" customFormat="1" ht="29.85" customHeight="1">
      <c r="B131" s="138"/>
      <c r="C131" s="139"/>
      <c r="D131" s="235" t="s">
        <v>329</v>
      </c>
      <c r="E131" s="234"/>
      <c r="F131" s="234"/>
      <c r="G131" s="234"/>
      <c r="H131" s="234"/>
      <c r="I131" s="234"/>
      <c r="J131" s="234"/>
      <c r="K131" s="148"/>
      <c r="L131" s="148"/>
      <c r="M131" s="148"/>
      <c r="N131" s="325">
        <f>SUM(N132:Q140)</f>
        <v>0</v>
      </c>
      <c r="O131" s="326"/>
      <c r="P131" s="326"/>
      <c r="Q131" s="326"/>
      <c r="R131" s="141"/>
      <c r="T131" s="142"/>
      <c r="U131" s="139"/>
      <c r="V131" s="139"/>
      <c r="W131" s="143">
        <f>SUM(W139:W140)</f>
        <v>0</v>
      </c>
      <c r="X131" s="139"/>
      <c r="Y131" s="143">
        <f>SUM(Y139:Y140)</f>
        <v>0</v>
      </c>
      <c r="Z131" s="139"/>
      <c r="AA131" s="144">
        <f>SUM(AA139:AA140)</f>
        <v>0</v>
      </c>
      <c r="AR131" s="145" t="s">
        <v>90</v>
      </c>
      <c r="AT131" s="146" t="s">
        <v>69</v>
      </c>
      <c r="AU131" s="146" t="s">
        <v>76</v>
      </c>
      <c r="AY131" s="145" t="s">
        <v>121</v>
      </c>
      <c r="BK131" s="147">
        <f>SUM(BK139:BK140)</f>
        <v>0</v>
      </c>
    </row>
    <row r="132" spans="2:63" s="9" customFormat="1" ht="45.75" customHeight="1">
      <c r="B132" s="138"/>
      <c r="C132" s="197">
        <v>11</v>
      </c>
      <c r="D132" s="197" t="s">
        <v>126</v>
      </c>
      <c r="E132" s="208" t="s">
        <v>245</v>
      </c>
      <c r="F132" s="311" t="s">
        <v>330</v>
      </c>
      <c r="G132" s="312"/>
      <c r="H132" s="312"/>
      <c r="I132" s="312"/>
      <c r="J132" s="198" t="s">
        <v>130</v>
      </c>
      <c r="K132" s="191">
        <v>1</v>
      </c>
      <c r="L132" s="320"/>
      <c r="M132" s="320"/>
      <c r="N132" s="320">
        <f>ROUND(L132*K132,2)</f>
        <v>0</v>
      </c>
      <c r="O132" s="298"/>
      <c r="P132" s="298"/>
      <c r="Q132" s="298"/>
      <c r="R132" s="141"/>
      <c r="T132" s="142"/>
      <c r="U132" s="139"/>
      <c r="V132" s="139"/>
      <c r="W132" s="143"/>
      <c r="X132" s="139"/>
      <c r="Y132" s="143"/>
      <c r="Z132" s="139"/>
      <c r="AA132" s="144"/>
      <c r="AR132" s="145"/>
      <c r="AT132" s="146"/>
      <c r="AU132" s="146"/>
      <c r="AY132" s="145"/>
      <c r="BK132" s="147"/>
    </row>
    <row r="133" spans="2:63" s="9" customFormat="1" ht="29.85" customHeight="1">
      <c r="B133" s="138"/>
      <c r="C133" s="203">
        <v>12</v>
      </c>
      <c r="D133" s="203" t="s">
        <v>122</v>
      </c>
      <c r="E133" s="204" t="s">
        <v>246</v>
      </c>
      <c r="F133" s="288" t="s">
        <v>448</v>
      </c>
      <c r="G133" s="289"/>
      <c r="H133" s="289"/>
      <c r="I133" s="289"/>
      <c r="J133" s="205" t="s">
        <v>130</v>
      </c>
      <c r="K133" s="206">
        <v>1</v>
      </c>
      <c r="L133" s="298"/>
      <c r="M133" s="298"/>
      <c r="N133" s="298">
        <f aca="true" t="shared" si="15" ref="N133:N139">ROUND(L133*K133,2)</f>
        <v>0</v>
      </c>
      <c r="O133" s="298"/>
      <c r="P133" s="298"/>
      <c r="Q133" s="298"/>
      <c r="R133" s="141"/>
      <c r="T133" s="142"/>
      <c r="U133" s="139"/>
      <c r="V133" s="139"/>
      <c r="W133" s="143"/>
      <c r="X133" s="139"/>
      <c r="Y133" s="143"/>
      <c r="Z133" s="139"/>
      <c r="AA133" s="144"/>
      <c r="AR133" s="145"/>
      <c r="AT133" s="146"/>
      <c r="AU133" s="146"/>
      <c r="AY133" s="145"/>
      <c r="BK133" s="147"/>
    </row>
    <row r="134" spans="2:63" s="9" customFormat="1" ht="29.85" customHeight="1">
      <c r="B134" s="138"/>
      <c r="C134" s="203">
        <v>13</v>
      </c>
      <c r="D134" s="203" t="s">
        <v>122</v>
      </c>
      <c r="E134" s="193" t="s">
        <v>447</v>
      </c>
      <c r="F134" s="288" t="s">
        <v>449</v>
      </c>
      <c r="G134" s="289"/>
      <c r="H134" s="289"/>
      <c r="I134" s="289"/>
      <c r="J134" s="205" t="s">
        <v>130</v>
      </c>
      <c r="K134" s="206">
        <v>1</v>
      </c>
      <c r="L134" s="298"/>
      <c r="M134" s="298"/>
      <c r="N134" s="298">
        <f aca="true" t="shared" si="16" ref="N134">ROUND(L134*K134,2)</f>
        <v>0</v>
      </c>
      <c r="O134" s="298"/>
      <c r="P134" s="298"/>
      <c r="Q134" s="298"/>
      <c r="R134" s="141"/>
      <c r="T134" s="142"/>
      <c r="U134" s="139"/>
      <c r="V134" s="139"/>
      <c r="W134" s="143"/>
      <c r="X134" s="139"/>
      <c r="Y134" s="143"/>
      <c r="Z134" s="139"/>
      <c r="AA134" s="144"/>
      <c r="AR134" s="145"/>
      <c r="AT134" s="146"/>
      <c r="AU134" s="146"/>
      <c r="AY134" s="145"/>
      <c r="BK134" s="147"/>
    </row>
    <row r="135" spans="2:63" s="9" customFormat="1" ht="29.85" customHeight="1">
      <c r="B135" s="138"/>
      <c r="C135" s="203">
        <v>14</v>
      </c>
      <c r="D135" s="203" t="s">
        <v>122</v>
      </c>
      <c r="E135" s="193" t="s">
        <v>450</v>
      </c>
      <c r="F135" s="288" t="s">
        <v>451</v>
      </c>
      <c r="G135" s="289"/>
      <c r="H135" s="289"/>
      <c r="I135" s="289"/>
      <c r="J135" s="205" t="s">
        <v>130</v>
      </c>
      <c r="K135" s="206">
        <v>2</v>
      </c>
      <c r="L135" s="298"/>
      <c r="M135" s="298"/>
      <c r="N135" s="298">
        <f aca="true" t="shared" si="17" ref="N135:N138">ROUND(L135*K135,2)</f>
        <v>0</v>
      </c>
      <c r="O135" s="298"/>
      <c r="P135" s="298"/>
      <c r="Q135" s="298"/>
      <c r="R135" s="141"/>
      <c r="T135" s="142"/>
      <c r="U135" s="139"/>
      <c r="V135" s="139"/>
      <c r="W135" s="143"/>
      <c r="X135" s="139"/>
      <c r="Y135" s="143"/>
      <c r="Z135" s="139"/>
      <c r="AA135" s="144"/>
      <c r="AR135" s="145"/>
      <c r="AT135" s="146"/>
      <c r="AU135" s="146"/>
      <c r="AY135" s="145"/>
      <c r="BK135" s="147"/>
    </row>
    <row r="136" spans="2:63" s="9" customFormat="1" ht="29.85" customHeight="1">
      <c r="B136" s="138"/>
      <c r="C136" s="188">
        <v>15</v>
      </c>
      <c r="D136" s="188" t="s">
        <v>126</v>
      </c>
      <c r="E136" s="189" t="s">
        <v>254</v>
      </c>
      <c r="F136" s="327" t="s">
        <v>452</v>
      </c>
      <c r="G136" s="328"/>
      <c r="H136" s="328"/>
      <c r="I136" s="329"/>
      <c r="J136" s="190" t="s">
        <v>130</v>
      </c>
      <c r="K136" s="191">
        <v>1</v>
      </c>
      <c r="L136" s="330"/>
      <c r="M136" s="331"/>
      <c r="N136" s="330">
        <f t="shared" si="17"/>
        <v>0</v>
      </c>
      <c r="O136" s="332"/>
      <c r="P136" s="332"/>
      <c r="Q136" s="331"/>
      <c r="R136" s="141"/>
      <c r="T136" s="142"/>
      <c r="U136" s="139"/>
      <c r="V136" s="139"/>
      <c r="W136" s="143"/>
      <c r="X136" s="139"/>
      <c r="Y136" s="143"/>
      <c r="Z136" s="139"/>
      <c r="AA136" s="144"/>
      <c r="AR136" s="145"/>
      <c r="AT136" s="146"/>
      <c r="AU136" s="146"/>
      <c r="AY136" s="145"/>
      <c r="BK136" s="147"/>
    </row>
    <row r="137" spans="2:63" s="9" customFormat="1" ht="29.85" customHeight="1">
      <c r="B137" s="138"/>
      <c r="C137" s="203">
        <v>16</v>
      </c>
      <c r="D137" s="203" t="s">
        <v>122</v>
      </c>
      <c r="E137" s="193" t="s">
        <v>382</v>
      </c>
      <c r="F137" s="288" t="s">
        <v>383</v>
      </c>
      <c r="G137" s="289"/>
      <c r="H137" s="289"/>
      <c r="I137" s="289"/>
      <c r="J137" s="205" t="s">
        <v>130</v>
      </c>
      <c r="K137" s="206">
        <v>2</v>
      </c>
      <c r="L137" s="298"/>
      <c r="M137" s="298"/>
      <c r="N137" s="298">
        <f t="shared" si="17"/>
        <v>0</v>
      </c>
      <c r="O137" s="298"/>
      <c r="P137" s="298"/>
      <c r="Q137" s="298"/>
      <c r="R137" s="141"/>
      <c r="T137" s="142"/>
      <c r="U137" s="139"/>
      <c r="V137" s="139"/>
      <c r="W137" s="143"/>
      <c r="X137" s="139"/>
      <c r="Y137" s="143"/>
      <c r="Z137" s="139"/>
      <c r="AA137" s="144"/>
      <c r="AR137" s="145"/>
      <c r="AT137" s="146"/>
      <c r="AU137" s="146"/>
      <c r="AY137" s="145"/>
      <c r="BK137" s="147"/>
    </row>
    <row r="138" spans="2:63" s="9" customFormat="1" ht="22.5" customHeight="1">
      <c r="B138" s="138"/>
      <c r="C138" s="203">
        <v>17</v>
      </c>
      <c r="D138" s="203" t="s">
        <v>122</v>
      </c>
      <c r="E138" s="204" t="s">
        <v>328</v>
      </c>
      <c r="F138" s="289" t="s">
        <v>384</v>
      </c>
      <c r="G138" s="289"/>
      <c r="H138" s="289"/>
      <c r="I138" s="289"/>
      <c r="J138" s="205" t="s">
        <v>130</v>
      </c>
      <c r="K138" s="206">
        <v>3</v>
      </c>
      <c r="L138" s="298"/>
      <c r="M138" s="298"/>
      <c r="N138" s="298">
        <f t="shared" si="17"/>
        <v>0</v>
      </c>
      <c r="O138" s="298"/>
      <c r="P138" s="298"/>
      <c r="Q138" s="298"/>
      <c r="R138" s="141"/>
      <c r="T138" s="142"/>
      <c r="U138" s="139"/>
      <c r="V138" s="139"/>
      <c r="W138" s="143"/>
      <c r="X138" s="139"/>
      <c r="Y138" s="143"/>
      <c r="Z138" s="139"/>
      <c r="AA138" s="144"/>
      <c r="AR138" s="145"/>
      <c r="AT138" s="146"/>
      <c r="AU138" s="146"/>
      <c r="AY138" s="145"/>
      <c r="BK138" s="147"/>
    </row>
    <row r="139" spans="2:65" s="199" customFormat="1" ht="26.25" customHeight="1">
      <c r="B139" s="201"/>
      <c r="C139" s="203">
        <v>18</v>
      </c>
      <c r="D139" s="203" t="s">
        <v>122</v>
      </c>
      <c r="E139" s="193" t="s">
        <v>385</v>
      </c>
      <c r="F139" s="288" t="s">
        <v>453</v>
      </c>
      <c r="G139" s="289"/>
      <c r="H139" s="289"/>
      <c r="I139" s="289"/>
      <c r="J139" s="205" t="s">
        <v>247</v>
      </c>
      <c r="K139" s="206">
        <v>12</v>
      </c>
      <c r="L139" s="298"/>
      <c r="M139" s="298"/>
      <c r="N139" s="298">
        <f t="shared" si="15"/>
        <v>0</v>
      </c>
      <c r="O139" s="298"/>
      <c r="P139" s="298"/>
      <c r="Q139" s="298"/>
      <c r="R139" s="202"/>
      <c r="T139" s="185"/>
      <c r="U139" s="184"/>
      <c r="V139" s="186"/>
      <c r="W139" s="186"/>
      <c r="X139" s="186"/>
      <c r="Y139" s="186"/>
      <c r="Z139" s="186"/>
      <c r="AA139" s="187"/>
      <c r="AR139" s="200"/>
      <c r="AT139" s="200"/>
      <c r="AU139" s="200"/>
      <c r="AY139" s="200"/>
      <c r="BE139" s="207"/>
      <c r="BF139" s="207"/>
      <c r="BG139" s="207"/>
      <c r="BH139" s="207"/>
      <c r="BI139" s="207"/>
      <c r="BJ139" s="200"/>
      <c r="BK139" s="207"/>
      <c r="BL139" s="200"/>
      <c r="BM139" s="200"/>
    </row>
    <row r="140" spans="2:65" s="1" customFormat="1" ht="25.5" customHeight="1">
      <c r="B140" s="120"/>
      <c r="C140" s="149">
        <v>19</v>
      </c>
      <c r="D140" s="149" t="s">
        <v>122</v>
      </c>
      <c r="E140" s="150" t="s">
        <v>149</v>
      </c>
      <c r="F140" s="288" t="s">
        <v>270</v>
      </c>
      <c r="G140" s="289"/>
      <c r="H140" s="289"/>
      <c r="I140" s="289"/>
      <c r="J140" s="151" t="s">
        <v>129</v>
      </c>
      <c r="K140" s="206">
        <f>SUM(N132:Q139)/100</f>
        <v>0</v>
      </c>
      <c r="L140" s="298">
        <v>2.26</v>
      </c>
      <c r="M140" s="298"/>
      <c r="N140" s="298">
        <f aca="true" t="shared" si="18" ref="N140">ROUND(L140*K140,2)</f>
        <v>0</v>
      </c>
      <c r="O140" s="298"/>
      <c r="P140" s="298"/>
      <c r="Q140" s="298"/>
      <c r="R140" s="123"/>
      <c r="T140" s="153" t="s">
        <v>5</v>
      </c>
      <c r="U140" s="41" t="s">
        <v>35</v>
      </c>
      <c r="V140" s="154">
        <v>0</v>
      </c>
      <c r="W140" s="154">
        <f aca="true" t="shared" si="19" ref="W140">V140*K140</f>
        <v>0</v>
      </c>
      <c r="X140" s="154">
        <v>0</v>
      </c>
      <c r="Y140" s="154">
        <f aca="true" t="shared" si="20" ref="Y140">X140*K140</f>
        <v>0</v>
      </c>
      <c r="Z140" s="154">
        <v>0</v>
      </c>
      <c r="AA140" s="155">
        <f aca="true" t="shared" si="21" ref="AA140">Z140*K140</f>
        <v>0</v>
      </c>
      <c r="AR140" s="19" t="s">
        <v>124</v>
      </c>
      <c r="AT140" s="19" t="s">
        <v>122</v>
      </c>
      <c r="AU140" s="19" t="s">
        <v>90</v>
      </c>
      <c r="AY140" s="19" t="s">
        <v>121</v>
      </c>
      <c r="BE140" s="156">
        <f aca="true" t="shared" si="22" ref="BE140">IF(U140="základní",N140,0)</f>
        <v>0</v>
      </c>
      <c r="BF140" s="156">
        <f aca="true" t="shared" si="23" ref="BF140">IF(U140="snížená",N140,0)</f>
        <v>0</v>
      </c>
      <c r="BG140" s="156">
        <f aca="true" t="shared" si="24" ref="BG140">IF(U140="zákl. přenesená",N140,0)</f>
        <v>0</v>
      </c>
      <c r="BH140" s="156">
        <f aca="true" t="shared" si="25" ref="BH140">IF(U140="sníž. přenesená",N140,0)</f>
        <v>0</v>
      </c>
      <c r="BI140" s="156">
        <f aca="true" t="shared" si="26" ref="BI140">IF(U140="nulová",N140,0)</f>
        <v>0</v>
      </c>
      <c r="BJ140" s="19" t="s">
        <v>76</v>
      </c>
      <c r="BK140" s="156">
        <f aca="true" t="shared" si="27" ref="BK140">ROUND(L140*K140,2)</f>
        <v>0</v>
      </c>
      <c r="BL140" s="19" t="s">
        <v>124</v>
      </c>
      <c r="BM140" s="19" t="s">
        <v>150</v>
      </c>
    </row>
    <row r="141" spans="2:63" s="9" customFormat="1" ht="29.85" customHeight="1">
      <c r="B141" s="138"/>
      <c r="C141" s="139"/>
      <c r="D141" s="196" t="s">
        <v>252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325">
        <f>SUM(N142:Q158)</f>
        <v>0</v>
      </c>
      <c r="O141" s="326"/>
      <c r="P141" s="326"/>
      <c r="Q141" s="326"/>
      <c r="R141" s="141"/>
      <c r="T141" s="142"/>
      <c r="U141" s="139"/>
      <c r="V141" s="139"/>
      <c r="W141" s="143" t="e">
        <f>SUM(#REF!)</f>
        <v>#REF!</v>
      </c>
      <c r="X141" s="139"/>
      <c r="Y141" s="143" t="e">
        <f>SUM(#REF!)</f>
        <v>#REF!</v>
      </c>
      <c r="Z141" s="139"/>
      <c r="AA141" s="144" t="e">
        <f>SUM(#REF!)</f>
        <v>#REF!</v>
      </c>
      <c r="AR141" s="145" t="s">
        <v>90</v>
      </c>
      <c r="AT141" s="146" t="s">
        <v>69</v>
      </c>
      <c r="AU141" s="146" t="s">
        <v>76</v>
      </c>
      <c r="AY141" s="145" t="s">
        <v>121</v>
      </c>
      <c r="BK141" s="147" t="e">
        <f>SUM(#REF!)</f>
        <v>#REF!</v>
      </c>
    </row>
    <row r="142" spans="2:63" s="9" customFormat="1" ht="47.25" customHeight="1">
      <c r="B142" s="138"/>
      <c r="C142" s="188">
        <v>20</v>
      </c>
      <c r="D142" s="188" t="s">
        <v>126</v>
      </c>
      <c r="E142" s="189" t="s">
        <v>456</v>
      </c>
      <c r="F142" s="311" t="s">
        <v>511</v>
      </c>
      <c r="G142" s="311"/>
      <c r="H142" s="311"/>
      <c r="I142" s="311"/>
      <c r="J142" s="190" t="s">
        <v>130</v>
      </c>
      <c r="K142" s="191">
        <v>5</v>
      </c>
      <c r="L142" s="320"/>
      <c r="M142" s="320"/>
      <c r="N142" s="320">
        <f aca="true" t="shared" si="28" ref="N142">ROUND(L142*K142,2)</f>
        <v>0</v>
      </c>
      <c r="O142" s="298"/>
      <c r="P142" s="298"/>
      <c r="Q142" s="298"/>
      <c r="R142" s="141"/>
      <c r="T142" s="142"/>
      <c r="U142" s="139"/>
      <c r="V142" s="139"/>
      <c r="W142" s="143"/>
      <c r="X142" s="139"/>
      <c r="Y142" s="143"/>
      <c r="Z142" s="139"/>
      <c r="AA142" s="144"/>
      <c r="AR142" s="145"/>
      <c r="AT142" s="146"/>
      <c r="AU142" s="146"/>
      <c r="AY142" s="145"/>
      <c r="BK142" s="147"/>
    </row>
    <row r="143" spans="2:63" s="9" customFormat="1" ht="29.85" customHeight="1">
      <c r="B143" s="138"/>
      <c r="C143" s="203">
        <v>21</v>
      </c>
      <c r="D143" s="203" t="s">
        <v>122</v>
      </c>
      <c r="E143" s="248" t="s">
        <v>255</v>
      </c>
      <c r="F143" s="336" t="s">
        <v>256</v>
      </c>
      <c r="G143" s="337"/>
      <c r="H143" s="337"/>
      <c r="I143" s="338"/>
      <c r="J143" s="205" t="s">
        <v>130</v>
      </c>
      <c r="K143" s="206">
        <v>5</v>
      </c>
      <c r="L143" s="317"/>
      <c r="M143" s="318"/>
      <c r="N143" s="317">
        <f aca="true" t="shared" si="29" ref="N143">ROUND(L143*K143,2)</f>
        <v>0</v>
      </c>
      <c r="O143" s="319"/>
      <c r="P143" s="319"/>
      <c r="Q143" s="318"/>
      <c r="R143" s="141"/>
      <c r="T143" s="142"/>
      <c r="U143" s="139"/>
      <c r="V143" s="139"/>
      <c r="W143" s="143"/>
      <c r="X143" s="139"/>
      <c r="Y143" s="143"/>
      <c r="Z143" s="139"/>
      <c r="AA143" s="144"/>
      <c r="AR143" s="145"/>
      <c r="AT143" s="146"/>
      <c r="AU143" s="146"/>
      <c r="AY143" s="145"/>
      <c r="BK143" s="147"/>
    </row>
    <row r="144" spans="2:63" s="9" customFormat="1" ht="29.85" customHeight="1">
      <c r="B144" s="138"/>
      <c r="C144" s="197">
        <v>22</v>
      </c>
      <c r="D144" s="197" t="s">
        <v>126</v>
      </c>
      <c r="E144" s="189" t="s">
        <v>386</v>
      </c>
      <c r="F144" s="311" t="s">
        <v>507</v>
      </c>
      <c r="G144" s="312"/>
      <c r="H144" s="312"/>
      <c r="I144" s="312"/>
      <c r="J144" s="198" t="s">
        <v>130</v>
      </c>
      <c r="K144" s="166">
        <v>5</v>
      </c>
      <c r="L144" s="313"/>
      <c r="M144" s="313"/>
      <c r="N144" s="313">
        <f aca="true" t="shared" si="30" ref="N144">ROUND(L144*K144,2)</f>
        <v>0</v>
      </c>
      <c r="O144" s="298"/>
      <c r="P144" s="298"/>
      <c r="Q144" s="298"/>
      <c r="R144" s="141"/>
      <c r="T144" s="142"/>
      <c r="U144" s="139"/>
      <c r="V144" s="139"/>
      <c r="W144" s="143"/>
      <c r="X144" s="139"/>
      <c r="Y144" s="143"/>
      <c r="Z144" s="139"/>
      <c r="AA144" s="144"/>
      <c r="AR144" s="145"/>
      <c r="AT144" s="146"/>
      <c r="AU144" s="146"/>
      <c r="AY144" s="145"/>
      <c r="BK144" s="147"/>
    </row>
    <row r="145" spans="2:63" s="9" customFormat="1" ht="29.85" customHeight="1">
      <c r="B145" s="138"/>
      <c r="C145" s="197">
        <v>23</v>
      </c>
      <c r="D145" s="197" t="s">
        <v>126</v>
      </c>
      <c r="E145" s="189" t="s">
        <v>387</v>
      </c>
      <c r="F145" s="311" t="s">
        <v>508</v>
      </c>
      <c r="G145" s="312"/>
      <c r="H145" s="312"/>
      <c r="I145" s="312"/>
      <c r="J145" s="198" t="s">
        <v>130</v>
      </c>
      <c r="K145" s="166">
        <v>1</v>
      </c>
      <c r="L145" s="313"/>
      <c r="M145" s="313"/>
      <c r="N145" s="313">
        <f aca="true" t="shared" si="31" ref="N145:N154">ROUND(L145*K145,2)</f>
        <v>0</v>
      </c>
      <c r="O145" s="298"/>
      <c r="P145" s="298"/>
      <c r="Q145" s="298"/>
      <c r="R145" s="141"/>
      <c r="T145" s="142"/>
      <c r="U145" s="139"/>
      <c r="V145" s="139"/>
      <c r="W145" s="143"/>
      <c r="X145" s="139"/>
      <c r="Y145" s="143"/>
      <c r="Z145" s="139"/>
      <c r="AA145" s="144"/>
      <c r="AR145" s="145"/>
      <c r="AT145" s="146"/>
      <c r="AU145" s="146"/>
      <c r="AY145" s="145"/>
      <c r="BK145" s="147"/>
    </row>
    <row r="146" spans="2:63" s="9" customFormat="1" ht="29.85" customHeight="1">
      <c r="B146" s="138"/>
      <c r="C146" s="203">
        <v>24</v>
      </c>
      <c r="D146" s="203" t="s">
        <v>122</v>
      </c>
      <c r="E146" s="193" t="s">
        <v>268</v>
      </c>
      <c r="F146" s="289" t="s">
        <v>269</v>
      </c>
      <c r="G146" s="289"/>
      <c r="H146" s="289"/>
      <c r="I146" s="289"/>
      <c r="J146" s="205" t="s">
        <v>244</v>
      </c>
      <c r="K146" s="206">
        <v>6</v>
      </c>
      <c r="L146" s="298"/>
      <c r="M146" s="298"/>
      <c r="N146" s="298">
        <f t="shared" si="31"/>
        <v>0</v>
      </c>
      <c r="O146" s="298"/>
      <c r="P146" s="298"/>
      <c r="Q146" s="298"/>
      <c r="R146" s="141"/>
      <c r="T146" s="142"/>
      <c r="U146" s="139"/>
      <c r="V146" s="139"/>
      <c r="W146" s="143"/>
      <c r="X146" s="139"/>
      <c r="Y146" s="143"/>
      <c r="Z146" s="139"/>
      <c r="AA146" s="144"/>
      <c r="AR146" s="145"/>
      <c r="AT146" s="146"/>
      <c r="AU146" s="146"/>
      <c r="AY146" s="145"/>
      <c r="BK146" s="147"/>
    </row>
    <row r="147" spans="2:63" s="9" customFormat="1" ht="104.25" customHeight="1">
      <c r="B147" s="138"/>
      <c r="C147" s="203">
        <v>25</v>
      </c>
      <c r="D147" s="203" t="s">
        <v>122</v>
      </c>
      <c r="E147" s="193" t="s">
        <v>388</v>
      </c>
      <c r="F147" s="288" t="s">
        <v>509</v>
      </c>
      <c r="G147" s="289"/>
      <c r="H147" s="289"/>
      <c r="I147" s="289"/>
      <c r="J147" s="205" t="s">
        <v>244</v>
      </c>
      <c r="K147" s="206">
        <v>2</v>
      </c>
      <c r="L147" s="298"/>
      <c r="M147" s="298"/>
      <c r="N147" s="298">
        <f t="shared" si="31"/>
        <v>0</v>
      </c>
      <c r="O147" s="298"/>
      <c r="P147" s="298"/>
      <c r="Q147" s="298"/>
      <c r="R147" s="141"/>
      <c r="T147" s="142"/>
      <c r="U147" s="139"/>
      <c r="V147" s="139"/>
      <c r="W147" s="143"/>
      <c r="X147" s="139"/>
      <c r="Y147" s="143"/>
      <c r="Z147" s="139"/>
      <c r="AA147" s="144"/>
      <c r="AR147" s="145"/>
      <c r="AT147" s="146"/>
      <c r="AU147" s="146"/>
      <c r="AY147" s="145"/>
      <c r="BK147" s="147"/>
    </row>
    <row r="148" spans="2:63" s="9" customFormat="1" ht="23.25" customHeight="1">
      <c r="B148" s="138"/>
      <c r="C148" s="203">
        <v>26</v>
      </c>
      <c r="D148" s="203" t="s">
        <v>122</v>
      </c>
      <c r="E148" s="193" t="s">
        <v>389</v>
      </c>
      <c r="F148" s="333" t="s">
        <v>390</v>
      </c>
      <c r="G148" s="333"/>
      <c r="H148" s="333"/>
      <c r="I148" s="333"/>
      <c r="J148" s="205" t="s">
        <v>130</v>
      </c>
      <c r="K148" s="206">
        <v>2</v>
      </c>
      <c r="L148" s="298"/>
      <c r="M148" s="298"/>
      <c r="N148" s="298">
        <f t="shared" si="31"/>
        <v>0</v>
      </c>
      <c r="O148" s="298"/>
      <c r="P148" s="298"/>
      <c r="Q148" s="298"/>
      <c r="R148" s="141"/>
      <c r="T148" s="142"/>
      <c r="U148" s="139"/>
      <c r="V148" s="139"/>
      <c r="W148" s="143"/>
      <c r="X148" s="139"/>
      <c r="Y148" s="143"/>
      <c r="Z148" s="139"/>
      <c r="AA148" s="144"/>
      <c r="AR148" s="145"/>
      <c r="AT148" s="146"/>
      <c r="AU148" s="146"/>
      <c r="AY148" s="145"/>
      <c r="BK148" s="147"/>
    </row>
    <row r="149" spans="2:63" s="9" customFormat="1" ht="29.85" customHeight="1">
      <c r="B149" s="138"/>
      <c r="C149" s="188">
        <v>27</v>
      </c>
      <c r="D149" s="188" t="s">
        <v>126</v>
      </c>
      <c r="E149" s="189" t="s">
        <v>391</v>
      </c>
      <c r="F149" s="311" t="s">
        <v>510</v>
      </c>
      <c r="G149" s="311"/>
      <c r="H149" s="311"/>
      <c r="I149" s="311"/>
      <c r="J149" s="190" t="s">
        <v>130</v>
      </c>
      <c r="K149" s="191">
        <v>6</v>
      </c>
      <c r="L149" s="320"/>
      <c r="M149" s="320"/>
      <c r="N149" s="320">
        <f t="shared" si="31"/>
        <v>0</v>
      </c>
      <c r="O149" s="298"/>
      <c r="P149" s="298"/>
      <c r="Q149" s="298"/>
      <c r="R149" s="141"/>
      <c r="T149" s="142"/>
      <c r="U149" s="139"/>
      <c r="V149" s="139"/>
      <c r="W149" s="143"/>
      <c r="X149" s="139"/>
      <c r="Y149" s="143"/>
      <c r="Z149" s="139"/>
      <c r="AA149" s="144"/>
      <c r="AR149" s="145"/>
      <c r="AT149" s="146"/>
      <c r="AU149" s="146"/>
      <c r="AY149" s="145"/>
      <c r="BK149" s="147"/>
    </row>
    <row r="150" spans="2:63" s="9" customFormat="1" ht="30.75" customHeight="1">
      <c r="B150" s="138"/>
      <c r="C150" s="203">
        <v>28</v>
      </c>
      <c r="D150" s="203" t="s">
        <v>122</v>
      </c>
      <c r="E150" s="204" t="s">
        <v>259</v>
      </c>
      <c r="F150" s="288" t="s">
        <v>260</v>
      </c>
      <c r="G150" s="289"/>
      <c r="H150" s="289"/>
      <c r="I150" s="289"/>
      <c r="J150" s="205" t="s">
        <v>130</v>
      </c>
      <c r="K150" s="206">
        <v>6</v>
      </c>
      <c r="L150" s="298"/>
      <c r="M150" s="298"/>
      <c r="N150" s="298">
        <f t="shared" si="31"/>
        <v>0</v>
      </c>
      <c r="O150" s="298"/>
      <c r="P150" s="298"/>
      <c r="Q150" s="298"/>
      <c r="R150" s="141"/>
      <c r="T150" s="142"/>
      <c r="U150" s="139"/>
      <c r="V150" s="139"/>
      <c r="W150" s="143"/>
      <c r="X150" s="139"/>
      <c r="Y150" s="143"/>
      <c r="Z150" s="139"/>
      <c r="AA150" s="144"/>
      <c r="AR150" s="145"/>
      <c r="AT150" s="146"/>
      <c r="AU150" s="146"/>
      <c r="AY150" s="145"/>
      <c r="BK150" s="147"/>
    </row>
    <row r="151" spans="2:63" s="9" customFormat="1" ht="29.85" customHeight="1">
      <c r="B151" s="138"/>
      <c r="C151" s="203">
        <v>29</v>
      </c>
      <c r="D151" s="203" t="s">
        <v>122</v>
      </c>
      <c r="E151" s="193" t="s">
        <v>261</v>
      </c>
      <c r="F151" s="333" t="s">
        <v>392</v>
      </c>
      <c r="G151" s="333"/>
      <c r="H151" s="333"/>
      <c r="I151" s="333"/>
      <c r="J151" s="205" t="s">
        <v>130</v>
      </c>
      <c r="K151" s="206">
        <v>6</v>
      </c>
      <c r="L151" s="298"/>
      <c r="M151" s="298"/>
      <c r="N151" s="298">
        <f t="shared" si="31"/>
        <v>0</v>
      </c>
      <c r="O151" s="298"/>
      <c r="P151" s="298"/>
      <c r="Q151" s="298"/>
      <c r="R151" s="141"/>
      <c r="T151" s="142"/>
      <c r="U151" s="139"/>
      <c r="V151" s="139"/>
      <c r="W151" s="143"/>
      <c r="X151" s="139"/>
      <c r="Y151" s="143"/>
      <c r="Z151" s="139"/>
      <c r="AA151" s="144"/>
      <c r="AR151" s="145"/>
      <c r="AT151" s="146"/>
      <c r="AU151" s="146"/>
      <c r="AY151" s="145"/>
      <c r="BK151" s="147"/>
    </row>
    <row r="152" spans="2:63" s="9" customFormat="1" ht="29.85" customHeight="1">
      <c r="B152" s="138"/>
      <c r="C152" s="203">
        <v>30</v>
      </c>
      <c r="D152" s="203" t="s">
        <v>122</v>
      </c>
      <c r="E152" s="193" t="s">
        <v>393</v>
      </c>
      <c r="F152" s="333" t="s">
        <v>394</v>
      </c>
      <c r="G152" s="333"/>
      <c r="H152" s="333"/>
      <c r="I152" s="333"/>
      <c r="J152" s="205" t="s">
        <v>130</v>
      </c>
      <c r="K152" s="206">
        <v>6</v>
      </c>
      <c r="L152" s="298"/>
      <c r="M152" s="298"/>
      <c r="N152" s="298">
        <f t="shared" si="31"/>
        <v>0</v>
      </c>
      <c r="O152" s="298"/>
      <c r="P152" s="298"/>
      <c r="Q152" s="298"/>
      <c r="R152" s="141"/>
      <c r="T152" s="142"/>
      <c r="U152" s="139"/>
      <c r="V152" s="139"/>
      <c r="W152" s="143"/>
      <c r="X152" s="139"/>
      <c r="Y152" s="143"/>
      <c r="Z152" s="139"/>
      <c r="AA152" s="144"/>
      <c r="AR152" s="145"/>
      <c r="AT152" s="146"/>
      <c r="AU152" s="146"/>
      <c r="AY152" s="145"/>
      <c r="BK152" s="147"/>
    </row>
    <row r="153" spans="2:63" s="9" customFormat="1" ht="29.85" customHeight="1">
      <c r="B153" s="138"/>
      <c r="C153" s="188">
        <v>31</v>
      </c>
      <c r="D153" s="188" t="s">
        <v>126</v>
      </c>
      <c r="E153" s="189" t="s">
        <v>257</v>
      </c>
      <c r="F153" s="311" t="s">
        <v>258</v>
      </c>
      <c r="G153" s="311"/>
      <c r="H153" s="311"/>
      <c r="I153" s="311"/>
      <c r="J153" s="190" t="s">
        <v>130</v>
      </c>
      <c r="K153" s="191">
        <v>6</v>
      </c>
      <c r="L153" s="320"/>
      <c r="M153" s="320"/>
      <c r="N153" s="320">
        <f t="shared" si="31"/>
        <v>0</v>
      </c>
      <c r="O153" s="298"/>
      <c r="P153" s="298"/>
      <c r="Q153" s="298"/>
      <c r="R153" s="141"/>
      <c r="T153" s="142"/>
      <c r="U153" s="139"/>
      <c r="V153" s="139"/>
      <c r="W153" s="143"/>
      <c r="X153" s="139"/>
      <c r="Y153" s="143"/>
      <c r="Z153" s="139"/>
      <c r="AA153" s="144"/>
      <c r="AR153" s="145"/>
      <c r="AT153" s="146"/>
      <c r="AU153" s="146"/>
      <c r="AY153" s="145"/>
      <c r="BK153" s="147"/>
    </row>
    <row r="154" spans="2:63" s="9" customFormat="1" ht="29.85" customHeight="1">
      <c r="B154" s="138"/>
      <c r="C154" s="203">
        <v>32</v>
      </c>
      <c r="D154" s="203" t="s">
        <v>122</v>
      </c>
      <c r="E154" s="193" t="s">
        <v>395</v>
      </c>
      <c r="F154" s="289" t="s">
        <v>262</v>
      </c>
      <c r="G154" s="289"/>
      <c r="H154" s="289"/>
      <c r="I154" s="289"/>
      <c r="J154" s="205" t="s">
        <v>130</v>
      </c>
      <c r="K154" s="206">
        <v>6</v>
      </c>
      <c r="L154" s="298"/>
      <c r="M154" s="298"/>
      <c r="N154" s="298">
        <f t="shared" si="31"/>
        <v>0</v>
      </c>
      <c r="O154" s="298"/>
      <c r="P154" s="298"/>
      <c r="Q154" s="298"/>
      <c r="R154" s="141"/>
      <c r="T154" s="142"/>
      <c r="U154" s="139"/>
      <c r="V154" s="139"/>
      <c r="W154" s="143"/>
      <c r="X154" s="139"/>
      <c r="Y154" s="143"/>
      <c r="Z154" s="139"/>
      <c r="AA154" s="144"/>
      <c r="AR154" s="145"/>
      <c r="AT154" s="146"/>
      <c r="AU154" s="146"/>
      <c r="AY154" s="145"/>
      <c r="BK154" s="147"/>
    </row>
    <row r="155" spans="2:63" s="9" customFormat="1" ht="26.25" customHeight="1">
      <c r="B155" s="138"/>
      <c r="C155" s="188">
        <v>33</v>
      </c>
      <c r="D155" s="188" t="s">
        <v>126</v>
      </c>
      <c r="E155" s="189" t="s">
        <v>396</v>
      </c>
      <c r="F155" s="311" t="s">
        <v>263</v>
      </c>
      <c r="G155" s="311"/>
      <c r="H155" s="311"/>
      <c r="I155" s="311"/>
      <c r="J155" s="190" t="s">
        <v>130</v>
      </c>
      <c r="K155" s="191">
        <v>19</v>
      </c>
      <c r="L155" s="320"/>
      <c r="M155" s="320"/>
      <c r="N155" s="320">
        <f aca="true" t="shared" si="32" ref="N155:N157">ROUND(L155*K155,2)</f>
        <v>0</v>
      </c>
      <c r="O155" s="298"/>
      <c r="P155" s="298"/>
      <c r="Q155" s="298"/>
      <c r="R155" s="141"/>
      <c r="T155" s="142"/>
      <c r="U155" s="139"/>
      <c r="V155" s="139"/>
      <c r="W155" s="143"/>
      <c r="X155" s="139"/>
      <c r="Y155" s="143"/>
      <c r="Z155" s="139"/>
      <c r="AA155" s="144"/>
      <c r="AR155" s="145"/>
      <c r="AT155" s="146"/>
      <c r="AU155" s="146"/>
      <c r="AY155" s="145"/>
      <c r="BK155" s="147"/>
    </row>
    <row r="156" spans="2:63" s="9" customFormat="1" ht="26.25" customHeight="1">
      <c r="B156" s="138"/>
      <c r="C156" s="188">
        <v>34</v>
      </c>
      <c r="D156" s="188" t="s">
        <v>126</v>
      </c>
      <c r="E156" s="189" t="s">
        <v>264</v>
      </c>
      <c r="F156" s="311" t="s">
        <v>265</v>
      </c>
      <c r="G156" s="311"/>
      <c r="H156" s="311"/>
      <c r="I156" s="311"/>
      <c r="J156" s="190" t="s">
        <v>130</v>
      </c>
      <c r="K156" s="191">
        <v>19</v>
      </c>
      <c r="L156" s="320"/>
      <c r="M156" s="320"/>
      <c r="N156" s="320">
        <f t="shared" si="32"/>
        <v>0</v>
      </c>
      <c r="O156" s="298"/>
      <c r="P156" s="298"/>
      <c r="Q156" s="298"/>
      <c r="R156" s="141"/>
      <c r="T156" s="142"/>
      <c r="U156" s="139"/>
      <c r="V156" s="139"/>
      <c r="W156" s="143"/>
      <c r="X156" s="139"/>
      <c r="Y156" s="143"/>
      <c r="Z156" s="139"/>
      <c r="AA156" s="144"/>
      <c r="AR156" s="145"/>
      <c r="AT156" s="146"/>
      <c r="AU156" s="146"/>
      <c r="AY156" s="145"/>
      <c r="BK156" s="147"/>
    </row>
    <row r="157" spans="2:63" s="9" customFormat="1" ht="24.75" customHeight="1">
      <c r="B157" s="138"/>
      <c r="C157" s="203">
        <v>35</v>
      </c>
      <c r="D157" s="203" t="s">
        <v>122</v>
      </c>
      <c r="E157" s="193" t="s">
        <v>397</v>
      </c>
      <c r="F157" s="288" t="s">
        <v>398</v>
      </c>
      <c r="G157" s="289"/>
      <c r="H157" s="289"/>
      <c r="I157" s="289"/>
      <c r="J157" s="205" t="s">
        <v>130</v>
      </c>
      <c r="K157" s="206">
        <v>19</v>
      </c>
      <c r="L157" s="298"/>
      <c r="M157" s="298"/>
      <c r="N157" s="298">
        <f t="shared" si="32"/>
        <v>0</v>
      </c>
      <c r="O157" s="298"/>
      <c r="P157" s="298"/>
      <c r="Q157" s="298"/>
      <c r="R157" s="141"/>
      <c r="T157" s="142"/>
      <c r="U157" s="139"/>
      <c r="V157" s="139"/>
      <c r="W157" s="143"/>
      <c r="X157" s="139"/>
      <c r="Y157" s="143"/>
      <c r="Z157" s="139"/>
      <c r="AA157" s="144"/>
      <c r="AR157" s="145"/>
      <c r="AT157" s="146"/>
      <c r="AU157" s="146"/>
      <c r="AY157" s="145"/>
      <c r="BK157" s="147"/>
    </row>
    <row r="158" spans="2:63" s="9" customFormat="1" ht="29.85" customHeight="1">
      <c r="B158" s="138"/>
      <c r="C158" s="203">
        <v>36</v>
      </c>
      <c r="D158" s="203" t="s">
        <v>122</v>
      </c>
      <c r="E158" s="204" t="s">
        <v>266</v>
      </c>
      <c r="F158" s="289" t="s">
        <v>267</v>
      </c>
      <c r="G158" s="289"/>
      <c r="H158" s="289"/>
      <c r="I158" s="289"/>
      <c r="J158" s="205" t="s">
        <v>129</v>
      </c>
      <c r="K158" s="206">
        <f>SUM(N142:Q157)/100</f>
        <v>0</v>
      </c>
      <c r="L158" s="298">
        <v>0.21</v>
      </c>
      <c r="M158" s="298"/>
      <c r="N158" s="298">
        <f aca="true" t="shared" si="33" ref="N158">ROUND(L158*K158,2)</f>
        <v>0</v>
      </c>
      <c r="O158" s="298"/>
      <c r="P158" s="298"/>
      <c r="Q158" s="298"/>
      <c r="R158" s="141"/>
      <c r="T158" s="142"/>
      <c r="U158" s="139"/>
      <c r="V158" s="139"/>
      <c r="W158" s="143" t="e">
        <f>SUM(W159:W169)</f>
        <v>#REF!</v>
      </c>
      <c r="X158" s="139"/>
      <c r="Y158" s="143" t="e">
        <f>SUM(Y159:Y169)</f>
        <v>#REF!</v>
      </c>
      <c r="Z158" s="139"/>
      <c r="AA158" s="144" t="e">
        <f>SUM(AA159:AA169)</f>
        <v>#REF!</v>
      </c>
      <c r="AR158" s="145" t="s">
        <v>90</v>
      </c>
      <c r="AT158" s="146" t="s">
        <v>69</v>
      </c>
      <c r="AU158" s="146" t="s">
        <v>76</v>
      </c>
      <c r="AY158" s="145" t="s">
        <v>121</v>
      </c>
      <c r="BK158" s="147" t="e">
        <f>SUM(BK159:BK169)</f>
        <v>#REF!</v>
      </c>
    </row>
    <row r="159" spans="2:65" s="1" customFormat="1" ht="25.5" customHeight="1">
      <c r="B159" s="120"/>
      <c r="C159" s="139"/>
      <c r="D159" s="196" t="s">
        <v>101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325">
        <f>SUM(N160:Q169)</f>
        <v>0</v>
      </c>
      <c r="O159" s="326"/>
      <c r="P159" s="326"/>
      <c r="Q159" s="326"/>
      <c r="R159" s="123"/>
      <c r="T159" s="153" t="s">
        <v>5</v>
      </c>
      <c r="U159" s="41" t="s">
        <v>35</v>
      </c>
      <c r="V159" s="154">
        <v>0.184</v>
      </c>
      <c r="W159" s="154" t="e">
        <f>V159*#REF!</f>
        <v>#REF!</v>
      </c>
      <c r="X159" s="154">
        <v>0.00017</v>
      </c>
      <c r="Y159" s="154" t="e">
        <f>X159*#REF!</f>
        <v>#REF!</v>
      </c>
      <c r="Z159" s="154">
        <v>0</v>
      </c>
      <c r="AA159" s="155" t="e">
        <f>Z159*#REF!</f>
        <v>#REF!</v>
      </c>
      <c r="AR159" s="19" t="s">
        <v>124</v>
      </c>
      <c r="AT159" s="19" t="s">
        <v>122</v>
      </c>
      <c r="AU159" s="19" t="s">
        <v>90</v>
      </c>
      <c r="AY159" s="19" t="s">
        <v>121</v>
      </c>
      <c r="BE159" s="156" t="e">
        <f>IF(U159="základní",#REF!,0)</f>
        <v>#REF!</v>
      </c>
      <c r="BF159" s="156">
        <f>IF(U159="snížená",#REF!,0)</f>
        <v>0</v>
      </c>
      <c r="BG159" s="156">
        <f>IF(U159="zákl. přenesená",#REF!,0)</f>
        <v>0</v>
      </c>
      <c r="BH159" s="156">
        <f>IF(U159="sníž. přenesená",#REF!,0)</f>
        <v>0</v>
      </c>
      <c r="BI159" s="156">
        <f>IF(U159="nulová",#REF!,0)</f>
        <v>0</v>
      </c>
      <c r="BJ159" s="19" t="s">
        <v>76</v>
      </c>
      <c r="BK159" s="156" t="e">
        <f>ROUND(#REF!*#REF!,2)</f>
        <v>#REF!</v>
      </c>
      <c r="BL159" s="19" t="s">
        <v>124</v>
      </c>
      <c r="BM159" s="19" t="s">
        <v>151</v>
      </c>
    </row>
    <row r="160" spans="2:65" s="199" customFormat="1" ht="25.5" customHeight="1">
      <c r="B160" s="201"/>
      <c r="C160" s="203">
        <v>37</v>
      </c>
      <c r="D160" s="203" t="s">
        <v>122</v>
      </c>
      <c r="E160" s="204" t="s">
        <v>271</v>
      </c>
      <c r="F160" s="289" t="s">
        <v>365</v>
      </c>
      <c r="G160" s="289"/>
      <c r="H160" s="289"/>
      <c r="I160" s="289"/>
      <c r="J160" s="205" t="s">
        <v>272</v>
      </c>
      <c r="K160" s="206">
        <v>16</v>
      </c>
      <c r="L160" s="298"/>
      <c r="M160" s="298"/>
      <c r="N160" s="298">
        <f aca="true" t="shared" si="34" ref="N160:N169">ROUND(L160*K160,2)</f>
        <v>0</v>
      </c>
      <c r="O160" s="298"/>
      <c r="P160" s="298"/>
      <c r="Q160" s="298"/>
      <c r="R160" s="202"/>
      <c r="T160" s="185"/>
      <c r="U160" s="184"/>
      <c r="V160" s="186"/>
      <c r="W160" s="186"/>
      <c r="X160" s="186"/>
      <c r="Y160" s="186"/>
      <c r="Z160" s="186"/>
      <c r="AA160" s="187"/>
      <c r="AR160" s="200"/>
      <c r="AT160" s="200"/>
      <c r="AU160" s="200"/>
      <c r="AY160" s="200"/>
      <c r="BE160" s="207"/>
      <c r="BF160" s="207"/>
      <c r="BG160" s="207"/>
      <c r="BH160" s="207"/>
      <c r="BI160" s="207"/>
      <c r="BJ160" s="200"/>
      <c r="BK160" s="207"/>
      <c r="BL160" s="200"/>
      <c r="BM160" s="200"/>
    </row>
    <row r="161" spans="2:65" s="199" customFormat="1" ht="25.5" customHeight="1">
      <c r="B161" s="201"/>
      <c r="C161" s="188">
        <v>38</v>
      </c>
      <c r="D161" s="188" t="s">
        <v>126</v>
      </c>
      <c r="E161" s="189" t="s">
        <v>273</v>
      </c>
      <c r="F161" s="311" t="s">
        <v>274</v>
      </c>
      <c r="G161" s="311"/>
      <c r="H161" s="311"/>
      <c r="I161" s="311"/>
      <c r="J161" s="190" t="s">
        <v>130</v>
      </c>
      <c r="K161" s="191">
        <v>43</v>
      </c>
      <c r="L161" s="320"/>
      <c r="M161" s="320"/>
      <c r="N161" s="320">
        <f t="shared" si="34"/>
        <v>0</v>
      </c>
      <c r="O161" s="298"/>
      <c r="P161" s="298"/>
      <c r="Q161" s="298"/>
      <c r="R161" s="202"/>
      <c r="T161" s="185"/>
      <c r="U161" s="184"/>
      <c r="V161" s="186"/>
      <c r="W161" s="186"/>
      <c r="X161" s="186"/>
      <c r="Y161" s="186"/>
      <c r="Z161" s="186"/>
      <c r="AA161" s="187"/>
      <c r="AR161" s="200"/>
      <c r="AT161" s="200"/>
      <c r="AU161" s="200"/>
      <c r="AY161" s="200"/>
      <c r="BE161" s="207"/>
      <c r="BF161" s="207"/>
      <c r="BG161" s="207"/>
      <c r="BH161" s="207"/>
      <c r="BI161" s="207"/>
      <c r="BJ161" s="200"/>
      <c r="BK161" s="207"/>
      <c r="BL161" s="200"/>
      <c r="BM161" s="200"/>
    </row>
    <row r="162" spans="2:65" s="199" customFormat="1" ht="25.5" customHeight="1">
      <c r="B162" s="201"/>
      <c r="C162" s="188">
        <v>39</v>
      </c>
      <c r="D162" s="188" t="s">
        <v>126</v>
      </c>
      <c r="E162" s="189" t="s">
        <v>275</v>
      </c>
      <c r="F162" s="311" t="s">
        <v>276</v>
      </c>
      <c r="G162" s="311"/>
      <c r="H162" s="311"/>
      <c r="I162" s="311"/>
      <c r="J162" s="190" t="s">
        <v>130</v>
      </c>
      <c r="K162" s="191">
        <v>20</v>
      </c>
      <c r="L162" s="320"/>
      <c r="M162" s="320"/>
      <c r="N162" s="320">
        <f t="shared" si="34"/>
        <v>0</v>
      </c>
      <c r="O162" s="298"/>
      <c r="P162" s="298"/>
      <c r="Q162" s="298"/>
      <c r="R162" s="202"/>
      <c r="T162" s="185"/>
      <c r="U162" s="184"/>
      <c r="V162" s="186"/>
      <c r="W162" s="186"/>
      <c r="X162" s="186"/>
      <c r="Y162" s="186"/>
      <c r="Z162" s="186"/>
      <c r="AA162" s="187"/>
      <c r="AR162" s="200"/>
      <c r="AT162" s="200"/>
      <c r="AU162" s="200"/>
      <c r="AY162" s="200"/>
      <c r="BE162" s="207"/>
      <c r="BF162" s="207"/>
      <c r="BG162" s="207"/>
      <c r="BH162" s="207"/>
      <c r="BI162" s="207"/>
      <c r="BJ162" s="200"/>
      <c r="BK162" s="207"/>
      <c r="BL162" s="200"/>
      <c r="BM162" s="200"/>
    </row>
    <row r="163" spans="2:65" s="199" customFormat="1" ht="25.5" customHeight="1">
      <c r="B163" s="201"/>
      <c r="C163" s="188">
        <v>40</v>
      </c>
      <c r="D163" s="188" t="s">
        <v>126</v>
      </c>
      <c r="E163" s="189" t="s">
        <v>399</v>
      </c>
      <c r="F163" s="311" t="s">
        <v>283</v>
      </c>
      <c r="G163" s="311"/>
      <c r="H163" s="311"/>
      <c r="I163" s="311"/>
      <c r="J163" s="190" t="s">
        <v>130</v>
      </c>
      <c r="K163" s="191">
        <v>3</v>
      </c>
      <c r="L163" s="320"/>
      <c r="M163" s="320"/>
      <c r="N163" s="320">
        <f t="shared" si="34"/>
        <v>0</v>
      </c>
      <c r="O163" s="298"/>
      <c r="P163" s="298"/>
      <c r="Q163" s="298"/>
      <c r="R163" s="202"/>
      <c r="T163" s="185"/>
      <c r="U163" s="184"/>
      <c r="V163" s="186"/>
      <c r="W163" s="186"/>
      <c r="X163" s="186"/>
      <c r="Y163" s="186"/>
      <c r="Z163" s="186"/>
      <c r="AA163" s="187"/>
      <c r="AR163" s="200"/>
      <c r="AT163" s="200"/>
      <c r="AU163" s="200"/>
      <c r="AY163" s="200"/>
      <c r="BE163" s="207"/>
      <c r="BF163" s="207"/>
      <c r="BG163" s="207"/>
      <c r="BH163" s="207"/>
      <c r="BI163" s="207"/>
      <c r="BJ163" s="200"/>
      <c r="BK163" s="207"/>
      <c r="BL163" s="200"/>
      <c r="BM163" s="200"/>
    </row>
    <row r="164" spans="2:65" s="199" customFormat="1" ht="25.5" customHeight="1">
      <c r="B164" s="201"/>
      <c r="C164" s="188">
        <v>41</v>
      </c>
      <c r="D164" s="188" t="s">
        <v>126</v>
      </c>
      <c r="E164" s="189" t="s">
        <v>368</v>
      </c>
      <c r="F164" s="311" t="s">
        <v>369</v>
      </c>
      <c r="G164" s="311"/>
      <c r="H164" s="311"/>
      <c r="I164" s="311"/>
      <c r="J164" s="190" t="s">
        <v>130</v>
      </c>
      <c r="K164" s="191">
        <v>63</v>
      </c>
      <c r="L164" s="320"/>
      <c r="M164" s="320"/>
      <c r="N164" s="320">
        <f t="shared" si="34"/>
        <v>0</v>
      </c>
      <c r="O164" s="298"/>
      <c r="P164" s="298"/>
      <c r="Q164" s="298"/>
      <c r="R164" s="202"/>
      <c r="T164" s="185"/>
      <c r="U164" s="184"/>
      <c r="V164" s="186"/>
      <c r="W164" s="186"/>
      <c r="X164" s="186"/>
      <c r="Y164" s="186"/>
      <c r="Z164" s="186"/>
      <c r="AA164" s="187"/>
      <c r="AR164" s="200"/>
      <c r="AT164" s="200"/>
      <c r="AU164" s="200"/>
      <c r="AY164" s="200"/>
      <c r="BE164" s="207"/>
      <c r="BF164" s="207"/>
      <c r="BG164" s="207"/>
      <c r="BH164" s="207"/>
      <c r="BI164" s="207"/>
      <c r="BJ164" s="200"/>
      <c r="BK164" s="207"/>
      <c r="BL164" s="200"/>
      <c r="BM164" s="200"/>
    </row>
    <row r="165" spans="2:65" s="199" customFormat="1" ht="25.5" customHeight="1">
      <c r="B165" s="201"/>
      <c r="C165" s="188">
        <v>42</v>
      </c>
      <c r="D165" s="188" t="s">
        <v>126</v>
      </c>
      <c r="E165" s="189" t="s">
        <v>370</v>
      </c>
      <c r="F165" s="311" t="s">
        <v>371</v>
      </c>
      <c r="G165" s="311"/>
      <c r="H165" s="311"/>
      <c r="I165" s="311"/>
      <c r="J165" s="190" t="s">
        <v>130</v>
      </c>
      <c r="K165" s="191">
        <v>6</v>
      </c>
      <c r="L165" s="320"/>
      <c r="M165" s="320"/>
      <c r="N165" s="320">
        <f t="shared" si="34"/>
        <v>0</v>
      </c>
      <c r="O165" s="298"/>
      <c r="P165" s="298"/>
      <c r="Q165" s="298"/>
      <c r="R165" s="202"/>
      <c r="T165" s="185"/>
      <c r="U165" s="184"/>
      <c r="V165" s="186"/>
      <c r="W165" s="186"/>
      <c r="X165" s="186"/>
      <c r="Y165" s="186"/>
      <c r="Z165" s="186"/>
      <c r="AA165" s="187"/>
      <c r="AR165" s="200"/>
      <c r="AT165" s="200"/>
      <c r="AU165" s="200"/>
      <c r="AY165" s="200"/>
      <c r="BE165" s="207"/>
      <c r="BF165" s="207"/>
      <c r="BG165" s="207"/>
      <c r="BH165" s="207"/>
      <c r="BI165" s="207"/>
      <c r="BJ165" s="200"/>
      <c r="BK165" s="207"/>
      <c r="BL165" s="200"/>
      <c r="BM165" s="200"/>
    </row>
    <row r="166" spans="2:65" s="199" customFormat="1" ht="25.5" customHeight="1">
      <c r="B166" s="201"/>
      <c r="C166" s="188">
        <v>43</v>
      </c>
      <c r="D166" s="188" t="s">
        <v>126</v>
      </c>
      <c r="E166" s="189" t="s">
        <v>454</v>
      </c>
      <c r="F166" s="311" t="s">
        <v>455</v>
      </c>
      <c r="G166" s="311"/>
      <c r="H166" s="311"/>
      <c r="I166" s="311"/>
      <c r="J166" s="190" t="s">
        <v>130</v>
      </c>
      <c r="K166" s="191">
        <v>4</v>
      </c>
      <c r="L166" s="320"/>
      <c r="M166" s="320"/>
      <c r="N166" s="320">
        <f t="shared" si="34"/>
        <v>0</v>
      </c>
      <c r="O166" s="298"/>
      <c r="P166" s="298"/>
      <c r="Q166" s="298"/>
      <c r="R166" s="202"/>
      <c r="T166" s="185"/>
      <c r="U166" s="184"/>
      <c r="V166" s="186"/>
      <c r="W166" s="186"/>
      <c r="X166" s="186"/>
      <c r="Y166" s="186"/>
      <c r="Z166" s="186"/>
      <c r="AA166" s="187"/>
      <c r="AR166" s="200"/>
      <c r="AT166" s="200"/>
      <c r="AU166" s="200"/>
      <c r="AY166" s="200"/>
      <c r="BE166" s="207"/>
      <c r="BF166" s="207"/>
      <c r="BG166" s="207"/>
      <c r="BH166" s="207"/>
      <c r="BI166" s="207"/>
      <c r="BJ166" s="200"/>
      <c r="BK166" s="207"/>
      <c r="BL166" s="200"/>
      <c r="BM166" s="200"/>
    </row>
    <row r="167" spans="2:65" s="199" customFormat="1" ht="25.5" customHeight="1">
      <c r="B167" s="201"/>
      <c r="C167" s="188">
        <v>44</v>
      </c>
      <c r="D167" s="188" t="s">
        <v>126</v>
      </c>
      <c r="E167" s="189" t="s">
        <v>285</v>
      </c>
      <c r="F167" s="311" t="s">
        <v>286</v>
      </c>
      <c r="G167" s="311"/>
      <c r="H167" s="311"/>
      <c r="I167" s="311"/>
      <c r="J167" s="190" t="s">
        <v>287</v>
      </c>
      <c r="K167" s="191">
        <v>63</v>
      </c>
      <c r="L167" s="320"/>
      <c r="M167" s="320"/>
      <c r="N167" s="320">
        <f t="shared" si="34"/>
        <v>0</v>
      </c>
      <c r="O167" s="298"/>
      <c r="P167" s="298"/>
      <c r="Q167" s="298"/>
      <c r="R167" s="202"/>
      <c r="T167" s="185"/>
      <c r="U167" s="184"/>
      <c r="V167" s="186"/>
      <c r="W167" s="186"/>
      <c r="X167" s="186"/>
      <c r="Y167" s="186"/>
      <c r="Z167" s="186"/>
      <c r="AA167" s="187"/>
      <c r="AR167" s="200"/>
      <c r="AT167" s="200"/>
      <c r="AU167" s="200"/>
      <c r="AY167" s="200"/>
      <c r="BE167" s="207"/>
      <c r="BF167" s="207"/>
      <c r="BG167" s="207"/>
      <c r="BH167" s="207"/>
      <c r="BI167" s="207"/>
      <c r="BJ167" s="200"/>
      <c r="BK167" s="207"/>
      <c r="BL167" s="200"/>
      <c r="BM167" s="200"/>
    </row>
    <row r="168" spans="2:65" s="199" customFormat="1" ht="25.5" customHeight="1">
      <c r="B168" s="201"/>
      <c r="C168" s="188">
        <v>45</v>
      </c>
      <c r="D168" s="188" t="s">
        <v>126</v>
      </c>
      <c r="E168" s="189" t="s">
        <v>290</v>
      </c>
      <c r="F168" s="311" t="s">
        <v>291</v>
      </c>
      <c r="G168" s="311"/>
      <c r="H168" s="311"/>
      <c r="I168" s="311"/>
      <c r="J168" s="190" t="s">
        <v>130</v>
      </c>
      <c r="K168" s="191">
        <v>63</v>
      </c>
      <c r="L168" s="320"/>
      <c r="M168" s="320"/>
      <c r="N168" s="320">
        <f t="shared" si="34"/>
        <v>0</v>
      </c>
      <c r="O168" s="298"/>
      <c r="P168" s="298"/>
      <c r="Q168" s="298"/>
      <c r="R168" s="202"/>
      <c r="T168" s="185"/>
      <c r="U168" s="184"/>
      <c r="V168" s="186"/>
      <c r="W168" s="186"/>
      <c r="X168" s="186"/>
      <c r="Y168" s="186"/>
      <c r="Z168" s="186"/>
      <c r="AA168" s="187"/>
      <c r="AR168" s="200"/>
      <c r="AT168" s="200"/>
      <c r="AU168" s="200"/>
      <c r="AY168" s="200"/>
      <c r="BE168" s="207"/>
      <c r="BF168" s="207"/>
      <c r="BG168" s="207"/>
      <c r="BH168" s="207"/>
      <c r="BI168" s="207"/>
      <c r="BJ168" s="200"/>
      <c r="BK168" s="207"/>
      <c r="BL168" s="200"/>
      <c r="BM168" s="200"/>
    </row>
    <row r="169" spans="2:65" s="199" customFormat="1" ht="25.5" customHeight="1">
      <c r="B169" s="201"/>
      <c r="C169" s="203">
        <v>46</v>
      </c>
      <c r="D169" s="203" t="s">
        <v>122</v>
      </c>
      <c r="E169" s="193" t="s">
        <v>372</v>
      </c>
      <c r="F169" s="288" t="s">
        <v>373</v>
      </c>
      <c r="G169" s="289"/>
      <c r="H169" s="289"/>
      <c r="I169" s="289"/>
      <c r="J169" s="205" t="s">
        <v>129</v>
      </c>
      <c r="K169" s="206">
        <f>SUM(N160:Q168)/100</f>
        <v>0</v>
      </c>
      <c r="L169" s="298">
        <v>1.35</v>
      </c>
      <c r="M169" s="298"/>
      <c r="N169" s="298">
        <f t="shared" si="34"/>
        <v>0</v>
      </c>
      <c r="O169" s="298"/>
      <c r="P169" s="298"/>
      <c r="Q169" s="298"/>
      <c r="R169" s="202"/>
      <c r="T169" s="185"/>
      <c r="U169" s="184"/>
      <c r="V169" s="186"/>
      <c r="W169" s="186"/>
      <c r="X169" s="186"/>
      <c r="Y169" s="186"/>
      <c r="Z169" s="186"/>
      <c r="AA169" s="187"/>
      <c r="AR169" s="200"/>
      <c r="AT169" s="200"/>
      <c r="AU169" s="200"/>
      <c r="AY169" s="200"/>
      <c r="BE169" s="207"/>
      <c r="BF169" s="207"/>
      <c r="BG169" s="207"/>
      <c r="BH169" s="207"/>
      <c r="BI169" s="207"/>
      <c r="BJ169" s="200"/>
      <c r="BK169" s="207"/>
      <c r="BL169" s="200"/>
      <c r="BM169" s="200"/>
    </row>
    <row r="170" spans="2:18" ht="13.5">
      <c r="B170" s="56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8"/>
    </row>
  </sheetData>
  <mergeCells count="203">
    <mergeCell ref="F169:I169"/>
    <mergeCell ref="L169:M169"/>
    <mergeCell ref="N169:Q169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6:I166"/>
    <mergeCell ref="L166:M166"/>
    <mergeCell ref="N166:Q166"/>
    <mergeCell ref="F164:I164"/>
    <mergeCell ref="L164:M164"/>
    <mergeCell ref="N164:Q164"/>
    <mergeCell ref="F160:I160"/>
    <mergeCell ref="L160:M160"/>
    <mergeCell ref="N160:Q160"/>
    <mergeCell ref="F163:I163"/>
    <mergeCell ref="L163:M163"/>
    <mergeCell ref="N163:Q163"/>
    <mergeCell ref="F161:I161"/>
    <mergeCell ref="L161:M161"/>
    <mergeCell ref="N161:Q161"/>
    <mergeCell ref="F162:I162"/>
    <mergeCell ref="L162:M162"/>
    <mergeCell ref="N162:Q162"/>
    <mergeCell ref="N124:Q124"/>
    <mergeCell ref="N131:Q131"/>
    <mergeCell ref="N141:Q141"/>
    <mergeCell ref="N159:Q159"/>
    <mergeCell ref="L139:M139"/>
    <mergeCell ref="N139:Q139"/>
    <mergeCell ref="F130:I130"/>
    <mergeCell ref="L130:M130"/>
    <mergeCell ref="N130:Q130"/>
    <mergeCell ref="F139:I139"/>
    <mergeCell ref="N158:Q158"/>
    <mergeCell ref="L158:M158"/>
    <mergeCell ref="F158:I158"/>
    <mergeCell ref="F140:I140"/>
    <mergeCell ref="L140:M140"/>
    <mergeCell ref="N140:Q140"/>
    <mergeCell ref="F156:I156"/>
    <mergeCell ref="L156:M156"/>
    <mergeCell ref="N156:Q156"/>
    <mergeCell ref="F155:I155"/>
    <mergeCell ref="L155:M155"/>
    <mergeCell ref="N155:Q155"/>
    <mergeCell ref="F157:I157"/>
    <mergeCell ref="L157:M157"/>
    <mergeCell ref="H1:K1"/>
    <mergeCell ref="F123:I123"/>
    <mergeCell ref="L123:M123"/>
    <mergeCell ref="N123:Q123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D97:H97"/>
    <mergeCell ref="N97:Q97"/>
    <mergeCell ref="N98:Q98"/>
    <mergeCell ref="L100:Q100"/>
    <mergeCell ref="F121:I121"/>
    <mergeCell ref="L121:M121"/>
    <mergeCell ref="N121:Q12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N157:Q157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M34:P34"/>
    <mergeCell ref="H35:J35"/>
    <mergeCell ref="M35:P35"/>
    <mergeCell ref="H36:J36"/>
    <mergeCell ref="M36:P36"/>
    <mergeCell ref="L38:P38"/>
    <mergeCell ref="C76:Q76"/>
    <mergeCell ref="F78:P78"/>
    <mergeCell ref="H33:J33"/>
    <mergeCell ref="M33:P33"/>
    <mergeCell ref="F122:I122"/>
    <mergeCell ref="L122:M122"/>
    <mergeCell ref="N122:Q122"/>
    <mergeCell ref="H34:J34"/>
    <mergeCell ref="F143:I143"/>
    <mergeCell ref="L143:M143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119:Q119"/>
    <mergeCell ref="N92:Q92"/>
    <mergeCell ref="N93:Q93"/>
    <mergeCell ref="N94:Q94"/>
    <mergeCell ref="N96:Q96"/>
    <mergeCell ref="N129:Q129"/>
    <mergeCell ref="F132:I132"/>
    <mergeCell ref="L132:M132"/>
    <mergeCell ref="N132:Q132"/>
    <mergeCell ref="F133:I133"/>
    <mergeCell ref="L133:M133"/>
    <mergeCell ref="F152:I152"/>
    <mergeCell ref="L152:M152"/>
    <mergeCell ref="C106:Q106"/>
    <mergeCell ref="N152:Q152"/>
    <mergeCell ref="F153:I153"/>
    <mergeCell ref="L153:M153"/>
    <mergeCell ref="N153:Q153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F120:I120"/>
    <mergeCell ref="L120:M120"/>
    <mergeCell ref="N120:Q120"/>
    <mergeCell ref="F154:I154"/>
    <mergeCell ref="F142:I142"/>
    <mergeCell ref="L142:M142"/>
    <mergeCell ref="N142:Q142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L154:M154"/>
    <mergeCell ref="N154:Q154"/>
    <mergeCell ref="F151:I151"/>
    <mergeCell ref="L151:M151"/>
    <mergeCell ref="N151:Q151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5:I145"/>
    <mergeCell ref="L145:M145"/>
    <mergeCell ref="N145:Q145"/>
    <mergeCell ref="F144:I144"/>
    <mergeCell ref="L144:M144"/>
    <mergeCell ref="N144:Q144"/>
    <mergeCell ref="N143:Q143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5"/>
  <sheetViews>
    <sheetView showGridLines="0" workbookViewId="0" topLeftCell="A1">
      <pane ySplit="1" topLeftCell="A98" activePane="bottomLeft" state="frozen"/>
      <selection pane="bottomLeft" activeCell="N107" sqref="N107:Q1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2"/>
      <c r="B1" s="12"/>
      <c r="C1" s="12"/>
      <c r="D1" s="13" t="s">
        <v>1</v>
      </c>
      <c r="E1" s="12"/>
      <c r="F1" s="14" t="s">
        <v>85</v>
      </c>
      <c r="G1" s="14"/>
      <c r="H1" s="321" t="s">
        <v>86</v>
      </c>
      <c r="I1" s="321"/>
      <c r="J1" s="321"/>
      <c r="K1" s="321"/>
      <c r="L1" s="14" t="s">
        <v>87</v>
      </c>
      <c r="M1" s="12"/>
      <c r="N1" s="12"/>
      <c r="O1" s="13" t="s">
        <v>88</v>
      </c>
      <c r="P1" s="12"/>
      <c r="Q1" s="12"/>
      <c r="R1" s="12"/>
      <c r="S1" s="14" t="s">
        <v>89</v>
      </c>
      <c r="T1" s="14"/>
      <c r="U1" s="102"/>
      <c r="V1" s="10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54" t="s">
        <v>7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S2" s="277" t="s">
        <v>8</v>
      </c>
      <c r="T2" s="278"/>
      <c r="U2" s="278"/>
      <c r="V2" s="278"/>
      <c r="W2" s="278"/>
      <c r="X2" s="278"/>
      <c r="Y2" s="278"/>
      <c r="Z2" s="278"/>
      <c r="AA2" s="278"/>
      <c r="AB2" s="278"/>
      <c r="AC2" s="278"/>
      <c r="AT2" s="19" t="s">
        <v>80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90</v>
      </c>
    </row>
    <row r="4" spans="2:46" ht="36.95" customHeight="1">
      <c r="B4" s="23"/>
      <c r="C4" s="256" t="s">
        <v>91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34.5" customHeight="1">
      <c r="B6" s="23"/>
      <c r="C6" s="25"/>
      <c r="D6" s="29" t="s">
        <v>16</v>
      </c>
      <c r="E6" s="25"/>
      <c r="F6" s="290" t="str">
        <f>'Rekapitulace stavby'!K6</f>
        <v>Výměna rozvodů vody,odpadů, oprava sociálního zázemí na 1.stupni ZŠ družina Butovická ve Studénce-II.etapa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5"/>
      <c r="R6" s="24"/>
    </row>
    <row r="7" spans="2:18" s="1" customFormat="1" ht="32.85" customHeight="1">
      <c r="B7" s="32"/>
      <c r="C7" s="33"/>
      <c r="D7" s="28" t="s">
        <v>92</v>
      </c>
      <c r="E7" s="33"/>
      <c r="F7" s="352" t="s">
        <v>199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33"/>
      <c r="R7" s="34"/>
    </row>
    <row r="8" spans="2:18" s="1" customFormat="1" ht="14.45" customHeight="1">
      <c r="B8" s="32"/>
      <c r="C8" s="33"/>
      <c r="D8" s="29" t="s">
        <v>17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18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13" t="s">
        <v>197</v>
      </c>
      <c r="G9" s="33"/>
      <c r="H9" s="33"/>
      <c r="I9" s="33"/>
      <c r="J9" s="33"/>
      <c r="K9" s="33"/>
      <c r="L9" s="33"/>
      <c r="M9" s="29" t="s">
        <v>20</v>
      </c>
      <c r="N9" s="33"/>
      <c r="O9" s="293">
        <v>44676</v>
      </c>
      <c r="P9" s="293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258" t="s">
        <v>5</v>
      </c>
      <c r="P11" s="258"/>
      <c r="Q11" s="33"/>
      <c r="R11" s="34"/>
    </row>
    <row r="12" spans="2:18" s="1" customFormat="1" ht="18" customHeight="1">
      <c r="B12" s="32"/>
      <c r="C12" s="33"/>
      <c r="D12" s="33"/>
      <c r="E12" s="213" t="s">
        <v>198</v>
      </c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258" t="s">
        <v>5</v>
      </c>
      <c r="P12" s="258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24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258" t="s">
        <v>5</v>
      </c>
      <c r="P14" s="258"/>
      <c r="Q14" s="33"/>
      <c r="R14" s="34"/>
    </row>
    <row r="15" spans="2:18" s="1" customFormat="1" ht="18" customHeight="1">
      <c r="B15" s="32"/>
      <c r="C15" s="33"/>
      <c r="D15" s="33"/>
      <c r="E15" s="27" t="s">
        <v>25</v>
      </c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258" t="s">
        <v>5</v>
      </c>
      <c r="P15" s="258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26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258" t="s">
        <v>5</v>
      </c>
      <c r="P17" s="258"/>
      <c r="Q17" s="33"/>
      <c r="R17" s="34"/>
    </row>
    <row r="18" spans="2:18" s="1" customFormat="1" ht="18" customHeight="1">
      <c r="B18" s="32"/>
      <c r="C18" s="33"/>
      <c r="D18" s="33"/>
      <c r="E18" s="27" t="s">
        <v>27</v>
      </c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258" t="s">
        <v>5</v>
      </c>
      <c r="P18" s="258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29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258" t="s">
        <v>5</v>
      </c>
      <c r="P20" s="258"/>
      <c r="Q20" s="33"/>
      <c r="R20" s="34"/>
    </row>
    <row r="21" spans="2:18" s="1" customFormat="1" ht="18" customHeight="1">
      <c r="B21" s="32"/>
      <c r="C21" s="33"/>
      <c r="D21" s="33"/>
      <c r="E21" s="27"/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258" t="s">
        <v>5</v>
      </c>
      <c r="P21" s="258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61" t="s">
        <v>5</v>
      </c>
      <c r="F24" s="261"/>
      <c r="G24" s="261"/>
      <c r="H24" s="261"/>
      <c r="I24" s="261"/>
      <c r="J24" s="261"/>
      <c r="K24" s="261"/>
      <c r="L24" s="261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03" t="s">
        <v>93</v>
      </c>
      <c r="E27" s="33"/>
      <c r="F27" s="33"/>
      <c r="G27" s="33"/>
      <c r="H27" s="33"/>
      <c r="I27" s="33"/>
      <c r="J27" s="33"/>
      <c r="K27" s="33"/>
      <c r="L27" s="33"/>
      <c r="M27" s="285">
        <f>N88</f>
        <v>0</v>
      </c>
      <c r="N27" s="285"/>
      <c r="O27" s="285"/>
      <c r="P27" s="285"/>
      <c r="Q27" s="33"/>
      <c r="R27" s="34"/>
    </row>
    <row r="28" spans="2:18" s="1" customFormat="1" ht="14.45" customHeight="1">
      <c r="B28" s="32"/>
      <c r="C28" s="33"/>
      <c r="D28" s="31" t="s">
        <v>94</v>
      </c>
      <c r="E28" s="33"/>
      <c r="F28" s="33"/>
      <c r="G28" s="33"/>
      <c r="H28" s="33"/>
      <c r="I28" s="33"/>
      <c r="J28" s="33"/>
      <c r="K28" s="33"/>
      <c r="L28" s="33"/>
      <c r="M28" s="285">
        <f>N105</f>
        <v>0</v>
      </c>
      <c r="N28" s="285"/>
      <c r="O28" s="285"/>
      <c r="P28" s="285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04" t="s">
        <v>33</v>
      </c>
      <c r="E30" s="33"/>
      <c r="F30" s="33"/>
      <c r="G30" s="33"/>
      <c r="H30" s="33"/>
      <c r="I30" s="33"/>
      <c r="J30" s="33"/>
      <c r="K30" s="33"/>
      <c r="L30" s="33"/>
      <c r="M30" s="299">
        <f>ROUND(M27+M28,2)</f>
        <v>0</v>
      </c>
      <c r="N30" s="292"/>
      <c r="O30" s="292"/>
      <c r="P30" s="292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34</v>
      </c>
      <c r="E32" s="39" t="s">
        <v>35</v>
      </c>
      <c r="F32" s="40">
        <v>0.21</v>
      </c>
      <c r="G32" s="105" t="s">
        <v>36</v>
      </c>
      <c r="H32" s="300">
        <f>M30</f>
        <v>0</v>
      </c>
      <c r="I32" s="292"/>
      <c r="J32" s="292"/>
      <c r="K32" s="33"/>
      <c r="L32" s="33"/>
      <c r="M32" s="300">
        <f>SUM(H32*0.21)</f>
        <v>0</v>
      </c>
      <c r="N32" s="292"/>
      <c r="O32" s="292"/>
      <c r="P32" s="292"/>
      <c r="Q32" s="33"/>
      <c r="R32" s="34"/>
    </row>
    <row r="33" spans="2:18" s="1" customFormat="1" ht="14.45" customHeight="1">
      <c r="B33" s="32"/>
      <c r="C33" s="33"/>
      <c r="D33" s="33"/>
      <c r="E33" s="39" t="s">
        <v>37</v>
      </c>
      <c r="F33" s="40">
        <v>0.15</v>
      </c>
      <c r="G33" s="105" t="s">
        <v>36</v>
      </c>
      <c r="H33" s="300">
        <f>ROUND((SUM(BF105:BF108)+SUM(BF126:BF223)),2)</f>
        <v>0</v>
      </c>
      <c r="I33" s="292"/>
      <c r="J33" s="292"/>
      <c r="K33" s="33"/>
      <c r="L33" s="33"/>
      <c r="M33" s="300">
        <f>ROUND(ROUND((SUM(BF105:BF108)+SUM(BF126:BF223)),2)*F33,2)</f>
        <v>0</v>
      </c>
      <c r="N33" s="292"/>
      <c r="O33" s="292"/>
      <c r="P33" s="292"/>
      <c r="Q33" s="33"/>
      <c r="R33" s="34"/>
    </row>
    <row r="34" spans="2:18" s="1" customFormat="1" ht="14.45" customHeight="1" hidden="1">
      <c r="B34" s="32"/>
      <c r="C34" s="33"/>
      <c r="D34" s="33"/>
      <c r="E34" s="39" t="s">
        <v>38</v>
      </c>
      <c r="F34" s="40">
        <v>0.21</v>
      </c>
      <c r="G34" s="105" t="s">
        <v>36</v>
      </c>
      <c r="H34" s="300">
        <f>ROUND((SUM(BG105:BG108)+SUM(BG126:BG223)),2)</f>
        <v>0</v>
      </c>
      <c r="I34" s="292"/>
      <c r="J34" s="292"/>
      <c r="K34" s="33"/>
      <c r="L34" s="33"/>
      <c r="M34" s="300">
        <v>0</v>
      </c>
      <c r="N34" s="292"/>
      <c r="O34" s="292"/>
      <c r="P34" s="292"/>
      <c r="Q34" s="33"/>
      <c r="R34" s="34"/>
    </row>
    <row r="35" spans="2:18" s="1" customFormat="1" ht="14.45" customHeight="1" hidden="1">
      <c r="B35" s="32"/>
      <c r="C35" s="33"/>
      <c r="D35" s="33"/>
      <c r="E35" s="39" t="s">
        <v>39</v>
      </c>
      <c r="F35" s="40">
        <v>0.15</v>
      </c>
      <c r="G35" s="105" t="s">
        <v>36</v>
      </c>
      <c r="H35" s="300">
        <f>ROUND((SUM(BH105:BH108)+SUM(BH126:BH223)),2)</f>
        <v>0</v>
      </c>
      <c r="I35" s="292"/>
      <c r="J35" s="292"/>
      <c r="K35" s="33"/>
      <c r="L35" s="33"/>
      <c r="M35" s="300">
        <v>0</v>
      </c>
      <c r="N35" s="292"/>
      <c r="O35" s="292"/>
      <c r="P35" s="292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40</v>
      </c>
      <c r="F36" s="40">
        <v>0</v>
      </c>
      <c r="G36" s="105" t="s">
        <v>36</v>
      </c>
      <c r="H36" s="300">
        <f>ROUND((SUM(BI105:BI108)+SUM(BI126:BI223)),2)</f>
        <v>0</v>
      </c>
      <c r="I36" s="292"/>
      <c r="J36" s="292"/>
      <c r="K36" s="33"/>
      <c r="L36" s="33"/>
      <c r="M36" s="300">
        <v>0</v>
      </c>
      <c r="N36" s="292"/>
      <c r="O36" s="292"/>
      <c r="P36" s="292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1"/>
      <c r="D38" s="106" t="s">
        <v>41</v>
      </c>
      <c r="E38" s="72"/>
      <c r="F38" s="72"/>
      <c r="G38" s="107" t="s">
        <v>42</v>
      </c>
      <c r="H38" s="108" t="s">
        <v>43</v>
      </c>
      <c r="I38" s="72"/>
      <c r="J38" s="72"/>
      <c r="K38" s="72"/>
      <c r="L38" s="301">
        <f>SUM(M30:M36)</f>
        <v>0</v>
      </c>
      <c r="M38" s="301"/>
      <c r="N38" s="301"/>
      <c r="O38" s="301"/>
      <c r="P38" s="302"/>
      <c r="Q38" s="101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44</v>
      </c>
      <c r="E50" s="48"/>
      <c r="F50" s="48"/>
      <c r="G50" s="48"/>
      <c r="H50" s="49"/>
      <c r="I50" s="33"/>
      <c r="J50" s="47" t="s">
        <v>45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46</v>
      </c>
      <c r="E59" s="53"/>
      <c r="F59" s="53"/>
      <c r="G59" s="54" t="s">
        <v>47</v>
      </c>
      <c r="H59" s="55"/>
      <c r="I59" s="33"/>
      <c r="J59" s="52" t="s">
        <v>46</v>
      </c>
      <c r="K59" s="53"/>
      <c r="L59" s="53"/>
      <c r="M59" s="53"/>
      <c r="N59" s="54" t="s">
        <v>47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48</v>
      </c>
      <c r="E61" s="48"/>
      <c r="F61" s="48"/>
      <c r="G61" s="48"/>
      <c r="H61" s="49"/>
      <c r="I61" s="33"/>
      <c r="J61" s="47" t="s">
        <v>49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46</v>
      </c>
      <c r="E70" s="53"/>
      <c r="F70" s="53"/>
      <c r="G70" s="54" t="s">
        <v>47</v>
      </c>
      <c r="H70" s="55"/>
      <c r="I70" s="33"/>
      <c r="J70" s="52" t="s">
        <v>46</v>
      </c>
      <c r="K70" s="53"/>
      <c r="L70" s="53"/>
      <c r="M70" s="53"/>
      <c r="N70" s="54" t="s">
        <v>47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56" t="s">
        <v>95</v>
      </c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90" t="str">
        <f>F6</f>
        <v>Výměna rozvodů vody,odpadů, oprava sociálního zázemí na 1.stupni ZŠ družina Butovická ve Studénce-II.etapa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3"/>
      <c r="R78" s="34"/>
    </row>
    <row r="79" spans="2:18" s="1" customFormat="1" ht="36.95" customHeight="1">
      <c r="B79" s="32"/>
      <c r="C79" s="66" t="s">
        <v>92</v>
      </c>
      <c r="D79" s="33"/>
      <c r="E79" s="33"/>
      <c r="F79" s="270" t="str">
        <f>F7</f>
        <v>Stavební úpravy</v>
      </c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19</v>
      </c>
      <c r="D81" s="33"/>
      <c r="E81" s="33"/>
      <c r="F81" s="27" t="str">
        <f>F9</f>
        <v>Studénka</v>
      </c>
      <c r="G81" s="33"/>
      <c r="H81" s="33"/>
      <c r="I81" s="33"/>
      <c r="J81" s="33"/>
      <c r="K81" s="29" t="s">
        <v>20</v>
      </c>
      <c r="L81" s="33"/>
      <c r="M81" s="293">
        <f>IF(O9="","",O9)</f>
        <v>44676</v>
      </c>
      <c r="N81" s="293"/>
      <c r="O81" s="293"/>
      <c r="P81" s="293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21</v>
      </c>
      <c r="D83" s="33"/>
      <c r="E83" s="33"/>
      <c r="F83" s="27" t="str">
        <f>E12</f>
        <v>Město Studénka</v>
      </c>
      <c r="G83" s="33"/>
      <c r="H83" s="33"/>
      <c r="I83" s="33"/>
      <c r="J83" s="33"/>
      <c r="K83" s="29" t="s">
        <v>26</v>
      </c>
      <c r="L83" s="33"/>
      <c r="M83" s="258" t="str">
        <f>E18</f>
        <v>ing. Krhovský</v>
      </c>
      <c r="N83" s="258"/>
      <c r="O83" s="258"/>
      <c r="P83" s="258"/>
      <c r="Q83" s="258"/>
      <c r="R83" s="34"/>
    </row>
    <row r="84" spans="2:18" s="1" customFormat="1" ht="14.45" customHeight="1">
      <c r="B84" s="32"/>
      <c r="C84" s="29" t="s">
        <v>24</v>
      </c>
      <c r="D84" s="33"/>
      <c r="E84" s="33"/>
      <c r="F84" s="27" t="str">
        <f>IF(E15="","",E15)</f>
        <v>bude určen výběrem</v>
      </c>
      <c r="G84" s="33"/>
      <c r="H84" s="33"/>
      <c r="I84" s="33"/>
      <c r="J84" s="33"/>
      <c r="K84" s="29" t="s">
        <v>29</v>
      </c>
      <c r="L84" s="33"/>
      <c r="M84" s="258"/>
      <c r="N84" s="258"/>
      <c r="O84" s="258"/>
      <c r="P84" s="258"/>
      <c r="Q84" s="258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303" t="s">
        <v>96</v>
      </c>
      <c r="D86" s="304"/>
      <c r="E86" s="304"/>
      <c r="F86" s="304"/>
      <c r="G86" s="304"/>
      <c r="H86" s="101"/>
      <c r="I86" s="101"/>
      <c r="J86" s="101"/>
      <c r="K86" s="101"/>
      <c r="L86" s="101"/>
      <c r="M86" s="101"/>
      <c r="N86" s="303" t="s">
        <v>97</v>
      </c>
      <c r="O86" s="304"/>
      <c r="P86" s="304"/>
      <c r="Q86" s="304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09" t="s">
        <v>98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80">
        <f>N126</f>
        <v>0</v>
      </c>
      <c r="O88" s="305"/>
      <c r="P88" s="305"/>
      <c r="Q88" s="305"/>
      <c r="R88" s="34"/>
      <c r="AU88" s="19" t="s">
        <v>99</v>
      </c>
    </row>
    <row r="89" spans="2:18" s="6" customFormat="1" ht="24.95" customHeight="1">
      <c r="B89" s="110"/>
      <c r="C89" s="111"/>
      <c r="D89" s="112" t="s">
        <v>131</v>
      </c>
      <c r="E89" s="111"/>
      <c r="F89" s="111"/>
      <c r="G89" s="111"/>
      <c r="H89" s="111"/>
      <c r="I89" s="111"/>
      <c r="J89" s="111"/>
      <c r="K89" s="111"/>
      <c r="L89" s="111"/>
      <c r="M89" s="111"/>
      <c r="N89" s="294">
        <f>N127</f>
        <v>0</v>
      </c>
      <c r="O89" s="295"/>
      <c r="P89" s="295"/>
      <c r="Q89" s="295"/>
      <c r="R89" s="113"/>
    </row>
    <row r="90" spans="2:18" s="7" customFormat="1" ht="19.9" customHeight="1">
      <c r="B90" s="114"/>
      <c r="C90" s="115"/>
      <c r="D90" s="116" t="s">
        <v>132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96">
        <f>N128</f>
        <v>0</v>
      </c>
      <c r="O90" s="297"/>
      <c r="P90" s="297"/>
      <c r="Q90" s="297"/>
      <c r="R90" s="117"/>
    </row>
    <row r="91" spans="2:18" s="7" customFormat="1" ht="19.9" customHeight="1">
      <c r="B91" s="114"/>
      <c r="C91" s="115"/>
      <c r="D91" s="116"/>
      <c r="E91" s="115"/>
      <c r="F91" s="115"/>
      <c r="G91" s="115"/>
      <c r="H91" s="115"/>
      <c r="I91" s="115"/>
      <c r="J91" s="115"/>
      <c r="K91" s="115"/>
      <c r="L91" s="115"/>
      <c r="M91" s="115"/>
      <c r="N91" s="296"/>
      <c r="O91" s="296"/>
      <c r="P91" s="296"/>
      <c r="Q91" s="296"/>
      <c r="R91" s="117"/>
    </row>
    <row r="92" spans="2:18" s="7" customFormat="1" ht="19.9" customHeight="1">
      <c r="B92" s="114"/>
      <c r="C92" s="115"/>
      <c r="D92" s="116"/>
      <c r="E92" s="115"/>
      <c r="F92" s="115"/>
      <c r="G92" s="115"/>
      <c r="H92" s="115"/>
      <c r="I92" s="115"/>
      <c r="J92" s="115"/>
      <c r="K92" s="115"/>
      <c r="L92" s="115"/>
      <c r="M92" s="115"/>
      <c r="N92" s="296"/>
      <c r="O92" s="297"/>
      <c r="P92" s="297"/>
      <c r="Q92" s="297"/>
      <c r="R92" s="117"/>
    </row>
    <row r="93" spans="2:18" s="7" customFormat="1" ht="19.9" customHeight="1">
      <c r="B93" s="114"/>
      <c r="C93" s="115"/>
      <c r="D93" s="116"/>
      <c r="E93" s="115"/>
      <c r="F93" s="115"/>
      <c r="G93" s="115"/>
      <c r="H93" s="115"/>
      <c r="I93" s="115"/>
      <c r="J93" s="115"/>
      <c r="K93" s="115"/>
      <c r="L93" s="115"/>
      <c r="M93" s="115"/>
      <c r="N93" s="296"/>
      <c r="O93" s="297"/>
      <c r="P93" s="297"/>
      <c r="Q93" s="297"/>
      <c r="R93" s="117"/>
    </row>
    <row r="94" spans="2:18" s="7" customFormat="1" ht="19.9" customHeight="1">
      <c r="B94" s="114"/>
      <c r="C94" s="115"/>
      <c r="D94" s="116" t="s">
        <v>152</v>
      </c>
      <c r="E94" s="115"/>
      <c r="F94" s="115"/>
      <c r="G94" s="115"/>
      <c r="H94" s="115"/>
      <c r="I94" s="115"/>
      <c r="J94" s="115"/>
      <c r="K94" s="115"/>
      <c r="L94" s="115"/>
      <c r="M94" s="115"/>
      <c r="N94" s="296">
        <f>N161</f>
        <v>0</v>
      </c>
      <c r="O94" s="297"/>
      <c r="P94" s="297"/>
      <c r="Q94" s="297"/>
      <c r="R94" s="117"/>
    </row>
    <row r="95" spans="2:18" s="7" customFormat="1" ht="19.9" customHeight="1">
      <c r="B95" s="114"/>
      <c r="C95" s="115"/>
      <c r="D95" s="116" t="s">
        <v>153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96">
        <f>N166</f>
        <v>0</v>
      </c>
      <c r="O95" s="297"/>
      <c r="P95" s="297"/>
      <c r="Q95" s="297"/>
      <c r="R95" s="117"/>
    </row>
    <row r="96" spans="2:18" s="7" customFormat="1" ht="19.9" customHeight="1">
      <c r="B96" s="114"/>
      <c r="C96" s="115"/>
      <c r="D96" s="116" t="s">
        <v>154</v>
      </c>
      <c r="E96" s="115"/>
      <c r="F96" s="115"/>
      <c r="G96" s="115"/>
      <c r="H96" s="115"/>
      <c r="I96" s="115"/>
      <c r="J96" s="115"/>
      <c r="K96" s="115"/>
      <c r="L96" s="115"/>
      <c r="M96" s="115"/>
      <c r="N96" s="296">
        <f>N191</f>
        <v>0</v>
      </c>
      <c r="O96" s="297"/>
      <c r="P96" s="297"/>
      <c r="Q96" s="297"/>
      <c r="R96" s="117"/>
    </row>
    <row r="97" spans="2:18" s="7" customFormat="1" ht="19.9" customHeight="1">
      <c r="B97" s="114"/>
      <c r="C97" s="115"/>
      <c r="D97" s="116" t="s">
        <v>133</v>
      </c>
      <c r="E97" s="115"/>
      <c r="F97" s="115"/>
      <c r="G97" s="115"/>
      <c r="H97" s="115"/>
      <c r="I97" s="115"/>
      <c r="J97" s="115"/>
      <c r="K97" s="115"/>
      <c r="L97" s="115"/>
      <c r="M97" s="115"/>
      <c r="N97" s="296">
        <f>N196</f>
        <v>0</v>
      </c>
      <c r="O97" s="297"/>
      <c r="P97" s="297"/>
      <c r="Q97" s="297"/>
      <c r="R97" s="117"/>
    </row>
    <row r="98" spans="2:18" s="6" customFormat="1" ht="24.95" customHeight="1">
      <c r="B98" s="110"/>
      <c r="C98" s="111"/>
      <c r="D98" s="112" t="s">
        <v>100</v>
      </c>
      <c r="E98" s="111"/>
      <c r="F98" s="111"/>
      <c r="G98" s="111"/>
      <c r="H98" s="111"/>
      <c r="I98" s="111"/>
      <c r="J98" s="111"/>
      <c r="K98" s="111"/>
      <c r="L98" s="111"/>
      <c r="M98" s="111"/>
      <c r="N98" s="294">
        <f>N198</f>
        <v>0</v>
      </c>
      <c r="O98" s="295"/>
      <c r="P98" s="295"/>
      <c r="Q98" s="295"/>
      <c r="R98" s="113"/>
    </row>
    <row r="99" spans="2:18" s="7" customFormat="1" ht="19.9" customHeight="1">
      <c r="B99" s="114"/>
      <c r="C99" s="115"/>
      <c r="D99" s="116" t="s">
        <v>155</v>
      </c>
      <c r="E99" s="115"/>
      <c r="F99" s="115"/>
      <c r="G99" s="115"/>
      <c r="H99" s="115"/>
      <c r="I99" s="115"/>
      <c r="J99" s="115"/>
      <c r="K99" s="115"/>
      <c r="L99" s="115"/>
      <c r="M99" s="115"/>
      <c r="N99" s="296">
        <f>N199</f>
        <v>0</v>
      </c>
      <c r="O99" s="297"/>
      <c r="P99" s="297"/>
      <c r="Q99" s="297"/>
      <c r="R99" s="117"/>
    </row>
    <row r="100" spans="2:18" s="7" customFormat="1" ht="19.9" customHeight="1">
      <c r="B100" s="114"/>
      <c r="C100" s="115"/>
      <c r="D100" s="116" t="s">
        <v>320</v>
      </c>
      <c r="E100" s="115"/>
      <c r="F100" s="115"/>
      <c r="G100" s="115"/>
      <c r="H100" s="115"/>
      <c r="I100" s="115"/>
      <c r="J100" s="115"/>
      <c r="K100" s="115"/>
      <c r="L100" s="115"/>
      <c r="M100" s="115"/>
      <c r="N100" s="296">
        <f>N204</f>
        <v>0</v>
      </c>
      <c r="O100" s="297"/>
      <c r="P100" s="297"/>
      <c r="Q100" s="297"/>
      <c r="R100" s="117"/>
    </row>
    <row r="101" spans="2:18" s="7" customFormat="1" ht="19.9" customHeight="1">
      <c r="B101" s="114"/>
      <c r="C101" s="115"/>
      <c r="D101" s="116"/>
      <c r="E101" s="115"/>
      <c r="F101" s="115"/>
      <c r="G101" s="115"/>
      <c r="H101" s="115"/>
      <c r="I101" s="115"/>
      <c r="J101" s="115"/>
      <c r="K101" s="115"/>
      <c r="L101" s="115"/>
      <c r="M101" s="115"/>
      <c r="N101" s="296"/>
      <c r="O101" s="297"/>
      <c r="P101" s="297"/>
      <c r="Q101" s="297"/>
      <c r="R101" s="117"/>
    </row>
    <row r="102" spans="2:18" s="7" customFormat="1" ht="19.9" customHeight="1">
      <c r="B102" s="114"/>
      <c r="C102" s="115"/>
      <c r="D102" s="116" t="s">
        <v>157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296">
        <f>N212</f>
        <v>0</v>
      </c>
      <c r="O102" s="297"/>
      <c r="P102" s="297"/>
      <c r="Q102" s="297"/>
      <c r="R102" s="117"/>
    </row>
    <row r="103" spans="2:18" s="7" customFormat="1" ht="19.9" customHeight="1">
      <c r="B103" s="114"/>
      <c r="C103" s="115"/>
      <c r="D103" s="116" t="s">
        <v>158</v>
      </c>
      <c r="E103" s="115"/>
      <c r="F103" s="115"/>
      <c r="G103" s="115"/>
      <c r="H103" s="115"/>
      <c r="I103" s="115"/>
      <c r="J103" s="115"/>
      <c r="K103" s="115"/>
      <c r="L103" s="115"/>
      <c r="M103" s="115"/>
      <c r="N103" s="296">
        <f>N222</f>
        <v>0</v>
      </c>
      <c r="O103" s="297"/>
      <c r="P103" s="297"/>
      <c r="Q103" s="297"/>
      <c r="R103" s="117"/>
    </row>
    <row r="104" spans="2:18" s="1" customFormat="1" ht="21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21" s="1" customFormat="1" ht="29.25" customHeight="1">
      <c r="B105" s="32"/>
      <c r="C105" s="109" t="s">
        <v>102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05">
        <f>ROUND(N106+N107,2)</f>
        <v>0</v>
      </c>
      <c r="O105" s="306"/>
      <c r="P105" s="306"/>
      <c r="Q105" s="306"/>
      <c r="R105" s="34"/>
      <c r="T105" s="118"/>
      <c r="U105" s="119" t="s">
        <v>34</v>
      </c>
    </row>
    <row r="106" spans="2:65" s="1" customFormat="1" ht="18" customHeight="1">
      <c r="B106" s="120"/>
      <c r="C106" s="121"/>
      <c r="D106" s="307" t="s">
        <v>103</v>
      </c>
      <c r="E106" s="307"/>
      <c r="F106" s="307"/>
      <c r="G106" s="307"/>
      <c r="H106" s="307"/>
      <c r="I106" s="121"/>
      <c r="J106" s="121"/>
      <c r="K106" s="121"/>
      <c r="L106" s="121"/>
      <c r="M106" s="121"/>
      <c r="N106" s="308">
        <v>0</v>
      </c>
      <c r="O106" s="308"/>
      <c r="P106" s="308"/>
      <c r="Q106" s="308"/>
      <c r="R106" s="123"/>
      <c r="S106" s="124"/>
      <c r="T106" s="125"/>
      <c r="U106" s="126" t="s">
        <v>35</v>
      </c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7" t="s">
        <v>104</v>
      </c>
      <c r="AZ106" s="124"/>
      <c r="BA106" s="124"/>
      <c r="BB106" s="124"/>
      <c r="BC106" s="124"/>
      <c r="BD106" s="124"/>
      <c r="BE106" s="128">
        <f>IF(U106="základní",N106,0)</f>
        <v>0</v>
      </c>
      <c r="BF106" s="128">
        <f>IF(U106="snížená",N106,0)</f>
        <v>0</v>
      </c>
      <c r="BG106" s="128">
        <f>IF(U106="zákl. přenesená",N106,0)</f>
        <v>0</v>
      </c>
      <c r="BH106" s="128">
        <f>IF(U106="sníž. přenesená",N106,0)</f>
        <v>0</v>
      </c>
      <c r="BI106" s="128">
        <f>IF(U106="nulová",N106,0)</f>
        <v>0</v>
      </c>
      <c r="BJ106" s="127" t="s">
        <v>76</v>
      </c>
      <c r="BK106" s="124"/>
      <c r="BL106" s="124"/>
      <c r="BM106" s="124"/>
    </row>
    <row r="107" spans="2:65" s="1" customFormat="1" ht="18" customHeight="1">
      <c r="B107" s="120"/>
      <c r="C107" s="121"/>
      <c r="D107" s="122" t="s">
        <v>105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308">
        <v>0</v>
      </c>
      <c r="O107" s="308"/>
      <c r="P107" s="308"/>
      <c r="Q107" s="308"/>
      <c r="R107" s="123"/>
      <c r="S107" s="124"/>
      <c r="T107" s="129"/>
      <c r="U107" s="130" t="s">
        <v>35</v>
      </c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7" t="s">
        <v>106</v>
      </c>
      <c r="AZ107" s="124"/>
      <c r="BA107" s="124"/>
      <c r="BB107" s="124"/>
      <c r="BC107" s="124"/>
      <c r="BD107" s="124"/>
      <c r="BE107" s="128">
        <f>IF(U107="základní",N107,0)</f>
        <v>0</v>
      </c>
      <c r="BF107" s="128">
        <f>IF(U107="snížená",N107,0)</f>
        <v>0</v>
      </c>
      <c r="BG107" s="128">
        <f>IF(U107="zákl. přenesená",N107,0)</f>
        <v>0</v>
      </c>
      <c r="BH107" s="128">
        <f>IF(U107="sníž. přenesená",N107,0)</f>
        <v>0</v>
      </c>
      <c r="BI107" s="128">
        <f>IF(U107="nulová",N107,0)</f>
        <v>0</v>
      </c>
      <c r="BJ107" s="127" t="s">
        <v>76</v>
      </c>
      <c r="BK107" s="124"/>
      <c r="BL107" s="124"/>
      <c r="BM107" s="124"/>
    </row>
    <row r="108" spans="2:18" s="1" customFormat="1" ht="13.5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29.25" customHeight="1">
      <c r="B109" s="32"/>
      <c r="C109" s="100" t="s">
        <v>84</v>
      </c>
      <c r="D109" s="101"/>
      <c r="E109" s="101"/>
      <c r="F109" s="101"/>
      <c r="G109" s="101"/>
      <c r="H109" s="101"/>
      <c r="I109" s="101"/>
      <c r="J109" s="101"/>
      <c r="K109" s="101"/>
      <c r="L109" s="276">
        <f>ROUND(SUM(N88+N105),2)</f>
        <v>0</v>
      </c>
      <c r="M109" s="276"/>
      <c r="N109" s="276"/>
      <c r="O109" s="276"/>
      <c r="P109" s="276"/>
      <c r="Q109" s="276"/>
      <c r="R109" s="34"/>
    </row>
    <row r="110" spans="2:18" s="1" customFormat="1" ht="6.9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18" s="1" customFormat="1" ht="6.9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18" s="1" customFormat="1" ht="36.95" customHeight="1">
      <c r="B115" s="32"/>
      <c r="C115" s="256" t="s">
        <v>107</v>
      </c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30" customHeight="1">
      <c r="B117" s="32"/>
      <c r="C117" s="29" t="s">
        <v>16</v>
      </c>
      <c r="D117" s="33"/>
      <c r="E117" s="33"/>
      <c r="F117" s="290" t="str">
        <f>F6</f>
        <v>Výměna rozvodů vody,odpadů, oprava sociálního zázemí na 1.stupni ZŠ družina Butovická ve Studénce-II.etapa</v>
      </c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33"/>
      <c r="R117" s="34"/>
    </row>
    <row r="118" spans="2:18" s="1" customFormat="1" ht="36.95" customHeight="1">
      <c r="B118" s="32"/>
      <c r="C118" s="66" t="s">
        <v>92</v>
      </c>
      <c r="D118" s="33"/>
      <c r="E118" s="33"/>
      <c r="F118" s="270" t="str">
        <f>F7</f>
        <v>Stavební úpravy</v>
      </c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33"/>
      <c r="R118" s="34"/>
    </row>
    <row r="119" spans="2:18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9" t="s">
        <v>19</v>
      </c>
      <c r="D120" s="33"/>
      <c r="E120" s="33"/>
      <c r="F120" s="27" t="str">
        <f>F9</f>
        <v>Studénka</v>
      </c>
      <c r="G120" s="33"/>
      <c r="H120" s="33"/>
      <c r="I120" s="33"/>
      <c r="J120" s="33"/>
      <c r="K120" s="29" t="s">
        <v>20</v>
      </c>
      <c r="L120" s="33"/>
      <c r="M120" s="293">
        <f>IF(O9="","",O9)</f>
        <v>44676</v>
      </c>
      <c r="N120" s="293"/>
      <c r="O120" s="293"/>
      <c r="P120" s="293"/>
      <c r="Q120" s="33"/>
      <c r="R120" s="34"/>
    </row>
    <row r="121" spans="2:18" s="1" customFormat="1" ht="6.9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5">
      <c r="B122" s="32"/>
      <c r="C122" s="29" t="s">
        <v>21</v>
      </c>
      <c r="D122" s="33"/>
      <c r="E122" s="33"/>
      <c r="F122" s="27" t="str">
        <f>E12</f>
        <v>Město Studénka</v>
      </c>
      <c r="G122" s="33"/>
      <c r="H122" s="33"/>
      <c r="I122" s="33"/>
      <c r="J122" s="33"/>
      <c r="K122" s="29" t="s">
        <v>26</v>
      </c>
      <c r="L122" s="33"/>
      <c r="M122" s="258" t="str">
        <f>E18</f>
        <v>ing. Krhovský</v>
      </c>
      <c r="N122" s="258"/>
      <c r="O122" s="258"/>
      <c r="P122" s="258"/>
      <c r="Q122" s="258"/>
      <c r="R122" s="34"/>
    </row>
    <row r="123" spans="2:18" s="1" customFormat="1" ht="14.45" customHeight="1">
      <c r="B123" s="32"/>
      <c r="C123" s="29" t="s">
        <v>24</v>
      </c>
      <c r="D123" s="33"/>
      <c r="E123" s="33"/>
      <c r="F123" s="27" t="str">
        <f>IF(E15="","",E15)</f>
        <v>bude určen výběrem</v>
      </c>
      <c r="G123" s="33"/>
      <c r="H123" s="33"/>
      <c r="I123" s="33"/>
      <c r="J123" s="33"/>
      <c r="K123" s="29" t="s">
        <v>29</v>
      </c>
      <c r="L123" s="33"/>
      <c r="M123" s="258">
        <f>E21</f>
        <v>0</v>
      </c>
      <c r="N123" s="258"/>
      <c r="O123" s="258"/>
      <c r="P123" s="258"/>
      <c r="Q123" s="258"/>
      <c r="R123" s="34"/>
    </row>
    <row r="124" spans="2:18" s="1" customFormat="1" ht="10.3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8" customFormat="1" ht="29.25" customHeight="1">
      <c r="B125" s="131"/>
      <c r="C125" s="132" t="s">
        <v>108</v>
      </c>
      <c r="D125" s="133" t="s">
        <v>109</v>
      </c>
      <c r="E125" s="133" t="s">
        <v>52</v>
      </c>
      <c r="F125" s="309" t="s">
        <v>110</v>
      </c>
      <c r="G125" s="309"/>
      <c r="H125" s="309"/>
      <c r="I125" s="309"/>
      <c r="J125" s="133" t="s">
        <v>111</v>
      </c>
      <c r="K125" s="133" t="s">
        <v>112</v>
      </c>
      <c r="L125" s="309" t="s">
        <v>113</v>
      </c>
      <c r="M125" s="309"/>
      <c r="N125" s="309" t="s">
        <v>97</v>
      </c>
      <c r="O125" s="309"/>
      <c r="P125" s="309"/>
      <c r="Q125" s="310"/>
      <c r="R125" s="134"/>
      <c r="T125" s="73" t="s">
        <v>114</v>
      </c>
      <c r="U125" s="74" t="s">
        <v>34</v>
      </c>
      <c r="V125" s="74" t="s">
        <v>115</v>
      </c>
      <c r="W125" s="74" t="s">
        <v>116</v>
      </c>
      <c r="X125" s="74" t="s">
        <v>117</v>
      </c>
      <c r="Y125" s="74" t="s">
        <v>118</v>
      </c>
      <c r="Z125" s="74" t="s">
        <v>119</v>
      </c>
      <c r="AA125" s="75" t="s">
        <v>120</v>
      </c>
    </row>
    <row r="126" spans="2:63" s="1" customFormat="1" ht="29.25" customHeight="1">
      <c r="B126" s="32"/>
      <c r="C126" s="77" t="s">
        <v>93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22">
        <f>SUM(N127+N198)</f>
        <v>0</v>
      </c>
      <c r="O126" s="323"/>
      <c r="P126" s="323"/>
      <c r="Q126" s="323"/>
      <c r="R126" s="34"/>
      <c r="T126" s="76"/>
      <c r="U126" s="48"/>
      <c r="V126" s="48"/>
      <c r="W126" s="135" t="e">
        <f>W127+W197</f>
        <v>#REF!</v>
      </c>
      <c r="X126" s="48"/>
      <c r="Y126" s="135" t="e">
        <f>Y127+Y197</f>
        <v>#REF!</v>
      </c>
      <c r="Z126" s="48"/>
      <c r="AA126" s="136" t="e">
        <f>AA127+AA197</f>
        <v>#REF!</v>
      </c>
      <c r="AT126" s="19" t="s">
        <v>69</v>
      </c>
      <c r="AU126" s="19" t="s">
        <v>99</v>
      </c>
      <c r="BK126" s="137" t="e">
        <f>BK127+BK197</f>
        <v>#REF!</v>
      </c>
    </row>
    <row r="127" spans="2:63" s="9" customFormat="1" ht="37.35" customHeight="1">
      <c r="B127" s="138"/>
      <c r="C127" s="139"/>
      <c r="D127" s="140" t="s">
        <v>131</v>
      </c>
      <c r="E127" s="140"/>
      <c r="F127" s="140"/>
      <c r="G127" s="140"/>
      <c r="H127" s="140"/>
      <c r="I127" s="140"/>
      <c r="J127" s="140"/>
      <c r="K127" s="140"/>
      <c r="L127" s="140"/>
      <c r="M127" s="140"/>
      <c r="N127" s="324">
        <f>SUM(N128+N161+N166+N191+N196)</f>
        <v>0</v>
      </c>
      <c r="O127" s="294"/>
      <c r="P127" s="294"/>
      <c r="Q127" s="294"/>
      <c r="R127" s="141"/>
      <c r="T127" s="142"/>
      <c r="U127" s="139"/>
      <c r="V127" s="139"/>
      <c r="W127" s="143" t="e">
        <f>W128+#REF!+#REF!+#REF!+W161+W166+W190+W195</f>
        <v>#REF!</v>
      </c>
      <c r="X127" s="139"/>
      <c r="Y127" s="143" t="e">
        <f>Y128+#REF!+#REF!+#REF!+Y161+Y166+Y190+Y195</f>
        <v>#REF!</v>
      </c>
      <c r="Z127" s="139"/>
      <c r="AA127" s="144" t="e">
        <f>AA128+#REF!+#REF!+#REF!+AA161+AA166+AA190+AA195</f>
        <v>#REF!</v>
      </c>
      <c r="AR127" s="145" t="s">
        <v>76</v>
      </c>
      <c r="AT127" s="146" t="s">
        <v>69</v>
      </c>
      <c r="AU127" s="146" t="s">
        <v>70</v>
      </c>
      <c r="AY127" s="145" t="s">
        <v>121</v>
      </c>
      <c r="BK127" s="147" t="e">
        <f>BK128+#REF!+#REF!+#REF!+BK161+BK166+BK190+BK195</f>
        <v>#REF!</v>
      </c>
    </row>
    <row r="128" spans="2:63" s="9" customFormat="1" ht="19.9" customHeight="1">
      <c r="B128" s="138"/>
      <c r="C128" s="139"/>
      <c r="D128" s="196" t="s">
        <v>316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325">
        <f>SUM(N129:Q160)</f>
        <v>0</v>
      </c>
      <c r="O128" s="326"/>
      <c r="P128" s="326"/>
      <c r="Q128" s="326"/>
      <c r="R128" s="141"/>
      <c r="T128" s="142"/>
      <c r="U128" s="139"/>
      <c r="V128" s="139"/>
      <c r="W128" s="143" t="e">
        <f>SUM(#REF!)</f>
        <v>#REF!</v>
      </c>
      <c r="X128" s="139"/>
      <c r="Y128" s="143" t="e">
        <f>SUM(#REF!)</f>
        <v>#REF!</v>
      </c>
      <c r="Z128" s="139"/>
      <c r="AA128" s="144" t="e">
        <f>SUM(#REF!)</f>
        <v>#REF!</v>
      </c>
      <c r="AR128" s="145" t="s">
        <v>76</v>
      </c>
      <c r="AT128" s="146" t="s">
        <v>69</v>
      </c>
      <c r="AU128" s="146" t="s">
        <v>76</v>
      </c>
      <c r="AY128" s="145" t="s">
        <v>121</v>
      </c>
      <c r="BK128" s="147" t="e">
        <f>SUM(#REF!)</f>
        <v>#REF!</v>
      </c>
    </row>
    <row r="129" spans="2:63" s="9" customFormat="1" ht="39.75" customHeight="1">
      <c r="B129" s="138"/>
      <c r="C129" s="203">
        <v>1</v>
      </c>
      <c r="D129" s="203" t="s">
        <v>122</v>
      </c>
      <c r="E129" s="193" t="s">
        <v>401</v>
      </c>
      <c r="F129" s="288" t="s">
        <v>400</v>
      </c>
      <c r="G129" s="289"/>
      <c r="H129" s="289"/>
      <c r="I129" s="289"/>
      <c r="J129" s="205" t="s">
        <v>134</v>
      </c>
      <c r="K129" s="206">
        <v>21.3</v>
      </c>
      <c r="L129" s="298"/>
      <c r="M129" s="298"/>
      <c r="N129" s="298">
        <f>ROUND(L129*K129,2)</f>
        <v>0</v>
      </c>
      <c r="O129" s="298"/>
      <c r="P129" s="298"/>
      <c r="Q129" s="298"/>
      <c r="R129" s="141"/>
      <c r="T129" s="142"/>
      <c r="U129" s="139"/>
      <c r="V129" s="139"/>
      <c r="W129" s="143"/>
      <c r="X129" s="139"/>
      <c r="Y129" s="143"/>
      <c r="Z129" s="139"/>
      <c r="AA129" s="144"/>
      <c r="AR129" s="145"/>
      <c r="AT129" s="146"/>
      <c r="AU129" s="146"/>
      <c r="AY129" s="145"/>
      <c r="BK129" s="147"/>
    </row>
    <row r="130" spans="2:63" s="9" customFormat="1" ht="24.75" customHeight="1">
      <c r="B130" s="138"/>
      <c r="C130" s="236"/>
      <c r="D130" s="236"/>
      <c r="E130" s="210" t="s">
        <v>5</v>
      </c>
      <c r="F130" s="348" t="s">
        <v>457</v>
      </c>
      <c r="G130" s="351"/>
      <c r="H130" s="351"/>
      <c r="I130" s="351"/>
      <c r="J130" s="236"/>
      <c r="K130" s="211">
        <v>21.3</v>
      </c>
      <c r="L130" s="236"/>
      <c r="M130" s="236"/>
      <c r="N130" s="236"/>
      <c r="O130" s="236"/>
      <c r="P130" s="236"/>
      <c r="Q130" s="236"/>
      <c r="R130" s="141"/>
      <c r="T130" s="142"/>
      <c r="U130" s="139"/>
      <c r="V130" s="139"/>
      <c r="W130" s="143"/>
      <c r="X130" s="139"/>
      <c r="Y130" s="143"/>
      <c r="Z130" s="139"/>
      <c r="AA130" s="144"/>
      <c r="AR130" s="145"/>
      <c r="AT130" s="146"/>
      <c r="AU130" s="146"/>
      <c r="AY130" s="145"/>
      <c r="BK130" s="147"/>
    </row>
    <row r="131" spans="2:63" s="9" customFormat="1" ht="33.75" customHeight="1">
      <c r="B131" s="138"/>
      <c r="C131" s="203">
        <v>2</v>
      </c>
      <c r="D131" s="203" t="s">
        <v>122</v>
      </c>
      <c r="E131" s="193" t="s">
        <v>402</v>
      </c>
      <c r="F131" s="288" t="s">
        <v>403</v>
      </c>
      <c r="G131" s="289"/>
      <c r="H131" s="289"/>
      <c r="I131" s="289"/>
      <c r="J131" s="205" t="s">
        <v>134</v>
      </c>
      <c r="K131" s="206">
        <v>21.3</v>
      </c>
      <c r="L131" s="298"/>
      <c r="M131" s="298"/>
      <c r="N131" s="298">
        <f>ROUND(L131*K131,2)</f>
        <v>0</v>
      </c>
      <c r="O131" s="298"/>
      <c r="P131" s="298"/>
      <c r="Q131" s="298"/>
      <c r="R131" s="141"/>
      <c r="T131" s="142"/>
      <c r="U131" s="139"/>
      <c r="V131" s="139"/>
      <c r="W131" s="143"/>
      <c r="X131" s="139"/>
      <c r="Y131" s="143"/>
      <c r="Z131" s="139"/>
      <c r="AA131" s="144"/>
      <c r="AR131" s="145"/>
      <c r="AT131" s="146"/>
      <c r="AU131" s="146"/>
      <c r="AY131" s="145"/>
      <c r="BK131" s="147"/>
    </row>
    <row r="132" spans="2:63" s="9" customFormat="1" ht="33.75" customHeight="1">
      <c r="B132" s="138"/>
      <c r="C132" s="203">
        <v>3</v>
      </c>
      <c r="D132" s="203" t="s">
        <v>122</v>
      </c>
      <c r="E132" s="204" t="s">
        <v>315</v>
      </c>
      <c r="F132" s="288" t="s">
        <v>404</v>
      </c>
      <c r="G132" s="350"/>
      <c r="H132" s="350"/>
      <c r="I132" s="350"/>
      <c r="J132" s="205" t="s">
        <v>134</v>
      </c>
      <c r="K132" s="206">
        <v>10.65</v>
      </c>
      <c r="L132" s="298"/>
      <c r="M132" s="350"/>
      <c r="N132" s="298">
        <f>ROUND(L132*K132,2)</f>
        <v>0</v>
      </c>
      <c r="O132" s="350"/>
      <c r="P132" s="350"/>
      <c r="Q132" s="350"/>
      <c r="R132" s="141"/>
      <c r="T132" s="142"/>
      <c r="U132" s="139"/>
      <c r="V132" s="139"/>
      <c r="W132" s="143"/>
      <c r="X132" s="139"/>
      <c r="Y132" s="143"/>
      <c r="Z132" s="139"/>
      <c r="AA132" s="144"/>
      <c r="AR132" s="145"/>
      <c r="AT132" s="146"/>
      <c r="AU132" s="146"/>
      <c r="AY132" s="145"/>
      <c r="BK132" s="147"/>
    </row>
    <row r="133" spans="2:63" s="9" customFormat="1" ht="28.5" customHeight="1">
      <c r="B133" s="138"/>
      <c r="C133" s="242"/>
      <c r="D133" s="242"/>
      <c r="E133" s="210" t="s">
        <v>5</v>
      </c>
      <c r="F133" s="348" t="s">
        <v>458</v>
      </c>
      <c r="G133" s="351"/>
      <c r="H133" s="351"/>
      <c r="I133" s="351"/>
      <c r="J133" s="242"/>
      <c r="K133" s="211">
        <v>10.65</v>
      </c>
      <c r="L133" s="242"/>
      <c r="M133" s="242"/>
      <c r="N133" s="242"/>
      <c r="O133" s="242"/>
      <c r="P133" s="242"/>
      <c r="Q133" s="242"/>
      <c r="R133" s="141"/>
      <c r="T133" s="142"/>
      <c r="U133" s="139"/>
      <c r="V133" s="139"/>
      <c r="W133" s="143"/>
      <c r="X133" s="139"/>
      <c r="Y133" s="143"/>
      <c r="Z133" s="139"/>
      <c r="AA133" s="144"/>
      <c r="AR133" s="145"/>
      <c r="AT133" s="146"/>
      <c r="AU133" s="146"/>
      <c r="AY133" s="145"/>
      <c r="BK133" s="147"/>
    </row>
    <row r="134" spans="2:63" s="9" customFormat="1" ht="61.5" customHeight="1">
      <c r="B134" s="138"/>
      <c r="C134" s="203">
        <v>4</v>
      </c>
      <c r="D134" s="203" t="s">
        <v>122</v>
      </c>
      <c r="E134" s="193" t="s">
        <v>405</v>
      </c>
      <c r="F134" s="288" t="s">
        <v>406</v>
      </c>
      <c r="G134" s="350"/>
      <c r="H134" s="350"/>
      <c r="I134" s="350"/>
      <c r="J134" s="205" t="s">
        <v>134</v>
      </c>
      <c r="K134" s="206">
        <v>9.585</v>
      </c>
      <c r="L134" s="298"/>
      <c r="M134" s="350"/>
      <c r="N134" s="298">
        <f>ROUND(L134*K134,2)</f>
        <v>0</v>
      </c>
      <c r="O134" s="350"/>
      <c r="P134" s="350"/>
      <c r="Q134" s="350"/>
      <c r="R134" s="141"/>
      <c r="T134" s="142"/>
      <c r="U134" s="139"/>
      <c r="V134" s="139"/>
      <c r="W134" s="143"/>
      <c r="X134" s="139"/>
      <c r="Y134" s="143"/>
      <c r="Z134" s="139"/>
      <c r="AA134" s="144"/>
      <c r="AR134" s="145"/>
      <c r="AT134" s="146"/>
      <c r="AU134" s="146"/>
      <c r="AY134" s="145"/>
      <c r="BK134" s="147"/>
    </row>
    <row r="135" spans="2:63" s="9" customFormat="1" ht="24.75" customHeight="1">
      <c r="B135" s="138"/>
      <c r="C135" s="242"/>
      <c r="D135" s="242"/>
      <c r="E135" s="210" t="s">
        <v>5</v>
      </c>
      <c r="F135" s="348" t="s">
        <v>459</v>
      </c>
      <c r="G135" s="351"/>
      <c r="H135" s="351"/>
      <c r="I135" s="351"/>
      <c r="J135" s="242"/>
      <c r="K135" s="211">
        <v>9.585</v>
      </c>
      <c r="L135" s="242"/>
      <c r="M135" s="242"/>
      <c r="N135" s="242"/>
      <c r="O135" s="242"/>
      <c r="P135" s="242"/>
      <c r="Q135" s="242"/>
      <c r="R135" s="141"/>
      <c r="T135" s="142"/>
      <c r="U135" s="139"/>
      <c r="V135" s="139"/>
      <c r="W135" s="143"/>
      <c r="X135" s="139"/>
      <c r="Y135" s="143"/>
      <c r="Z135" s="139"/>
      <c r="AA135" s="144"/>
      <c r="AR135" s="145"/>
      <c r="AT135" s="146"/>
      <c r="AU135" s="146"/>
      <c r="AY135" s="145"/>
      <c r="BK135" s="147"/>
    </row>
    <row r="136" spans="2:63" s="9" customFormat="1" ht="24.75" customHeight="1">
      <c r="B136" s="138"/>
      <c r="C136" s="203">
        <v>5</v>
      </c>
      <c r="D136" s="203" t="s">
        <v>122</v>
      </c>
      <c r="E136" s="193" t="s">
        <v>407</v>
      </c>
      <c r="F136" s="289" t="s">
        <v>303</v>
      </c>
      <c r="G136" s="350"/>
      <c r="H136" s="350"/>
      <c r="I136" s="350"/>
      <c r="J136" s="205" t="s">
        <v>134</v>
      </c>
      <c r="K136" s="206">
        <v>11.715</v>
      </c>
      <c r="L136" s="298"/>
      <c r="M136" s="350"/>
      <c r="N136" s="298">
        <f>ROUND(L136*K136,2)</f>
        <v>0</v>
      </c>
      <c r="O136" s="350"/>
      <c r="P136" s="350"/>
      <c r="Q136" s="350"/>
      <c r="R136" s="141"/>
      <c r="T136" s="142"/>
      <c r="U136" s="139"/>
      <c r="V136" s="139"/>
      <c r="W136" s="143"/>
      <c r="X136" s="139"/>
      <c r="Y136" s="143"/>
      <c r="Z136" s="139"/>
      <c r="AA136" s="144"/>
      <c r="AR136" s="145"/>
      <c r="AT136" s="146"/>
      <c r="AU136" s="146"/>
      <c r="AY136" s="145"/>
      <c r="BK136" s="147"/>
    </row>
    <row r="137" spans="2:63" s="9" customFormat="1" ht="24.75" customHeight="1">
      <c r="B137" s="138"/>
      <c r="C137" s="214"/>
      <c r="D137" s="214"/>
      <c r="E137" s="215"/>
      <c r="F137" s="348" t="s">
        <v>460</v>
      </c>
      <c r="G137" s="351"/>
      <c r="H137" s="351"/>
      <c r="I137" s="351"/>
      <c r="J137" s="217"/>
      <c r="K137" s="211">
        <v>21.3</v>
      </c>
      <c r="L137" s="216"/>
      <c r="M137" s="121"/>
      <c r="N137" s="216"/>
      <c r="O137" s="121"/>
      <c r="P137" s="121"/>
      <c r="Q137" s="121"/>
      <c r="R137" s="141"/>
      <c r="T137" s="142"/>
      <c r="U137" s="139"/>
      <c r="V137" s="139"/>
      <c r="W137" s="143"/>
      <c r="X137" s="139"/>
      <c r="Y137" s="143"/>
      <c r="Z137" s="139"/>
      <c r="AA137" s="144"/>
      <c r="AR137" s="145"/>
      <c r="AT137" s="146"/>
      <c r="AU137" s="146"/>
      <c r="AY137" s="145"/>
      <c r="BK137" s="147"/>
    </row>
    <row r="138" spans="2:63" s="9" customFormat="1" ht="24.75" customHeight="1">
      <c r="B138" s="138"/>
      <c r="C138" s="242"/>
      <c r="D138" s="242"/>
      <c r="E138" s="210" t="s">
        <v>5</v>
      </c>
      <c r="F138" s="348" t="s">
        <v>461</v>
      </c>
      <c r="G138" s="351"/>
      <c r="H138" s="351"/>
      <c r="I138" s="351"/>
      <c r="J138" s="242"/>
      <c r="K138" s="211">
        <v>-9.585</v>
      </c>
      <c r="L138" s="242"/>
      <c r="M138" s="242"/>
      <c r="N138" s="242"/>
      <c r="O138" s="242"/>
      <c r="P138" s="242"/>
      <c r="Q138" s="242"/>
      <c r="R138" s="141"/>
      <c r="T138" s="142"/>
      <c r="U138" s="139"/>
      <c r="V138" s="139"/>
      <c r="W138" s="143"/>
      <c r="X138" s="139"/>
      <c r="Y138" s="143"/>
      <c r="Z138" s="139"/>
      <c r="AA138" s="144"/>
      <c r="AR138" s="145"/>
      <c r="AT138" s="146"/>
      <c r="AU138" s="146"/>
      <c r="AY138" s="145"/>
      <c r="BK138" s="147"/>
    </row>
    <row r="139" spans="2:63" s="9" customFormat="1" ht="39" customHeight="1">
      <c r="B139" s="138"/>
      <c r="C139" s="203">
        <v>6</v>
      </c>
      <c r="D139" s="203" t="s">
        <v>122</v>
      </c>
      <c r="E139" s="204" t="s">
        <v>141</v>
      </c>
      <c r="F139" s="289" t="s">
        <v>142</v>
      </c>
      <c r="G139" s="350"/>
      <c r="H139" s="350"/>
      <c r="I139" s="350"/>
      <c r="J139" s="205" t="s">
        <v>134</v>
      </c>
      <c r="K139" s="206">
        <v>9.585</v>
      </c>
      <c r="L139" s="298"/>
      <c r="M139" s="350"/>
      <c r="N139" s="298">
        <f>ROUND(L139*K139,2)</f>
        <v>0</v>
      </c>
      <c r="O139" s="350"/>
      <c r="P139" s="350"/>
      <c r="Q139" s="350"/>
      <c r="R139" s="141"/>
      <c r="T139" s="142"/>
      <c r="U139" s="139"/>
      <c r="V139" s="139"/>
      <c r="W139" s="143"/>
      <c r="X139" s="139"/>
      <c r="Y139" s="143"/>
      <c r="Z139" s="139"/>
      <c r="AA139" s="144"/>
      <c r="AR139" s="145"/>
      <c r="AT139" s="146"/>
      <c r="AU139" s="146"/>
      <c r="AY139" s="145"/>
      <c r="BK139" s="147"/>
    </row>
    <row r="140" spans="2:63" s="9" customFormat="1" ht="19.9" customHeight="1">
      <c r="B140" s="138"/>
      <c r="C140" s="197">
        <v>7</v>
      </c>
      <c r="D140" s="197" t="s">
        <v>126</v>
      </c>
      <c r="E140" s="208" t="s">
        <v>143</v>
      </c>
      <c r="F140" s="312" t="s">
        <v>144</v>
      </c>
      <c r="G140" s="353"/>
      <c r="H140" s="353"/>
      <c r="I140" s="353"/>
      <c r="J140" s="198" t="s">
        <v>138</v>
      </c>
      <c r="K140" s="166">
        <v>16.457</v>
      </c>
      <c r="L140" s="313"/>
      <c r="M140" s="353"/>
      <c r="N140" s="313">
        <f>ROUND(L140*K140,2)</f>
        <v>0</v>
      </c>
      <c r="O140" s="350"/>
      <c r="P140" s="350"/>
      <c r="Q140" s="350"/>
      <c r="R140" s="141"/>
      <c r="T140" s="142"/>
      <c r="U140" s="139"/>
      <c r="V140" s="139"/>
      <c r="W140" s="143"/>
      <c r="X140" s="139"/>
      <c r="Y140" s="143"/>
      <c r="Z140" s="139"/>
      <c r="AA140" s="144"/>
      <c r="AR140" s="145"/>
      <c r="AT140" s="146"/>
      <c r="AU140" s="146"/>
      <c r="AY140" s="145"/>
      <c r="BK140" s="147"/>
    </row>
    <row r="141" spans="2:63" s="9" customFormat="1" ht="19.9" customHeight="1">
      <c r="B141" s="138"/>
      <c r="C141" s="209"/>
      <c r="D141" s="209"/>
      <c r="E141" s="210" t="s">
        <v>5</v>
      </c>
      <c r="F141" s="348" t="s">
        <v>462</v>
      </c>
      <c r="G141" s="351"/>
      <c r="H141" s="351"/>
      <c r="I141" s="351"/>
      <c r="J141" s="209"/>
      <c r="K141" s="211">
        <v>16.457</v>
      </c>
      <c r="L141" s="209"/>
      <c r="M141" s="209"/>
      <c r="N141" s="209"/>
      <c r="O141" s="209"/>
      <c r="P141" s="209"/>
      <c r="Q141" s="209"/>
      <c r="R141" s="141"/>
      <c r="T141" s="142"/>
      <c r="U141" s="139"/>
      <c r="V141" s="139"/>
      <c r="W141" s="143"/>
      <c r="X141" s="139"/>
      <c r="Y141" s="143"/>
      <c r="Z141" s="139"/>
      <c r="AA141" s="144"/>
      <c r="AR141" s="145"/>
      <c r="AT141" s="146"/>
      <c r="AU141" s="146"/>
      <c r="AY141" s="145"/>
      <c r="BK141" s="147"/>
    </row>
    <row r="142" spans="2:63" s="9" customFormat="1" ht="30.75" customHeight="1">
      <c r="B142" s="138"/>
      <c r="C142" s="203">
        <v>8</v>
      </c>
      <c r="D142" s="203" t="s">
        <v>122</v>
      </c>
      <c r="E142" s="193" t="s">
        <v>408</v>
      </c>
      <c r="F142" s="288" t="s">
        <v>463</v>
      </c>
      <c r="G142" s="350"/>
      <c r="H142" s="350"/>
      <c r="I142" s="350"/>
      <c r="J142" s="205" t="s">
        <v>123</v>
      </c>
      <c r="K142" s="206">
        <v>20</v>
      </c>
      <c r="L142" s="298"/>
      <c r="M142" s="350"/>
      <c r="N142" s="298">
        <f>ROUND(L142*K142,2)</f>
        <v>0</v>
      </c>
      <c r="O142" s="350"/>
      <c r="P142" s="350"/>
      <c r="Q142" s="350"/>
      <c r="R142" s="141"/>
      <c r="T142" s="142"/>
      <c r="U142" s="139"/>
      <c r="V142" s="139"/>
      <c r="W142" s="143"/>
      <c r="X142" s="139"/>
      <c r="Y142" s="143"/>
      <c r="Z142" s="139"/>
      <c r="AA142" s="144"/>
      <c r="AR142" s="145"/>
      <c r="AT142" s="146"/>
      <c r="AU142" s="146"/>
      <c r="AY142" s="145"/>
      <c r="BK142" s="147"/>
    </row>
    <row r="143" spans="2:63" s="9" customFormat="1" ht="30.75" customHeight="1">
      <c r="B143" s="138"/>
      <c r="C143" s="203">
        <v>9</v>
      </c>
      <c r="D143" s="203" t="s">
        <v>122</v>
      </c>
      <c r="E143" s="193" t="s">
        <v>409</v>
      </c>
      <c r="F143" s="288" t="s">
        <v>464</v>
      </c>
      <c r="G143" s="350"/>
      <c r="H143" s="350"/>
      <c r="I143" s="350"/>
      <c r="J143" s="205" t="s">
        <v>123</v>
      </c>
      <c r="K143" s="206">
        <v>20</v>
      </c>
      <c r="L143" s="298"/>
      <c r="M143" s="350"/>
      <c r="N143" s="298">
        <f>ROUND(L143*K143,2)</f>
        <v>0</v>
      </c>
      <c r="O143" s="350"/>
      <c r="P143" s="350"/>
      <c r="Q143" s="350"/>
      <c r="R143" s="141"/>
      <c r="T143" s="142"/>
      <c r="U143" s="139"/>
      <c r="V143" s="139"/>
      <c r="W143" s="143"/>
      <c r="X143" s="139"/>
      <c r="Y143" s="143"/>
      <c r="Z143" s="139"/>
      <c r="AA143" s="144"/>
      <c r="AR143" s="145"/>
      <c r="AT143" s="146"/>
      <c r="AU143" s="146"/>
      <c r="AY143" s="145"/>
      <c r="BK143" s="147"/>
    </row>
    <row r="144" spans="2:63" s="9" customFormat="1" ht="40.5" customHeight="1">
      <c r="B144" s="138"/>
      <c r="C144" s="203">
        <v>10</v>
      </c>
      <c r="D144" s="203" t="s">
        <v>122</v>
      </c>
      <c r="E144" s="204" t="s">
        <v>465</v>
      </c>
      <c r="F144" s="288" t="s">
        <v>466</v>
      </c>
      <c r="G144" s="350"/>
      <c r="H144" s="350"/>
      <c r="I144" s="350"/>
      <c r="J144" s="205" t="s">
        <v>123</v>
      </c>
      <c r="K144" s="206">
        <v>3</v>
      </c>
      <c r="L144" s="298"/>
      <c r="M144" s="350"/>
      <c r="N144" s="298">
        <f>ROUND(L144*K144,2)</f>
        <v>0</v>
      </c>
      <c r="O144" s="350"/>
      <c r="P144" s="350"/>
      <c r="Q144" s="350"/>
      <c r="R144" s="141"/>
      <c r="T144" s="142"/>
      <c r="U144" s="139"/>
      <c r="V144" s="139"/>
      <c r="W144" s="143"/>
      <c r="X144" s="139"/>
      <c r="Y144" s="143"/>
      <c r="Z144" s="139"/>
      <c r="AA144" s="144"/>
      <c r="AR144" s="145"/>
      <c r="AT144" s="146"/>
      <c r="AU144" s="146"/>
      <c r="AY144" s="145"/>
      <c r="BK144" s="147"/>
    </row>
    <row r="145" spans="2:63" s="9" customFormat="1" ht="30.75" customHeight="1">
      <c r="B145" s="138"/>
      <c r="C145" s="203">
        <v>11</v>
      </c>
      <c r="D145" s="203" t="s">
        <v>122</v>
      </c>
      <c r="E145" s="204" t="s">
        <v>467</v>
      </c>
      <c r="F145" s="289" t="s">
        <v>468</v>
      </c>
      <c r="G145" s="350"/>
      <c r="H145" s="350"/>
      <c r="I145" s="350"/>
      <c r="J145" s="205" t="s">
        <v>123</v>
      </c>
      <c r="K145" s="206">
        <v>3</v>
      </c>
      <c r="L145" s="298"/>
      <c r="M145" s="350"/>
      <c r="N145" s="298">
        <f aca="true" t="shared" si="0" ref="N145">ROUND(L145*K145,2)</f>
        <v>0</v>
      </c>
      <c r="O145" s="350"/>
      <c r="P145" s="350"/>
      <c r="Q145" s="350"/>
      <c r="R145" s="141"/>
      <c r="T145" s="142"/>
      <c r="U145" s="139"/>
      <c r="V145" s="139"/>
      <c r="W145" s="143"/>
      <c r="X145" s="139"/>
      <c r="Y145" s="143"/>
      <c r="Z145" s="139"/>
      <c r="AA145" s="144"/>
      <c r="AR145" s="145"/>
      <c r="AT145" s="146"/>
      <c r="AU145" s="146"/>
      <c r="AY145" s="145"/>
      <c r="BK145" s="147"/>
    </row>
    <row r="146" spans="2:63" s="9" customFormat="1" ht="30.75" customHeight="1">
      <c r="B146" s="138"/>
      <c r="C146" s="203">
        <v>12</v>
      </c>
      <c r="D146" s="203" t="s">
        <v>122</v>
      </c>
      <c r="E146" s="204" t="s">
        <v>469</v>
      </c>
      <c r="F146" s="367" t="s">
        <v>470</v>
      </c>
      <c r="G146" s="368"/>
      <c r="H146" s="368"/>
      <c r="I146" s="369"/>
      <c r="J146" s="205" t="s">
        <v>128</v>
      </c>
      <c r="K146" s="206">
        <v>6</v>
      </c>
      <c r="L146" s="317"/>
      <c r="M146" s="318"/>
      <c r="N146" s="317">
        <f>ROUND(L146*K146,2)</f>
        <v>0</v>
      </c>
      <c r="O146" s="319"/>
      <c r="P146" s="319"/>
      <c r="Q146" s="318"/>
      <c r="R146" s="141"/>
      <c r="T146" s="142"/>
      <c r="U146" s="139"/>
      <c r="V146" s="139"/>
      <c r="W146" s="143"/>
      <c r="X146" s="139"/>
      <c r="Y146" s="143"/>
      <c r="Z146" s="139"/>
      <c r="AA146" s="144"/>
      <c r="AR146" s="145"/>
      <c r="AT146" s="146"/>
      <c r="AU146" s="146"/>
      <c r="AY146" s="145"/>
      <c r="BK146" s="147"/>
    </row>
    <row r="147" spans="2:63" s="9" customFormat="1" ht="30.75" customHeight="1">
      <c r="B147" s="138"/>
      <c r="C147" s="203">
        <v>13</v>
      </c>
      <c r="D147" s="203" t="s">
        <v>122</v>
      </c>
      <c r="E147" s="204" t="s">
        <v>471</v>
      </c>
      <c r="F147" s="289" t="s">
        <v>472</v>
      </c>
      <c r="G147" s="350"/>
      <c r="H147" s="350"/>
      <c r="I147" s="350"/>
      <c r="J147" s="205" t="s">
        <v>138</v>
      </c>
      <c r="K147" s="249">
        <v>0.688</v>
      </c>
      <c r="L147" s="298"/>
      <c r="M147" s="350"/>
      <c r="N147" s="298">
        <f>ROUND(L147*K147,2)</f>
        <v>0</v>
      </c>
      <c r="O147" s="350"/>
      <c r="P147" s="350"/>
      <c r="Q147" s="350"/>
      <c r="R147" s="141"/>
      <c r="T147" s="142"/>
      <c r="U147" s="139"/>
      <c r="V147" s="139"/>
      <c r="W147" s="143"/>
      <c r="X147" s="139"/>
      <c r="Y147" s="143"/>
      <c r="Z147" s="139"/>
      <c r="AA147" s="144"/>
      <c r="AR147" s="145"/>
      <c r="AT147" s="146"/>
      <c r="AU147" s="146"/>
      <c r="AY147" s="145"/>
      <c r="BK147" s="147"/>
    </row>
    <row r="148" spans="2:63" s="9" customFormat="1" ht="30.75" customHeight="1">
      <c r="B148" s="138"/>
      <c r="C148" s="203">
        <v>14</v>
      </c>
      <c r="D148" s="203" t="s">
        <v>122</v>
      </c>
      <c r="E148" s="204" t="s">
        <v>473</v>
      </c>
      <c r="F148" s="289" t="s">
        <v>474</v>
      </c>
      <c r="G148" s="350"/>
      <c r="H148" s="350"/>
      <c r="I148" s="350"/>
      <c r="J148" s="205" t="s">
        <v>138</v>
      </c>
      <c r="K148" s="206">
        <v>426.6</v>
      </c>
      <c r="L148" s="298"/>
      <c r="M148" s="350"/>
      <c r="N148" s="298">
        <f>ROUND(L148*K148,2)</f>
        <v>0</v>
      </c>
      <c r="O148" s="350"/>
      <c r="P148" s="350"/>
      <c r="Q148" s="350"/>
      <c r="R148" s="141"/>
      <c r="T148" s="142"/>
      <c r="U148" s="139"/>
      <c r="V148" s="139"/>
      <c r="W148" s="143"/>
      <c r="X148" s="139"/>
      <c r="Y148" s="143"/>
      <c r="Z148" s="139"/>
      <c r="AA148" s="144"/>
      <c r="AR148" s="145"/>
      <c r="AT148" s="146"/>
      <c r="AU148" s="146"/>
      <c r="AY148" s="145"/>
      <c r="BK148" s="147"/>
    </row>
    <row r="149" spans="2:63" s="9" customFormat="1" ht="30.75" customHeight="1">
      <c r="B149" s="138"/>
      <c r="C149" s="169"/>
      <c r="D149" s="169"/>
      <c r="E149" s="250" t="s">
        <v>5</v>
      </c>
      <c r="F149" s="348" t="s">
        <v>481</v>
      </c>
      <c r="G149" s="370"/>
      <c r="H149" s="370"/>
      <c r="I149" s="370"/>
      <c r="J149" s="169"/>
      <c r="K149" s="243">
        <v>426.6</v>
      </c>
      <c r="L149" s="169"/>
      <c r="M149" s="169"/>
      <c r="N149" s="169"/>
      <c r="O149" s="169"/>
      <c r="P149" s="169"/>
      <c r="Q149" s="169"/>
      <c r="R149" s="141"/>
      <c r="T149" s="142"/>
      <c r="U149" s="139"/>
      <c r="V149" s="139"/>
      <c r="W149" s="143"/>
      <c r="X149" s="139"/>
      <c r="Y149" s="143"/>
      <c r="Z149" s="139"/>
      <c r="AA149" s="144"/>
      <c r="AR149" s="145"/>
      <c r="AT149" s="146"/>
      <c r="AU149" s="146"/>
      <c r="AY149" s="145"/>
      <c r="BK149" s="147"/>
    </row>
    <row r="150" spans="2:63" s="9" customFormat="1" ht="30.75" customHeight="1">
      <c r="B150" s="138"/>
      <c r="C150" s="203">
        <v>15</v>
      </c>
      <c r="D150" s="203" t="s">
        <v>122</v>
      </c>
      <c r="E150" s="204" t="s">
        <v>475</v>
      </c>
      <c r="F150" s="289" t="s">
        <v>476</v>
      </c>
      <c r="G150" s="350"/>
      <c r="H150" s="350"/>
      <c r="I150" s="350"/>
      <c r="J150" s="205" t="s">
        <v>138</v>
      </c>
      <c r="K150" s="206">
        <v>0.688</v>
      </c>
      <c r="L150" s="298"/>
      <c r="M150" s="350"/>
      <c r="N150" s="298">
        <f>ROUND(L150*K150,2)</f>
        <v>0</v>
      </c>
      <c r="O150" s="350"/>
      <c r="P150" s="350"/>
      <c r="Q150" s="350"/>
      <c r="R150" s="141"/>
      <c r="T150" s="142"/>
      <c r="U150" s="139"/>
      <c r="V150" s="139"/>
      <c r="W150" s="143"/>
      <c r="X150" s="139"/>
      <c r="Y150" s="143"/>
      <c r="Z150" s="139"/>
      <c r="AA150" s="144"/>
      <c r="AR150" s="145"/>
      <c r="AT150" s="146"/>
      <c r="AU150" s="146"/>
      <c r="AY150" s="145"/>
      <c r="BK150" s="147"/>
    </row>
    <row r="151" spans="2:63" s="9" customFormat="1" ht="30.75" customHeight="1">
      <c r="B151" s="138"/>
      <c r="C151" s="203">
        <v>16</v>
      </c>
      <c r="D151" s="203" t="s">
        <v>122</v>
      </c>
      <c r="E151" s="204" t="s">
        <v>477</v>
      </c>
      <c r="F151" s="289" t="s">
        <v>478</v>
      </c>
      <c r="G151" s="350"/>
      <c r="H151" s="350"/>
      <c r="I151" s="350"/>
      <c r="J151" s="205" t="s">
        <v>138</v>
      </c>
      <c r="K151" s="206">
        <v>0.888</v>
      </c>
      <c r="L151" s="298"/>
      <c r="M151" s="350"/>
      <c r="N151" s="298">
        <f>ROUND(L151*K151,2)</f>
        <v>0</v>
      </c>
      <c r="O151" s="350"/>
      <c r="P151" s="350"/>
      <c r="Q151" s="350"/>
      <c r="R151" s="141"/>
      <c r="T151" s="142"/>
      <c r="U151" s="139"/>
      <c r="V151" s="139"/>
      <c r="W151" s="143"/>
      <c r="X151" s="139"/>
      <c r="Y151" s="143"/>
      <c r="Z151" s="139"/>
      <c r="AA151" s="144"/>
      <c r="AR151" s="145"/>
      <c r="AT151" s="146"/>
      <c r="AU151" s="146"/>
      <c r="AY151" s="145"/>
      <c r="BK151" s="147"/>
    </row>
    <row r="152" spans="2:63" s="9" customFormat="1" ht="30.75" customHeight="1">
      <c r="B152" s="138"/>
      <c r="C152" s="203">
        <v>17</v>
      </c>
      <c r="D152" s="203" t="s">
        <v>122</v>
      </c>
      <c r="E152" s="204" t="s">
        <v>147</v>
      </c>
      <c r="F152" s="289" t="s">
        <v>482</v>
      </c>
      <c r="G152" s="289"/>
      <c r="H152" s="289"/>
      <c r="I152" s="289"/>
      <c r="J152" s="205" t="s">
        <v>123</v>
      </c>
      <c r="K152" s="206">
        <v>1.5</v>
      </c>
      <c r="L152" s="298"/>
      <c r="M152" s="298"/>
      <c r="N152" s="298">
        <f>ROUND(L152*K152,2)</f>
        <v>0</v>
      </c>
      <c r="O152" s="298"/>
      <c r="P152" s="298"/>
      <c r="Q152" s="298"/>
      <c r="R152" s="141"/>
      <c r="T152" s="142"/>
      <c r="U152" s="139"/>
      <c r="V152" s="139"/>
      <c r="W152" s="143"/>
      <c r="X152" s="139"/>
      <c r="Y152" s="143"/>
      <c r="Z152" s="139"/>
      <c r="AA152" s="144"/>
      <c r="AR152" s="145"/>
      <c r="AT152" s="146"/>
      <c r="AU152" s="146"/>
      <c r="AY152" s="145"/>
      <c r="BK152" s="147"/>
    </row>
    <row r="153" spans="2:63" s="9" customFormat="1" ht="30.75" customHeight="1">
      <c r="B153" s="138"/>
      <c r="C153" s="169"/>
      <c r="D153" s="169"/>
      <c r="E153" s="250" t="s">
        <v>5</v>
      </c>
      <c r="F153" s="348" t="s">
        <v>495</v>
      </c>
      <c r="G153" s="371"/>
      <c r="H153" s="371"/>
      <c r="I153" s="371"/>
      <c r="J153" s="169"/>
      <c r="K153" s="243">
        <v>1.5</v>
      </c>
      <c r="L153" s="169"/>
      <c r="M153" s="169"/>
      <c r="N153" s="169"/>
      <c r="O153" s="169"/>
      <c r="P153" s="169"/>
      <c r="Q153" s="169"/>
      <c r="R153" s="141"/>
      <c r="T153" s="142"/>
      <c r="U153" s="139"/>
      <c r="V153" s="139"/>
      <c r="W153" s="143"/>
      <c r="X153" s="139"/>
      <c r="Y153" s="143"/>
      <c r="Z153" s="139"/>
      <c r="AA153" s="144"/>
      <c r="AR153" s="145"/>
      <c r="AT153" s="146"/>
      <c r="AU153" s="146"/>
      <c r="AY153" s="145"/>
      <c r="BK153" s="147"/>
    </row>
    <row r="154" spans="2:63" s="9" customFormat="1" ht="30.75" customHeight="1">
      <c r="B154" s="138"/>
      <c r="C154" s="203">
        <v>18</v>
      </c>
      <c r="D154" s="203" t="s">
        <v>122</v>
      </c>
      <c r="E154" s="204" t="s">
        <v>483</v>
      </c>
      <c r="F154" s="289" t="s">
        <v>484</v>
      </c>
      <c r="G154" s="289"/>
      <c r="H154" s="289"/>
      <c r="I154" s="289"/>
      <c r="J154" s="205" t="s">
        <v>123</v>
      </c>
      <c r="K154" s="206">
        <v>1.5</v>
      </c>
      <c r="L154" s="298"/>
      <c r="M154" s="298"/>
      <c r="N154" s="298">
        <f aca="true" t="shared" si="1" ref="N154:N160">ROUND(L154*K154,2)</f>
        <v>0</v>
      </c>
      <c r="O154" s="298"/>
      <c r="P154" s="298"/>
      <c r="Q154" s="298"/>
      <c r="R154" s="141"/>
      <c r="T154" s="142"/>
      <c r="U154" s="139"/>
      <c r="V154" s="139"/>
      <c r="W154" s="143"/>
      <c r="X154" s="139"/>
      <c r="Y154" s="143"/>
      <c r="Z154" s="139"/>
      <c r="AA154" s="144"/>
      <c r="AR154" s="145"/>
      <c r="AT154" s="146"/>
      <c r="AU154" s="146"/>
      <c r="AY154" s="145"/>
      <c r="BK154" s="147"/>
    </row>
    <row r="155" spans="2:63" s="9" customFormat="1" ht="30.75" customHeight="1">
      <c r="B155" s="138"/>
      <c r="C155" s="203">
        <v>19</v>
      </c>
      <c r="D155" s="203" t="s">
        <v>122</v>
      </c>
      <c r="E155" s="204" t="s">
        <v>485</v>
      </c>
      <c r="F155" s="289" t="s">
        <v>486</v>
      </c>
      <c r="G155" s="289"/>
      <c r="H155" s="289"/>
      <c r="I155" s="289"/>
      <c r="J155" s="205" t="s">
        <v>123</v>
      </c>
      <c r="K155" s="206">
        <v>1.5</v>
      </c>
      <c r="L155" s="298"/>
      <c r="M155" s="298"/>
      <c r="N155" s="298">
        <f t="shared" si="1"/>
        <v>0</v>
      </c>
      <c r="O155" s="298"/>
      <c r="P155" s="298"/>
      <c r="Q155" s="298"/>
      <c r="R155" s="141"/>
      <c r="T155" s="142"/>
      <c r="U155" s="139"/>
      <c r="V155" s="139"/>
      <c r="W155" s="143"/>
      <c r="X155" s="139"/>
      <c r="Y155" s="143"/>
      <c r="Z155" s="139"/>
      <c r="AA155" s="144"/>
      <c r="AR155" s="145"/>
      <c r="AT155" s="146"/>
      <c r="AU155" s="146"/>
      <c r="AY155" s="145"/>
      <c r="BK155" s="147"/>
    </row>
    <row r="156" spans="2:63" s="9" customFormat="1" ht="30.75" customHeight="1">
      <c r="B156" s="138"/>
      <c r="C156" s="203">
        <v>20</v>
      </c>
      <c r="D156" s="203" t="s">
        <v>122</v>
      </c>
      <c r="E156" s="204" t="s">
        <v>487</v>
      </c>
      <c r="F156" s="289" t="s">
        <v>488</v>
      </c>
      <c r="G156" s="289"/>
      <c r="H156" s="289"/>
      <c r="I156" s="289"/>
      <c r="J156" s="205" t="s">
        <v>123</v>
      </c>
      <c r="K156" s="206">
        <v>1.5</v>
      </c>
      <c r="L156" s="298"/>
      <c r="M156" s="298"/>
      <c r="N156" s="298">
        <f t="shared" si="1"/>
        <v>0</v>
      </c>
      <c r="O156" s="298"/>
      <c r="P156" s="298"/>
      <c r="Q156" s="298"/>
      <c r="R156" s="141"/>
      <c r="T156" s="142"/>
      <c r="U156" s="139"/>
      <c r="V156" s="139"/>
      <c r="W156" s="143"/>
      <c r="X156" s="139"/>
      <c r="Y156" s="143"/>
      <c r="Z156" s="139"/>
      <c r="AA156" s="144"/>
      <c r="AR156" s="145"/>
      <c r="AT156" s="146"/>
      <c r="AU156" s="146"/>
      <c r="AY156" s="145"/>
      <c r="BK156" s="147"/>
    </row>
    <row r="157" spans="2:63" s="9" customFormat="1" ht="30.75" customHeight="1">
      <c r="B157" s="138"/>
      <c r="C157" s="203">
        <v>21</v>
      </c>
      <c r="D157" s="203" t="s">
        <v>122</v>
      </c>
      <c r="E157" s="204" t="s">
        <v>489</v>
      </c>
      <c r="F157" s="289" t="s">
        <v>490</v>
      </c>
      <c r="G157" s="289"/>
      <c r="H157" s="289"/>
      <c r="I157" s="289"/>
      <c r="J157" s="205" t="s">
        <v>123</v>
      </c>
      <c r="K157" s="206">
        <v>3</v>
      </c>
      <c r="L157" s="298"/>
      <c r="M157" s="298"/>
      <c r="N157" s="298">
        <f t="shared" si="1"/>
        <v>0</v>
      </c>
      <c r="O157" s="298"/>
      <c r="P157" s="298"/>
      <c r="Q157" s="298"/>
      <c r="R157" s="141"/>
      <c r="T157" s="142"/>
      <c r="U157" s="139"/>
      <c r="V157" s="139"/>
      <c r="W157" s="143"/>
      <c r="X157" s="139"/>
      <c r="Y157" s="143"/>
      <c r="Z157" s="139"/>
      <c r="AA157" s="144"/>
      <c r="AR157" s="145"/>
      <c r="AT157" s="146"/>
      <c r="AU157" s="146"/>
      <c r="AY157" s="145"/>
      <c r="BK157" s="147"/>
    </row>
    <row r="158" spans="2:63" s="9" customFormat="1" ht="30.75" customHeight="1">
      <c r="B158" s="138"/>
      <c r="C158" s="203">
        <v>22</v>
      </c>
      <c r="D158" s="203" t="s">
        <v>122</v>
      </c>
      <c r="E158" s="204" t="s">
        <v>491</v>
      </c>
      <c r="F158" s="289" t="s">
        <v>492</v>
      </c>
      <c r="G158" s="289"/>
      <c r="H158" s="289"/>
      <c r="I158" s="289"/>
      <c r="J158" s="205" t="s">
        <v>123</v>
      </c>
      <c r="K158" s="206">
        <v>3</v>
      </c>
      <c r="L158" s="298"/>
      <c r="M158" s="298"/>
      <c r="N158" s="298">
        <f t="shared" si="1"/>
        <v>0</v>
      </c>
      <c r="O158" s="298"/>
      <c r="P158" s="298"/>
      <c r="Q158" s="298"/>
      <c r="R158" s="141"/>
      <c r="T158" s="142"/>
      <c r="U158" s="139"/>
      <c r="V158" s="139"/>
      <c r="W158" s="143"/>
      <c r="X158" s="139"/>
      <c r="Y158" s="143"/>
      <c r="Z158" s="139"/>
      <c r="AA158" s="144"/>
      <c r="AR158" s="145"/>
      <c r="AT158" s="146"/>
      <c r="AU158" s="146"/>
      <c r="AY158" s="145"/>
      <c r="BK158" s="147"/>
    </row>
    <row r="159" spans="2:63" s="9" customFormat="1" ht="30.75" customHeight="1">
      <c r="B159" s="138"/>
      <c r="C159" s="203">
        <v>23</v>
      </c>
      <c r="D159" s="203" t="s">
        <v>122</v>
      </c>
      <c r="E159" s="204" t="s">
        <v>493</v>
      </c>
      <c r="F159" s="289" t="s">
        <v>494</v>
      </c>
      <c r="G159" s="289"/>
      <c r="H159" s="289"/>
      <c r="I159" s="289"/>
      <c r="J159" s="205" t="s">
        <v>128</v>
      </c>
      <c r="K159" s="206">
        <v>6</v>
      </c>
      <c r="L159" s="298"/>
      <c r="M159" s="298"/>
      <c r="N159" s="298">
        <f t="shared" si="1"/>
        <v>0</v>
      </c>
      <c r="O159" s="298"/>
      <c r="P159" s="298"/>
      <c r="Q159" s="298"/>
      <c r="R159" s="141"/>
      <c r="T159" s="142"/>
      <c r="U159" s="139"/>
      <c r="V159" s="139"/>
      <c r="W159" s="143"/>
      <c r="X159" s="139"/>
      <c r="Y159" s="143"/>
      <c r="Z159" s="139"/>
      <c r="AA159" s="144"/>
      <c r="AR159" s="145"/>
      <c r="AT159" s="146"/>
      <c r="AU159" s="146"/>
      <c r="AY159" s="145"/>
      <c r="BK159" s="147"/>
    </row>
    <row r="160" spans="2:63" s="9" customFormat="1" ht="28.5" customHeight="1">
      <c r="B160" s="138"/>
      <c r="C160" s="203">
        <v>24</v>
      </c>
      <c r="D160" s="203" t="s">
        <v>122</v>
      </c>
      <c r="E160" s="204" t="s">
        <v>479</v>
      </c>
      <c r="F160" s="289" t="s">
        <v>480</v>
      </c>
      <c r="G160" s="350"/>
      <c r="H160" s="350"/>
      <c r="I160" s="350"/>
      <c r="J160" s="205" t="s">
        <v>130</v>
      </c>
      <c r="K160" s="206">
        <v>1</v>
      </c>
      <c r="L160" s="298"/>
      <c r="M160" s="350"/>
      <c r="N160" s="298">
        <f t="shared" si="1"/>
        <v>0</v>
      </c>
      <c r="O160" s="350"/>
      <c r="P160" s="350"/>
      <c r="Q160" s="350"/>
      <c r="R160" s="141"/>
      <c r="T160" s="142"/>
      <c r="U160" s="139"/>
      <c r="V160" s="139"/>
      <c r="W160" s="143"/>
      <c r="X160" s="139"/>
      <c r="Y160" s="143"/>
      <c r="Z160" s="139"/>
      <c r="AA160" s="144"/>
      <c r="AR160" s="145"/>
      <c r="AT160" s="146"/>
      <c r="AU160" s="146"/>
      <c r="AY160" s="145"/>
      <c r="BK160" s="147"/>
    </row>
    <row r="161" spans="2:63" s="9" customFormat="1" ht="29.85" customHeight="1">
      <c r="B161" s="138"/>
      <c r="C161" s="139"/>
      <c r="D161" s="196" t="s">
        <v>321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363">
        <f>SUM(N162:Q165)</f>
        <v>0</v>
      </c>
      <c r="O161" s="364"/>
      <c r="P161" s="364"/>
      <c r="Q161" s="364"/>
      <c r="R161" s="141"/>
      <c r="T161" s="142"/>
      <c r="U161" s="139"/>
      <c r="V161" s="139"/>
      <c r="W161" s="143">
        <f>SUM(W162:W165)</f>
        <v>46.7845</v>
      </c>
      <c r="X161" s="139"/>
      <c r="Y161" s="143">
        <f>SUM(Y162:Y165)</f>
        <v>2.3742010000000002</v>
      </c>
      <c r="Z161" s="139"/>
      <c r="AA161" s="144">
        <f>SUM(AA162:AA165)</f>
        <v>0</v>
      </c>
      <c r="AR161" s="145" t="s">
        <v>76</v>
      </c>
      <c r="AT161" s="146" t="s">
        <v>69</v>
      </c>
      <c r="AU161" s="146" t="s">
        <v>76</v>
      </c>
      <c r="AY161" s="145" t="s">
        <v>121</v>
      </c>
      <c r="BK161" s="147">
        <f>SUM(BK162:BK165)</f>
        <v>0</v>
      </c>
    </row>
    <row r="162" spans="2:65" s="1" customFormat="1" ht="25.5" customHeight="1">
      <c r="B162" s="120"/>
      <c r="C162" s="222">
        <v>25</v>
      </c>
      <c r="D162" s="222" t="s">
        <v>122</v>
      </c>
      <c r="E162" s="204" t="s">
        <v>410</v>
      </c>
      <c r="F162" s="342" t="s">
        <v>161</v>
      </c>
      <c r="G162" s="343"/>
      <c r="H162" s="343"/>
      <c r="I162" s="344"/>
      <c r="J162" s="224" t="s">
        <v>123</v>
      </c>
      <c r="K162" s="225">
        <v>94</v>
      </c>
      <c r="L162" s="345"/>
      <c r="M162" s="346"/>
      <c r="N162" s="345">
        <f>ROUND(L162*K162,2)</f>
        <v>0</v>
      </c>
      <c r="O162" s="347"/>
      <c r="P162" s="347"/>
      <c r="Q162" s="346"/>
      <c r="R162" s="123"/>
      <c r="T162" s="153" t="s">
        <v>5</v>
      </c>
      <c r="U162" s="41" t="s">
        <v>35</v>
      </c>
      <c r="V162" s="154">
        <v>0.47</v>
      </c>
      <c r="W162" s="154">
        <f>V162*K162</f>
        <v>44.18</v>
      </c>
      <c r="X162" s="154">
        <v>0.021</v>
      </c>
      <c r="Y162" s="154">
        <f>X162*K162</f>
        <v>1.9740000000000002</v>
      </c>
      <c r="Z162" s="154">
        <v>0</v>
      </c>
      <c r="AA162" s="155">
        <f>Z162*K162</f>
        <v>0</v>
      </c>
      <c r="AR162" s="19" t="s">
        <v>127</v>
      </c>
      <c r="AT162" s="19" t="s">
        <v>122</v>
      </c>
      <c r="AU162" s="19" t="s">
        <v>90</v>
      </c>
      <c r="AY162" s="19" t="s">
        <v>121</v>
      </c>
      <c r="BE162" s="156">
        <f>IF(U162="základní",N162,0)</f>
        <v>0</v>
      </c>
      <c r="BF162" s="156">
        <f>IF(U162="snížená",N162,0)</f>
        <v>0</v>
      </c>
      <c r="BG162" s="156">
        <f>IF(U162="zákl. přenesená",N162,0)</f>
        <v>0</v>
      </c>
      <c r="BH162" s="156">
        <f>IF(U162="sníž. přenesená",N162,0)</f>
        <v>0</v>
      </c>
      <c r="BI162" s="156">
        <f>IF(U162="nulová",N162,0)</f>
        <v>0</v>
      </c>
      <c r="BJ162" s="19" t="s">
        <v>76</v>
      </c>
      <c r="BK162" s="156">
        <f>ROUND(L162*K162,2)</f>
        <v>0</v>
      </c>
      <c r="BL162" s="19" t="s">
        <v>127</v>
      </c>
      <c r="BM162" s="19" t="s">
        <v>162</v>
      </c>
    </row>
    <row r="163" spans="2:51" s="10" customFormat="1" ht="24.75" customHeight="1">
      <c r="B163" s="157"/>
      <c r="C163" s="218"/>
      <c r="D163" s="218"/>
      <c r="E163" s="219"/>
      <c r="F163" s="348" t="s">
        <v>496</v>
      </c>
      <c r="G163" s="349"/>
      <c r="H163" s="349"/>
      <c r="I163" s="349"/>
      <c r="J163" s="218"/>
      <c r="K163" s="220"/>
      <c r="L163" s="218"/>
      <c r="M163" s="218"/>
      <c r="N163" s="218"/>
      <c r="O163" s="218"/>
      <c r="P163" s="218"/>
      <c r="Q163" s="218"/>
      <c r="R163" s="159"/>
      <c r="T163" s="160"/>
      <c r="U163" s="158"/>
      <c r="V163" s="158"/>
      <c r="W163" s="158"/>
      <c r="X163" s="158"/>
      <c r="Y163" s="158"/>
      <c r="Z163" s="158"/>
      <c r="AA163" s="161"/>
      <c r="AT163" s="162" t="s">
        <v>125</v>
      </c>
      <c r="AU163" s="162" t="s">
        <v>90</v>
      </c>
      <c r="AV163" s="10" t="s">
        <v>90</v>
      </c>
      <c r="AW163" s="10" t="s">
        <v>28</v>
      </c>
      <c r="AX163" s="10" t="s">
        <v>76</v>
      </c>
      <c r="AY163" s="162" t="s">
        <v>121</v>
      </c>
    </row>
    <row r="164" spans="2:65" s="1" customFormat="1" ht="34.5" customHeight="1">
      <c r="B164" s="120"/>
      <c r="C164" s="203">
        <v>26</v>
      </c>
      <c r="D164" s="203" t="s">
        <v>122</v>
      </c>
      <c r="E164" s="193" t="s">
        <v>410</v>
      </c>
      <c r="F164" s="314" t="s">
        <v>411</v>
      </c>
      <c r="G164" s="315"/>
      <c r="H164" s="315"/>
      <c r="I164" s="316"/>
      <c r="J164" s="205" t="s">
        <v>123</v>
      </c>
      <c r="K164" s="206">
        <v>4.75</v>
      </c>
      <c r="L164" s="317"/>
      <c r="M164" s="318"/>
      <c r="N164" s="317">
        <f>ROUND(L164*K164,2)</f>
        <v>0</v>
      </c>
      <c r="O164" s="319"/>
      <c r="P164" s="319"/>
      <c r="Q164" s="318"/>
      <c r="R164" s="123"/>
      <c r="T164" s="153" t="s">
        <v>5</v>
      </c>
      <c r="U164" s="41" t="s">
        <v>35</v>
      </c>
      <c r="V164" s="154">
        <v>0.38</v>
      </c>
      <c r="W164" s="154">
        <f>V164*K164</f>
        <v>1.805</v>
      </c>
      <c r="X164" s="154">
        <v>0.013</v>
      </c>
      <c r="Y164" s="154">
        <f>X164*K164</f>
        <v>0.06175</v>
      </c>
      <c r="Z164" s="154">
        <v>0</v>
      </c>
      <c r="AA164" s="155">
        <f>Z164*K164</f>
        <v>0</v>
      </c>
      <c r="AR164" s="19" t="s">
        <v>127</v>
      </c>
      <c r="AT164" s="19" t="s">
        <v>122</v>
      </c>
      <c r="AU164" s="19" t="s">
        <v>90</v>
      </c>
      <c r="AY164" s="19" t="s">
        <v>121</v>
      </c>
      <c r="BE164" s="156">
        <f>IF(U164="základní",N164,0)</f>
        <v>0</v>
      </c>
      <c r="BF164" s="156">
        <f>IF(U164="snížená",N164,0)</f>
        <v>0</v>
      </c>
      <c r="BG164" s="156">
        <f>IF(U164="zákl. přenesená",N164,0)</f>
        <v>0</v>
      </c>
      <c r="BH164" s="156">
        <f>IF(U164="sníž. přenesená",N164,0)</f>
        <v>0</v>
      </c>
      <c r="BI164" s="156">
        <f>IF(U164="nulová",N164,0)</f>
        <v>0</v>
      </c>
      <c r="BJ164" s="19" t="s">
        <v>76</v>
      </c>
      <c r="BK164" s="156">
        <f>ROUND(L164*K164,2)</f>
        <v>0</v>
      </c>
      <c r="BL164" s="19" t="s">
        <v>127</v>
      </c>
      <c r="BM164" s="19" t="s">
        <v>163</v>
      </c>
    </row>
    <row r="165" spans="2:65" s="1" customFormat="1" ht="25.5" customHeight="1">
      <c r="B165" s="120"/>
      <c r="C165" s="203">
        <v>27</v>
      </c>
      <c r="D165" s="203" t="s">
        <v>122</v>
      </c>
      <c r="E165" s="204" t="s">
        <v>164</v>
      </c>
      <c r="F165" s="289" t="s">
        <v>165</v>
      </c>
      <c r="G165" s="289"/>
      <c r="H165" s="289"/>
      <c r="I165" s="289"/>
      <c r="J165" s="205" t="s">
        <v>134</v>
      </c>
      <c r="K165" s="206">
        <v>0.15</v>
      </c>
      <c r="L165" s="298"/>
      <c r="M165" s="298"/>
      <c r="N165" s="298">
        <f>ROUND(L165*K165,2)</f>
        <v>0</v>
      </c>
      <c r="O165" s="298"/>
      <c r="P165" s="298"/>
      <c r="Q165" s="298"/>
      <c r="R165" s="123"/>
      <c r="T165" s="153" t="s">
        <v>5</v>
      </c>
      <c r="U165" s="41" t="s">
        <v>35</v>
      </c>
      <c r="V165" s="154">
        <v>5.33</v>
      </c>
      <c r="W165" s="154">
        <f>V165*K165</f>
        <v>0.7995</v>
      </c>
      <c r="X165" s="154">
        <v>2.25634</v>
      </c>
      <c r="Y165" s="154">
        <f>X165*K165</f>
        <v>0.33845099999999995</v>
      </c>
      <c r="Z165" s="154">
        <v>0</v>
      </c>
      <c r="AA165" s="155">
        <f>Z165*K165</f>
        <v>0</v>
      </c>
      <c r="AR165" s="19" t="s">
        <v>127</v>
      </c>
      <c r="AT165" s="19" t="s">
        <v>122</v>
      </c>
      <c r="AU165" s="19" t="s">
        <v>90</v>
      </c>
      <c r="AY165" s="19" t="s">
        <v>121</v>
      </c>
      <c r="BE165" s="156">
        <f>IF(U165="základní",N165,0)</f>
        <v>0</v>
      </c>
      <c r="BF165" s="156">
        <f>IF(U165="snížená",N165,0)</f>
        <v>0</v>
      </c>
      <c r="BG165" s="156">
        <f>IF(U165="zákl. přenesená",N165,0)</f>
        <v>0</v>
      </c>
      <c r="BH165" s="156">
        <f>IF(U165="sníž. přenesená",N165,0)</f>
        <v>0</v>
      </c>
      <c r="BI165" s="156">
        <f>IF(U165="nulová",N165,0)</f>
        <v>0</v>
      </c>
      <c r="BJ165" s="19" t="s">
        <v>76</v>
      </c>
      <c r="BK165" s="156">
        <f>ROUND(L165*K165,2)</f>
        <v>0</v>
      </c>
      <c r="BL165" s="19" t="s">
        <v>127</v>
      </c>
      <c r="BM165" s="19" t="s">
        <v>166</v>
      </c>
    </row>
    <row r="166" spans="2:63" s="9" customFormat="1" ht="29.85" customHeight="1">
      <c r="B166" s="138"/>
      <c r="C166" s="139"/>
      <c r="D166" s="196" t="s">
        <v>317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325">
        <f>SUM(N167:Q190)</f>
        <v>0</v>
      </c>
      <c r="O166" s="326"/>
      <c r="P166" s="326"/>
      <c r="Q166" s="326"/>
      <c r="R166" s="141"/>
      <c r="T166" s="142"/>
      <c r="U166" s="139"/>
      <c r="V166" s="139"/>
      <c r="W166" s="143" t="e">
        <f>SUM(#REF!)</f>
        <v>#REF!</v>
      </c>
      <c r="X166" s="139"/>
      <c r="Y166" s="143" t="e">
        <f>SUM(#REF!)</f>
        <v>#REF!</v>
      </c>
      <c r="Z166" s="139"/>
      <c r="AA166" s="144" t="e">
        <f>SUM(#REF!)</f>
        <v>#REF!</v>
      </c>
      <c r="AR166" s="145" t="s">
        <v>76</v>
      </c>
      <c r="AT166" s="146" t="s">
        <v>69</v>
      </c>
      <c r="AU166" s="146" t="s">
        <v>76</v>
      </c>
      <c r="AY166" s="145" t="s">
        <v>121</v>
      </c>
      <c r="BK166" s="147" t="e">
        <f>SUM(#REF!)</f>
        <v>#REF!</v>
      </c>
    </row>
    <row r="167" spans="2:63" s="9" customFormat="1" ht="29.85" customHeight="1">
      <c r="B167" s="138"/>
      <c r="C167" s="203">
        <v>28</v>
      </c>
      <c r="D167" s="203" t="s">
        <v>122</v>
      </c>
      <c r="E167" s="193" t="s">
        <v>412</v>
      </c>
      <c r="F167" s="288" t="s">
        <v>318</v>
      </c>
      <c r="G167" s="350"/>
      <c r="H167" s="350"/>
      <c r="I167" s="350"/>
      <c r="J167" s="205" t="s">
        <v>130</v>
      </c>
      <c r="K167" s="206">
        <v>8</v>
      </c>
      <c r="L167" s="298"/>
      <c r="M167" s="350"/>
      <c r="N167" s="298">
        <f aca="true" t="shared" si="2" ref="N167:N169">ROUND(L167*K167,2)</f>
        <v>0</v>
      </c>
      <c r="O167" s="350"/>
      <c r="P167" s="350"/>
      <c r="Q167" s="350"/>
      <c r="R167" s="141"/>
      <c r="T167" s="142"/>
      <c r="U167" s="139"/>
      <c r="V167" s="139"/>
      <c r="W167" s="143"/>
      <c r="X167" s="139"/>
      <c r="Y167" s="143"/>
      <c r="Z167" s="139"/>
      <c r="AA167" s="144"/>
      <c r="AR167" s="145"/>
      <c r="AT167" s="146"/>
      <c r="AU167" s="146"/>
      <c r="AY167" s="145"/>
      <c r="BK167" s="147"/>
    </row>
    <row r="168" spans="2:63" s="9" customFormat="1" ht="29.85" customHeight="1">
      <c r="B168" s="138"/>
      <c r="C168" s="203">
        <v>29</v>
      </c>
      <c r="D168" s="203" t="s">
        <v>122</v>
      </c>
      <c r="E168" s="193" t="s">
        <v>413</v>
      </c>
      <c r="F168" s="288" t="s">
        <v>414</v>
      </c>
      <c r="G168" s="350"/>
      <c r="H168" s="350"/>
      <c r="I168" s="350"/>
      <c r="J168" s="205" t="s">
        <v>130</v>
      </c>
      <c r="K168" s="206">
        <v>1</v>
      </c>
      <c r="L168" s="298"/>
      <c r="M168" s="350"/>
      <c r="N168" s="298">
        <f t="shared" si="2"/>
        <v>0</v>
      </c>
      <c r="O168" s="350"/>
      <c r="P168" s="350"/>
      <c r="Q168" s="350"/>
      <c r="R168" s="141"/>
      <c r="T168" s="142"/>
      <c r="U168" s="139"/>
      <c r="V168" s="139"/>
      <c r="W168" s="143"/>
      <c r="X168" s="139"/>
      <c r="Y168" s="143"/>
      <c r="Z168" s="139"/>
      <c r="AA168" s="144"/>
      <c r="AR168" s="145"/>
      <c r="AT168" s="146"/>
      <c r="AU168" s="146"/>
      <c r="AY168" s="145"/>
      <c r="BK168" s="147"/>
    </row>
    <row r="169" spans="2:63" s="9" customFormat="1" ht="60" customHeight="1">
      <c r="B169" s="138"/>
      <c r="C169" s="203">
        <v>30</v>
      </c>
      <c r="D169" s="203" t="s">
        <v>122</v>
      </c>
      <c r="E169" s="204" t="s">
        <v>167</v>
      </c>
      <c r="F169" s="288" t="s">
        <v>331</v>
      </c>
      <c r="G169" s="289"/>
      <c r="H169" s="289"/>
      <c r="I169" s="289"/>
      <c r="J169" s="205" t="s">
        <v>134</v>
      </c>
      <c r="K169" s="206">
        <v>2.7</v>
      </c>
      <c r="L169" s="298"/>
      <c r="M169" s="298"/>
      <c r="N169" s="298">
        <f t="shared" si="2"/>
        <v>0</v>
      </c>
      <c r="O169" s="298"/>
      <c r="P169" s="298"/>
      <c r="Q169" s="298"/>
      <c r="R169" s="141"/>
      <c r="T169" s="142"/>
      <c r="U169" s="139"/>
      <c r="V169" s="139"/>
      <c r="W169" s="143"/>
      <c r="X169" s="139"/>
      <c r="Y169" s="143"/>
      <c r="Z169" s="139"/>
      <c r="AA169" s="144"/>
      <c r="AR169" s="145"/>
      <c r="AT169" s="146"/>
      <c r="AU169" s="146"/>
      <c r="AY169" s="145"/>
      <c r="BK169" s="147"/>
    </row>
    <row r="170" spans="2:63" s="9" customFormat="1" ht="29.85" customHeight="1">
      <c r="B170" s="138"/>
      <c r="C170" s="203">
        <v>31</v>
      </c>
      <c r="D170" s="203" t="s">
        <v>122</v>
      </c>
      <c r="E170" s="193" t="s">
        <v>401</v>
      </c>
      <c r="F170" s="288" t="s">
        <v>400</v>
      </c>
      <c r="G170" s="289"/>
      <c r="H170" s="289"/>
      <c r="I170" s="289"/>
      <c r="J170" s="205" t="s">
        <v>134</v>
      </c>
      <c r="K170" s="206">
        <v>1.5</v>
      </c>
      <c r="L170" s="298"/>
      <c r="M170" s="298"/>
      <c r="N170" s="298">
        <f>ROUND(L170*K170,2)</f>
        <v>0</v>
      </c>
      <c r="O170" s="298"/>
      <c r="P170" s="298"/>
      <c r="Q170" s="298"/>
      <c r="R170" s="141"/>
      <c r="T170" s="142"/>
      <c r="U170" s="139"/>
      <c r="V170" s="139"/>
      <c r="W170" s="143"/>
      <c r="X170" s="139"/>
      <c r="Y170" s="143"/>
      <c r="Z170" s="139"/>
      <c r="AA170" s="144"/>
      <c r="AR170" s="145"/>
      <c r="AT170" s="146"/>
      <c r="AU170" s="146"/>
      <c r="AY170" s="145"/>
      <c r="BK170" s="147"/>
    </row>
    <row r="171" spans="2:63" s="9" customFormat="1" ht="29.85" customHeight="1">
      <c r="B171" s="138"/>
      <c r="C171" s="242"/>
      <c r="D171" s="242"/>
      <c r="E171" s="210" t="s">
        <v>5</v>
      </c>
      <c r="F171" s="348" t="s">
        <v>497</v>
      </c>
      <c r="G171" s="351"/>
      <c r="H171" s="351"/>
      <c r="I171" s="351"/>
      <c r="J171" s="242"/>
      <c r="K171" s="211">
        <v>1.5</v>
      </c>
      <c r="L171" s="242"/>
      <c r="M171" s="242"/>
      <c r="N171" s="242"/>
      <c r="O171" s="242"/>
      <c r="P171" s="242"/>
      <c r="Q171" s="242"/>
      <c r="R171" s="141"/>
      <c r="T171" s="142"/>
      <c r="U171" s="139"/>
      <c r="V171" s="139"/>
      <c r="W171" s="143"/>
      <c r="X171" s="139"/>
      <c r="Y171" s="143"/>
      <c r="Z171" s="139"/>
      <c r="AA171" s="144"/>
      <c r="AR171" s="145"/>
      <c r="AT171" s="146"/>
      <c r="AU171" s="146"/>
      <c r="AY171" s="145"/>
      <c r="BK171" s="147"/>
    </row>
    <row r="172" spans="2:63" s="9" customFormat="1" ht="29.85" customHeight="1">
      <c r="B172" s="138"/>
      <c r="C172" s="203">
        <v>32</v>
      </c>
      <c r="D172" s="203" t="s">
        <v>122</v>
      </c>
      <c r="E172" s="204" t="s">
        <v>315</v>
      </c>
      <c r="F172" s="288" t="s">
        <v>404</v>
      </c>
      <c r="G172" s="350"/>
      <c r="H172" s="350"/>
      <c r="I172" s="350"/>
      <c r="J172" s="205" t="s">
        <v>134</v>
      </c>
      <c r="K172" s="206">
        <v>0.75</v>
      </c>
      <c r="L172" s="298"/>
      <c r="M172" s="350"/>
      <c r="N172" s="298">
        <f>ROUND(L172*K172,2)</f>
        <v>0</v>
      </c>
      <c r="O172" s="350"/>
      <c r="P172" s="350"/>
      <c r="Q172" s="350"/>
      <c r="R172" s="141"/>
      <c r="T172" s="142"/>
      <c r="U172" s="139"/>
      <c r="V172" s="139"/>
      <c r="W172" s="143"/>
      <c r="X172" s="139"/>
      <c r="Y172" s="143"/>
      <c r="Z172" s="139"/>
      <c r="AA172" s="144"/>
      <c r="AR172" s="145"/>
      <c r="AT172" s="146"/>
      <c r="AU172" s="146"/>
      <c r="AY172" s="145"/>
      <c r="BK172" s="147"/>
    </row>
    <row r="173" spans="2:63" s="9" customFormat="1" ht="24.75" customHeight="1">
      <c r="B173" s="138"/>
      <c r="C173" s="242"/>
      <c r="D173" s="242"/>
      <c r="E173" s="210" t="s">
        <v>5</v>
      </c>
      <c r="F173" s="348" t="s">
        <v>498</v>
      </c>
      <c r="G173" s="351"/>
      <c r="H173" s="351"/>
      <c r="I173" s="351"/>
      <c r="J173" s="242"/>
      <c r="K173" s="211">
        <v>0.75</v>
      </c>
      <c r="L173" s="242"/>
      <c r="M173" s="242"/>
      <c r="N173" s="242"/>
      <c r="O173" s="242"/>
      <c r="P173" s="242"/>
      <c r="Q173" s="242"/>
      <c r="R173" s="141"/>
      <c r="T173" s="142"/>
      <c r="U173" s="139"/>
      <c r="V173" s="139"/>
      <c r="W173" s="143"/>
      <c r="X173" s="139"/>
      <c r="Y173" s="143"/>
      <c r="Z173" s="139"/>
      <c r="AA173" s="144"/>
      <c r="AR173" s="145"/>
      <c r="AT173" s="146"/>
      <c r="AU173" s="146"/>
      <c r="AY173" s="145"/>
      <c r="BK173" s="147"/>
    </row>
    <row r="174" spans="2:63" s="9" customFormat="1" ht="59.25" customHeight="1">
      <c r="B174" s="138"/>
      <c r="C174" s="203">
        <v>33</v>
      </c>
      <c r="D174" s="203" t="s">
        <v>122</v>
      </c>
      <c r="E174" s="193" t="s">
        <v>405</v>
      </c>
      <c r="F174" s="288" t="s">
        <v>406</v>
      </c>
      <c r="G174" s="350"/>
      <c r="H174" s="350"/>
      <c r="I174" s="350"/>
      <c r="J174" s="205" t="s">
        <v>134</v>
      </c>
      <c r="K174" s="206">
        <v>1.35</v>
      </c>
      <c r="L174" s="298"/>
      <c r="M174" s="350"/>
      <c r="N174" s="298">
        <f>ROUND(L174*K174,2)</f>
        <v>0</v>
      </c>
      <c r="O174" s="350"/>
      <c r="P174" s="350"/>
      <c r="Q174" s="350"/>
      <c r="R174" s="141"/>
      <c r="T174" s="142"/>
      <c r="U174" s="139"/>
      <c r="V174" s="139"/>
      <c r="W174" s="143"/>
      <c r="X174" s="139"/>
      <c r="Y174" s="143"/>
      <c r="Z174" s="139"/>
      <c r="AA174" s="144"/>
      <c r="AR174" s="145"/>
      <c r="AT174" s="146"/>
      <c r="AU174" s="146"/>
      <c r="AY174" s="145"/>
      <c r="BK174" s="147"/>
    </row>
    <row r="175" spans="2:63" s="9" customFormat="1" ht="29.85" customHeight="1">
      <c r="B175" s="138"/>
      <c r="C175" s="242"/>
      <c r="D175" s="242"/>
      <c r="E175" s="210" t="s">
        <v>5</v>
      </c>
      <c r="F175" s="348" t="s">
        <v>499</v>
      </c>
      <c r="G175" s="351"/>
      <c r="H175" s="351"/>
      <c r="I175" s="351"/>
      <c r="J175" s="242"/>
      <c r="K175" s="211">
        <v>1.35</v>
      </c>
      <c r="L175" s="242"/>
      <c r="M175" s="242"/>
      <c r="N175" s="242"/>
      <c r="O175" s="242"/>
      <c r="P175" s="242"/>
      <c r="Q175" s="242"/>
      <c r="R175" s="141"/>
      <c r="T175" s="142"/>
      <c r="U175" s="139"/>
      <c r="V175" s="139"/>
      <c r="W175" s="143"/>
      <c r="X175" s="139"/>
      <c r="Y175" s="143"/>
      <c r="Z175" s="139"/>
      <c r="AA175" s="144"/>
      <c r="AR175" s="145"/>
      <c r="AT175" s="146"/>
      <c r="AU175" s="146"/>
      <c r="AY175" s="145"/>
      <c r="BK175" s="147"/>
    </row>
    <row r="176" spans="2:63" s="9" customFormat="1" ht="34.5" customHeight="1">
      <c r="B176" s="138"/>
      <c r="C176" s="203">
        <v>34</v>
      </c>
      <c r="D176" s="203" t="s">
        <v>122</v>
      </c>
      <c r="E176" s="204" t="s">
        <v>147</v>
      </c>
      <c r="F176" s="288" t="s">
        <v>319</v>
      </c>
      <c r="G176" s="289"/>
      <c r="H176" s="289"/>
      <c r="I176" s="289"/>
      <c r="J176" s="205" t="s">
        <v>123</v>
      </c>
      <c r="K176" s="206">
        <v>1.5</v>
      </c>
      <c r="L176" s="298"/>
      <c r="M176" s="298"/>
      <c r="N176" s="298">
        <f aca="true" t="shared" si="3" ref="N176">ROUND(L176*K176,2)</f>
        <v>0</v>
      </c>
      <c r="O176" s="298"/>
      <c r="P176" s="298"/>
      <c r="Q176" s="298"/>
      <c r="R176" s="141"/>
      <c r="T176" s="142"/>
      <c r="U176" s="139"/>
      <c r="V176" s="139"/>
      <c r="W176" s="143"/>
      <c r="X176" s="139"/>
      <c r="Y176" s="143"/>
      <c r="Z176" s="139"/>
      <c r="AA176" s="144"/>
      <c r="AR176" s="145"/>
      <c r="AT176" s="146"/>
      <c r="AU176" s="146"/>
      <c r="AY176" s="145"/>
      <c r="BK176" s="147"/>
    </row>
    <row r="177" spans="2:63" s="9" customFormat="1" ht="29.85" customHeight="1">
      <c r="B177" s="138"/>
      <c r="C177" s="203">
        <v>35</v>
      </c>
      <c r="D177" s="203" t="s">
        <v>122</v>
      </c>
      <c r="E177" s="193" t="s">
        <v>407</v>
      </c>
      <c r="F177" s="289" t="s">
        <v>303</v>
      </c>
      <c r="G177" s="350"/>
      <c r="H177" s="350"/>
      <c r="I177" s="350"/>
      <c r="J177" s="205" t="s">
        <v>134</v>
      </c>
      <c r="K177" s="206">
        <v>0.45</v>
      </c>
      <c r="L177" s="298"/>
      <c r="M177" s="350"/>
      <c r="N177" s="298">
        <f>ROUND(L177*K177,2)</f>
        <v>0</v>
      </c>
      <c r="O177" s="350"/>
      <c r="P177" s="350"/>
      <c r="Q177" s="350"/>
      <c r="R177" s="141"/>
      <c r="T177" s="142"/>
      <c r="U177" s="139"/>
      <c r="V177" s="139"/>
      <c r="W177" s="143"/>
      <c r="X177" s="139"/>
      <c r="Y177" s="143"/>
      <c r="Z177" s="139"/>
      <c r="AA177" s="144"/>
      <c r="AR177" s="145"/>
      <c r="AT177" s="146"/>
      <c r="AU177" s="146"/>
      <c r="AY177" s="145"/>
      <c r="BK177" s="147"/>
    </row>
    <row r="178" spans="2:63" s="9" customFormat="1" ht="21.75" customHeight="1">
      <c r="B178" s="138"/>
      <c r="C178" s="214"/>
      <c r="D178" s="214"/>
      <c r="E178" s="215"/>
      <c r="F178" s="348" t="s">
        <v>500</v>
      </c>
      <c r="G178" s="351"/>
      <c r="H178" s="351"/>
      <c r="I178" s="351"/>
      <c r="J178" s="217"/>
      <c r="K178" s="211">
        <v>1.8</v>
      </c>
      <c r="L178" s="216"/>
      <c r="M178" s="121"/>
      <c r="N178" s="216"/>
      <c r="O178" s="121"/>
      <c r="P178" s="121"/>
      <c r="Q178" s="121"/>
      <c r="R178" s="141"/>
      <c r="T178" s="142"/>
      <c r="U178" s="139"/>
      <c r="V178" s="139"/>
      <c r="W178" s="143"/>
      <c r="X178" s="139"/>
      <c r="Y178" s="143"/>
      <c r="Z178" s="139"/>
      <c r="AA178" s="144"/>
      <c r="AR178" s="145"/>
      <c r="AT178" s="146"/>
      <c r="AU178" s="146"/>
      <c r="AY178" s="145"/>
      <c r="BK178" s="147"/>
    </row>
    <row r="179" spans="2:63" s="9" customFormat="1" ht="22.5" customHeight="1">
      <c r="B179" s="138"/>
      <c r="C179" s="242"/>
      <c r="D179" s="242"/>
      <c r="E179" s="210" t="s">
        <v>5</v>
      </c>
      <c r="F179" s="348" t="s">
        <v>501</v>
      </c>
      <c r="G179" s="351"/>
      <c r="H179" s="351"/>
      <c r="I179" s="351"/>
      <c r="J179" s="242"/>
      <c r="K179" s="211">
        <v>-1.35</v>
      </c>
      <c r="L179" s="242"/>
      <c r="M179" s="242"/>
      <c r="N179" s="242"/>
      <c r="O179" s="242"/>
      <c r="P179" s="242"/>
      <c r="Q179" s="242"/>
      <c r="R179" s="141"/>
      <c r="T179" s="142"/>
      <c r="U179" s="139"/>
      <c r="V179" s="139"/>
      <c r="W179" s="143"/>
      <c r="X179" s="139"/>
      <c r="Y179" s="143"/>
      <c r="Z179" s="139"/>
      <c r="AA179" s="144"/>
      <c r="AR179" s="145"/>
      <c r="AT179" s="146"/>
      <c r="AU179" s="146"/>
      <c r="AY179" s="145"/>
      <c r="BK179" s="147"/>
    </row>
    <row r="180" spans="2:63" s="9" customFormat="1" ht="32.25" customHeight="1">
      <c r="B180" s="138"/>
      <c r="C180" s="203">
        <v>36</v>
      </c>
      <c r="D180" s="203" t="s">
        <v>122</v>
      </c>
      <c r="E180" s="204" t="s">
        <v>141</v>
      </c>
      <c r="F180" s="289" t="s">
        <v>142</v>
      </c>
      <c r="G180" s="350"/>
      <c r="H180" s="350"/>
      <c r="I180" s="350"/>
      <c r="J180" s="205" t="s">
        <v>134</v>
      </c>
      <c r="K180" s="206">
        <v>1.5</v>
      </c>
      <c r="L180" s="298"/>
      <c r="M180" s="350"/>
      <c r="N180" s="298">
        <f>ROUND(L180*K180,2)</f>
        <v>0</v>
      </c>
      <c r="O180" s="350"/>
      <c r="P180" s="350"/>
      <c r="Q180" s="350"/>
      <c r="R180" s="141"/>
      <c r="T180" s="142"/>
      <c r="U180" s="139"/>
      <c r="V180" s="139"/>
      <c r="W180" s="143"/>
      <c r="X180" s="139"/>
      <c r="Y180" s="143"/>
      <c r="Z180" s="139"/>
      <c r="AA180" s="144"/>
      <c r="AR180" s="145"/>
      <c r="AT180" s="146"/>
      <c r="AU180" s="146"/>
      <c r="AY180" s="145"/>
      <c r="BK180" s="147"/>
    </row>
    <row r="181" spans="2:63" s="9" customFormat="1" ht="32.25" customHeight="1">
      <c r="B181" s="138"/>
      <c r="C181" s="197">
        <v>37</v>
      </c>
      <c r="D181" s="197" t="s">
        <v>126</v>
      </c>
      <c r="E181" s="208" t="s">
        <v>143</v>
      </c>
      <c r="F181" s="312" t="s">
        <v>144</v>
      </c>
      <c r="G181" s="353"/>
      <c r="H181" s="353"/>
      <c r="I181" s="353"/>
      <c r="J181" s="198" t="s">
        <v>138</v>
      </c>
      <c r="K181" s="166">
        <v>2.575</v>
      </c>
      <c r="L181" s="313"/>
      <c r="M181" s="353"/>
      <c r="N181" s="313">
        <f>ROUND(L181*K181,2)</f>
        <v>0</v>
      </c>
      <c r="O181" s="350"/>
      <c r="P181" s="350"/>
      <c r="Q181" s="350"/>
      <c r="R181" s="141"/>
      <c r="T181" s="142"/>
      <c r="U181" s="139"/>
      <c r="V181" s="139"/>
      <c r="W181" s="143"/>
      <c r="X181" s="139"/>
      <c r="Y181" s="143"/>
      <c r="Z181" s="139"/>
      <c r="AA181" s="144"/>
      <c r="AR181" s="145"/>
      <c r="AT181" s="146"/>
      <c r="AU181" s="146"/>
      <c r="AY181" s="145"/>
      <c r="BK181" s="147"/>
    </row>
    <row r="182" spans="2:63" s="9" customFormat="1" ht="22.5" customHeight="1">
      <c r="B182" s="138"/>
      <c r="C182" s="242"/>
      <c r="D182" s="242"/>
      <c r="E182" s="210" t="s">
        <v>5</v>
      </c>
      <c r="F182" s="348" t="s">
        <v>502</v>
      </c>
      <c r="G182" s="351"/>
      <c r="H182" s="351"/>
      <c r="I182" s="351"/>
      <c r="J182" s="242"/>
      <c r="K182" s="243">
        <v>2.575</v>
      </c>
      <c r="L182" s="242"/>
      <c r="M182" s="242"/>
      <c r="N182" s="242"/>
      <c r="O182" s="242"/>
      <c r="P182" s="242"/>
      <c r="Q182" s="242"/>
      <c r="R182" s="141"/>
      <c r="T182" s="142"/>
      <c r="U182" s="139"/>
      <c r="V182" s="139"/>
      <c r="W182" s="143"/>
      <c r="X182" s="139"/>
      <c r="Y182" s="143"/>
      <c r="Z182" s="139"/>
      <c r="AA182" s="144"/>
      <c r="AR182" s="145"/>
      <c r="AT182" s="146"/>
      <c r="AU182" s="146"/>
      <c r="AY182" s="145"/>
      <c r="BK182" s="147"/>
    </row>
    <row r="183" spans="2:63" s="9" customFormat="1" ht="32.25" customHeight="1">
      <c r="B183" s="138"/>
      <c r="C183" s="221">
        <v>38</v>
      </c>
      <c r="D183" s="203" t="s">
        <v>122</v>
      </c>
      <c r="E183" s="193" t="s">
        <v>415</v>
      </c>
      <c r="F183" s="288" t="s">
        <v>416</v>
      </c>
      <c r="G183" s="289"/>
      <c r="H183" s="289"/>
      <c r="I183" s="289"/>
      <c r="J183" s="205" t="s">
        <v>123</v>
      </c>
      <c r="K183" s="206">
        <v>3</v>
      </c>
      <c r="L183" s="298"/>
      <c r="M183" s="298"/>
      <c r="N183" s="298">
        <f aca="true" t="shared" si="4" ref="N183">ROUND(L183*K183,2)</f>
        <v>0</v>
      </c>
      <c r="O183" s="298"/>
      <c r="P183" s="298"/>
      <c r="Q183" s="298"/>
      <c r="R183" s="141"/>
      <c r="T183" s="142"/>
      <c r="U183" s="139"/>
      <c r="V183" s="139"/>
      <c r="W183" s="143"/>
      <c r="X183" s="139"/>
      <c r="Y183" s="143"/>
      <c r="Z183" s="139"/>
      <c r="AA183" s="144"/>
      <c r="AR183" s="145"/>
      <c r="AT183" s="146"/>
      <c r="AU183" s="146"/>
      <c r="AY183" s="145"/>
      <c r="BK183" s="147"/>
    </row>
    <row r="184" spans="2:63" s="9" customFormat="1" ht="30.75" customHeight="1">
      <c r="B184" s="138"/>
      <c r="C184" s="203">
        <v>39</v>
      </c>
      <c r="D184" s="203" t="s">
        <v>122</v>
      </c>
      <c r="E184" s="193" t="s">
        <v>417</v>
      </c>
      <c r="F184" s="288" t="s">
        <v>418</v>
      </c>
      <c r="G184" s="289"/>
      <c r="H184" s="289"/>
      <c r="I184" s="289"/>
      <c r="J184" s="205" t="s">
        <v>123</v>
      </c>
      <c r="K184" s="206">
        <v>2.2</v>
      </c>
      <c r="L184" s="298"/>
      <c r="M184" s="298"/>
      <c r="N184" s="298">
        <f>ROUND(L184*K184,2)</f>
        <v>0</v>
      </c>
      <c r="O184" s="298"/>
      <c r="P184" s="298"/>
      <c r="Q184" s="298"/>
      <c r="R184" s="141"/>
      <c r="T184" s="142"/>
      <c r="U184" s="139"/>
      <c r="V184" s="139"/>
      <c r="W184" s="143"/>
      <c r="X184" s="139"/>
      <c r="Y184" s="143"/>
      <c r="Z184" s="139"/>
      <c r="AA184" s="144"/>
      <c r="AR184" s="145"/>
      <c r="AT184" s="146"/>
      <c r="AU184" s="146"/>
      <c r="AY184" s="145"/>
      <c r="BK184" s="147"/>
    </row>
    <row r="185" spans="2:63" s="9" customFormat="1" ht="30" customHeight="1">
      <c r="B185" s="138"/>
      <c r="C185" s="203">
        <v>40</v>
      </c>
      <c r="D185" s="203" t="s">
        <v>122</v>
      </c>
      <c r="E185" s="204" t="s">
        <v>159</v>
      </c>
      <c r="F185" s="289" t="s">
        <v>160</v>
      </c>
      <c r="G185" s="289"/>
      <c r="H185" s="289"/>
      <c r="I185" s="289"/>
      <c r="J185" s="205" t="s">
        <v>134</v>
      </c>
      <c r="K185" s="206">
        <v>0.2</v>
      </c>
      <c r="L185" s="298"/>
      <c r="M185" s="298"/>
      <c r="N185" s="298">
        <f>ROUND(L185*K185,2)</f>
        <v>0</v>
      </c>
      <c r="O185" s="298"/>
      <c r="P185" s="298"/>
      <c r="Q185" s="298"/>
      <c r="R185" s="141"/>
      <c r="T185" s="142"/>
      <c r="U185" s="139"/>
      <c r="V185" s="139"/>
      <c r="W185" s="143"/>
      <c r="X185" s="139"/>
      <c r="Y185" s="143"/>
      <c r="Z185" s="139"/>
      <c r="AA185" s="144"/>
      <c r="AR185" s="145"/>
      <c r="AT185" s="146"/>
      <c r="AU185" s="146"/>
      <c r="AY185" s="145"/>
      <c r="BK185" s="147"/>
    </row>
    <row r="186" spans="2:63" s="9" customFormat="1" ht="29.25" customHeight="1">
      <c r="B186" s="138"/>
      <c r="C186" s="203">
        <v>41</v>
      </c>
      <c r="D186" s="203" t="s">
        <v>122</v>
      </c>
      <c r="E186" s="193" t="s">
        <v>419</v>
      </c>
      <c r="F186" s="288" t="s">
        <v>322</v>
      </c>
      <c r="G186" s="289"/>
      <c r="H186" s="289"/>
      <c r="I186" s="289"/>
      <c r="J186" s="232" t="s">
        <v>247</v>
      </c>
      <c r="K186" s="206">
        <v>8</v>
      </c>
      <c r="L186" s="298"/>
      <c r="M186" s="298"/>
      <c r="N186" s="298">
        <f>ROUND(L186*K186,2)</f>
        <v>0</v>
      </c>
      <c r="O186" s="298"/>
      <c r="P186" s="298"/>
      <c r="Q186" s="298"/>
      <c r="R186" s="141"/>
      <c r="T186" s="142"/>
      <c r="U186" s="139"/>
      <c r="V186" s="139"/>
      <c r="W186" s="143"/>
      <c r="X186" s="139"/>
      <c r="Y186" s="143"/>
      <c r="Z186" s="139"/>
      <c r="AA186" s="144"/>
      <c r="AR186" s="145"/>
      <c r="AT186" s="146"/>
      <c r="AU186" s="146"/>
      <c r="AY186" s="145"/>
      <c r="BK186" s="147"/>
    </row>
    <row r="187" spans="2:63" s="9" customFormat="1" ht="38.25" customHeight="1">
      <c r="B187" s="138"/>
      <c r="C187" s="203">
        <v>42</v>
      </c>
      <c r="D187" s="203" t="s">
        <v>122</v>
      </c>
      <c r="E187" s="193" t="s">
        <v>323</v>
      </c>
      <c r="F187" s="288" t="s">
        <v>324</v>
      </c>
      <c r="G187" s="289"/>
      <c r="H187" s="289"/>
      <c r="I187" s="289"/>
      <c r="J187" s="212" t="s">
        <v>247</v>
      </c>
      <c r="K187" s="206">
        <v>8</v>
      </c>
      <c r="L187" s="298"/>
      <c r="M187" s="298"/>
      <c r="N187" s="298">
        <f>ROUND(L187*K187,2)</f>
        <v>0</v>
      </c>
      <c r="O187" s="298"/>
      <c r="P187" s="298"/>
      <c r="Q187" s="298"/>
      <c r="R187" s="141"/>
      <c r="T187" s="142"/>
      <c r="U187" s="139"/>
      <c r="V187" s="139"/>
      <c r="W187" s="143"/>
      <c r="X187" s="139"/>
      <c r="Y187" s="143"/>
      <c r="Z187" s="139"/>
      <c r="AA187" s="144"/>
      <c r="AR187" s="145"/>
      <c r="AT187" s="146"/>
      <c r="AU187" s="146"/>
      <c r="AY187" s="145"/>
      <c r="BK187" s="147"/>
    </row>
    <row r="188" spans="2:63" s="9" customFormat="1" ht="21.75" customHeight="1">
      <c r="B188" s="138"/>
      <c r="C188" s="203">
        <v>43</v>
      </c>
      <c r="D188" s="203" t="s">
        <v>122</v>
      </c>
      <c r="E188" s="204" t="s">
        <v>159</v>
      </c>
      <c r="F188" s="288" t="s">
        <v>325</v>
      </c>
      <c r="G188" s="289"/>
      <c r="H188" s="289"/>
      <c r="I188" s="289"/>
      <c r="J188" s="212" t="s">
        <v>247</v>
      </c>
      <c r="K188" s="206">
        <v>8</v>
      </c>
      <c r="L188" s="298"/>
      <c r="M188" s="298"/>
      <c r="N188" s="298">
        <f>ROUND(L188*K188,2)</f>
        <v>0</v>
      </c>
      <c r="O188" s="298"/>
      <c r="P188" s="298"/>
      <c r="Q188" s="298"/>
      <c r="R188" s="141"/>
      <c r="T188" s="142"/>
      <c r="U188" s="139"/>
      <c r="V188" s="139"/>
      <c r="W188" s="143"/>
      <c r="X188" s="139"/>
      <c r="Y188" s="143"/>
      <c r="Z188" s="139"/>
      <c r="AA188" s="144"/>
      <c r="AR188" s="145"/>
      <c r="AT188" s="146"/>
      <c r="AU188" s="146"/>
      <c r="AY188" s="145"/>
      <c r="BK188" s="147"/>
    </row>
    <row r="189" spans="2:63" s="9" customFormat="1" ht="25.5" customHeight="1">
      <c r="B189" s="138"/>
      <c r="C189" s="231"/>
      <c r="D189" s="231"/>
      <c r="E189" s="229" t="s">
        <v>5</v>
      </c>
      <c r="F189" s="365" t="s">
        <v>503</v>
      </c>
      <c r="G189" s="366"/>
      <c r="H189" s="366"/>
      <c r="I189" s="366"/>
      <c r="J189" s="231"/>
      <c r="K189" s="230"/>
      <c r="L189" s="231"/>
      <c r="M189" s="231"/>
      <c r="N189" s="231"/>
      <c r="O189" s="231"/>
      <c r="P189" s="231"/>
      <c r="Q189" s="231"/>
      <c r="R189" s="141"/>
      <c r="T189" s="142"/>
      <c r="U189" s="139"/>
      <c r="V189" s="139"/>
      <c r="W189" s="143"/>
      <c r="X189" s="139"/>
      <c r="Y189" s="143"/>
      <c r="Z189" s="139"/>
      <c r="AA189" s="144"/>
      <c r="AR189" s="145"/>
      <c r="AT189" s="146"/>
      <c r="AU189" s="146"/>
      <c r="AY189" s="145"/>
      <c r="BK189" s="147"/>
    </row>
    <row r="190" spans="2:63" s="9" customFormat="1" ht="29.85" customHeight="1">
      <c r="B190" s="138"/>
      <c r="C190" s="203">
        <v>44</v>
      </c>
      <c r="D190" s="203" t="s">
        <v>122</v>
      </c>
      <c r="E190" s="204" t="s">
        <v>304</v>
      </c>
      <c r="F190" s="288" t="s">
        <v>420</v>
      </c>
      <c r="G190" s="289"/>
      <c r="H190" s="289"/>
      <c r="I190" s="289"/>
      <c r="J190" s="205" t="s">
        <v>129</v>
      </c>
      <c r="K190" s="206">
        <f>SUM(N167:Q188)/100</f>
        <v>0</v>
      </c>
      <c r="L190" s="298">
        <v>1.52</v>
      </c>
      <c r="M190" s="298"/>
      <c r="N190" s="298">
        <f aca="true" t="shared" si="5" ref="N190">ROUND(L190*K190,2)</f>
        <v>0</v>
      </c>
      <c r="O190" s="298"/>
      <c r="P190" s="298"/>
      <c r="Q190" s="298"/>
      <c r="R190" s="141"/>
      <c r="T190" s="142"/>
      <c r="U190" s="139"/>
      <c r="V190" s="139"/>
      <c r="W190" s="143" t="e">
        <f>SUM(W193:W194)</f>
        <v>#REF!</v>
      </c>
      <c r="X190" s="139"/>
      <c r="Y190" s="143" t="e">
        <f>SUM(Y193:Y194)</f>
        <v>#REF!</v>
      </c>
      <c r="Z190" s="139"/>
      <c r="AA190" s="144" t="e">
        <f>SUM(AA193:AA194)</f>
        <v>#REF!</v>
      </c>
      <c r="AR190" s="145" t="s">
        <v>76</v>
      </c>
      <c r="AT190" s="146" t="s">
        <v>69</v>
      </c>
      <c r="AU190" s="146" t="s">
        <v>76</v>
      </c>
      <c r="AY190" s="145" t="s">
        <v>121</v>
      </c>
      <c r="BK190" s="147" t="e">
        <f>SUM(BK193:BK194)</f>
        <v>#REF!</v>
      </c>
    </row>
    <row r="191" spans="2:63" s="9" customFormat="1" ht="29.85" customHeight="1">
      <c r="B191" s="138"/>
      <c r="C191" s="139"/>
      <c r="D191" s="148" t="s">
        <v>154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325">
        <f>SUM(N192:Q195)</f>
        <v>0</v>
      </c>
      <c r="O191" s="326"/>
      <c r="P191" s="326"/>
      <c r="Q191" s="326"/>
      <c r="R191" s="141"/>
      <c r="T191" s="142"/>
      <c r="U191" s="139"/>
      <c r="V191" s="139"/>
      <c r="W191" s="143"/>
      <c r="X191" s="139"/>
      <c r="Y191" s="143"/>
      <c r="Z191" s="139"/>
      <c r="AA191" s="144"/>
      <c r="AR191" s="145"/>
      <c r="AT191" s="146"/>
      <c r="AU191" s="146"/>
      <c r="AY191" s="145"/>
      <c r="BK191" s="147"/>
    </row>
    <row r="192" spans="2:63" s="9" customFormat="1" ht="29.85" customHeight="1">
      <c r="B192" s="138"/>
      <c r="C192" s="222">
        <v>45</v>
      </c>
      <c r="D192" s="222" t="s">
        <v>122</v>
      </c>
      <c r="E192" s="223" t="s">
        <v>421</v>
      </c>
      <c r="F192" s="354" t="s">
        <v>422</v>
      </c>
      <c r="G192" s="355"/>
      <c r="H192" s="355"/>
      <c r="I192" s="355"/>
      <c r="J192" s="224" t="s">
        <v>138</v>
      </c>
      <c r="K192" s="225">
        <v>16.121</v>
      </c>
      <c r="L192" s="356"/>
      <c r="M192" s="355"/>
      <c r="N192" s="356">
        <f>ROUND(L192*K192,2)</f>
        <v>0</v>
      </c>
      <c r="O192" s="355"/>
      <c r="P192" s="355"/>
      <c r="Q192" s="355"/>
      <c r="R192" s="141"/>
      <c r="T192" s="142"/>
      <c r="U192" s="139"/>
      <c r="V192" s="139"/>
      <c r="W192" s="143"/>
      <c r="X192" s="139"/>
      <c r="Y192" s="143"/>
      <c r="Z192" s="139"/>
      <c r="AA192" s="144"/>
      <c r="AR192" s="145"/>
      <c r="AT192" s="146"/>
      <c r="AU192" s="146"/>
      <c r="AY192" s="145"/>
      <c r="BK192" s="147"/>
    </row>
    <row r="193" spans="2:65" s="1" customFormat="1" ht="38.25" customHeight="1">
      <c r="B193" s="120"/>
      <c r="C193" s="226"/>
      <c r="D193" s="226"/>
      <c r="E193" s="227" t="s">
        <v>5</v>
      </c>
      <c r="F193" s="361" t="s">
        <v>504</v>
      </c>
      <c r="G193" s="362"/>
      <c r="H193" s="362"/>
      <c r="I193" s="362"/>
      <c r="J193" s="226"/>
      <c r="K193" s="228">
        <v>20.396</v>
      </c>
      <c r="L193" s="226"/>
      <c r="M193" s="226"/>
      <c r="N193" s="226"/>
      <c r="O193" s="226"/>
      <c r="P193" s="226"/>
      <c r="Q193" s="226"/>
      <c r="R193" s="123"/>
      <c r="T193" s="153" t="s">
        <v>5</v>
      </c>
      <c r="U193" s="41" t="s">
        <v>35</v>
      </c>
      <c r="V193" s="154">
        <v>1.88</v>
      </c>
      <c r="W193" s="154">
        <f>V193*K194</f>
        <v>38.34448</v>
      </c>
      <c r="X193" s="154">
        <v>0</v>
      </c>
      <c r="Y193" s="154">
        <f>X193*K194</f>
        <v>0</v>
      </c>
      <c r="Z193" s="154">
        <v>0</v>
      </c>
      <c r="AA193" s="155">
        <f>Z193*K194</f>
        <v>0</v>
      </c>
      <c r="AR193" s="19" t="s">
        <v>127</v>
      </c>
      <c r="AT193" s="19" t="s">
        <v>122</v>
      </c>
      <c r="AU193" s="19" t="s">
        <v>90</v>
      </c>
      <c r="AY193" s="19" t="s">
        <v>121</v>
      </c>
      <c r="BE193" s="156">
        <f>IF(U193="základní",N194,0)</f>
        <v>0</v>
      </c>
      <c r="BF193" s="156">
        <f>IF(U193="snížená",N194,0)</f>
        <v>0</v>
      </c>
      <c r="BG193" s="156">
        <f>IF(U193="zákl. přenesená",N194,0)</f>
        <v>0</v>
      </c>
      <c r="BH193" s="156">
        <f>IF(U193="sníž. přenesená",N194,0)</f>
        <v>0</v>
      </c>
      <c r="BI193" s="156">
        <f>IF(U193="nulová",N194,0)</f>
        <v>0</v>
      </c>
      <c r="BJ193" s="19" t="s">
        <v>76</v>
      </c>
      <c r="BK193" s="156">
        <f>ROUND(L194*K194,2)</f>
        <v>0</v>
      </c>
      <c r="BL193" s="19" t="s">
        <v>127</v>
      </c>
      <c r="BM193" s="19" t="s">
        <v>170</v>
      </c>
    </row>
    <row r="194" spans="2:65" s="1" customFormat="1" ht="38.25" customHeight="1">
      <c r="B194" s="120"/>
      <c r="C194" s="222">
        <v>46</v>
      </c>
      <c r="D194" s="222" t="s">
        <v>122</v>
      </c>
      <c r="E194" s="223" t="s">
        <v>171</v>
      </c>
      <c r="F194" s="354" t="s">
        <v>423</v>
      </c>
      <c r="G194" s="354"/>
      <c r="H194" s="354"/>
      <c r="I194" s="354"/>
      <c r="J194" s="224" t="s">
        <v>138</v>
      </c>
      <c r="K194" s="225">
        <v>20.396</v>
      </c>
      <c r="L194" s="356"/>
      <c r="M194" s="356"/>
      <c r="N194" s="356">
        <f aca="true" t="shared" si="6" ref="N194">ROUND(L194*K194,2)</f>
        <v>0</v>
      </c>
      <c r="O194" s="356"/>
      <c r="P194" s="356"/>
      <c r="Q194" s="356"/>
      <c r="R194" s="123"/>
      <c r="T194" s="153" t="s">
        <v>5</v>
      </c>
      <c r="U194" s="41" t="s">
        <v>35</v>
      </c>
      <c r="V194" s="154">
        <v>0.125</v>
      </c>
      <c r="W194" s="154" t="e">
        <f>V194*#REF!</f>
        <v>#REF!</v>
      </c>
      <c r="X194" s="154">
        <v>0</v>
      </c>
      <c r="Y194" s="154" t="e">
        <f>X194*#REF!</f>
        <v>#REF!</v>
      </c>
      <c r="Z194" s="154">
        <v>0</v>
      </c>
      <c r="AA194" s="155" t="e">
        <f>Z194*#REF!</f>
        <v>#REF!</v>
      </c>
      <c r="AR194" s="19" t="s">
        <v>127</v>
      </c>
      <c r="AT194" s="19" t="s">
        <v>122</v>
      </c>
      <c r="AU194" s="19" t="s">
        <v>90</v>
      </c>
      <c r="AY194" s="19" t="s">
        <v>121</v>
      </c>
      <c r="BE194" s="156" t="e">
        <f>IF(U194="základní",#REF!,0)</f>
        <v>#REF!</v>
      </c>
      <c r="BF194" s="156">
        <f>IF(U194="snížená",#REF!,0)</f>
        <v>0</v>
      </c>
      <c r="BG194" s="156">
        <f>IF(U194="zákl. přenesená",#REF!,0)</f>
        <v>0</v>
      </c>
      <c r="BH194" s="156">
        <f>IF(U194="sníž. přenesená",#REF!,0)</f>
        <v>0</v>
      </c>
      <c r="BI194" s="156">
        <f>IF(U194="nulová",#REF!,0)</f>
        <v>0</v>
      </c>
      <c r="BJ194" s="19" t="s">
        <v>76</v>
      </c>
      <c r="BK194" s="156" t="e">
        <f>ROUND(#REF!*#REF!,2)</f>
        <v>#REF!</v>
      </c>
      <c r="BL194" s="19" t="s">
        <v>127</v>
      </c>
      <c r="BM194" s="19" t="s">
        <v>172</v>
      </c>
    </row>
    <row r="195" spans="2:63" s="9" customFormat="1" ht="29.85" customHeight="1">
      <c r="B195" s="138"/>
      <c r="C195" s="203">
        <v>47</v>
      </c>
      <c r="D195" s="203" t="s">
        <v>122</v>
      </c>
      <c r="E195" s="204" t="s">
        <v>168</v>
      </c>
      <c r="F195" s="289" t="s">
        <v>169</v>
      </c>
      <c r="G195" s="289"/>
      <c r="H195" s="289"/>
      <c r="I195" s="289"/>
      <c r="J195" s="205" t="s">
        <v>138</v>
      </c>
      <c r="K195" s="206">
        <v>20.396</v>
      </c>
      <c r="L195" s="298"/>
      <c r="M195" s="298"/>
      <c r="N195" s="298">
        <f>ROUND(L195*K195,2)</f>
        <v>0</v>
      </c>
      <c r="O195" s="298"/>
      <c r="P195" s="298"/>
      <c r="Q195" s="298"/>
      <c r="R195" s="141"/>
      <c r="T195" s="142"/>
      <c r="U195" s="139"/>
      <c r="V195" s="139"/>
      <c r="W195" s="143">
        <f>W196</f>
        <v>16.949076</v>
      </c>
      <c r="X195" s="139"/>
      <c r="Y195" s="143">
        <f>Y196</f>
        <v>0</v>
      </c>
      <c r="Z195" s="139"/>
      <c r="AA195" s="144">
        <f>AA196</f>
        <v>0</v>
      </c>
      <c r="AR195" s="145" t="s">
        <v>76</v>
      </c>
      <c r="AT195" s="146" t="s">
        <v>69</v>
      </c>
      <c r="AU195" s="146" t="s">
        <v>76</v>
      </c>
      <c r="AY195" s="145" t="s">
        <v>121</v>
      </c>
      <c r="BK195" s="147">
        <f>BK196</f>
        <v>0</v>
      </c>
    </row>
    <row r="196" spans="2:65" s="1" customFormat="1" ht="25.5" customHeight="1">
      <c r="B196" s="120"/>
      <c r="C196" s="139"/>
      <c r="D196" s="148" t="s">
        <v>133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357">
        <f>BK195</f>
        <v>0</v>
      </c>
      <c r="O196" s="358"/>
      <c r="P196" s="358"/>
      <c r="Q196" s="358"/>
      <c r="R196" s="123"/>
      <c r="T196" s="153" t="s">
        <v>5</v>
      </c>
      <c r="U196" s="41" t="s">
        <v>35</v>
      </c>
      <c r="V196" s="154">
        <v>0.831</v>
      </c>
      <c r="W196" s="154">
        <f>V196*K197</f>
        <v>16.949076</v>
      </c>
      <c r="X196" s="154">
        <v>0</v>
      </c>
      <c r="Y196" s="154">
        <f>X196*K197</f>
        <v>0</v>
      </c>
      <c r="Z196" s="154">
        <v>0</v>
      </c>
      <c r="AA196" s="155">
        <f>Z196*K197</f>
        <v>0</v>
      </c>
      <c r="AR196" s="19" t="s">
        <v>127</v>
      </c>
      <c r="AT196" s="19" t="s">
        <v>122</v>
      </c>
      <c r="AU196" s="19" t="s">
        <v>90</v>
      </c>
      <c r="AY196" s="19" t="s">
        <v>121</v>
      </c>
      <c r="BE196" s="156">
        <f>IF(U196="základní",N197,0)</f>
        <v>0</v>
      </c>
      <c r="BF196" s="156">
        <f>IF(U196="snížená",N197,0)</f>
        <v>0</v>
      </c>
      <c r="BG196" s="156">
        <f>IF(U196="zákl. přenesená",N197,0)</f>
        <v>0</v>
      </c>
      <c r="BH196" s="156">
        <f>IF(U196="sníž. přenesená",N197,0)</f>
        <v>0</v>
      </c>
      <c r="BI196" s="156">
        <f>IF(U196="nulová",N197,0)</f>
        <v>0</v>
      </c>
      <c r="BJ196" s="19" t="s">
        <v>76</v>
      </c>
      <c r="BK196" s="156">
        <f>ROUND(L197*K197,2)</f>
        <v>0</v>
      </c>
      <c r="BL196" s="19" t="s">
        <v>127</v>
      </c>
      <c r="BM196" s="19" t="s">
        <v>175</v>
      </c>
    </row>
    <row r="197" spans="2:63" s="9" customFormat="1" ht="37.35" customHeight="1">
      <c r="B197" s="138"/>
      <c r="C197" s="203">
        <v>48</v>
      </c>
      <c r="D197" s="203" t="s">
        <v>122</v>
      </c>
      <c r="E197" s="204" t="s">
        <v>173</v>
      </c>
      <c r="F197" s="289" t="s">
        <v>174</v>
      </c>
      <c r="G197" s="289"/>
      <c r="H197" s="289"/>
      <c r="I197" s="289"/>
      <c r="J197" s="205" t="s">
        <v>138</v>
      </c>
      <c r="K197" s="206">
        <v>20.396</v>
      </c>
      <c r="L197" s="298"/>
      <c r="M197" s="298"/>
      <c r="N197" s="298">
        <f>ROUND(L197*K197,2)</f>
        <v>0</v>
      </c>
      <c r="O197" s="298"/>
      <c r="P197" s="298"/>
      <c r="Q197" s="298"/>
      <c r="R197" s="141"/>
      <c r="T197" s="142"/>
      <c r="U197" s="139"/>
      <c r="V197" s="139"/>
      <c r="W197" s="143" t="e">
        <f>W198+W203+#REF!+W211+W221</f>
        <v>#REF!</v>
      </c>
      <c r="X197" s="139"/>
      <c r="Y197" s="143" t="e">
        <f>Y198+Y203+#REF!+Y211+Y221</f>
        <v>#REF!</v>
      </c>
      <c r="Z197" s="139"/>
      <c r="AA197" s="144" t="e">
        <f>AA198+AA203+#REF!+AA211+AA221</f>
        <v>#REF!</v>
      </c>
      <c r="AR197" s="145" t="s">
        <v>90</v>
      </c>
      <c r="AT197" s="146" t="s">
        <v>69</v>
      </c>
      <c r="AU197" s="146" t="s">
        <v>70</v>
      </c>
      <c r="AY197" s="145" t="s">
        <v>121</v>
      </c>
      <c r="BK197" s="147" t="e">
        <f>BK198+BK203+#REF!+BK211+BK221</f>
        <v>#REF!</v>
      </c>
    </row>
    <row r="198" spans="2:63" s="9" customFormat="1" ht="19.9" customHeight="1">
      <c r="B198" s="138"/>
      <c r="C198" s="139"/>
      <c r="D198" s="140" t="s">
        <v>100</v>
      </c>
      <c r="E198" s="140"/>
      <c r="F198" s="140"/>
      <c r="G198" s="140"/>
      <c r="H198" s="140"/>
      <c r="I198" s="140"/>
      <c r="J198" s="140"/>
      <c r="K198" s="140"/>
      <c r="L198" s="140"/>
      <c r="M198" s="140"/>
      <c r="N198" s="359">
        <f>SUM(N199+N204+N212+N222)</f>
        <v>0</v>
      </c>
      <c r="O198" s="360"/>
      <c r="P198" s="360"/>
      <c r="Q198" s="360"/>
      <c r="R198" s="141"/>
      <c r="T198" s="142"/>
      <c r="U198" s="139"/>
      <c r="V198" s="139"/>
      <c r="W198" s="143">
        <f>SUM(W202:W202)</f>
        <v>0</v>
      </c>
      <c r="X198" s="139"/>
      <c r="Y198" s="143">
        <f>SUM(Y202:Y202)</f>
        <v>0</v>
      </c>
      <c r="Z198" s="139"/>
      <c r="AA198" s="144">
        <f>SUM(AA202:AA202)</f>
        <v>0</v>
      </c>
      <c r="AR198" s="145" t="s">
        <v>90</v>
      </c>
      <c r="AT198" s="146" t="s">
        <v>69</v>
      </c>
      <c r="AU198" s="146" t="s">
        <v>76</v>
      </c>
      <c r="AY198" s="145" t="s">
        <v>121</v>
      </c>
      <c r="BK198" s="147">
        <f>SUM(BK202:BK202)</f>
        <v>0</v>
      </c>
    </row>
    <row r="199" spans="2:63" s="9" customFormat="1" ht="45" customHeight="1">
      <c r="B199" s="138"/>
      <c r="C199" s="139"/>
      <c r="D199" s="148" t="s">
        <v>155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325">
        <f>SUM(N200:Q203)</f>
        <v>0</v>
      </c>
      <c r="O199" s="326"/>
      <c r="P199" s="326"/>
      <c r="Q199" s="326"/>
      <c r="R199" s="141"/>
      <c r="T199" s="142"/>
      <c r="U199" s="139"/>
      <c r="V199" s="139"/>
      <c r="W199" s="143"/>
      <c r="X199" s="139"/>
      <c r="Y199" s="143"/>
      <c r="Z199" s="139"/>
      <c r="AA199" s="144"/>
      <c r="AR199" s="145"/>
      <c r="AT199" s="146"/>
      <c r="AU199" s="146"/>
      <c r="AY199" s="145"/>
      <c r="BK199" s="147"/>
    </row>
    <row r="200" spans="2:63" s="9" customFormat="1" ht="42.75" customHeight="1">
      <c r="B200" s="138"/>
      <c r="C200" s="203">
        <v>49</v>
      </c>
      <c r="D200" s="203" t="s">
        <v>122</v>
      </c>
      <c r="E200" s="193" t="s">
        <v>424</v>
      </c>
      <c r="F200" s="314" t="s">
        <v>505</v>
      </c>
      <c r="G200" s="315"/>
      <c r="H200" s="315"/>
      <c r="I200" s="316"/>
      <c r="J200" s="205" t="s">
        <v>123</v>
      </c>
      <c r="K200" s="206">
        <v>3</v>
      </c>
      <c r="L200" s="317"/>
      <c r="M200" s="318"/>
      <c r="N200" s="317">
        <f>ROUND(L200*K200,2)</f>
        <v>0</v>
      </c>
      <c r="O200" s="319"/>
      <c r="P200" s="319"/>
      <c r="Q200" s="318"/>
      <c r="R200" s="141"/>
      <c r="T200" s="142"/>
      <c r="U200" s="139"/>
      <c r="V200" s="139"/>
      <c r="W200" s="143"/>
      <c r="X200" s="139"/>
      <c r="Y200" s="143"/>
      <c r="Z200" s="139"/>
      <c r="AA200" s="144"/>
      <c r="AR200" s="145"/>
      <c r="AT200" s="146"/>
      <c r="AU200" s="146"/>
      <c r="AY200" s="145"/>
      <c r="BK200" s="147"/>
    </row>
    <row r="201" spans="2:63" s="9" customFormat="1" ht="30.75" customHeight="1">
      <c r="B201" s="138"/>
      <c r="C201" s="203">
        <v>50</v>
      </c>
      <c r="D201" s="203" t="s">
        <v>122</v>
      </c>
      <c r="E201" s="204" t="s">
        <v>305</v>
      </c>
      <c r="F201" s="289" t="s">
        <v>306</v>
      </c>
      <c r="G201" s="289"/>
      <c r="H201" s="289"/>
      <c r="I201" s="289"/>
      <c r="J201" s="205" t="s">
        <v>123</v>
      </c>
      <c r="K201" s="206">
        <v>3</v>
      </c>
      <c r="L201" s="298"/>
      <c r="M201" s="298"/>
      <c r="N201" s="298">
        <f>ROUND(L201*K201,2)</f>
        <v>0</v>
      </c>
      <c r="O201" s="298"/>
      <c r="P201" s="298"/>
      <c r="Q201" s="298"/>
      <c r="R201" s="141"/>
      <c r="T201" s="142"/>
      <c r="U201" s="139"/>
      <c r="V201" s="139"/>
      <c r="W201" s="143"/>
      <c r="X201" s="139"/>
      <c r="Y201" s="143"/>
      <c r="Z201" s="139"/>
      <c r="AA201" s="144"/>
      <c r="AR201" s="145"/>
      <c r="AT201" s="146"/>
      <c r="AU201" s="146"/>
      <c r="AY201" s="145"/>
      <c r="BK201" s="147"/>
    </row>
    <row r="202" spans="2:65" s="1" customFormat="1" ht="38.25" customHeight="1">
      <c r="B202" s="120"/>
      <c r="C202" s="197">
        <v>51</v>
      </c>
      <c r="D202" s="197" t="s">
        <v>126</v>
      </c>
      <c r="E202" s="208" t="s">
        <v>307</v>
      </c>
      <c r="F202" s="312" t="s">
        <v>308</v>
      </c>
      <c r="G202" s="312"/>
      <c r="H202" s="312"/>
      <c r="I202" s="312"/>
      <c r="J202" s="198" t="s">
        <v>123</v>
      </c>
      <c r="K202" s="166">
        <v>3</v>
      </c>
      <c r="L202" s="313"/>
      <c r="M202" s="313"/>
      <c r="N202" s="313">
        <f>ROUND(L202*K202,2)</f>
        <v>0</v>
      </c>
      <c r="O202" s="298"/>
      <c r="P202" s="298"/>
      <c r="Q202" s="298"/>
      <c r="R202" s="123"/>
      <c r="T202" s="153" t="s">
        <v>5</v>
      </c>
      <c r="U202" s="41" t="s">
        <v>35</v>
      </c>
      <c r="V202" s="154">
        <v>0</v>
      </c>
      <c r="W202" s="154">
        <f>V202*K203</f>
        <v>0</v>
      </c>
      <c r="X202" s="154">
        <v>0</v>
      </c>
      <c r="Y202" s="154">
        <f>X202*K203</f>
        <v>0</v>
      </c>
      <c r="Z202" s="154">
        <v>0</v>
      </c>
      <c r="AA202" s="155">
        <f>Z202*K203</f>
        <v>0</v>
      </c>
      <c r="AR202" s="19" t="s">
        <v>124</v>
      </c>
      <c r="AT202" s="19" t="s">
        <v>122</v>
      </c>
      <c r="AU202" s="19" t="s">
        <v>90</v>
      </c>
      <c r="AY202" s="19" t="s">
        <v>121</v>
      </c>
      <c r="BE202" s="156">
        <f>IF(U202="základní",N203,0)</f>
        <v>0</v>
      </c>
      <c r="BF202" s="156">
        <f>IF(U202="snížená",N203,0)</f>
        <v>0</v>
      </c>
      <c r="BG202" s="156">
        <f>IF(U202="zákl. přenesená",N203,0)</f>
        <v>0</v>
      </c>
      <c r="BH202" s="156">
        <f>IF(U202="sníž. přenesená",N203,0)</f>
        <v>0</v>
      </c>
      <c r="BI202" s="156">
        <f>IF(U202="nulová",N203,0)</f>
        <v>0</v>
      </c>
      <c r="BJ202" s="19" t="s">
        <v>76</v>
      </c>
      <c r="BK202" s="156">
        <f>ROUND(L203*K203,2)</f>
        <v>0</v>
      </c>
      <c r="BL202" s="19" t="s">
        <v>124</v>
      </c>
      <c r="BM202" s="19" t="s">
        <v>178</v>
      </c>
    </row>
    <row r="203" spans="2:63" s="9" customFormat="1" ht="29.85" customHeight="1">
      <c r="B203" s="138"/>
      <c r="C203" s="149">
        <v>52</v>
      </c>
      <c r="D203" s="149" t="s">
        <v>122</v>
      </c>
      <c r="E203" s="150" t="s">
        <v>176</v>
      </c>
      <c r="F203" s="289" t="s">
        <v>177</v>
      </c>
      <c r="G203" s="289"/>
      <c r="H203" s="289"/>
      <c r="I203" s="289"/>
      <c r="J203" s="151" t="s">
        <v>129</v>
      </c>
      <c r="K203" s="152">
        <f>SUM(N200:Q202)/100</f>
        <v>0</v>
      </c>
      <c r="L203" s="298">
        <v>3.05</v>
      </c>
      <c r="M203" s="298"/>
      <c r="N203" s="298">
        <f>ROUND(L203*K203,2)</f>
        <v>0</v>
      </c>
      <c r="O203" s="298"/>
      <c r="P203" s="298"/>
      <c r="Q203" s="298"/>
      <c r="R203" s="141"/>
      <c r="T203" s="142"/>
      <c r="U203" s="139"/>
      <c r="V203" s="139"/>
      <c r="W203" s="143">
        <f>SUM(W204:W210)</f>
        <v>79.768</v>
      </c>
      <c r="X203" s="139"/>
      <c r="Y203" s="143">
        <f>SUM(Y204:Y210)</f>
        <v>0.29488000000000003</v>
      </c>
      <c r="Z203" s="139"/>
      <c r="AA203" s="144">
        <f>SUM(AA204:AA210)</f>
        <v>0</v>
      </c>
      <c r="AR203" s="145" t="s">
        <v>90</v>
      </c>
      <c r="AT203" s="146" t="s">
        <v>69</v>
      </c>
      <c r="AU203" s="146" t="s">
        <v>76</v>
      </c>
      <c r="AY203" s="145" t="s">
        <v>121</v>
      </c>
      <c r="BK203" s="147">
        <f>SUM(BK204:BK210)</f>
        <v>0</v>
      </c>
    </row>
    <row r="204" spans="2:65" s="1" customFormat="1" ht="25.5" customHeight="1">
      <c r="B204" s="120"/>
      <c r="C204" s="139"/>
      <c r="D204" s="196" t="s">
        <v>313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325">
        <f>SUM(N205:Q211)</f>
        <v>0</v>
      </c>
      <c r="O204" s="326"/>
      <c r="P204" s="326"/>
      <c r="Q204" s="326"/>
      <c r="R204" s="123"/>
      <c r="T204" s="153" t="s">
        <v>5</v>
      </c>
      <c r="U204" s="41" t="s">
        <v>35</v>
      </c>
      <c r="V204" s="154">
        <v>0.363</v>
      </c>
      <c r="W204" s="154">
        <f>V204*K205</f>
        <v>27.588</v>
      </c>
      <c r="X204" s="154">
        <v>0.00126</v>
      </c>
      <c r="Y204" s="154">
        <f>X204*K205</f>
        <v>0.09576</v>
      </c>
      <c r="Z204" s="154">
        <v>0</v>
      </c>
      <c r="AA204" s="155">
        <f>Z204*K205</f>
        <v>0</v>
      </c>
      <c r="AR204" s="19" t="s">
        <v>124</v>
      </c>
      <c r="AT204" s="19" t="s">
        <v>122</v>
      </c>
      <c r="AU204" s="19" t="s">
        <v>90</v>
      </c>
      <c r="AY204" s="19" t="s">
        <v>121</v>
      </c>
      <c r="BE204" s="156">
        <f>IF(U204="základní",N205,0)</f>
        <v>0</v>
      </c>
      <c r="BF204" s="156">
        <f>IF(U204="snížená",N205,0)</f>
        <v>0</v>
      </c>
      <c r="BG204" s="156">
        <f>IF(U204="zákl. přenesená",N205,0)</f>
        <v>0</v>
      </c>
      <c r="BH204" s="156">
        <f>IF(U204="sníž. přenesená",N205,0)</f>
        <v>0</v>
      </c>
      <c r="BI204" s="156">
        <f>IF(U204="nulová",N205,0)</f>
        <v>0</v>
      </c>
      <c r="BJ204" s="19" t="s">
        <v>76</v>
      </c>
      <c r="BK204" s="156">
        <f>ROUND(L205*K205,2)</f>
        <v>0</v>
      </c>
      <c r="BL204" s="19" t="s">
        <v>124</v>
      </c>
      <c r="BM204" s="19" t="s">
        <v>180</v>
      </c>
    </row>
    <row r="205" spans="2:65" s="1" customFormat="1" ht="31.5" customHeight="1">
      <c r="B205" s="120"/>
      <c r="C205" s="203">
        <v>53</v>
      </c>
      <c r="D205" s="203" t="s">
        <v>122</v>
      </c>
      <c r="E205" s="193" t="s">
        <v>427</v>
      </c>
      <c r="F205" s="288" t="s">
        <v>309</v>
      </c>
      <c r="G205" s="289"/>
      <c r="H205" s="289"/>
      <c r="I205" s="289"/>
      <c r="J205" s="205" t="s">
        <v>128</v>
      </c>
      <c r="K205" s="206">
        <v>76</v>
      </c>
      <c r="L205" s="298"/>
      <c r="M205" s="298"/>
      <c r="N205" s="298">
        <f aca="true" t="shared" si="7" ref="N205:N210">ROUND(L205*K205,2)</f>
        <v>0</v>
      </c>
      <c r="O205" s="298"/>
      <c r="P205" s="298"/>
      <c r="Q205" s="298"/>
      <c r="R205" s="123"/>
      <c r="T205" s="153" t="s">
        <v>5</v>
      </c>
      <c r="U205" s="41" t="s">
        <v>35</v>
      </c>
      <c r="V205" s="154">
        <v>0.38</v>
      </c>
      <c r="W205" s="154">
        <f>V205*K206</f>
        <v>49.78</v>
      </c>
      <c r="X205" s="154">
        <v>0.00152</v>
      </c>
      <c r="Y205" s="154">
        <f>X205*K206</f>
        <v>0.19912000000000002</v>
      </c>
      <c r="Z205" s="154">
        <v>0</v>
      </c>
      <c r="AA205" s="155">
        <f>Z205*K206</f>
        <v>0</v>
      </c>
      <c r="AR205" s="19" t="s">
        <v>124</v>
      </c>
      <c r="AT205" s="19" t="s">
        <v>122</v>
      </c>
      <c r="AU205" s="19" t="s">
        <v>90</v>
      </c>
      <c r="AY205" s="19" t="s">
        <v>121</v>
      </c>
      <c r="BE205" s="156">
        <f>IF(U205="základní",N206,0)</f>
        <v>0</v>
      </c>
      <c r="BF205" s="156">
        <f>IF(U205="snížená",N206,0)</f>
        <v>0</v>
      </c>
      <c r="BG205" s="156">
        <f>IF(U205="zákl. přenesená",N206,0)</f>
        <v>0</v>
      </c>
      <c r="BH205" s="156">
        <f>IF(U205="sníž. přenesená",N206,0)</f>
        <v>0</v>
      </c>
      <c r="BI205" s="156">
        <f>IF(U205="nulová",N206,0)</f>
        <v>0</v>
      </c>
      <c r="BJ205" s="19" t="s">
        <v>76</v>
      </c>
      <c r="BK205" s="156">
        <f>ROUND(L206*K206,2)</f>
        <v>0</v>
      </c>
      <c r="BL205" s="19" t="s">
        <v>124</v>
      </c>
      <c r="BM205" s="19" t="s">
        <v>181</v>
      </c>
    </row>
    <row r="206" spans="2:65" s="1" customFormat="1" ht="33.75" customHeight="1">
      <c r="B206" s="120"/>
      <c r="C206" s="203">
        <v>54</v>
      </c>
      <c r="D206" s="203" t="s">
        <v>122</v>
      </c>
      <c r="E206" s="204" t="s">
        <v>310</v>
      </c>
      <c r="F206" s="288" t="s">
        <v>311</v>
      </c>
      <c r="G206" s="289"/>
      <c r="H206" s="289"/>
      <c r="I206" s="289"/>
      <c r="J206" s="205" t="s">
        <v>128</v>
      </c>
      <c r="K206" s="206">
        <v>131</v>
      </c>
      <c r="L206" s="298"/>
      <c r="M206" s="298"/>
      <c r="N206" s="298">
        <f t="shared" si="7"/>
        <v>0</v>
      </c>
      <c r="O206" s="298"/>
      <c r="P206" s="298"/>
      <c r="Q206" s="298"/>
      <c r="R206" s="123"/>
      <c r="T206" s="153" t="s">
        <v>5</v>
      </c>
      <c r="U206" s="41" t="s">
        <v>35</v>
      </c>
      <c r="V206" s="154">
        <v>0.048</v>
      </c>
      <c r="W206" s="154">
        <f>V206*K207</f>
        <v>2.4</v>
      </c>
      <c r="X206" s="154">
        <v>0</v>
      </c>
      <c r="Y206" s="154">
        <f>X206*K207</f>
        <v>0</v>
      </c>
      <c r="Z206" s="154">
        <v>0</v>
      </c>
      <c r="AA206" s="155">
        <f>Z206*K207</f>
        <v>0</v>
      </c>
      <c r="AR206" s="19" t="s">
        <v>124</v>
      </c>
      <c r="AT206" s="19" t="s">
        <v>122</v>
      </c>
      <c r="AU206" s="19" t="s">
        <v>90</v>
      </c>
      <c r="AY206" s="19" t="s">
        <v>121</v>
      </c>
      <c r="BE206" s="156">
        <f>IF(U206="základní",N207,0)</f>
        <v>0</v>
      </c>
      <c r="BF206" s="156">
        <f>IF(U206="snížená",N207,0)</f>
        <v>0</v>
      </c>
      <c r="BG206" s="156">
        <f>IF(U206="zákl. přenesená",N207,0)</f>
        <v>0</v>
      </c>
      <c r="BH206" s="156">
        <f>IF(U206="sníž. přenesená",N207,0)</f>
        <v>0</v>
      </c>
      <c r="BI206" s="156">
        <f>IF(U206="nulová",N207,0)</f>
        <v>0</v>
      </c>
      <c r="BJ206" s="19" t="s">
        <v>76</v>
      </c>
      <c r="BK206" s="156">
        <f>ROUND(L207*K207,2)</f>
        <v>0</v>
      </c>
      <c r="BL206" s="19" t="s">
        <v>124</v>
      </c>
      <c r="BM206" s="19" t="s">
        <v>183</v>
      </c>
    </row>
    <row r="207" spans="2:65" s="199" customFormat="1" ht="25.5" customHeight="1">
      <c r="B207" s="201"/>
      <c r="C207" s="203">
        <v>55</v>
      </c>
      <c r="D207" s="203" t="s">
        <v>122</v>
      </c>
      <c r="E207" s="193" t="s">
        <v>425</v>
      </c>
      <c r="F207" s="288" t="s">
        <v>426</v>
      </c>
      <c r="G207" s="289"/>
      <c r="H207" s="289"/>
      <c r="I207" s="289"/>
      <c r="J207" s="205" t="s">
        <v>128</v>
      </c>
      <c r="K207" s="206">
        <v>50</v>
      </c>
      <c r="L207" s="298"/>
      <c r="M207" s="298"/>
      <c r="N207" s="298">
        <f t="shared" si="7"/>
        <v>0</v>
      </c>
      <c r="O207" s="298"/>
      <c r="P207" s="298"/>
      <c r="Q207" s="298"/>
      <c r="R207" s="202"/>
      <c r="T207" s="185"/>
      <c r="U207" s="184"/>
      <c r="V207" s="186"/>
      <c r="W207" s="186"/>
      <c r="X207" s="186"/>
      <c r="Y207" s="186"/>
      <c r="Z207" s="186"/>
      <c r="AA207" s="187"/>
      <c r="AR207" s="200"/>
      <c r="AT207" s="200"/>
      <c r="AU207" s="200"/>
      <c r="AY207" s="200"/>
      <c r="BE207" s="207"/>
      <c r="BF207" s="207"/>
      <c r="BG207" s="207"/>
      <c r="BH207" s="207"/>
      <c r="BI207" s="207"/>
      <c r="BJ207" s="200"/>
      <c r="BK207" s="207"/>
      <c r="BL207" s="200"/>
      <c r="BM207" s="200"/>
    </row>
    <row r="208" spans="2:65" s="199" customFormat="1" ht="25.5" customHeight="1">
      <c r="B208" s="201"/>
      <c r="C208" s="203">
        <v>56</v>
      </c>
      <c r="D208" s="203" t="s">
        <v>122</v>
      </c>
      <c r="E208" s="193" t="s">
        <v>428</v>
      </c>
      <c r="F208" s="288" t="s">
        <v>312</v>
      </c>
      <c r="G208" s="289"/>
      <c r="H208" s="289"/>
      <c r="I208" s="289"/>
      <c r="J208" s="212" t="s">
        <v>247</v>
      </c>
      <c r="K208" s="206">
        <v>11</v>
      </c>
      <c r="L208" s="298"/>
      <c r="M208" s="298"/>
      <c r="N208" s="298">
        <f t="shared" si="7"/>
        <v>0</v>
      </c>
      <c r="O208" s="298"/>
      <c r="P208" s="298"/>
      <c r="Q208" s="298"/>
      <c r="R208" s="202"/>
      <c r="T208" s="185"/>
      <c r="U208" s="184"/>
      <c r="V208" s="186"/>
      <c r="W208" s="186"/>
      <c r="X208" s="186"/>
      <c r="Y208" s="186"/>
      <c r="Z208" s="186"/>
      <c r="AA208" s="187"/>
      <c r="AR208" s="200"/>
      <c r="AT208" s="200"/>
      <c r="AU208" s="200"/>
      <c r="AY208" s="200"/>
      <c r="BE208" s="207"/>
      <c r="BF208" s="207"/>
      <c r="BG208" s="207"/>
      <c r="BH208" s="207"/>
      <c r="BI208" s="207"/>
      <c r="BJ208" s="200"/>
      <c r="BK208" s="207"/>
      <c r="BL208" s="200"/>
      <c r="BM208" s="200"/>
    </row>
    <row r="209" spans="2:65" s="199" customFormat="1" ht="25.5" customHeight="1">
      <c r="B209" s="201"/>
      <c r="C209" s="203">
        <v>57</v>
      </c>
      <c r="D209" s="203" t="s">
        <v>122</v>
      </c>
      <c r="E209" s="193" t="s">
        <v>429</v>
      </c>
      <c r="F209" s="288" t="s">
        <v>430</v>
      </c>
      <c r="G209" s="289"/>
      <c r="H209" s="289"/>
      <c r="I209" s="289"/>
      <c r="J209" s="205" t="s">
        <v>130</v>
      </c>
      <c r="K209" s="206">
        <v>10</v>
      </c>
      <c r="L209" s="298"/>
      <c r="M209" s="298"/>
      <c r="N209" s="298">
        <f t="shared" si="7"/>
        <v>0</v>
      </c>
      <c r="O209" s="298"/>
      <c r="P209" s="298"/>
      <c r="Q209" s="298"/>
      <c r="R209" s="202"/>
      <c r="T209" s="185"/>
      <c r="U209" s="184"/>
      <c r="V209" s="186"/>
      <c r="W209" s="186"/>
      <c r="X209" s="186"/>
      <c r="Y209" s="186"/>
      <c r="Z209" s="186"/>
      <c r="AA209" s="187"/>
      <c r="AR209" s="200"/>
      <c r="AT209" s="200"/>
      <c r="AU209" s="200"/>
      <c r="AY209" s="200"/>
      <c r="BE209" s="207"/>
      <c r="BF209" s="207"/>
      <c r="BG209" s="207"/>
      <c r="BH209" s="207"/>
      <c r="BI209" s="207"/>
      <c r="BJ209" s="200"/>
      <c r="BK209" s="207"/>
      <c r="BL209" s="200"/>
      <c r="BM209" s="200"/>
    </row>
    <row r="210" spans="2:65" s="199" customFormat="1" ht="25.5" customHeight="1">
      <c r="B210" s="201"/>
      <c r="C210" s="203">
        <v>58</v>
      </c>
      <c r="D210" s="203" t="s">
        <v>122</v>
      </c>
      <c r="E210" s="204" t="s">
        <v>171</v>
      </c>
      <c r="F210" s="288" t="s">
        <v>431</v>
      </c>
      <c r="G210" s="289"/>
      <c r="H210" s="289"/>
      <c r="I210" s="289"/>
      <c r="J210" s="205" t="s">
        <v>138</v>
      </c>
      <c r="K210" s="206">
        <v>6</v>
      </c>
      <c r="L210" s="298"/>
      <c r="M210" s="298"/>
      <c r="N210" s="298">
        <f t="shared" si="7"/>
        <v>0</v>
      </c>
      <c r="O210" s="298"/>
      <c r="P210" s="298"/>
      <c r="Q210" s="298"/>
      <c r="R210" s="202"/>
      <c r="T210" s="185"/>
      <c r="U210" s="184"/>
      <c r="V210" s="186"/>
      <c r="W210" s="186"/>
      <c r="X210" s="186"/>
      <c r="Y210" s="186"/>
      <c r="Z210" s="186"/>
      <c r="AA210" s="187"/>
      <c r="AR210" s="200"/>
      <c r="AT210" s="200"/>
      <c r="AU210" s="200"/>
      <c r="AY210" s="200"/>
      <c r="BE210" s="207"/>
      <c r="BF210" s="207"/>
      <c r="BG210" s="207"/>
      <c r="BH210" s="207"/>
      <c r="BI210" s="207"/>
      <c r="BJ210" s="200"/>
      <c r="BK210" s="207"/>
      <c r="BL210" s="200"/>
      <c r="BM210" s="200"/>
    </row>
    <row r="211" spans="2:63" s="9" customFormat="1" ht="29.85" customHeight="1">
      <c r="B211" s="138"/>
      <c r="C211" s="203">
        <v>59</v>
      </c>
      <c r="D211" s="203" t="s">
        <v>122</v>
      </c>
      <c r="E211" s="193" t="s">
        <v>421</v>
      </c>
      <c r="F211" s="288" t="s">
        <v>314</v>
      </c>
      <c r="G211" s="289"/>
      <c r="H211" s="289"/>
      <c r="I211" s="289"/>
      <c r="J211" s="205" t="s">
        <v>138</v>
      </c>
      <c r="K211" s="206">
        <v>6</v>
      </c>
      <c r="L211" s="298"/>
      <c r="M211" s="298"/>
      <c r="N211" s="298">
        <f>ROUND(L211*K211,2)</f>
        <v>0</v>
      </c>
      <c r="O211" s="298"/>
      <c r="P211" s="298"/>
      <c r="Q211" s="298"/>
      <c r="R211" s="141"/>
      <c r="T211" s="142"/>
      <c r="U211" s="139"/>
      <c r="V211" s="139"/>
      <c r="W211" s="143">
        <f>SUM(W220:W220)</f>
        <v>0</v>
      </c>
      <c r="X211" s="139"/>
      <c r="Y211" s="143">
        <f>SUM(Y220:Y220)</f>
        <v>0</v>
      </c>
      <c r="Z211" s="139"/>
      <c r="AA211" s="144">
        <f>SUM(AA220:AA220)</f>
        <v>0</v>
      </c>
      <c r="AR211" s="145" t="s">
        <v>90</v>
      </c>
      <c r="AT211" s="146" t="s">
        <v>69</v>
      </c>
      <c r="AU211" s="146" t="s">
        <v>76</v>
      </c>
      <c r="AY211" s="145" t="s">
        <v>121</v>
      </c>
      <c r="BK211" s="147">
        <f>SUM(BK220:BK220)</f>
        <v>0</v>
      </c>
    </row>
    <row r="212" spans="2:63" s="9" customFormat="1" ht="29.85" customHeight="1">
      <c r="B212" s="138"/>
      <c r="C212" s="139"/>
      <c r="D212" s="148" t="s">
        <v>157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357">
        <f>SUM(N213:Q221)</f>
        <v>0</v>
      </c>
      <c r="O212" s="358"/>
      <c r="P212" s="358"/>
      <c r="Q212" s="358"/>
      <c r="R212" s="141"/>
      <c r="T212" s="142"/>
      <c r="U212" s="139"/>
      <c r="V212" s="139"/>
      <c r="W212" s="143"/>
      <c r="X212" s="139"/>
      <c r="Y212" s="143"/>
      <c r="Z212" s="139"/>
      <c r="AA212" s="144"/>
      <c r="AR212" s="145"/>
      <c r="AT212" s="146"/>
      <c r="AU212" s="146"/>
      <c r="AY212" s="145"/>
      <c r="BK212" s="147"/>
    </row>
    <row r="213" spans="2:63" s="9" customFormat="1" ht="29.85" customHeight="1">
      <c r="B213" s="138"/>
      <c r="C213" s="203">
        <v>60</v>
      </c>
      <c r="D213" s="203" t="s">
        <v>122</v>
      </c>
      <c r="E213" s="204" t="s">
        <v>294</v>
      </c>
      <c r="F213" s="289" t="s">
        <v>295</v>
      </c>
      <c r="G213" s="289"/>
      <c r="H213" s="289"/>
      <c r="I213" s="289"/>
      <c r="J213" s="205" t="s">
        <v>123</v>
      </c>
      <c r="K213" s="206">
        <v>28</v>
      </c>
      <c r="L213" s="298"/>
      <c r="M213" s="298"/>
      <c r="N213" s="298">
        <f>ROUND(L213*K213,2)</f>
        <v>0</v>
      </c>
      <c r="O213" s="298"/>
      <c r="P213" s="298"/>
      <c r="Q213" s="298"/>
      <c r="R213" s="141"/>
      <c r="T213" s="142"/>
      <c r="U213" s="139"/>
      <c r="V213" s="139"/>
      <c r="W213" s="143"/>
      <c r="X213" s="139"/>
      <c r="Y213" s="143"/>
      <c r="Z213" s="139"/>
      <c r="AA213" s="144"/>
      <c r="AR213" s="145"/>
      <c r="AT213" s="146"/>
      <c r="AU213" s="146"/>
      <c r="AY213" s="145"/>
      <c r="BK213" s="147"/>
    </row>
    <row r="214" spans="2:63" s="9" customFormat="1" ht="29.85" customHeight="1">
      <c r="B214" s="138"/>
      <c r="C214" s="209"/>
      <c r="D214" s="209"/>
      <c r="E214" s="210" t="s">
        <v>5</v>
      </c>
      <c r="F214" s="348" t="s">
        <v>432</v>
      </c>
      <c r="G214" s="349"/>
      <c r="H214" s="349"/>
      <c r="I214" s="349"/>
      <c r="J214" s="209"/>
      <c r="K214" s="211">
        <v>28</v>
      </c>
      <c r="L214" s="209"/>
      <c r="M214" s="209"/>
      <c r="N214" s="209"/>
      <c r="O214" s="209"/>
      <c r="P214" s="209"/>
      <c r="Q214" s="209"/>
      <c r="R214" s="141"/>
      <c r="T214" s="142"/>
      <c r="U214" s="139"/>
      <c r="V214" s="139"/>
      <c r="W214" s="143"/>
      <c r="X214" s="139"/>
      <c r="Y214" s="143"/>
      <c r="Z214" s="139"/>
      <c r="AA214" s="144"/>
      <c r="AR214" s="145"/>
      <c r="AT214" s="146"/>
      <c r="AU214" s="146"/>
      <c r="AY214" s="145"/>
      <c r="BK214" s="147"/>
    </row>
    <row r="215" spans="2:63" s="9" customFormat="1" ht="29.85" customHeight="1">
      <c r="B215" s="138"/>
      <c r="C215" s="197">
        <v>61</v>
      </c>
      <c r="D215" s="197" t="s">
        <v>126</v>
      </c>
      <c r="E215" s="208" t="s">
        <v>296</v>
      </c>
      <c r="F215" s="312" t="s">
        <v>297</v>
      </c>
      <c r="G215" s="312"/>
      <c r="H215" s="312"/>
      <c r="I215" s="312"/>
      <c r="J215" s="198" t="s">
        <v>123</v>
      </c>
      <c r="K215" s="166">
        <v>28</v>
      </c>
      <c r="L215" s="313"/>
      <c r="M215" s="313"/>
      <c r="N215" s="313">
        <f>ROUND(L215*K215,2)</f>
        <v>0</v>
      </c>
      <c r="O215" s="298"/>
      <c r="P215" s="298"/>
      <c r="Q215" s="298"/>
      <c r="R215" s="141"/>
      <c r="T215" s="142"/>
      <c r="U215" s="139"/>
      <c r="V215" s="139"/>
      <c r="W215" s="143"/>
      <c r="X215" s="139"/>
      <c r="Y215" s="143"/>
      <c r="Z215" s="139"/>
      <c r="AA215" s="144"/>
      <c r="AR215" s="145"/>
      <c r="AT215" s="146"/>
      <c r="AU215" s="146"/>
      <c r="AY215" s="145"/>
      <c r="BK215" s="147"/>
    </row>
    <row r="216" spans="2:63" s="9" customFormat="1" ht="38.25" customHeight="1">
      <c r="B216" s="138"/>
      <c r="C216" s="203">
        <v>62</v>
      </c>
      <c r="D216" s="203" t="s">
        <v>122</v>
      </c>
      <c r="E216" s="204" t="s">
        <v>298</v>
      </c>
      <c r="F216" s="288" t="s">
        <v>299</v>
      </c>
      <c r="G216" s="289"/>
      <c r="H216" s="289"/>
      <c r="I216" s="289"/>
      <c r="J216" s="205" t="s">
        <v>123</v>
      </c>
      <c r="K216" s="206">
        <v>94</v>
      </c>
      <c r="L216" s="298"/>
      <c r="M216" s="298"/>
      <c r="N216" s="298">
        <f>ROUND(L216*K216,2)</f>
        <v>0</v>
      </c>
      <c r="O216" s="298"/>
      <c r="P216" s="298"/>
      <c r="Q216" s="298"/>
      <c r="R216" s="141"/>
      <c r="T216" s="142"/>
      <c r="U216" s="139"/>
      <c r="V216" s="139"/>
      <c r="W216" s="143"/>
      <c r="X216" s="139"/>
      <c r="Y216" s="143"/>
      <c r="Z216" s="139"/>
      <c r="AA216" s="144"/>
      <c r="AR216" s="145"/>
      <c r="AT216" s="146"/>
      <c r="AU216" s="146"/>
      <c r="AY216" s="145"/>
      <c r="BK216" s="147"/>
    </row>
    <row r="217" spans="2:63" s="9" customFormat="1" ht="29.85" customHeight="1">
      <c r="B217" s="138"/>
      <c r="C217" s="209"/>
      <c r="D217" s="209"/>
      <c r="E217" s="210" t="s">
        <v>5</v>
      </c>
      <c r="F217" s="348" t="s">
        <v>506</v>
      </c>
      <c r="G217" s="349"/>
      <c r="H217" s="349"/>
      <c r="I217" s="349"/>
      <c r="J217" s="209"/>
      <c r="K217" s="211">
        <v>94</v>
      </c>
      <c r="L217" s="209"/>
      <c r="M217" s="209"/>
      <c r="N217" s="209"/>
      <c r="O217" s="209"/>
      <c r="P217" s="209"/>
      <c r="Q217" s="209"/>
      <c r="R217" s="141"/>
      <c r="T217" s="142"/>
      <c r="U217" s="139"/>
      <c r="V217" s="139"/>
      <c r="W217" s="143"/>
      <c r="X217" s="139"/>
      <c r="Y217" s="143"/>
      <c r="Z217" s="139"/>
      <c r="AA217" s="144"/>
      <c r="AR217" s="145"/>
      <c r="AT217" s="146"/>
      <c r="AU217" s="146"/>
      <c r="AY217" s="145"/>
      <c r="BK217" s="147"/>
    </row>
    <row r="218" spans="2:63" s="9" customFormat="1" ht="57" customHeight="1">
      <c r="B218" s="138"/>
      <c r="C218" s="197">
        <v>63</v>
      </c>
      <c r="D218" s="197" t="s">
        <v>126</v>
      </c>
      <c r="E218" s="208" t="s">
        <v>300</v>
      </c>
      <c r="F218" s="312" t="s">
        <v>301</v>
      </c>
      <c r="G218" s="312"/>
      <c r="H218" s="312"/>
      <c r="I218" s="312"/>
      <c r="J218" s="198" t="s">
        <v>123</v>
      </c>
      <c r="K218" s="166">
        <v>94</v>
      </c>
      <c r="L218" s="313"/>
      <c r="M218" s="313"/>
      <c r="N218" s="313">
        <f>ROUND(L218*K218,2)</f>
        <v>0</v>
      </c>
      <c r="O218" s="298"/>
      <c r="P218" s="298"/>
      <c r="Q218" s="298"/>
      <c r="R218" s="141"/>
      <c r="T218" s="142"/>
      <c r="U218" s="139"/>
      <c r="V218" s="139"/>
      <c r="W218" s="143"/>
      <c r="X218" s="139"/>
      <c r="Y218" s="143"/>
      <c r="Z218" s="139"/>
      <c r="AA218" s="144"/>
      <c r="AR218" s="145"/>
      <c r="AT218" s="146"/>
      <c r="AU218" s="146"/>
      <c r="AY218" s="145"/>
      <c r="BK218" s="147"/>
    </row>
    <row r="219" spans="2:63" s="9" customFormat="1" ht="29.85" customHeight="1">
      <c r="B219" s="138"/>
      <c r="C219" s="203">
        <v>64</v>
      </c>
      <c r="D219" s="203" t="s">
        <v>122</v>
      </c>
      <c r="E219" s="204" t="s">
        <v>302</v>
      </c>
      <c r="F219" s="288" t="s">
        <v>332</v>
      </c>
      <c r="G219" s="289"/>
      <c r="H219" s="289"/>
      <c r="I219" s="289"/>
      <c r="J219" s="205" t="s">
        <v>123</v>
      </c>
      <c r="K219" s="206">
        <v>122</v>
      </c>
      <c r="L219" s="298"/>
      <c r="M219" s="298"/>
      <c r="N219" s="298">
        <f>ROUND(L219*K219,2)</f>
        <v>0</v>
      </c>
      <c r="O219" s="298"/>
      <c r="P219" s="298"/>
      <c r="Q219" s="298"/>
      <c r="R219" s="141"/>
      <c r="T219" s="142"/>
      <c r="U219" s="139"/>
      <c r="V219" s="139"/>
      <c r="W219" s="143"/>
      <c r="X219" s="139"/>
      <c r="Y219" s="143"/>
      <c r="Z219" s="139"/>
      <c r="AA219" s="144"/>
      <c r="AR219" s="145"/>
      <c r="AT219" s="146"/>
      <c r="AU219" s="146"/>
      <c r="AY219" s="145"/>
      <c r="BK219" s="147"/>
    </row>
    <row r="220" spans="2:65" s="1" customFormat="1" ht="25.5" customHeight="1">
      <c r="B220" s="120"/>
      <c r="C220" s="203">
        <v>65</v>
      </c>
      <c r="D220" s="203" t="s">
        <v>122</v>
      </c>
      <c r="E220" s="204" t="s">
        <v>186</v>
      </c>
      <c r="F220" s="289" t="s">
        <v>187</v>
      </c>
      <c r="G220" s="289"/>
      <c r="H220" s="289"/>
      <c r="I220" s="289"/>
      <c r="J220" s="205" t="s">
        <v>123</v>
      </c>
      <c r="K220" s="206">
        <v>28</v>
      </c>
      <c r="L220" s="298"/>
      <c r="M220" s="298"/>
      <c r="N220" s="298">
        <f>ROUND(L220*K220,2)</f>
        <v>0</v>
      </c>
      <c r="O220" s="298"/>
      <c r="P220" s="298"/>
      <c r="Q220" s="298"/>
      <c r="R220" s="123"/>
      <c r="T220" s="153" t="s">
        <v>5</v>
      </c>
      <c r="U220" s="41" t="s">
        <v>35</v>
      </c>
      <c r="V220" s="154">
        <v>0</v>
      </c>
      <c r="W220" s="154">
        <f>V220*K221</f>
        <v>0</v>
      </c>
      <c r="X220" s="154">
        <v>0</v>
      </c>
      <c r="Y220" s="154">
        <f>X220*K221</f>
        <v>0</v>
      </c>
      <c r="Z220" s="154">
        <v>0</v>
      </c>
      <c r="AA220" s="155">
        <f>Z220*K221</f>
        <v>0</v>
      </c>
      <c r="AR220" s="19" t="s">
        <v>124</v>
      </c>
      <c r="AT220" s="19" t="s">
        <v>122</v>
      </c>
      <c r="AU220" s="19" t="s">
        <v>90</v>
      </c>
      <c r="AY220" s="19" t="s">
        <v>121</v>
      </c>
      <c r="BE220" s="156">
        <f>IF(U220="základní",N221,0)</f>
        <v>0</v>
      </c>
      <c r="BF220" s="156">
        <f>IF(U220="snížená",N221,0)</f>
        <v>0</v>
      </c>
      <c r="BG220" s="156">
        <f>IF(U220="zákl. přenesená",N221,0)</f>
        <v>0</v>
      </c>
      <c r="BH220" s="156">
        <f>IF(U220="sníž. přenesená",N221,0)</f>
        <v>0</v>
      </c>
      <c r="BI220" s="156">
        <f>IF(U220="nulová",N221,0)</f>
        <v>0</v>
      </c>
      <c r="BJ220" s="19" t="s">
        <v>76</v>
      </c>
      <c r="BK220" s="156">
        <f>ROUND(L221*K221,2)</f>
        <v>0</v>
      </c>
      <c r="BL220" s="19" t="s">
        <v>124</v>
      </c>
      <c r="BM220" s="19" t="s">
        <v>190</v>
      </c>
    </row>
    <row r="221" spans="2:63" s="9" customFormat="1" ht="29.85" customHeight="1">
      <c r="B221" s="138"/>
      <c r="C221" s="149">
        <v>66</v>
      </c>
      <c r="D221" s="149" t="s">
        <v>122</v>
      </c>
      <c r="E221" s="150" t="s">
        <v>188</v>
      </c>
      <c r="F221" s="289" t="s">
        <v>189</v>
      </c>
      <c r="G221" s="289"/>
      <c r="H221" s="289"/>
      <c r="I221" s="289"/>
      <c r="J221" s="151" t="s">
        <v>129</v>
      </c>
      <c r="K221" s="152">
        <f>SUM(N213:Q220)/100</f>
        <v>0</v>
      </c>
      <c r="L221" s="298">
        <v>0.37</v>
      </c>
      <c r="M221" s="298"/>
      <c r="N221" s="298">
        <f>ROUND(L221*K221,2)</f>
        <v>0</v>
      </c>
      <c r="O221" s="298"/>
      <c r="P221" s="298"/>
      <c r="Q221" s="298"/>
      <c r="R221" s="141"/>
      <c r="T221" s="142"/>
      <c r="U221" s="139"/>
      <c r="V221" s="139"/>
      <c r="W221" s="143">
        <f>SUM(W222:W223)</f>
        <v>10.736</v>
      </c>
      <c r="X221" s="139"/>
      <c r="Y221" s="143">
        <f>SUM(Y222:Y223)</f>
        <v>0.0732</v>
      </c>
      <c r="Z221" s="139"/>
      <c r="AA221" s="144">
        <f>SUM(AA222:AA223)</f>
        <v>0</v>
      </c>
      <c r="AR221" s="145" t="s">
        <v>90</v>
      </c>
      <c r="AT221" s="146" t="s">
        <v>69</v>
      </c>
      <c r="AU221" s="146" t="s">
        <v>76</v>
      </c>
      <c r="AY221" s="145" t="s">
        <v>121</v>
      </c>
      <c r="BK221" s="147">
        <f>SUM(BK222:BK223)</f>
        <v>0</v>
      </c>
    </row>
    <row r="222" spans="2:65" s="1" customFormat="1" ht="25.5" customHeight="1">
      <c r="B222" s="120"/>
      <c r="C222" s="139"/>
      <c r="D222" s="148" t="s">
        <v>158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357">
        <f>SUM(N223:Q224)</f>
        <v>0</v>
      </c>
      <c r="O222" s="358"/>
      <c r="P222" s="358"/>
      <c r="Q222" s="358"/>
      <c r="R222" s="123"/>
      <c r="T222" s="153" t="s">
        <v>5</v>
      </c>
      <c r="U222" s="41" t="s">
        <v>35</v>
      </c>
      <c r="V222" s="154">
        <v>0.038</v>
      </c>
      <c r="W222" s="154">
        <f>V222*K223</f>
        <v>4.636</v>
      </c>
      <c r="X222" s="154">
        <v>0.0002</v>
      </c>
      <c r="Y222" s="154">
        <f>X222*K223</f>
        <v>0.0244</v>
      </c>
      <c r="Z222" s="154">
        <v>0</v>
      </c>
      <c r="AA222" s="155">
        <f>Z222*K223</f>
        <v>0</v>
      </c>
      <c r="AR222" s="19" t="s">
        <v>124</v>
      </c>
      <c r="AT222" s="19" t="s">
        <v>122</v>
      </c>
      <c r="AU222" s="19" t="s">
        <v>90</v>
      </c>
      <c r="AY222" s="19" t="s">
        <v>121</v>
      </c>
      <c r="BE222" s="156">
        <f>IF(U222="základní",N223,0)</f>
        <v>0</v>
      </c>
      <c r="BF222" s="156">
        <f>IF(U222="snížená",N223,0)</f>
        <v>0</v>
      </c>
      <c r="BG222" s="156">
        <f>IF(U222="zákl. přenesená",N223,0)</f>
        <v>0</v>
      </c>
      <c r="BH222" s="156">
        <f>IF(U222="sníž. přenesená",N223,0)</f>
        <v>0</v>
      </c>
      <c r="BI222" s="156">
        <f>IF(U222="nulová",N223,0)</f>
        <v>0</v>
      </c>
      <c r="BJ222" s="19" t="s">
        <v>76</v>
      </c>
      <c r="BK222" s="156">
        <f>ROUND(L223*K223,2)</f>
        <v>0</v>
      </c>
      <c r="BL222" s="19" t="s">
        <v>124</v>
      </c>
      <c r="BM222" s="19" t="s">
        <v>193</v>
      </c>
    </row>
    <row r="223" spans="2:65" s="1" customFormat="1" ht="16.5" customHeight="1">
      <c r="B223" s="120"/>
      <c r="C223" s="149">
        <v>67</v>
      </c>
      <c r="D223" s="149" t="s">
        <v>122</v>
      </c>
      <c r="E223" s="150" t="s">
        <v>191</v>
      </c>
      <c r="F223" s="289" t="s">
        <v>192</v>
      </c>
      <c r="G223" s="289"/>
      <c r="H223" s="289"/>
      <c r="I223" s="289"/>
      <c r="J223" s="151" t="s">
        <v>123</v>
      </c>
      <c r="K223" s="152">
        <v>122</v>
      </c>
      <c r="L223" s="298"/>
      <c r="M223" s="298"/>
      <c r="N223" s="298">
        <f>ROUND(L223*K223,2)</f>
        <v>0</v>
      </c>
      <c r="O223" s="298"/>
      <c r="P223" s="298"/>
      <c r="Q223" s="298"/>
      <c r="R223" s="123"/>
      <c r="T223" s="153" t="s">
        <v>5</v>
      </c>
      <c r="U223" s="163" t="s">
        <v>35</v>
      </c>
      <c r="V223" s="164">
        <v>0.05</v>
      </c>
      <c r="W223" s="164">
        <f>V223*K224</f>
        <v>6.1000000000000005</v>
      </c>
      <c r="X223" s="164">
        <v>0.0004</v>
      </c>
      <c r="Y223" s="164">
        <f>X223*K224</f>
        <v>0.0488</v>
      </c>
      <c r="Z223" s="164">
        <v>0</v>
      </c>
      <c r="AA223" s="165">
        <f>Z223*K224</f>
        <v>0</v>
      </c>
      <c r="AR223" s="19" t="s">
        <v>124</v>
      </c>
      <c r="AT223" s="19" t="s">
        <v>122</v>
      </c>
      <c r="AU223" s="19" t="s">
        <v>90</v>
      </c>
      <c r="AY223" s="19" t="s">
        <v>121</v>
      </c>
      <c r="BE223" s="156">
        <f>IF(U223="základní",N224,0)</f>
        <v>0</v>
      </c>
      <c r="BF223" s="156">
        <f>IF(U223="snížená",N224,0)</f>
        <v>0</v>
      </c>
      <c r="BG223" s="156">
        <f>IF(U223="zákl. přenesená",N224,0)</f>
        <v>0</v>
      </c>
      <c r="BH223" s="156">
        <f>IF(U223="sníž. přenesená",N224,0)</f>
        <v>0</v>
      </c>
      <c r="BI223" s="156">
        <f>IF(U223="nulová",N224,0)</f>
        <v>0</v>
      </c>
      <c r="BJ223" s="19" t="s">
        <v>76</v>
      </c>
      <c r="BK223" s="156">
        <f>ROUND(L224*K224,2)</f>
        <v>0</v>
      </c>
      <c r="BL223" s="19" t="s">
        <v>124</v>
      </c>
      <c r="BM223" s="19" t="s">
        <v>196</v>
      </c>
    </row>
    <row r="224" spans="2:18" s="1" customFormat="1" ht="16.5" customHeight="1">
      <c r="B224" s="56"/>
      <c r="C224" s="149">
        <v>68</v>
      </c>
      <c r="D224" s="149" t="s">
        <v>122</v>
      </c>
      <c r="E224" s="150" t="s">
        <v>194</v>
      </c>
      <c r="F224" s="289" t="s">
        <v>195</v>
      </c>
      <c r="G224" s="289"/>
      <c r="H224" s="289"/>
      <c r="I224" s="289"/>
      <c r="J224" s="151" t="s">
        <v>123</v>
      </c>
      <c r="K224" s="152">
        <v>122</v>
      </c>
      <c r="L224" s="298"/>
      <c r="M224" s="298"/>
      <c r="N224" s="298">
        <f>ROUND(L224*K224,2)</f>
        <v>0</v>
      </c>
      <c r="O224" s="298"/>
      <c r="P224" s="298"/>
      <c r="Q224" s="298"/>
      <c r="R224" s="58"/>
    </row>
    <row r="225" spans="3:17" ht="13.5"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</row>
  </sheetData>
  <mergeCells count="303">
    <mergeCell ref="F158:I158"/>
    <mergeCell ref="L158:M158"/>
    <mergeCell ref="N158:Q158"/>
    <mergeCell ref="F159:I159"/>
    <mergeCell ref="L159:M159"/>
    <mergeCell ref="N159:Q159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216:I216"/>
    <mergeCell ref="L216:M216"/>
    <mergeCell ref="F129:I129"/>
    <mergeCell ref="L129:M129"/>
    <mergeCell ref="N129:Q129"/>
    <mergeCell ref="N210:Q210"/>
    <mergeCell ref="F211:I211"/>
    <mergeCell ref="N139:Q139"/>
    <mergeCell ref="F142:I142"/>
    <mergeCell ref="F213:I213"/>
    <mergeCell ref="L213:M213"/>
    <mergeCell ref="N213:Q213"/>
    <mergeCell ref="F214:I214"/>
    <mergeCell ref="F215:I215"/>
    <mergeCell ref="L215:M215"/>
    <mergeCell ref="N215:Q215"/>
    <mergeCell ref="F140:I140"/>
    <mergeCell ref="L140:M140"/>
    <mergeCell ref="N140:Q140"/>
    <mergeCell ref="F141:I141"/>
    <mergeCell ref="F160:I160"/>
    <mergeCell ref="L160:M160"/>
    <mergeCell ref="N160:Q160"/>
    <mergeCell ref="F139:I139"/>
    <mergeCell ref="L201:M201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S2:AC2"/>
    <mergeCell ref="N126:Q126"/>
    <mergeCell ref="N127:Q127"/>
    <mergeCell ref="N128:Q128"/>
    <mergeCell ref="N161:Q161"/>
    <mergeCell ref="N166:Q166"/>
    <mergeCell ref="N191:Q191"/>
    <mergeCell ref="L176:M176"/>
    <mergeCell ref="N176:Q176"/>
    <mergeCell ref="L180:M180"/>
    <mergeCell ref="N180:Q180"/>
    <mergeCell ref="L142:M142"/>
    <mergeCell ref="N142:Q142"/>
    <mergeCell ref="L168:M168"/>
    <mergeCell ref="N168:Q168"/>
    <mergeCell ref="L139:M139"/>
    <mergeCell ref="N107:Q107"/>
    <mergeCell ref="L109:Q109"/>
    <mergeCell ref="C115:Q115"/>
    <mergeCell ref="F189:I189"/>
    <mergeCell ref="F188:I188"/>
    <mergeCell ref="L188:M188"/>
    <mergeCell ref="N188:Q188"/>
    <mergeCell ref="F187:I187"/>
    <mergeCell ref="H1:K1"/>
    <mergeCell ref="F180:I180"/>
    <mergeCell ref="F181:I181"/>
    <mergeCell ref="N204:Q204"/>
    <mergeCell ref="F168:I168"/>
    <mergeCell ref="F130:I130"/>
    <mergeCell ref="F131:I131"/>
    <mergeCell ref="F133:I133"/>
    <mergeCell ref="F132:I132"/>
    <mergeCell ref="L190:M190"/>
    <mergeCell ref="N190:Q190"/>
    <mergeCell ref="F190:I190"/>
    <mergeCell ref="F194:I194"/>
    <mergeCell ref="L194:M194"/>
    <mergeCell ref="F197:I197"/>
    <mergeCell ref="L197:M197"/>
    <mergeCell ref="N197:Q197"/>
    <mergeCell ref="F203:I203"/>
    <mergeCell ref="L203:M203"/>
    <mergeCell ref="N203:Q203"/>
    <mergeCell ref="F200:I200"/>
    <mergeCell ref="L200:M200"/>
    <mergeCell ref="N194:Q194"/>
    <mergeCell ref="F193:I193"/>
    <mergeCell ref="F224:I224"/>
    <mergeCell ref="L224:M224"/>
    <mergeCell ref="N224:Q22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N222:Q222"/>
    <mergeCell ref="N216:Q216"/>
    <mergeCell ref="F217:I217"/>
    <mergeCell ref="F218:I218"/>
    <mergeCell ref="L218:M218"/>
    <mergeCell ref="N218:Q218"/>
    <mergeCell ref="F219:I219"/>
    <mergeCell ref="L219:M219"/>
    <mergeCell ref="N219:Q219"/>
    <mergeCell ref="L211:M211"/>
    <mergeCell ref="N211:Q211"/>
    <mergeCell ref="N212:Q212"/>
    <mergeCell ref="F192:I192"/>
    <mergeCell ref="L192:M192"/>
    <mergeCell ref="N192:Q19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195:I195"/>
    <mergeCell ref="L195:M195"/>
    <mergeCell ref="N195:Q195"/>
    <mergeCell ref="F202:I202"/>
    <mergeCell ref="L202:M202"/>
    <mergeCell ref="N202:Q202"/>
    <mergeCell ref="N196:Q196"/>
    <mergeCell ref="N198:Q198"/>
    <mergeCell ref="N199:Q199"/>
    <mergeCell ref="N201:Q201"/>
    <mergeCell ref="N200:Q200"/>
    <mergeCell ref="F201:I201"/>
    <mergeCell ref="L187:M187"/>
    <mergeCell ref="N187:Q187"/>
    <mergeCell ref="F182:I182"/>
    <mergeCell ref="F173:I173"/>
    <mergeCell ref="F174:I174"/>
    <mergeCell ref="L174:M174"/>
    <mergeCell ref="N174:Q174"/>
    <mergeCell ref="F175:I175"/>
    <mergeCell ref="F183:I183"/>
    <mergeCell ref="F185:I185"/>
    <mergeCell ref="N177:Q177"/>
    <mergeCell ref="F178:I178"/>
    <mergeCell ref="F179:I179"/>
    <mergeCell ref="F186:I186"/>
    <mergeCell ref="L186:M186"/>
    <mergeCell ref="N186:Q186"/>
    <mergeCell ref="L185:M185"/>
    <mergeCell ref="N185:Q185"/>
    <mergeCell ref="F177:I177"/>
    <mergeCell ref="F176:I176"/>
    <mergeCell ref="F184:I184"/>
    <mergeCell ref="L184:M184"/>
    <mergeCell ref="N184:Q184"/>
    <mergeCell ref="L181:M181"/>
    <mergeCell ref="M120:P120"/>
    <mergeCell ref="M122:Q122"/>
    <mergeCell ref="M123:Q123"/>
    <mergeCell ref="F125:I125"/>
    <mergeCell ref="L125:M125"/>
    <mergeCell ref="N125:Q125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91:Q91"/>
    <mergeCell ref="N92:Q92"/>
    <mergeCell ref="N93:Q93"/>
    <mergeCell ref="N94:Q94"/>
    <mergeCell ref="N95:Q95"/>
    <mergeCell ref="N96:Q96"/>
    <mergeCell ref="N97:Q97"/>
    <mergeCell ref="F117:P117"/>
    <mergeCell ref="F118:P11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167:I167"/>
    <mergeCell ref="L167:M167"/>
    <mergeCell ref="N167:Q16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L172:M172"/>
    <mergeCell ref="N172:Q172"/>
    <mergeCell ref="N181:Q181"/>
    <mergeCell ref="L183:M183"/>
    <mergeCell ref="N183:Q183"/>
    <mergeCell ref="L177:M177"/>
    <mergeCell ref="L131:M131"/>
    <mergeCell ref="N131:Q131"/>
    <mergeCell ref="L134:M134"/>
    <mergeCell ref="N134:Q134"/>
    <mergeCell ref="L136:M136"/>
    <mergeCell ref="N136:Q136"/>
    <mergeCell ref="L132:M132"/>
    <mergeCell ref="N132:Q132"/>
    <mergeCell ref="L165:M165"/>
    <mergeCell ref="N165:Q165"/>
    <mergeCell ref="L143:M143"/>
    <mergeCell ref="N143:Q143"/>
    <mergeCell ref="L144:M144"/>
    <mergeCell ref="N144:Q144"/>
    <mergeCell ref="L145:M145"/>
    <mergeCell ref="N145:Q145"/>
    <mergeCell ref="L146:M146"/>
    <mergeCell ref="N146:Q146"/>
    <mergeCell ref="L147:M147"/>
    <mergeCell ref="N147:Q147"/>
    <mergeCell ref="F164:I164"/>
    <mergeCell ref="L164:M164"/>
    <mergeCell ref="N164:Q164"/>
    <mergeCell ref="F165:I165"/>
    <mergeCell ref="F162:I162"/>
    <mergeCell ref="L162:M162"/>
    <mergeCell ref="N162:Q162"/>
    <mergeCell ref="F163:I163"/>
    <mergeCell ref="F134:I134"/>
    <mergeCell ref="F135:I135"/>
    <mergeCell ref="F136:I136"/>
    <mergeCell ref="F137:I137"/>
    <mergeCell ref="F138:I138"/>
    <mergeCell ref="F143:I143"/>
    <mergeCell ref="F144:I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L150:M150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Borovičková</dc:creator>
  <cp:keywords/>
  <dc:description/>
  <cp:lastModifiedBy>Chovancová Marie</cp:lastModifiedBy>
  <cp:lastPrinted>2020-10-07T12:57:28Z</cp:lastPrinted>
  <dcterms:created xsi:type="dcterms:W3CDTF">2018-01-05T07:22:27Z</dcterms:created>
  <dcterms:modified xsi:type="dcterms:W3CDTF">2023-03-01T12:49:17Z</dcterms:modified>
  <cp:category/>
  <cp:version/>
  <cp:contentType/>
  <cp:contentStatus/>
</cp:coreProperties>
</file>