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600" windowWidth="10215" windowHeight="4500"/>
  </bookViews>
  <sheets>
    <sheet name="Rekapitulace stavby" sheetId="1" r:id="rId1"/>
    <sheet name="Kanalizace" sheetId="3" r:id="rId2"/>
    <sheet name="Vodovod" sheetId="4" r:id="rId3"/>
    <sheet name="Stavební úpravy" sheetId="5" r:id="rId4"/>
  </sheets>
  <definedNames>
    <definedName name="_xlnm.Print_Titles" localSheetId="1">Kanalizace!$119:$119</definedName>
    <definedName name="_xlnm.Print_Titles" localSheetId="0">'Rekapitulace stavby'!$85:$85</definedName>
    <definedName name="_xlnm.Print_Titles" localSheetId="3">'Stavební úpravy'!$125:$125</definedName>
    <definedName name="_xlnm.Print_Titles" localSheetId="2">Vodovod!$116:$116</definedName>
    <definedName name="_xlnm.Print_Area" localSheetId="1">Kanalizace!$C$4:$Q$70,Kanalizace!$C$76:$Q$103,Kanalizace!$C$109:$Q$179</definedName>
    <definedName name="_xlnm.Print_Area" localSheetId="0">'Rekapitulace stavby'!$C$4:$AP$70,'Rekapitulace stavby'!$C$76:$AP$95</definedName>
    <definedName name="_xlnm.Print_Area" localSheetId="3">'Stavební úpravy'!$C$4:$Q$70,'Stavební úpravy'!$C$76:$Q$109,'Stavební úpravy'!$C$115:$Q$212</definedName>
    <definedName name="_xlnm.Print_Area" localSheetId="2">Vodovod!$C$4:$Q$70,Vodovod!$C$76:$Q$100,Vodovod!$C$106:$Q$189</definedName>
  </definedNames>
  <calcPr calcId="145621"/>
</workbook>
</file>

<file path=xl/calcChain.xml><?xml version="1.0" encoding="utf-8"?>
<calcChain xmlns="http://schemas.openxmlformats.org/spreadsheetml/2006/main">
  <c r="N199" i="5" l="1"/>
  <c r="N198" i="5"/>
  <c r="N195" i="5"/>
  <c r="N185" i="5"/>
  <c r="N183" i="5"/>
  <c r="N182" i="5"/>
  <c r="N180" i="5"/>
  <c r="N173" i="5"/>
  <c r="N172" i="5"/>
  <c r="N171" i="5"/>
  <c r="N169" i="5"/>
  <c r="N168" i="5"/>
  <c r="N165" i="5"/>
  <c r="N164" i="5"/>
  <c r="N162" i="5"/>
  <c r="N160" i="5"/>
  <c r="N132" i="5"/>
  <c r="N158" i="5"/>
  <c r="N157" i="5"/>
  <c r="N156" i="5"/>
  <c r="N155" i="5"/>
  <c r="N154" i="5"/>
  <c r="N153" i="5"/>
  <c r="N152" i="5"/>
  <c r="N151" i="5"/>
  <c r="N150" i="5"/>
  <c r="N147" i="5"/>
  <c r="BE147" i="5" s="1"/>
  <c r="W147" i="5"/>
  <c r="Y147" i="5"/>
  <c r="AA147" i="5"/>
  <c r="BF147" i="5"/>
  <c r="BG147" i="5"/>
  <c r="BH147" i="5"/>
  <c r="BI147" i="5"/>
  <c r="BK147" i="5"/>
  <c r="N145" i="5"/>
  <c r="BE145" i="5" s="1"/>
  <c r="W145" i="5"/>
  <c r="Y145" i="5"/>
  <c r="AA145" i="5"/>
  <c r="BF145" i="5"/>
  <c r="BG145" i="5"/>
  <c r="BH145" i="5"/>
  <c r="BI145" i="5"/>
  <c r="BK145" i="5"/>
  <c r="N179" i="5" l="1"/>
  <c r="N136" i="5"/>
  <c r="N134" i="5"/>
  <c r="N131" i="5"/>
  <c r="N129" i="5"/>
  <c r="N184" i="4"/>
  <c r="N183" i="4"/>
  <c r="N182" i="4"/>
  <c r="N180" i="4"/>
  <c r="N179" i="4"/>
  <c r="N178" i="4"/>
  <c r="N188" i="4"/>
  <c r="N187" i="4"/>
  <c r="N186" i="4"/>
  <c r="N185" i="4"/>
  <c r="N181" i="4"/>
  <c r="N177" i="4"/>
  <c r="N174" i="4"/>
  <c r="N173" i="4"/>
  <c r="N172" i="4"/>
  <c r="N170" i="4"/>
  <c r="N171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3" i="4"/>
  <c r="N154" i="4"/>
  <c r="N152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1" i="4"/>
  <c r="N130" i="4"/>
  <c r="N129" i="4"/>
  <c r="N128" i="4"/>
  <c r="N127" i="4"/>
  <c r="N126" i="4"/>
  <c r="N123" i="4"/>
  <c r="N122" i="4"/>
  <c r="N121" i="4"/>
  <c r="N120" i="4"/>
  <c r="N173" i="3"/>
  <c r="N178" i="3"/>
  <c r="N177" i="3"/>
  <c r="N176" i="3"/>
  <c r="N175" i="3"/>
  <c r="N174" i="3"/>
  <c r="N172" i="3"/>
  <c r="N171" i="3"/>
  <c r="N170" i="3"/>
  <c r="N169" i="3"/>
  <c r="N168" i="3"/>
  <c r="N167" i="3"/>
  <c r="N164" i="3"/>
  <c r="N163" i="3"/>
  <c r="N162" i="3"/>
  <c r="N161" i="3"/>
  <c r="N160" i="3"/>
  <c r="N159" i="3"/>
  <c r="N158" i="3"/>
  <c r="N157" i="3"/>
  <c r="N154" i="3"/>
  <c r="N153" i="3"/>
  <c r="N156" i="3"/>
  <c r="N155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6" i="3"/>
  <c r="N127" i="3"/>
  <c r="N128" i="3"/>
  <c r="N125" i="3"/>
  <c r="N124" i="3"/>
  <c r="N123" i="3"/>
  <c r="N143" i="5"/>
  <c r="N151" i="4"/>
  <c r="K189" i="4" l="1"/>
  <c r="N189" i="4" s="1"/>
  <c r="K149" i="4"/>
  <c r="K132" i="4"/>
  <c r="K124" i="4"/>
  <c r="K179" i="3"/>
  <c r="N179" i="3" s="1"/>
  <c r="N166" i="3" s="1"/>
  <c r="K165" i="3"/>
  <c r="N176" i="5" l="1"/>
  <c r="N174" i="5"/>
  <c r="N175" i="5"/>
  <c r="N188" i="5"/>
  <c r="N142" i="5"/>
  <c r="N140" i="5"/>
  <c r="N139" i="5"/>
  <c r="N208" i="5"/>
  <c r="N207" i="5"/>
  <c r="N206" i="5"/>
  <c r="N204" i="5"/>
  <c r="N203" i="5"/>
  <c r="N201" i="5"/>
  <c r="N197" i="5"/>
  <c r="N196" i="5"/>
  <c r="N194" i="5"/>
  <c r="N193" i="5"/>
  <c r="N190" i="5"/>
  <c r="N189" i="5"/>
  <c r="K178" i="5" l="1"/>
  <c r="N192" i="5"/>
  <c r="N128" i="5"/>
  <c r="K191" i="5"/>
  <c r="K209" i="5"/>
  <c r="N176" i="4" l="1"/>
  <c r="K175" i="4" l="1"/>
  <c r="N175" i="4" s="1"/>
  <c r="N150" i="4" s="1"/>
  <c r="N132" i="4"/>
  <c r="N125" i="4" s="1"/>
  <c r="BE152" i="3" l="1"/>
  <c r="BE151" i="3"/>
  <c r="BE146" i="3"/>
  <c r="BE141" i="3"/>
  <c r="BE136" i="3"/>
  <c r="BE134" i="3"/>
  <c r="AY91" i="1"/>
  <c r="AX91" i="1"/>
  <c r="BI211" i="5"/>
  <c r="BH211" i="5"/>
  <c r="BG211" i="5"/>
  <c r="BF211" i="5"/>
  <c r="AA211" i="5"/>
  <c r="Y211" i="5"/>
  <c r="W211" i="5"/>
  <c r="BK211" i="5"/>
  <c r="N212" i="5"/>
  <c r="BI210" i="5"/>
  <c r="BH210" i="5"/>
  <c r="BG210" i="5"/>
  <c r="BF210" i="5"/>
  <c r="AA210" i="5"/>
  <c r="Y210" i="5"/>
  <c r="W210" i="5"/>
  <c r="BK210" i="5"/>
  <c r="N211" i="5"/>
  <c r="BI208" i="5"/>
  <c r="BH208" i="5"/>
  <c r="BG208" i="5"/>
  <c r="BF208" i="5"/>
  <c r="AA208" i="5"/>
  <c r="Y208" i="5"/>
  <c r="W208" i="5"/>
  <c r="BK208" i="5"/>
  <c r="N209" i="5"/>
  <c r="N200" i="5" s="1"/>
  <c r="BI194" i="5"/>
  <c r="BH194" i="5"/>
  <c r="BG194" i="5"/>
  <c r="BF194" i="5"/>
  <c r="AA194" i="5"/>
  <c r="Y194" i="5"/>
  <c r="W194" i="5"/>
  <c r="BK194" i="5"/>
  <c r="BE194" i="5"/>
  <c r="BI193" i="5"/>
  <c r="BH193" i="5"/>
  <c r="BG193" i="5"/>
  <c r="BF193" i="5"/>
  <c r="AA193" i="5"/>
  <c r="Y193" i="5"/>
  <c r="W193" i="5"/>
  <c r="BK193" i="5"/>
  <c r="BE193" i="5"/>
  <c r="BI192" i="5"/>
  <c r="BH192" i="5"/>
  <c r="BG192" i="5"/>
  <c r="BF192" i="5"/>
  <c r="AA192" i="5"/>
  <c r="Y192" i="5"/>
  <c r="W192" i="5"/>
  <c r="BK192" i="5"/>
  <c r="BE192" i="5"/>
  <c r="BI190" i="5"/>
  <c r="BH190" i="5"/>
  <c r="BG190" i="5"/>
  <c r="BF190" i="5"/>
  <c r="BI184" i="5"/>
  <c r="BH184" i="5"/>
  <c r="BG184" i="5"/>
  <c r="BF184" i="5"/>
  <c r="AA184" i="5"/>
  <c r="AA183" i="5" s="1"/>
  <c r="Y184" i="5"/>
  <c r="Y183" i="5" s="1"/>
  <c r="W184" i="5"/>
  <c r="W183" i="5" s="1"/>
  <c r="BK184" i="5"/>
  <c r="BK183" i="5" s="1"/>
  <c r="N184" i="5" s="1"/>
  <c r="BE184" i="5"/>
  <c r="BI182" i="5"/>
  <c r="BH182" i="5"/>
  <c r="BG182" i="5"/>
  <c r="BF182" i="5"/>
  <c r="AA182" i="5"/>
  <c r="Y182" i="5"/>
  <c r="W182" i="5"/>
  <c r="BK182" i="5"/>
  <c r="BE182" i="5"/>
  <c r="BI181" i="5"/>
  <c r="BH181" i="5"/>
  <c r="BG181" i="5"/>
  <c r="BF181" i="5"/>
  <c r="AA181" i="5"/>
  <c r="Y181" i="5"/>
  <c r="W181" i="5"/>
  <c r="BK181" i="5"/>
  <c r="BE181" i="5"/>
  <c r="BI148" i="5"/>
  <c r="BH148" i="5"/>
  <c r="BG148" i="5"/>
  <c r="BF148" i="5"/>
  <c r="AA148" i="5"/>
  <c r="Y148" i="5"/>
  <c r="W148" i="5"/>
  <c r="BK148" i="5"/>
  <c r="N148" i="5"/>
  <c r="BE148" i="5" s="1"/>
  <c r="M123" i="5"/>
  <c r="F123" i="5"/>
  <c r="M122" i="5"/>
  <c r="F122" i="5"/>
  <c r="F120" i="5"/>
  <c r="F118" i="5"/>
  <c r="M28" i="5"/>
  <c r="AS91" i="1" s="1"/>
  <c r="BI107" i="5"/>
  <c r="BH107" i="5"/>
  <c r="BG107" i="5"/>
  <c r="BF107" i="5"/>
  <c r="BE107" i="5"/>
  <c r="BI106" i="5"/>
  <c r="BH106" i="5"/>
  <c r="BG106" i="5"/>
  <c r="BF106" i="5"/>
  <c r="BE106" i="5"/>
  <c r="F84" i="5"/>
  <c r="M83" i="5"/>
  <c r="F83" i="5"/>
  <c r="F81" i="5"/>
  <c r="F79" i="5"/>
  <c r="M120" i="5"/>
  <c r="F6" i="5"/>
  <c r="F78" i="5" s="1"/>
  <c r="AY90" i="1"/>
  <c r="AX90" i="1"/>
  <c r="BI176" i="4"/>
  <c r="BH176" i="4"/>
  <c r="BG176" i="4"/>
  <c r="BF176" i="4"/>
  <c r="AA176" i="4"/>
  <c r="Y176" i="4"/>
  <c r="W176" i="4"/>
  <c r="BK176" i="4"/>
  <c r="BE176" i="4"/>
  <c r="BI149" i="4"/>
  <c r="BH149" i="4"/>
  <c r="BG149" i="4"/>
  <c r="BF149" i="4"/>
  <c r="AA149" i="4"/>
  <c r="Y149" i="4"/>
  <c r="W149" i="4"/>
  <c r="BK149" i="4"/>
  <c r="N149" i="4"/>
  <c r="N133" i="4" s="1"/>
  <c r="BI132" i="4"/>
  <c r="BH132" i="4"/>
  <c r="BG132" i="4"/>
  <c r="BF132" i="4"/>
  <c r="AA132" i="4"/>
  <c r="Y132" i="4"/>
  <c r="W132" i="4"/>
  <c r="BK132" i="4"/>
  <c r="BE132" i="4"/>
  <c r="M114" i="4"/>
  <c r="F114" i="4"/>
  <c r="M113" i="4"/>
  <c r="F113" i="4"/>
  <c r="F111" i="4"/>
  <c r="F109" i="4"/>
  <c r="N96" i="4"/>
  <c r="M28" i="4" s="1"/>
  <c r="AS90" i="1" s="1"/>
  <c r="BI98" i="4"/>
  <c r="BH98" i="4"/>
  <c r="BG98" i="4"/>
  <c r="BF98" i="4"/>
  <c r="BE98" i="4"/>
  <c r="BI97" i="4"/>
  <c r="BH97" i="4"/>
  <c r="BG97" i="4"/>
  <c r="BF97" i="4"/>
  <c r="BE97" i="4"/>
  <c r="F84" i="4"/>
  <c r="M83" i="4"/>
  <c r="F83" i="4"/>
  <c r="F81" i="4"/>
  <c r="F79" i="4"/>
  <c r="F6" i="4"/>
  <c r="F78" i="4" s="1"/>
  <c r="AY89" i="1"/>
  <c r="AX89" i="1"/>
  <c r="BI178" i="3"/>
  <c r="BH178" i="3"/>
  <c r="BG178" i="3"/>
  <c r="BF178" i="3"/>
  <c r="AA178" i="3"/>
  <c r="Y178" i="3"/>
  <c r="W178" i="3"/>
  <c r="BK178" i="3"/>
  <c r="BE178" i="3"/>
  <c r="BI166" i="3"/>
  <c r="BH166" i="3"/>
  <c r="BG166" i="3"/>
  <c r="BF166" i="3"/>
  <c r="AA166" i="3"/>
  <c r="Y166" i="3"/>
  <c r="W166" i="3"/>
  <c r="BK166" i="3"/>
  <c r="BI155" i="3"/>
  <c r="BH155" i="3"/>
  <c r="BG155" i="3"/>
  <c r="BF155" i="3"/>
  <c r="AA155" i="3"/>
  <c r="Y155" i="3"/>
  <c r="W155" i="3"/>
  <c r="BK155" i="3"/>
  <c r="BE155" i="3"/>
  <c r="BI152" i="3"/>
  <c r="BH152" i="3"/>
  <c r="BG152" i="3"/>
  <c r="BF152" i="3"/>
  <c r="AA152" i="3"/>
  <c r="Y152" i="3"/>
  <c r="W152" i="3"/>
  <c r="BK152" i="3"/>
  <c r="BI151" i="3"/>
  <c r="BH151" i="3"/>
  <c r="BG151" i="3"/>
  <c r="BF151" i="3"/>
  <c r="AA151" i="3"/>
  <c r="Y151" i="3"/>
  <c r="W151" i="3"/>
  <c r="BK151" i="3"/>
  <c r="BI146" i="3"/>
  <c r="BH146" i="3"/>
  <c r="BG146" i="3"/>
  <c r="BF146" i="3"/>
  <c r="AA146" i="3"/>
  <c r="Y146" i="3"/>
  <c r="W146" i="3"/>
  <c r="BK146" i="3"/>
  <c r="BI141" i="3"/>
  <c r="BH141" i="3"/>
  <c r="BG141" i="3"/>
  <c r="BF141" i="3"/>
  <c r="AA141" i="3"/>
  <c r="Y141" i="3"/>
  <c r="W141" i="3"/>
  <c r="BK141" i="3"/>
  <c r="BI136" i="3"/>
  <c r="BH136" i="3"/>
  <c r="BG136" i="3"/>
  <c r="BF136" i="3"/>
  <c r="AA136" i="3"/>
  <c r="Y136" i="3"/>
  <c r="W136" i="3"/>
  <c r="BK136" i="3"/>
  <c r="BI134" i="3"/>
  <c r="BH134" i="3"/>
  <c r="BG134" i="3"/>
  <c r="BF134" i="3"/>
  <c r="AA134" i="3"/>
  <c r="Y134" i="3"/>
  <c r="W134" i="3"/>
  <c r="BK134" i="3"/>
  <c r="M117" i="3"/>
  <c r="F117" i="3"/>
  <c r="M116" i="3"/>
  <c r="F116" i="3"/>
  <c r="F114" i="3"/>
  <c r="M28" i="3"/>
  <c r="AS89" i="1" s="1"/>
  <c r="BI101" i="3"/>
  <c r="BH101" i="3"/>
  <c r="BG101" i="3"/>
  <c r="BF101" i="3"/>
  <c r="BE101" i="3"/>
  <c r="BI100" i="3"/>
  <c r="BH100" i="3"/>
  <c r="BG100" i="3"/>
  <c r="BF100" i="3"/>
  <c r="BE100" i="3"/>
  <c r="F84" i="3"/>
  <c r="M83" i="3"/>
  <c r="F83" i="3"/>
  <c r="F81" i="3"/>
  <c r="F6" i="3"/>
  <c r="F78" i="3" s="1"/>
  <c r="AY88" i="1"/>
  <c r="AX88" i="1"/>
  <c r="AS88" i="1"/>
  <c r="AK27" i="1"/>
  <c r="AM83" i="1"/>
  <c r="L83" i="1"/>
  <c r="AM82" i="1"/>
  <c r="L82" i="1"/>
  <c r="L80" i="1"/>
  <c r="L78" i="1"/>
  <c r="N144" i="5" l="1"/>
  <c r="BE210" i="5"/>
  <c r="N210" i="5"/>
  <c r="BE208" i="5"/>
  <c r="BE211" i="5"/>
  <c r="N97" i="5"/>
  <c r="AA199" i="5"/>
  <c r="AA209" i="5"/>
  <c r="BK209" i="5"/>
  <c r="W144" i="5"/>
  <c r="Y209" i="5"/>
  <c r="Y149" i="5"/>
  <c r="BK144" i="5"/>
  <c r="Y191" i="5"/>
  <c r="W178" i="5"/>
  <c r="BK199" i="5"/>
  <c r="BK178" i="5"/>
  <c r="Y178" i="5"/>
  <c r="W191" i="5"/>
  <c r="W199" i="5"/>
  <c r="Y144" i="5"/>
  <c r="W149" i="5"/>
  <c r="BK191" i="5"/>
  <c r="N100" i="5" s="1"/>
  <c r="AA191" i="5"/>
  <c r="AA144" i="5"/>
  <c r="W209" i="5"/>
  <c r="BK128" i="5"/>
  <c r="N90" i="5" s="1"/>
  <c r="AA149" i="5"/>
  <c r="Y199" i="5"/>
  <c r="AA128" i="5"/>
  <c r="Y128" i="5"/>
  <c r="W128" i="5"/>
  <c r="BK149" i="5"/>
  <c r="AA178" i="5"/>
  <c r="H34" i="5"/>
  <c r="BB91" i="1" s="1"/>
  <c r="H35" i="5"/>
  <c r="BC91" i="1" s="1"/>
  <c r="H36" i="5"/>
  <c r="BD91" i="1" s="1"/>
  <c r="M33" i="5"/>
  <c r="BE149" i="4"/>
  <c r="BK175" i="4"/>
  <c r="N94" i="4" s="1"/>
  <c r="W175" i="4"/>
  <c r="AA150" i="4"/>
  <c r="Y150" i="4"/>
  <c r="BK125" i="4"/>
  <c r="N91" i="4" s="1"/>
  <c r="Y125" i="4"/>
  <c r="AA133" i="4"/>
  <c r="Y133" i="4"/>
  <c r="W125" i="4"/>
  <c r="BK150" i="4"/>
  <c r="N93" i="4" s="1"/>
  <c r="Y175" i="4"/>
  <c r="BK133" i="4"/>
  <c r="AA125" i="4"/>
  <c r="W133" i="4"/>
  <c r="W150" i="4"/>
  <c r="AA175" i="4"/>
  <c r="M33" i="4"/>
  <c r="AW90" i="1" s="1"/>
  <c r="H33" i="4"/>
  <c r="BA90" i="1" s="1"/>
  <c r="BK119" i="4"/>
  <c r="H35" i="4"/>
  <c r="BC90" i="1" s="1"/>
  <c r="W119" i="4"/>
  <c r="H34" i="4"/>
  <c r="BB90" i="1" s="1"/>
  <c r="H36" i="4"/>
  <c r="BD90" i="1" s="1"/>
  <c r="AA119" i="4"/>
  <c r="Y119" i="4"/>
  <c r="BE166" i="3"/>
  <c r="W165" i="3"/>
  <c r="BK165" i="3"/>
  <c r="AA165" i="3"/>
  <c r="Y165" i="3"/>
  <c r="H34" i="3"/>
  <c r="BB89" i="1" s="1"/>
  <c r="H35" i="3"/>
  <c r="BC89" i="1" s="1"/>
  <c r="H36" i="3"/>
  <c r="BD89" i="1" s="1"/>
  <c r="M33" i="3"/>
  <c r="AW89" i="1" s="1"/>
  <c r="M81" i="4"/>
  <c r="F108" i="4"/>
  <c r="F117" i="5"/>
  <c r="AS87" i="1"/>
  <c r="F111" i="3"/>
  <c r="BC88" i="1"/>
  <c r="BC87" i="1" s="1"/>
  <c r="W34" i="1" s="1"/>
  <c r="BB88" i="1"/>
  <c r="BB87" i="1" s="1"/>
  <c r="W33" i="1" s="1"/>
  <c r="AW88" i="1"/>
  <c r="BD88" i="1"/>
  <c r="BD87" i="1" s="1"/>
  <c r="W35" i="1" s="1"/>
  <c r="AU88" i="1"/>
  <c r="AZ88" i="1"/>
  <c r="AV88" i="1"/>
  <c r="BA88" i="1"/>
  <c r="M114" i="3"/>
  <c r="M81" i="5"/>
  <c r="H33" i="3"/>
  <c r="BA89" i="1" s="1"/>
  <c r="H33" i="5"/>
  <c r="BA91" i="1" s="1"/>
  <c r="AW91" i="1" l="1"/>
  <c r="N103" i="5"/>
  <c r="N102" i="5"/>
  <c r="N94" i="5"/>
  <c r="N96" i="5"/>
  <c r="Y127" i="5"/>
  <c r="W127" i="5"/>
  <c r="AA127" i="5"/>
  <c r="BK127" i="5"/>
  <c r="N92" i="4"/>
  <c r="AA118" i="4"/>
  <c r="AA117" i="4" s="1"/>
  <c r="Y118" i="4"/>
  <c r="Y117" i="4" s="1"/>
  <c r="W118" i="4"/>
  <c r="W117" i="4" s="1"/>
  <c r="AU90" i="1" s="1"/>
  <c r="BK118" i="4"/>
  <c r="BK117" i="4" s="1"/>
  <c r="N91" i="3"/>
  <c r="AZ87" i="1"/>
  <c r="AY87" i="1"/>
  <c r="AX87" i="1"/>
  <c r="AT88" i="1"/>
  <c r="AU87" i="1"/>
  <c r="BA87" i="1"/>
  <c r="AV87" i="1" l="1"/>
  <c r="AW87" i="1"/>
  <c r="AT87" i="1" l="1"/>
  <c r="AA122" i="3" l="1"/>
  <c r="AA121" i="3" s="1"/>
  <c r="AA120" i="3" s="1"/>
  <c r="N165" i="3"/>
  <c r="BK122" i="3"/>
  <c r="BK121" i="3" s="1"/>
  <c r="BK120" i="3" s="1"/>
  <c r="Y122" i="3"/>
  <c r="Y121" i="3" s="1"/>
  <c r="Y120" i="3" s="1"/>
  <c r="W122" i="3"/>
  <c r="W121" i="3" s="1"/>
  <c r="W120" i="3" s="1"/>
  <c r="AU89" i="1" s="1"/>
  <c r="N122" i="3" l="1"/>
  <c r="N90" i="3" s="1"/>
  <c r="N121" i="3" l="1"/>
  <c r="N120" i="3" s="1"/>
  <c r="N88" i="3" s="1"/>
  <c r="N89" i="3" l="1"/>
  <c r="M27" i="3"/>
  <c r="M30" i="3" s="1"/>
  <c r="L103" i="3"/>
  <c r="H32" i="3" l="1"/>
  <c r="AG89" i="1"/>
  <c r="M32" i="3" l="1"/>
  <c r="AZ89" i="1"/>
  <c r="AV89" i="1" l="1"/>
  <c r="AT89" i="1" s="1"/>
  <c r="AN89" i="1" s="1"/>
  <c r="L38" i="3"/>
  <c r="N124" i="4"/>
  <c r="N119" i="4" l="1"/>
  <c r="N90" i="4" s="1"/>
  <c r="N118" i="4" l="1"/>
  <c r="N117" i="4" s="1"/>
  <c r="N88" i="4" s="1"/>
  <c r="N89" i="4" l="1"/>
  <c r="L100" i="4"/>
  <c r="M27" i="4"/>
  <c r="M30" i="4" s="1"/>
  <c r="H32" i="4" l="1"/>
  <c r="AG90" i="1"/>
  <c r="M32" i="4" l="1"/>
  <c r="AZ90" i="1"/>
  <c r="AV90" i="1" l="1"/>
  <c r="AT90" i="1" s="1"/>
  <c r="AN90" i="1" s="1"/>
  <c r="L38" i="4"/>
  <c r="W190" i="5"/>
  <c r="W186" i="5" s="1"/>
  <c r="W185" i="5" s="1"/>
  <c r="W126" i="5" s="1"/>
  <c r="AU91" i="1" s="1"/>
  <c r="N191" i="5"/>
  <c r="N187" i="5" s="1"/>
  <c r="N186" i="5" s="1"/>
  <c r="AA190" i="5"/>
  <c r="AA186" i="5" s="1"/>
  <c r="AA185" i="5" s="1"/>
  <c r="AA126" i="5" s="1"/>
  <c r="BK190" i="5"/>
  <c r="BK186" i="5" s="1"/>
  <c r="BK185" i="5" s="1"/>
  <c r="Y190" i="5"/>
  <c r="Y186" i="5" s="1"/>
  <c r="Y185" i="5" s="1"/>
  <c r="Y126" i="5" s="1"/>
  <c r="N99" i="5" l="1"/>
  <c r="N98" i="5"/>
  <c r="BE190" i="5"/>
  <c r="BK126" i="5"/>
  <c r="N178" i="5" l="1"/>
  <c r="N149" i="5" l="1"/>
  <c r="N95" i="5" l="1"/>
  <c r="N127" i="5"/>
  <c r="N126" i="5" s="1"/>
  <c r="N88" i="5" s="1"/>
  <c r="N89" i="5" l="1"/>
  <c r="L109" i="5"/>
  <c r="M27" i="5"/>
  <c r="M30" i="5" s="1"/>
  <c r="H32" i="5" l="1"/>
  <c r="AG91" i="1"/>
  <c r="AG87" i="1" s="1"/>
  <c r="AG95" i="1" s="1"/>
  <c r="M32" i="5" l="1"/>
  <c r="AZ91" i="1"/>
  <c r="AV91" i="1" l="1"/>
  <c r="AT91" i="1" s="1"/>
  <c r="AN91" i="1" s="1"/>
  <c r="AN87" i="1" s="1"/>
  <c r="AN95" i="1" s="1"/>
  <c r="L38" i="5"/>
  <c r="AK26" i="1"/>
  <c r="AK29" i="1" s="1"/>
  <c r="W31" i="1" l="1"/>
  <c r="AK31" i="1" s="1"/>
  <c r="AK37" i="1" s="1"/>
</calcChain>
</file>

<file path=xl/sharedStrings.xml><?xml version="1.0" encoding="utf-8"?>
<sst xmlns="http://schemas.openxmlformats.org/spreadsheetml/2006/main" count="1698" uniqueCount="534">
  <si>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</si>
  <si>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</si>
  <si>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</si>
  <si>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</si>
  <si>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</si>
  <si>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</si>
  <si>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</si>
  <si>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</si>
  <si>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</si>
  <si>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</si>
  <si>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</si>
  <si>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</si>
  <si>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</si>
  <si>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</si>
  <si>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</si>
  <si>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</si>
  <si>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</si>
  <si>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</si>
  <si>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</si>
  <si>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</si>
  <si>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</si>
  <si>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</si>
  <si>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</si>
  <si>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</si>
  <si>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</si>
  <si>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bude určen výběrem</t>
  </si>
  <si>
    <t>Projektant:</t>
  </si>
  <si>
    <t>ing. Krhovský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</si>
  <si>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</si>
  <si>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</si>
  <si>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</si>
  <si>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</si>
  <si>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</si>
  <si>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</si>
  <si>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</si>
  <si>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</si>
  <si>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</si>
  <si>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</si>
  <si>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</si>
  <si>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</si>
  <si>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</si>
  <si>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</si>
  <si>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</si>
  <si>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</si>
  <si>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</si>
  <si>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</si>
  <si>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</si>
  <si>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</si>
  <si>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</si>
  <si>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</si>
  <si>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</si>
  <si>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</si>
  <si>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</si>
  <si>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</si>
  <si>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</si>
  <si>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</si>
  <si>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</si>
  <si>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</si>
  <si>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</si>
  <si>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</si>
  <si>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</si>
  <si>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</si>
  <si>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</si>
  <si>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</si>
  <si>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</si>
  <si>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</si>
  <si>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</si>
  <si>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</si>
  <si>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</si>
  <si>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</si>
  <si>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</si>
  <si>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</si>
  <si>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</si>
  <si>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{2f1bae70-660f-42af-8a62-448794b15207}</t>
  </si>
  <si>
    <t>{00000000-0000-0000-0000-000000000000}</t>
  </si>
  <si>
    <t>/</t>
  </si>
  <si>
    <t>1</t>
  </si>
  <si>
    <t>{2897c6fb-2660-4e6b-8cdd-6e9aef727640}</t>
  </si>
  <si>
    <t>{7b99cb90-1f49-4b31-aea9-fd2a881fd550}</t>
  </si>
  <si>
    <t>{4145183a-aa50-4ead-b61e-0e1818533b1a}</t>
  </si>
  <si>
    <t>{083a510c-0699-455a-bd4a-73b418eff865}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</si>
  <si>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</si>
  <si>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</si>
  <si>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</si>
  <si>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</si>
  <si>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</si>
  <si>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</si>
  <si>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</si>
  <si>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</si>
  <si>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</si>
  <si>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</si>
  <si>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</si>
  <si>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</si>
  <si>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</si>
  <si>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</si>
  <si>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</si>
  <si>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</si>
  <si>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</si>
  <si>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</si>
  <si>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</si>
  <si>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</si>
  <si>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767 - Konstrukce zámečnické</t>
  </si>
  <si>
    <t>2) Ostatní náklady</t>
  </si>
  <si>
    <t>Zařízení staveniště</t>
  </si>
  <si>
    <t>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</si>
  <si>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</si>
  <si>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</si>
  <si>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</si>
  <si>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</si>
  <si>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</si>
  <si>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</si>
  <si>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</si>
  <si>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</si>
  <si>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</si>
  <si>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</si>
  <si>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</si>
  <si>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</si>
  <si>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</si>
  <si>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</si>
  <si>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</si>
  <si>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</si>
  <si>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</si>
  <si>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</si>
  <si>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m2</t>
  </si>
  <si>
    <t>16</t>
  </si>
  <si>
    <t>VV</t>
  </si>
  <si>
    <t>M</t>
  </si>
  <si>
    <t>4</t>
  </si>
  <si>
    <t>m</t>
  </si>
  <si>
    <t>%</t>
  </si>
  <si>
    <t>kus</t>
  </si>
  <si>
    <t>HSV - Práce a dodávky HSV</t>
  </si>
  <si>
    <t xml:space="preserve">    1 - Zemní práce</t>
  </si>
  <si>
    <t xml:space="preserve">    998 - Přesun hmot</t>
  </si>
  <si>
    <t>m3</t>
  </si>
  <si>
    <t>726241572</t>
  </si>
  <si>
    <t>-593342723</t>
  </si>
  <si>
    <t>263528709</t>
  </si>
  <si>
    <t>-2003997335</t>
  </si>
  <si>
    <t>2061124149</t>
  </si>
  <si>
    <t>t</t>
  </si>
  <si>
    <t>1234417557</t>
  </si>
  <si>
    <t>-2128559726</t>
  </si>
  <si>
    <t>175111101</t>
  </si>
  <si>
    <t>Obsypání potrubí ručně sypaninou bez prohození, uloženou do 3 m</t>
  </si>
  <si>
    <t>583312890</t>
  </si>
  <si>
    <t>Kamenivo těžené frakce 0-8 mm</t>
  </si>
  <si>
    <t>34740017</t>
  </si>
  <si>
    <t>1765175188</t>
  </si>
  <si>
    <t>564871116</t>
  </si>
  <si>
    <t>-1462403116</t>
  </si>
  <si>
    <t>998735201</t>
  </si>
  <si>
    <t>-2028068018</t>
  </si>
  <si>
    <t>-333027457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</si>
  <si>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</si>
  <si>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</si>
  <si>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</si>
  <si>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</si>
  <si>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721 - Zdravotechnika - vnitřní kanalizace</t>
  </si>
  <si>
    <t xml:space="preserve">    776 - Podlahy povlakové</t>
  </si>
  <si>
    <t xml:space="preserve">    784 - Dokončovací práce - malby a tapety</t>
  </si>
  <si>
    <t>312231127</t>
  </si>
  <si>
    <t>Zdivo výplňové z cihel plných</t>
  </si>
  <si>
    <t>Cementová omítka hladká jednovrstvá vnitřních stěn nanášená ručně</t>
  </si>
  <si>
    <t>-420167270</t>
  </si>
  <si>
    <t>822194874</t>
  </si>
  <si>
    <t>631312141</t>
  </si>
  <si>
    <t>Doplnění rýh v dosavadních mazaninách betonem prostým</t>
  </si>
  <si>
    <t>1487558315</t>
  </si>
  <si>
    <t>965042231</t>
  </si>
  <si>
    <t>997013151</t>
  </si>
  <si>
    <t>Vnitrostaveništní doprava suti a vybouraných hmot pro budovy v do 6 m s omezením mechanizace</t>
  </si>
  <si>
    <t>1061008778</t>
  </si>
  <si>
    <t>997013501</t>
  </si>
  <si>
    <t>598983028</t>
  </si>
  <si>
    <t>998011001</t>
  </si>
  <si>
    <t>Přesun hmot pro budovy zděné v do 6 m</t>
  </si>
  <si>
    <t>10684397</t>
  </si>
  <si>
    <t>998711201</t>
  </si>
  <si>
    <t>Přesun hmot procentní pro izolace proti vodě, vlhkosti a plynům v objektech v do 6 m</t>
  </si>
  <si>
    <t>1029897031</t>
  </si>
  <si>
    <t>721173401</t>
  </si>
  <si>
    <t>1180498100</t>
  </si>
  <si>
    <t>-893662482</t>
  </si>
  <si>
    <t>721290111</t>
  </si>
  <si>
    <t>-217454666</t>
  </si>
  <si>
    <t>998721201</t>
  </si>
  <si>
    <t>Přesun hmot procentní pro vnitřní kanalizace v objektech v do 6 m</t>
  </si>
  <si>
    <t>776141124</t>
  </si>
  <si>
    <t>Vyrovnání podlah stěrkou samonivelační tl 10 mm</t>
  </si>
  <si>
    <t>998776201</t>
  </si>
  <si>
    <t>Přesun hmot procentní pro podlahy povlakové v objektech v do 6 m</t>
  </si>
  <si>
    <t>-2032031488</t>
  </si>
  <si>
    <t>784181105</t>
  </si>
  <si>
    <t xml:space="preserve">Základní akrylátová jednonásobná penetrace podkladu </t>
  </si>
  <si>
    <t>-1775903548</t>
  </si>
  <si>
    <t>784312025</t>
  </si>
  <si>
    <t xml:space="preserve">Dvojnásobné bílé vápenné malby </t>
  </si>
  <si>
    <t>226763588</t>
  </si>
  <si>
    <t>Studénka</t>
  </si>
  <si>
    <t>Město Studénka</t>
  </si>
  <si>
    <t>Stavební úpravy</t>
  </si>
  <si>
    <t>Kanalizace</t>
  </si>
  <si>
    <t>Vodovod</t>
  </si>
  <si>
    <t>Potrubí kanalizační plastové svodné systém KG SN4 DN 100 vč.montáže</t>
  </si>
  <si>
    <t>721173402</t>
  </si>
  <si>
    <t>Potrubí kanalizační plastové svodné systém KG SN4 DN 125 vč.montáže</t>
  </si>
  <si>
    <t>721174042</t>
  </si>
  <si>
    <t>Potrubí kanalizační z PP připojovací systém HT DN 40 vč.montáže</t>
  </si>
  <si>
    <t>721174043</t>
  </si>
  <si>
    <t>Potrubí kanalizační z PP připojovací systém HT DN 50 vč.montáže</t>
  </si>
  <si>
    <t>721174044</t>
  </si>
  <si>
    <t>Potrubí kanalizační z PP připojovací systém HT DN 70 vč.montáže</t>
  </si>
  <si>
    <t>721174045</t>
  </si>
  <si>
    <t>721194104</t>
  </si>
  <si>
    <t>Vyvedení a upevnění odpadních výpustek do DN 40</t>
  </si>
  <si>
    <t>721194105</t>
  </si>
  <si>
    <t>Vyvedení a upevnění odpadních výpustek DN 50</t>
  </si>
  <si>
    <t>721194109</t>
  </si>
  <si>
    <t>Vyvedení a upevnění odpadních výpustek DN 100</t>
  </si>
  <si>
    <t>koleno kanalizace plastové KGB 45°/100</t>
  </si>
  <si>
    <t>koleno kanalizace plastové KGB 45°/125</t>
  </si>
  <si>
    <t>odbočka jednoduchá KGEA 45° 125/125</t>
  </si>
  <si>
    <t>721273245</t>
  </si>
  <si>
    <t>Přivzdušňovací ventil HL905-podomítková verze DN75</t>
  </si>
  <si>
    <t>877265211</t>
  </si>
  <si>
    <t>Montáž tvarovek z tvrdého PVC-systém KG nebo HT  jednoosé do DN 100</t>
  </si>
  <si>
    <t>877265221</t>
  </si>
  <si>
    <t>Montáž tvarovek z tvrdého PVC-systém KG nebo HT jednoosé do DN 150</t>
  </si>
  <si>
    <t>Potrubí kanalizační z PP připojovací systém HT DN 100 vč.montáže</t>
  </si>
  <si>
    <t>721194106</t>
  </si>
  <si>
    <t>Vyvedení a upevnění odpadních výpustek DN 70</t>
  </si>
  <si>
    <t>redukce KGR 125/150</t>
  </si>
  <si>
    <t>Odbočka jednoduchá HTEA 110/70/45°</t>
  </si>
  <si>
    <t>Odbočka jednoduchá HTEA 70/70/45°</t>
  </si>
  <si>
    <t>Odbočka jednoduchá HTEA 100/100/45°</t>
  </si>
  <si>
    <t>Odbočka jednoduchá HTEA 70/50/45°</t>
  </si>
  <si>
    <t>Odbočka jednoduchá HTEA 100/50/45°</t>
  </si>
  <si>
    <t>Koleno HTB 100/45°</t>
  </si>
  <si>
    <t>Koleno HTB 70/45°</t>
  </si>
  <si>
    <t xml:space="preserve">    721 -Zdravotechnika - vnitřní kanalizace</t>
  </si>
  <si>
    <t xml:space="preserve">    713 - Izolace tepelné </t>
  </si>
  <si>
    <t>998713201</t>
  </si>
  <si>
    <t>Přesun hmot procentní pro izolace tepelné v objektech v do 6 m</t>
  </si>
  <si>
    <t xml:space="preserve">    722 - Zdravotechnika  - vnitřní vodovod</t>
  </si>
  <si>
    <t>722174002</t>
  </si>
  <si>
    <t>722174003</t>
  </si>
  <si>
    <t>722174004</t>
  </si>
  <si>
    <t>722290234</t>
  </si>
  <si>
    <t>Proplach a dezinfekce vodovodního potrubí do DN 80</t>
  </si>
  <si>
    <t>998722201</t>
  </si>
  <si>
    <t>Přesun hmot procentní pro vnitřní vodovod v objektech v do 6 m</t>
  </si>
  <si>
    <t>soubor</t>
  </si>
  <si>
    <t>Nerez</t>
  </si>
  <si>
    <t>734292715</t>
  </si>
  <si>
    <t>Kohout kulový přímý G 1 PN 42 do 185°C vnitřní závit</t>
  </si>
  <si>
    <t>734209116</t>
  </si>
  <si>
    <t>ks</t>
  </si>
  <si>
    <t xml:space="preserve">    713 - Izolace tepelné</t>
  </si>
  <si>
    <t xml:space="preserve">    722 - Zdravotechnika -vnitřní vodovod</t>
  </si>
  <si>
    <t>713463211</t>
  </si>
  <si>
    <t xml:space="preserve">    723 - Zdravotechnika - zařízení, armatury</t>
  </si>
  <si>
    <t xml:space="preserve">    725 - Zdravotechnika - zařizovací předměty </t>
  </si>
  <si>
    <t xml:space="preserve">    725 - Zdravotechnika zařizovací předměty </t>
  </si>
  <si>
    <t>331</t>
  </si>
  <si>
    <t>725119125</t>
  </si>
  <si>
    <t xml:space="preserve">Montáž klozetových mís </t>
  </si>
  <si>
    <t>Umyvadlo keramické 55cm  JIKA Deep by Jika 812612, 550x420mm, vývod uprostřed</t>
  </si>
  <si>
    <t>Baterie umyvadlová páková stojánková LYRA chromovaná</t>
  </si>
  <si>
    <t>642110150</t>
  </si>
  <si>
    <t>Kryt na sifon bílý</t>
  </si>
  <si>
    <t>725861102</t>
  </si>
  <si>
    <t>Zápachová uzávěrka HL132 pro umyvadla DN 40</t>
  </si>
  <si>
    <t>725829131</t>
  </si>
  <si>
    <t>Montáž krytu sifonu umyvadel</t>
  </si>
  <si>
    <t xml:space="preserve">Baterie dřezová páková nástěnná chrom LYRA SMART H3, raménko 210mm </t>
  </si>
  <si>
    <t>725829111</t>
  </si>
  <si>
    <t>Montáž baterie stojánkové dřezové  G 1/2 (výlevka)</t>
  </si>
  <si>
    <t>ventil rohový G 1/2</t>
  </si>
  <si>
    <t>596602568</t>
  </si>
  <si>
    <t>Připojovací hadička DN 15 - 80 cm</t>
  </si>
  <si>
    <t>998725201</t>
  </si>
  <si>
    <t>Přesun hmot procentní pro zařizovací předměty v objektech v do 6 m</t>
  </si>
  <si>
    <t>725219101</t>
  </si>
  <si>
    <t>Montáž umyvadla</t>
  </si>
  <si>
    <t>Umyvátko keramické JIKA MIO H815711, 450x360, vývod uprostřed</t>
  </si>
  <si>
    <t>Přesun hmot procentní pro potrubí v objektech v do 6 m</t>
  </si>
  <si>
    <t>767995111</t>
  </si>
  <si>
    <t>kg</t>
  </si>
  <si>
    <t>12003128</t>
  </si>
  <si>
    <t>Objímka dvoušroubová M 8 DN 20</t>
  </si>
  <si>
    <t>12003138</t>
  </si>
  <si>
    <t>Objímka dvoušroubová M 8 DN 25</t>
  </si>
  <si>
    <t>12004046</t>
  </si>
  <si>
    <t>Objímka dvoušroubová M 8 DN 32</t>
  </si>
  <si>
    <t>12004853</t>
  </si>
  <si>
    <t>Objímka dvoušroubová M 8 DN 40</t>
  </si>
  <si>
    <t>12006064</t>
  </si>
  <si>
    <t>Objímka dvoušroubová M 10 DN 50</t>
  </si>
  <si>
    <t>12102116</t>
  </si>
  <si>
    <t>Objímka dvoušroubová M 10 DN 100</t>
  </si>
  <si>
    <t>třmen kruhový ON 130625 DN 25</t>
  </si>
  <si>
    <t>třmen kruhový ON 130625 DN 32</t>
  </si>
  <si>
    <t>423915050</t>
  </si>
  <si>
    <t>třmen kruhový ON 130625 DN 40</t>
  </si>
  <si>
    <t>22101000</t>
  </si>
  <si>
    <t>31100830</t>
  </si>
  <si>
    <t>Sestava uchycení M8x30</t>
  </si>
  <si>
    <t>kpl</t>
  </si>
  <si>
    <t>31101030</t>
  </si>
  <si>
    <t>Sestava uchycení M10x30</t>
  </si>
  <si>
    <t>24081330</t>
  </si>
  <si>
    <t>Spojovací matice M8</t>
  </si>
  <si>
    <t>24101730</t>
  </si>
  <si>
    <t>Spojovací matice M10</t>
  </si>
  <si>
    <t>771571113</t>
  </si>
  <si>
    <t xml:space="preserve">Montáž podlah z keramických dlaždic </t>
  </si>
  <si>
    <t>597611180</t>
  </si>
  <si>
    <t>Dlaždice keramické Siko 33x33cm</t>
  </si>
  <si>
    <t>771571121</t>
  </si>
  <si>
    <t>Montáž  obkladů</t>
  </si>
  <si>
    <t>597614280</t>
  </si>
  <si>
    <t>Obklday keramické Siko 20x50</t>
  </si>
  <si>
    <t>771571810</t>
  </si>
  <si>
    <t>Zásyp jam, šachet rýh nebo kolem objektů sypaninou se zhutněním</t>
  </si>
  <si>
    <t>998732201</t>
  </si>
  <si>
    <t>713131151</t>
  </si>
  <si>
    <t>Montáž izolace tepelné stěn a základů volně vloženými rohožemi, pásy, dílci, deskami 1 vrstva</t>
  </si>
  <si>
    <t>283723050</t>
  </si>
  <si>
    <t>deska z pěnového polystyrenu EPS 100 S 1000 x 500 x 50 mm</t>
  </si>
  <si>
    <t>Demontáž izolace tepelné potrubí ZTI vnitřní voda a kanalizace</t>
  </si>
  <si>
    <t>733110808</t>
  </si>
  <si>
    <t>Demontáž potrubí ocelového pozinkovaného  závitového do DN50</t>
  </si>
  <si>
    <t>Demontáž zařizovacích předmětů</t>
  </si>
  <si>
    <t xml:space="preserve">    733 - Demontáže rozvodné potrubí, ZP </t>
  </si>
  <si>
    <t>Poplatek za uložení stavebního směsného odpadu na skládce</t>
  </si>
  <si>
    <t>161101101</t>
  </si>
  <si>
    <t xml:space="preserve">    1 - Zemní práce (venkovní)</t>
  </si>
  <si>
    <t xml:space="preserve">    9 - Ostatní konstrukce a práce, bourání (vnitřní)</t>
  </si>
  <si>
    <t>Vrtání otvorů ve zdivu a stropu, otvor DN 25</t>
  </si>
  <si>
    <t>Vrtání otvorů ve zdivu a stropu, otvor DN 32</t>
  </si>
  <si>
    <t>Vrtání otvorů ve zdivu a stropu, otvor DN 40</t>
  </si>
  <si>
    <t>Vrtání otvorů ve zdivu a stropu, otvor DN 50</t>
  </si>
  <si>
    <t>Podklad ze štěrkodrtě ŠD tl. 300 mm ( kanalizace v 1.NP, 1.PP)</t>
  </si>
  <si>
    <t xml:space="preserve">    733 - Demontáže rozvodné potrubí, ZP</t>
  </si>
  <si>
    <t xml:space="preserve">    6 - Úpravy povrchů, podlahy a osazování výplní </t>
  </si>
  <si>
    <t>Vyvěšení křídel dveří do 2m2</t>
  </si>
  <si>
    <t>Siko</t>
  </si>
  <si>
    <t>Interiérové dveře Siko Natural Ibiza (pravé/levé) 60-80cm vč.klik</t>
  </si>
  <si>
    <t>Montáž dveří vnitřních jednokřídlých vč.klik</t>
  </si>
  <si>
    <t>Redukce HTR 70/50</t>
  </si>
  <si>
    <t>Montáž tvarovek z tvrdého PVC-systém KG nebo HT dvouosé do DN 100</t>
  </si>
  <si>
    <t>734292716</t>
  </si>
  <si>
    <t>Kohout kulový přímý G 1 1/4 PN 42 do 185°C vnitřní závit</t>
  </si>
  <si>
    <t>734291245</t>
  </si>
  <si>
    <t>Filtr závitový přímý G 1 1/4 PN 16 do 130°C s vnitřními závity</t>
  </si>
  <si>
    <t>692532.60</t>
  </si>
  <si>
    <t>Ventil pojistný závit. pro vodu  1", 6 bar</t>
  </si>
  <si>
    <t>734209117</t>
  </si>
  <si>
    <t>734209115</t>
  </si>
  <si>
    <t>Montáž</t>
  </si>
  <si>
    <t xml:space="preserve">    723 - Zdravotechnika  - zařízení, armatury  </t>
  </si>
  <si>
    <t>734291126</t>
  </si>
  <si>
    <t>Kohout  zahradní vypouštěcí G 1/2 PN 10 do 110°C závitový</t>
  </si>
  <si>
    <t>Dětský klozet JIKA Baby 822037 se svislým odpadem , ploché splachování, s instalační sadou, vč.plastové nádržky Modul 893710pro samostatně stojící klozety, boční přívod vody 3/8" , Dual Fluh 3/6l, koleno, duroplastové sedátko Baby 897037 bez poklopu, plastové úchytky</t>
  </si>
  <si>
    <t>Keramický pisoár ROCA MINI Urinál A353145 (300x250x420mm, délka,šířka,výška)s automatickým infračerveným  splachovačem  Golem H894827(pro 1 pisoár samostatně) vč.montážního prvku senzoru pro pisoár, nateriové napájení 9V, dvoucestného uzavíracího ventilu (pro 1.stupeň ZŠ)</t>
  </si>
  <si>
    <t>Nerezová skřňka NIKA do zdi (30cmx15cmx15cm) pro ventil KK25 a elektroventil d25 - toalety ,  piosoáry vč.mont</t>
  </si>
  <si>
    <t>Montáž zámkové dlažby chodníku (dvůr školy)</t>
  </si>
  <si>
    <t xml:space="preserve">Místnost -toalety,umývárny, úklidové komory komplet  a  prostory v učebnách za ZP.  </t>
  </si>
  <si>
    <t>Bourání podkladů pod dlažby nebo mazanin betonových  tl přes 100 mm, šířka 0,6m pl do 14 m2 (stávající  kanalizace,  vč.odboček ke stupačkám) v1NP, 1.PP</t>
  </si>
  <si>
    <t xml:space="preserve">Demontáž podlah a obkladů z dlaždic keramických kladených do malty (umyvárny, toalety) + prostory místností nad  kanalizací  </t>
  </si>
  <si>
    <t>Výměna rozvodů vody,odpadů, oprava sociálního zázemí na 1.stupni ZŠ Butovická ve Studénce-I.etapa</t>
  </si>
  <si>
    <t>28611351</t>
  </si>
  <si>
    <t>28611356</t>
  </si>
  <si>
    <t>28611390</t>
  </si>
  <si>
    <t>odbočka jednoduchá KGEA 45° 150/100</t>
  </si>
  <si>
    <t>28611910</t>
  </si>
  <si>
    <t>28611506</t>
  </si>
  <si>
    <t>28615612</t>
  </si>
  <si>
    <t>28615611</t>
  </si>
  <si>
    <t>28615610</t>
  </si>
  <si>
    <t>Koleno HTB 50/45°</t>
  </si>
  <si>
    <t>28615609</t>
  </si>
  <si>
    <t>Koleno HTB 40/45°</t>
  </si>
  <si>
    <t>28615625</t>
  </si>
  <si>
    <t>28615552</t>
  </si>
  <si>
    <t>28615553</t>
  </si>
  <si>
    <t>28615624</t>
  </si>
  <si>
    <t>28615623</t>
  </si>
  <si>
    <t>Odbočka jednoduchá HTEA 50/50/45°</t>
  </si>
  <si>
    <t>28615551</t>
  </si>
  <si>
    <t>28615584</t>
  </si>
  <si>
    <t>Odbočka dvojitá HTDA 100/100/100/45°</t>
  </si>
  <si>
    <t>28615622</t>
  </si>
  <si>
    <t>Odbočka jednoduchá HTEA 40/40/45°</t>
  </si>
  <si>
    <t>28615550</t>
  </si>
  <si>
    <t>Odbočka jednoduchá HTEA 50/40/45°</t>
  </si>
  <si>
    <t>28615637</t>
  </si>
  <si>
    <t>Redukce HTR 100/70</t>
  </si>
  <si>
    <t>28615636</t>
  </si>
  <si>
    <t>28615635</t>
  </si>
  <si>
    <t>Redukce HTR 50/40</t>
  </si>
  <si>
    <t>28615603</t>
  </si>
  <si>
    <t>Čistící kus KGRE 100</t>
  </si>
  <si>
    <t>28611522</t>
  </si>
  <si>
    <t>Přechodka KGUG litina /PVC d160</t>
  </si>
  <si>
    <t>Redukce HTR 125/100</t>
  </si>
  <si>
    <t>28615638</t>
  </si>
  <si>
    <t>721273152</t>
  </si>
  <si>
    <t>Větrací hlavice na střechu, souprava HL 810, DN110</t>
  </si>
  <si>
    <t>Montáž tvarovek z tvrdého PVC-systém KG nebo HT jednoosé do DN 125</t>
  </si>
  <si>
    <t>877275221</t>
  </si>
  <si>
    <t>727112006</t>
  </si>
  <si>
    <t>Protipožární prostup potrubí PVC/HT 100, protipožární manžeta Hilti, bandáž + tmel Hilti, vč.montáže</t>
  </si>
  <si>
    <t>Zkouška těsnosti potrubí kanalizace vodou do DN 125</t>
  </si>
  <si>
    <t xml:space="preserve">    767 -Konstrukce zámečnické</t>
  </si>
  <si>
    <t>Montáž atypických zámečnických konstrukcí hmotnosti do 5 kg</t>
  </si>
  <si>
    <t>12006071</t>
  </si>
  <si>
    <t>Objímka dvoušroubová M 8 DN 70</t>
  </si>
  <si>
    <t>23008050</t>
  </si>
  <si>
    <t>Závitová tyč M8x50 - 100</t>
  </si>
  <si>
    <t>31271820</t>
  </si>
  <si>
    <t xml:space="preserve">Nosník 27/18x200 </t>
  </si>
  <si>
    <t>998767203</t>
  </si>
  <si>
    <t>Přesun hmot procentní pro zámečnické konstrukce v objektech v do 24m</t>
  </si>
  <si>
    <t>Závitová tyč M10x(100-250mm)</t>
  </si>
  <si>
    <t>28377048</t>
  </si>
  <si>
    <t>Trubice z pěnového polyetylenu Tubex pro D 25,  tl.20mm, 28/20mm</t>
  </si>
  <si>
    <t>28377055</t>
  </si>
  <si>
    <t>Trubice z pěnového polyetylenu Tubex pro D 32,  tl.20mm, 35/20mm</t>
  </si>
  <si>
    <t>28377062</t>
  </si>
  <si>
    <t>Trubice z pěnového polyetylenu Tubex pro D 40,  tl.20mm, 45/20mm</t>
  </si>
  <si>
    <t>Montáž izolace izolačními trubicemi D do 50 mm</t>
  </si>
  <si>
    <t>Potrubí vodovodní plastové PPR svar polyfuze PN 16 D 20 x 2,8 mm</t>
  </si>
  <si>
    <t>Potrubí vodovodní plastové PPR svar polyfuze PN 16 D 25 x 3,5 mm</t>
  </si>
  <si>
    <t>Potrubí vodovodní plastové PPR svar polyfuze PN16 D 32*4,4mm</t>
  </si>
  <si>
    <t xml:space="preserve">722174005 </t>
  </si>
  <si>
    <t>Potrubí vodovodní plastové PPR svar polyfuze PN16 D 40*5,5mm</t>
  </si>
  <si>
    <t xml:space="preserve">722290226 </t>
  </si>
  <si>
    <t>Zkouška těsnosti vodovodního potrubí do DN 50</t>
  </si>
  <si>
    <t>DZD Dražice</t>
  </si>
  <si>
    <t>Elektrický ásobníkový ohřívač vody DZD OKHE80SMART , 77 litrů, vč.konzoly uchycení na stěnu, rozměr 520x550x740mm (šířka/hloubka/výška), 230V</t>
  </si>
  <si>
    <t>Montáž ohřívače  vč. napojení na teplou vodu, studenou vodu,  napojení elektro 230V zásuvka</t>
  </si>
  <si>
    <t>Šroubení přímé pozink DN40 ( 1 1/2")</t>
  </si>
  <si>
    <t>734209113</t>
  </si>
  <si>
    <t>Montáž armatury závitové s dvěma závity G 1/2</t>
  </si>
  <si>
    <t>Montáž armatury závitové s dvěma závity G 1</t>
  </si>
  <si>
    <t>Montáž armatury závitové s dvěma závity G 5/4</t>
  </si>
  <si>
    <t>Montáž armatury závitové s dvěma závity G 6/4"</t>
  </si>
  <si>
    <t>727112003</t>
  </si>
  <si>
    <t>Protipožární prostup potrubí d50, protipožární tmel Hilti, vč.montáže</t>
  </si>
  <si>
    <t>727112001</t>
  </si>
  <si>
    <t>Protipožární prostup potrubí dn 32, protipožární tmel Hilti, prostup stěnou vč.montáže</t>
  </si>
  <si>
    <t>64231121</t>
  </si>
  <si>
    <t>64211005</t>
  </si>
  <si>
    <t>64221020</t>
  </si>
  <si>
    <t>64251327</t>
  </si>
  <si>
    <t>725129102</t>
  </si>
  <si>
    <t>Montáž pisoárů automatických</t>
  </si>
  <si>
    <t>64271101</t>
  </si>
  <si>
    <t>Výlevka keramická Jika Mira 425x500mm (851046) se sklopnou mřížkou</t>
  </si>
  <si>
    <t>725339111</t>
  </si>
  <si>
    <t xml:space="preserve">Montáž  výlevkových mís </t>
  </si>
  <si>
    <t>55144047</t>
  </si>
  <si>
    <t>Montáž bateriií umyvadlových stojánkových</t>
  </si>
  <si>
    <t>725869101</t>
  </si>
  <si>
    <t>Montáž zápachových uzávěrek umyvadel</t>
  </si>
  <si>
    <t>725869218</t>
  </si>
  <si>
    <t>725821311</t>
  </si>
  <si>
    <t>Montáž dřezových baterií</t>
  </si>
  <si>
    <t>725862103</t>
  </si>
  <si>
    <t>Dřezová zápachová uzávěrka HL100G, DN40/50</t>
  </si>
  <si>
    <t>725869204</t>
  </si>
  <si>
    <t>Montáž zápachových dřezových uzávěrek</t>
  </si>
  <si>
    <t>Baterie dřezová páková nástěnná chrom LYRA , raménko 265mm (</t>
  </si>
  <si>
    <t>55143181</t>
  </si>
  <si>
    <t>725813111</t>
  </si>
  <si>
    <t>725819401</t>
  </si>
  <si>
    <t>Montáž rohových ventilů s připojovací  hadičkou</t>
  </si>
  <si>
    <t>22400025</t>
  </si>
  <si>
    <t>22400032</t>
  </si>
  <si>
    <t>"Úsek kanalizace  škola-Š1"  13,3*1*1</t>
  </si>
  <si>
    <t xml:space="preserve">Hloubení nezapažených rýh š od 800do 2000 mm ručně v hornině tř. I sk.3 </t>
  </si>
  <si>
    <t>132212332</t>
  </si>
  <si>
    <t>139001101</t>
  </si>
  <si>
    <t xml:space="preserve">Příplatek za ztížení vykopávky v blízkosti podzemního vedení </t>
  </si>
  <si>
    <t>Svislé přemístění výkopku nošením z horniny tř.I sk.3</t>
  </si>
  <si>
    <t>162211201</t>
  </si>
  <si>
    <t>Vodorovné přemístění dvýkopu a sypanin nošením s vyprázdněním nádoby do doprav.prostředku vzdálenost  z horniny tř,I,sk.3</t>
  </si>
  <si>
    <t>"Úsek kanalizace  škola-Š1"  13,3*1*0,45</t>
  </si>
  <si>
    <t>"Výkop" 13,35</t>
  </si>
  <si>
    <t>"Odvoz" - 5,985</t>
  </si>
  <si>
    <t>174111101</t>
  </si>
  <si>
    <t>5,985*1,7*1,01</t>
  </si>
  <si>
    <t>113106171</t>
  </si>
  <si>
    <t xml:space="preserve">Demontáž zámkové dlažby ručně ( dvůr školy) </t>
  </si>
  <si>
    <t>Mont</t>
  </si>
  <si>
    <t>612335413</t>
  </si>
  <si>
    <t>Cementová omítka hladká jednovrstvá vnitřních stěn nanášená ručně (drážky ve zdivu SV,TV)</t>
  </si>
  <si>
    <t>Montáž průchod kanalizace střechou- demontáž,rozebrání střechy v místě průchodu kanalizace,vysekání , zazdění, úprava střechy do původního stavu vč.izolace</t>
  </si>
  <si>
    <t>210040100</t>
  </si>
  <si>
    <t>971033131</t>
  </si>
  <si>
    <t>971033251</t>
  </si>
  <si>
    <t>Vrtání otvorů do zdivu a stropu dp plochy 0,0225m2, tl.450mm, (prom otvor DN 80)</t>
  </si>
  <si>
    <t>Vrtání otvorů do zdivu a stropu dp plochy 0,0225m2, tl.450mm, (prom otvor DN 100)</t>
  </si>
  <si>
    <t>13,3/2</t>
  </si>
  <si>
    <t>5771341200</t>
  </si>
  <si>
    <t>Podkladový beton ( v místě rozvodu kanalizace 1PP) tl.8cm nad  potrubím kanalizace 1.NP</t>
  </si>
  <si>
    <t>974031155</t>
  </si>
  <si>
    <t>Vysekání rýh ve zdivu cihelném do hl.100mm ,šířky do 200mm</t>
  </si>
  <si>
    <t>76769182</t>
  </si>
  <si>
    <t xml:space="preserve">24 ks  toalety </t>
  </si>
  <si>
    <t>Přesun hmot procentní  v objektech v do 6 m</t>
  </si>
  <si>
    <t>171201221</t>
  </si>
  <si>
    <t>Poplatek za uložení odpadu na skládce (skládkovné)</t>
  </si>
  <si>
    <t>Odvoz vybouraných hmot na skládku nebo meziskládku do 1 km se složením</t>
  </si>
  <si>
    <t xml:space="preserve">Provedení izolace proti zemní vlhkosti - D+M (nad  potrubím kanalizace a odboček 1PP) škola </t>
  </si>
  <si>
    <t>"Úsek kanalizace  škola-1.PP"  10*0,5*0,5</t>
  </si>
  <si>
    <t>2,5/2</t>
  </si>
  <si>
    <t>"Úsek kanalizace  škola-1.PP"  10*0,5*0,45</t>
  </si>
  <si>
    <t>"Výkop" 2,50</t>
  </si>
  <si>
    <t>"Odvoz" - 2,250</t>
  </si>
  <si>
    <t>2,25*1,7*1,01</t>
  </si>
  <si>
    <t>(5,985+2,5)*1,9</t>
  </si>
  <si>
    <t>713100921</t>
  </si>
  <si>
    <t>721140802</t>
  </si>
  <si>
    <t>Demontáž potrubí z litinových trub do DN100</t>
  </si>
  <si>
    <t>713490811</t>
  </si>
  <si>
    <t>7251108pc</t>
  </si>
  <si>
    <t>734200823</t>
  </si>
  <si>
    <t>Demontáž armatury závitové se dvěma závity do G 6/4</t>
  </si>
  <si>
    <t>Odvoz materiálu do 1 km se složením (litinové potrubí)</t>
  </si>
  <si>
    <t xml:space="preserve">Místnost -toalety,umývárny a  prostory podlah nad kanalizaci  </t>
  </si>
  <si>
    <t xml:space="preserve">Místnost -toalety,umývárny  a  prostory v učebnách  za ZP.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</si>
</sst>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0000FF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9"/>
      <name val="Trebuchet MS"/>
      <family val="2"/>
      <charset val="238"/>
    </font>
    <font>
      <sz val="10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8"/>
      <color theme="10"/>
      <name val="Trebuchet MS"/>
      <family val="2"/>
    </font>
    <font>
      <b/>
      <sz val="8"/>
      <name val="Trebuchet MS"/>
      <family val="2"/>
    </font>
    <font>
      <b/>
      <sz val="12"/>
      <name val="Trebuchet MS"/>
      <family val="2"/>
      <charset val="238"/>
    </font>
    <font>
      <sz val="8"/>
      <color rgb="FFFF0000"/>
      <name val="Trebuchet MS"/>
      <family val="2"/>
    </font>
    <font>
      <sz val="8"/>
      <name val="Trebuchet MS"/>
      <family val="2"/>
      <charset val="238"/>
    </font>
    <font>
      <sz val="8"/>
      <color theme="1"/>
      <name val="Trebuchet MS"/>
      <family val="2"/>
    </font>
    <font>
      <sz val="8"/>
      <color theme="1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i/>
      <sz val="8"/>
      <name val="Trebuchet MS"/>
      <family val="2"/>
      <charset val="238"/>
    </font>
    <font>
      <b/>
      <i/>
      <sz val="8"/>
      <color theme="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dotted">
        <color rgb="FF969696"/>
      </top>
      <bottom style="hair">
        <color rgb="FF969696"/>
      </bottom>
      <diagonal/>
    </border>
    <border>
      <left/>
      <right/>
      <top style="dotted">
        <color rgb="FF969696"/>
      </top>
      <bottom style="hair">
        <color rgb="FF969696"/>
      </bottom>
      <diagonal/>
    </border>
    <border>
      <left/>
      <right style="hair">
        <color rgb="FF969696"/>
      </right>
      <top style="dotted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67" fontId="36" fillId="0" borderId="0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167" fontId="44" fillId="0" borderId="0" xfId="0" applyNumberFormat="1" applyFont="1" applyBorder="1" applyAlignment="1">
      <alignment vertical="center"/>
    </xf>
    <xf numFmtId="0" fontId="45" fillId="0" borderId="25" xfId="0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vertical="center"/>
      <protection locked="0"/>
    </xf>
    <xf numFmtId="49" fontId="46" fillId="0" borderId="25" xfId="0" applyNumberFormat="1" applyFont="1" applyBorder="1" applyAlignment="1" applyProtection="1">
      <alignment horizontal="left" vertical="center" wrapText="1"/>
      <protection locked="0"/>
    </xf>
    <xf numFmtId="0" fontId="46" fillId="0" borderId="25" xfId="0" applyFont="1" applyBorder="1" applyAlignment="1" applyProtection="1">
      <alignment horizontal="center" vertical="center" wrapText="1"/>
      <protection locked="0"/>
    </xf>
    <xf numFmtId="167" fontId="46" fillId="0" borderId="25" xfId="0" applyNumberFormat="1" applyFont="1" applyBorder="1" applyAlignment="1" applyProtection="1">
      <alignment vertical="center"/>
      <protection locked="0"/>
    </xf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left" vertical="center"/>
    </xf>
    <xf numFmtId="167" fontId="46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67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7" fillId="0" borderId="2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left" vertical="center"/>
    </xf>
    <xf numFmtId="0" fontId="48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36" fillId="0" borderId="0" xfId="0" applyFont="1" applyBorder="1" applyAlignment="1">
      <alignment vertical="center"/>
    </xf>
    <xf numFmtId="0" fontId="50" fillId="0" borderId="25" xfId="0" applyFont="1" applyBorder="1" applyAlignment="1" applyProtection="1">
      <alignment horizontal="center" vertical="center"/>
      <protection locked="0"/>
    </xf>
    <xf numFmtId="49" fontId="50" fillId="0" borderId="25" xfId="0" applyNumberFormat="1" applyFont="1" applyBorder="1" applyAlignment="1" applyProtection="1">
      <alignment horizontal="left" vertical="center" wrapText="1"/>
      <protection locked="0"/>
    </xf>
    <xf numFmtId="0" fontId="50" fillId="0" borderId="25" xfId="0" applyFont="1" applyBorder="1" applyAlignment="1" applyProtection="1">
      <alignment horizontal="center" vertical="center" wrapText="1"/>
      <protection locked="0"/>
    </xf>
    <xf numFmtId="167" fontId="50" fillId="0" borderId="25" xfId="0" applyNumberFormat="1" applyFont="1" applyBorder="1" applyAlignment="1" applyProtection="1">
      <alignment vertical="center"/>
      <protection locked="0"/>
    </xf>
    <xf numFmtId="0" fontId="0" fillId="0" borderId="0" xfId="0"/>
    <xf numFmtId="0" fontId="1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/>
    <xf numFmtId="49" fontId="45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0" fillId="0" borderId="0" xfId="0" applyBorder="1"/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3" fillId="5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38" fillId="0" borderId="17" xfId="0" applyNumberFormat="1" applyFont="1" applyBorder="1" applyAlignment="1"/>
    <xf numFmtId="4" fontId="38" fillId="0" borderId="17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51" fillId="0" borderId="25" xfId="0" applyFont="1" applyBorder="1" applyAlignment="1" applyProtection="1">
      <alignment horizontal="left" vertical="center" wrapText="1"/>
      <protection locked="0"/>
    </xf>
    <xf numFmtId="4" fontId="50" fillId="0" borderId="25" xfId="0" applyNumberFormat="1" applyFont="1" applyBorder="1" applyAlignment="1" applyProtection="1">
      <alignment vertical="center"/>
      <protection locked="0"/>
    </xf>
    <xf numFmtId="4" fontId="45" fillId="0" borderId="25" xfId="0" applyNumberFormat="1" applyFont="1" applyBorder="1" applyAlignment="1" applyProtection="1">
      <alignment vertical="center"/>
      <protection locked="0"/>
    </xf>
    <xf numFmtId="0" fontId="50" fillId="0" borderId="25" xfId="0" applyFont="1" applyBorder="1" applyAlignment="1" applyProtection="1">
      <alignment horizontal="left" vertical="center" wrapText="1"/>
      <protection locked="0"/>
    </xf>
    <xf numFmtId="0" fontId="45" fillId="0" borderId="25" xfId="0" applyFont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vertical="center"/>
    </xf>
    <xf numFmtId="0" fontId="35" fillId="0" borderId="25" xfId="0" applyFont="1" applyBorder="1" applyAlignment="1" applyProtection="1">
      <alignment vertical="center"/>
      <protection locked="0"/>
    </xf>
    <xf numFmtId="0" fontId="36" fillId="0" borderId="0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46" fillId="0" borderId="25" xfId="0" applyFont="1" applyBorder="1" applyAlignment="1" applyProtection="1">
      <alignment horizontal="left" vertical="center" wrapText="1"/>
      <protection locked="0"/>
    </xf>
    <xf numFmtId="4" fontId="46" fillId="0" borderId="25" xfId="0" applyNumberFormat="1" applyFont="1" applyBorder="1" applyAlignment="1" applyProtection="1">
      <alignment vertical="center"/>
      <protection locked="0"/>
    </xf>
    <xf numFmtId="0" fontId="46" fillId="0" borderId="12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/>
    </xf>
    <xf numFmtId="0" fontId="46" fillId="0" borderId="25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43" fillId="0" borderId="0" xfId="0" applyFont="1" applyBorder="1" applyAlignment="1">
      <alignment horizontal="left" vertical="top" wrapText="1"/>
    </xf>
    <xf numFmtId="0" fontId="46" fillId="0" borderId="22" xfId="0" applyFont="1" applyBorder="1" applyAlignment="1" applyProtection="1">
      <alignment horizontal="left" vertical="center" wrapText="1"/>
      <protection locked="0"/>
    </xf>
    <xf numFmtId="0" fontId="46" fillId="0" borderId="23" xfId="0" applyFont="1" applyBorder="1" applyAlignment="1" applyProtection="1">
      <alignment horizontal="left" vertical="center" wrapText="1"/>
      <protection locked="0"/>
    </xf>
    <xf numFmtId="0" fontId="46" fillId="0" borderId="24" xfId="0" applyFont="1" applyBorder="1" applyAlignment="1" applyProtection="1">
      <alignment horizontal="left" vertical="center" wrapText="1"/>
      <protection locked="0"/>
    </xf>
    <xf numFmtId="4" fontId="46" fillId="0" borderId="22" xfId="0" applyNumberFormat="1" applyFont="1" applyBorder="1" applyAlignment="1" applyProtection="1">
      <alignment vertical="center"/>
      <protection locked="0"/>
    </xf>
    <xf numFmtId="4" fontId="46" fillId="0" borderId="24" xfId="0" applyNumberFormat="1" applyFont="1" applyBorder="1" applyAlignment="1" applyProtection="1">
      <alignment vertical="center"/>
      <protection locked="0"/>
    </xf>
    <xf numFmtId="4" fontId="46" fillId="0" borderId="23" xfId="0" applyNumberFormat="1" applyFont="1" applyBorder="1" applyAlignment="1" applyProtection="1">
      <alignment vertical="center"/>
      <protection locked="0"/>
    </xf>
  </cellXfs>
  <cellStyles count="5">
    <cellStyle name="Hypertextový odkaz" xfId="1" builtinId="8"/>
    <cellStyle name="Hypertextový odkaz 2" xfId="2"/>
    <cellStyle name="Hypertextový odkaz 3" xfId="3"/>
    <cellStyle name="Hypertextový odkaz 4" xfId="4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6"/>
  <sheetViews>
    <sheetView showGridLines="0" tabSelected="1" workbookViewId="0">
      <pane ySplit="1" topLeftCell="A20" activePane="bottomLeft" state="frozen"/>
      <selection pane="bottomLeft" activeCell="AG95" sqref="AG95:AM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 x14ac:dyDescent="0.3">
      <c r="C2" s="281" t="s">
        <v>7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R2" s="249" t="s">
        <v>8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9" t="s">
        <v>9</v>
      </c>
      <c r="BT2" s="19" t="s">
        <v>10</v>
      </c>
    </row>
    <row r="3" spans="1:73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 x14ac:dyDescent="0.3">
      <c r="B4" s="23"/>
      <c r="C4" s="274" t="s">
        <v>12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4"/>
      <c r="AS4" s="18" t="s">
        <v>13</v>
      </c>
      <c r="BS4" s="19" t="s">
        <v>14</v>
      </c>
    </row>
    <row r="5" spans="1:73" ht="14.45" customHeight="1" x14ac:dyDescent="0.3">
      <c r="B5" s="23"/>
      <c r="C5" s="25"/>
      <c r="D5" s="26" t="s">
        <v>15</v>
      </c>
      <c r="E5" s="25"/>
      <c r="F5" s="25"/>
      <c r="G5" s="25"/>
      <c r="H5" s="25"/>
      <c r="I5" s="25"/>
      <c r="J5" s="25"/>
      <c r="K5" s="283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5"/>
      <c r="AQ5" s="24"/>
      <c r="BS5" s="19" t="s">
        <v>9</v>
      </c>
    </row>
    <row r="6" spans="1:73" ht="36.950000000000003" customHeight="1" x14ac:dyDescent="0.3">
      <c r="B6" s="23"/>
      <c r="C6" s="25"/>
      <c r="D6" s="28" t="s">
        <v>16</v>
      </c>
      <c r="E6" s="25"/>
      <c r="F6" s="25"/>
      <c r="G6" s="25"/>
      <c r="H6" s="25"/>
      <c r="I6" s="25"/>
      <c r="J6" s="25"/>
      <c r="K6" s="284" t="s">
        <v>371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5"/>
      <c r="AQ6" s="24"/>
      <c r="BS6" s="19" t="s">
        <v>9</v>
      </c>
    </row>
    <row r="7" spans="1:73" ht="14.45" customHeight="1" x14ac:dyDescent="0.3">
      <c r="B7" s="23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5" customHeight="1" x14ac:dyDescent="0.3">
      <c r="B8" s="23"/>
      <c r="C8" s="25"/>
      <c r="D8" s="29" t="s">
        <v>19</v>
      </c>
      <c r="E8" s="25"/>
      <c r="F8" s="25"/>
      <c r="G8" s="25"/>
      <c r="H8" s="25"/>
      <c r="I8" s="25"/>
      <c r="J8" s="25"/>
      <c r="K8" s="167" t="s">
        <v>199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171">
        <v>44115</v>
      </c>
      <c r="AO8" s="25"/>
      <c r="AP8" s="25"/>
      <c r="AQ8" s="24"/>
      <c r="BS8" s="19" t="s">
        <v>9</v>
      </c>
    </row>
    <row r="9" spans="1:73" ht="14.45" customHeight="1" x14ac:dyDescent="0.3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5" customHeight="1" x14ac:dyDescent="0.3">
      <c r="B10" s="23"/>
      <c r="C10" s="25"/>
      <c r="D10" s="29" t="s">
        <v>21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22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399999999999999" customHeight="1" x14ac:dyDescent="0.3">
      <c r="B11" s="23"/>
      <c r="C11" s="25"/>
      <c r="D11" s="25"/>
      <c r="E11" s="167" t="s">
        <v>200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23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5" customHeight="1" x14ac:dyDescent="0.3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5" customHeight="1" x14ac:dyDescent="0.3">
      <c r="B13" s="23"/>
      <c r="C13" s="25"/>
      <c r="D13" s="29" t="s">
        <v>24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5" x14ac:dyDescent="0.3">
      <c r="B14" s="23"/>
      <c r="C14" s="25"/>
      <c r="D14" s="25"/>
      <c r="E14" s="27" t="s">
        <v>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23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5" customHeight="1" x14ac:dyDescent="0.3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 x14ac:dyDescent="0.3">
      <c r="B16" s="23"/>
      <c r="C16" s="25"/>
      <c r="D16" s="29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399999999999999" customHeight="1" x14ac:dyDescent="0.3">
      <c r="B17" s="23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23</v>
      </c>
      <c r="AL17" s="25"/>
      <c r="AM17" s="25"/>
      <c r="AN17" s="27" t="s">
        <v>5</v>
      </c>
      <c r="AO17" s="25"/>
      <c r="AP17" s="25"/>
      <c r="AQ17" s="24"/>
      <c r="BS17" s="19" t="s">
        <v>28</v>
      </c>
    </row>
    <row r="18" spans="2:71" ht="6.95" customHeight="1" x14ac:dyDescent="0.3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9</v>
      </c>
    </row>
    <row r="19" spans="2:71" ht="14.45" customHeight="1" x14ac:dyDescent="0.3">
      <c r="B19" s="23"/>
      <c r="C19" s="25"/>
      <c r="D19" s="29" t="s">
        <v>29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4"/>
      <c r="BS19" s="19" t="s">
        <v>9</v>
      </c>
    </row>
    <row r="20" spans="2:71" ht="18.399999999999999" customHeight="1" x14ac:dyDescent="0.3">
      <c r="B20" s="23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23</v>
      </c>
      <c r="AL20" s="25"/>
      <c r="AM20" s="25"/>
      <c r="AN20" s="27" t="s">
        <v>5</v>
      </c>
      <c r="AO20" s="25"/>
      <c r="AP20" s="25"/>
      <c r="AQ20" s="24"/>
    </row>
    <row r="21" spans="2:71" ht="6.95" customHeight="1" x14ac:dyDescent="0.3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 x14ac:dyDescent="0.3">
      <c r="B22" s="23"/>
      <c r="C22" s="25"/>
      <c r="D22" s="29" t="s">
        <v>30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 x14ac:dyDescent="0.3">
      <c r="B23" s="23"/>
      <c r="C23" s="25"/>
      <c r="D23" s="25"/>
      <c r="E23" s="285" t="s">
        <v>5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5"/>
      <c r="AP23" s="25"/>
      <c r="AQ23" s="24"/>
    </row>
    <row r="24" spans="2:71" ht="6.95" customHeight="1" x14ac:dyDescent="0.3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 x14ac:dyDescent="0.3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 x14ac:dyDescent="0.3">
      <c r="B26" s="23"/>
      <c r="C26" s="25"/>
      <c r="D26" s="31" t="s">
        <v>31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0">
        <f>ROUND(AG87,2)</f>
        <v>0</v>
      </c>
      <c r="AL26" s="261"/>
      <c r="AM26" s="261"/>
      <c r="AN26" s="261"/>
      <c r="AO26" s="261"/>
      <c r="AP26" s="25"/>
      <c r="AQ26" s="24"/>
    </row>
    <row r="27" spans="2:71" ht="14.45" customHeight="1" x14ac:dyDescent="0.3">
      <c r="B27" s="23"/>
      <c r="C27" s="25"/>
      <c r="D27" s="31" t="s">
        <v>32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60">
        <f>ROUND(AG93,2)</f>
        <v>0</v>
      </c>
      <c r="AL27" s="260"/>
      <c r="AM27" s="260"/>
      <c r="AN27" s="260"/>
      <c r="AO27" s="260"/>
      <c r="AP27" s="25"/>
      <c r="AQ27" s="24"/>
    </row>
    <row r="28" spans="2:71" s="1" customFormat="1" ht="6.95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 x14ac:dyDescent="0.3">
      <c r="B29" s="32"/>
      <c r="C29" s="33"/>
      <c r="D29" s="35" t="s">
        <v>33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62">
        <f>ROUND(AK26+AK27,2)</f>
        <v>0</v>
      </c>
      <c r="AL29" s="263"/>
      <c r="AM29" s="263"/>
      <c r="AN29" s="263"/>
      <c r="AO29" s="263"/>
      <c r="AP29" s="33"/>
      <c r="AQ29" s="34"/>
    </row>
    <row r="30" spans="2:71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 x14ac:dyDescent="0.3">
      <c r="B31" s="37"/>
      <c r="C31" s="38"/>
      <c r="D31" s="39" t="s">
        <v>34</v>
      </c>
      <c r="E31" s="38"/>
      <c r="F31" s="39" t="s">
        <v>35</v>
      </c>
      <c r="G31" s="38"/>
      <c r="H31" s="38"/>
      <c r="I31" s="38"/>
      <c r="J31" s="38"/>
      <c r="K31" s="38"/>
      <c r="L31" s="278">
        <v>0.21</v>
      </c>
      <c r="M31" s="279"/>
      <c r="N31" s="279"/>
      <c r="O31" s="279"/>
      <c r="P31" s="38"/>
      <c r="Q31" s="38"/>
      <c r="R31" s="38"/>
      <c r="S31" s="38"/>
      <c r="T31" s="41" t="s">
        <v>36</v>
      </c>
      <c r="U31" s="38"/>
      <c r="V31" s="38"/>
      <c r="W31" s="280">
        <f>AK29</f>
        <v>0</v>
      </c>
      <c r="X31" s="279"/>
      <c r="Y31" s="279"/>
      <c r="Z31" s="279"/>
      <c r="AA31" s="279"/>
      <c r="AB31" s="279"/>
      <c r="AC31" s="279"/>
      <c r="AD31" s="279"/>
      <c r="AE31" s="279"/>
      <c r="AF31" s="38"/>
      <c r="AG31" s="38"/>
      <c r="AH31" s="38"/>
      <c r="AI31" s="38"/>
      <c r="AJ31" s="38"/>
      <c r="AK31" s="280">
        <f>SUM(W31*0.21)</f>
        <v>0</v>
      </c>
      <c r="AL31" s="279"/>
      <c r="AM31" s="279"/>
      <c r="AN31" s="279"/>
      <c r="AO31" s="279"/>
      <c r="AP31" s="38"/>
      <c r="AQ31" s="42"/>
    </row>
    <row r="32" spans="2:71" s="2" customFormat="1" ht="14.45" customHeight="1" x14ac:dyDescent="0.3">
      <c r="B32" s="37"/>
      <c r="C32" s="38"/>
      <c r="D32" s="38"/>
      <c r="E32" s="38"/>
      <c r="F32" s="39" t="s">
        <v>37</v>
      </c>
      <c r="G32" s="38"/>
      <c r="H32" s="38"/>
      <c r="I32" s="38"/>
      <c r="J32" s="38"/>
      <c r="K32" s="38"/>
      <c r="L32" s="278">
        <v>0.15</v>
      </c>
      <c r="M32" s="279"/>
      <c r="N32" s="279"/>
      <c r="O32" s="279"/>
      <c r="P32" s="38"/>
      <c r="Q32" s="38"/>
      <c r="R32" s="38"/>
      <c r="S32" s="38"/>
      <c r="T32" s="41" t="s">
        <v>36</v>
      </c>
      <c r="U32" s="38"/>
      <c r="V32" s="38"/>
      <c r="W32" s="280"/>
      <c r="X32" s="279"/>
      <c r="Y32" s="279"/>
      <c r="Z32" s="279"/>
      <c r="AA32" s="279"/>
      <c r="AB32" s="279"/>
      <c r="AC32" s="279"/>
      <c r="AD32" s="279"/>
      <c r="AE32" s="279"/>
      <c r="AF32" s="38"/>
      <c r="AG32" s="38"/>
      <c r="AH32" s="38"/>
      <c r="AI32" s="38"/>
      <c r="AJ32" s="38"/>
      <c r="AK32" s="280"/>
      <c r="AL32" s="279"/>
      <c r="AM32" s="279"/>
      <c r="AN32" s="279"/>
      <c r="AO32" s="279"/>
      <c r="AP32" s="38"/>
      <c r="AQ32" s="42"/>
    </row>
    <row r="33" spans="2:43" s="2" customFormat="1" ht="14.45" hidden="1" customHeight="1" x14ac:dyDescent="0.3">
      <c r="B33" s="37"/>
      <c r="C33" s="38"/>
      <c r="D33" s="38"/>
      <c r="E33" s="38"/>
      <c r="F33" s="39" t="s">
        <v>38</v>
      </c>
      <c r="G33" s="38"/>
      <c r="H33" s="38"/>
      <c r="I33" s="38"/>
      <c r="J33" s="38"/>
      <c r="K33" s="38"/>
      <c r="L33" s="278">
        <v>0.21</v>
      </c>
      <c r="M33" s="279"/>
      <c r="N33" s="279"/>
      <c r="O33" s="279"/>
      <c r="P33" s="38"/>
      <c r="Q33" s="38"/>
      <c r="R33" s="38"/>
      <c r="S33" s="38"/>
      <c r="T33" s="41" t="s">
        <v>36</v>
      </c>
      <c r="U33" s="38"/>
      <c r="V33" s="38"/>
      <c r="W33" s="280" t="e">
        <f>ROUND(BB87+SUM(CF94),2)</f>
        <v>#REF!</v>
      </c>
      <c r="X33" s="279"/>
      <c r="Y33" s="279"/>
      <c r="Z33" s="279"/>
      <c r="AA33" s="279"/>
      <c r="AB33" s="279"/>
      <c r="AC33" s="279"/>
      <c r="AD33" s="279"/>
      <c r="AE33" s="279"/>
      <c r="AF33" s="38"/>
      <c r="AG33" s="38"/>
      <c r="AH33" s="38"/>
      <c r="AI33" s="38"/>
      <c r="AJ33" s="38"/>
      <c r="AK33" s="280">
        <v>0</v>
      </c>
      <c r="AL33" s="279"/>
      <c r="AM33" s="279"/>
      <c r="AN33" s="279"/>
      <c r="AO33" s="279"/>
      <c r="AP33" s="38"/>
      <c r="AQ33" s="42"/>
    </row>
    <row r="34" spans="2:43" s="2" customFormat="1" ht="14.45" hidden="1" customHeight="1" x14ac:dyDescent="0.3">
      <c r="B34" s="37"/>
      <c r="C34" s="38"/>
      <c r="D34" s="38"/>
      <c r="E34" s="38"/>
      <c r="F34" s="39" t="s">
        <v>39</v>
      </c>
      <c r="G34" s="38"/>
      <c r="H34" s="38"/>
      <c r="I34" s="38"/>
      <c r="J34" s="38"/>
      <c r="K34" s="38"/>
      <c r="L34" s="278">
        <v>0.15</v>
      </c>
      <c r="M34" s="279"/>
      <c r="N34" s="279"/>
      <c r="O34" s="279"/>
      <c r="P34" s="38"/>
      <c r="Q34" s="38"/>
      <c r="R34" s="38"/>
      <c r="S34" s="38"/>
      <c r="T34" s="41" t="s">
        <v>36</v>
      </c>
      <c r="U34" s="38"/>
      <c r="V34" s="38"/>
      <c r="W34" s="280" t="e">
        <f>ROUND(BC87+SUM(CG94),2)</f>
        <v>#REF!</v>
      </c>
      <c r="X34" s="279"/>
      <c r="Y34" s="279"/>
      <c r="Z34" s="279"/>
      <c r="AA34" s="279"/>
      <c r="AB34" s="279"/>
      <c r="AC34" s="279"/>
      <c r="AD34" s="279"/>
      <c r="AE34" s="279"/>
      <c r="AF34" s="38"/>
      <c r="AG34" s="38"/>
      <c r="AH34" s="38"/>
      <c r="AI34" s="38"/>
      <c r="AJ34" s="38"/>
      <c r="AK34" s="280">
        <v>0</v>
      </c>
      <c r="AL34" s="279"/>
      <c r="AM34" s="279"/>
      <c r="AN34" s="279"/>
      <c r="AO34" s="279"/>
      <c r="AP34" s="38"/>
      <c r="AQ34" s="42"/>
    </row>
    <row r="35" spans="2:43" s="2" customFormat="1" ht="14.45" hidden="1" customHeight="1" x14ac:dyDescent="0.3">
      <c r="B35" s="37"/>
      <c r="C35" s="38"/>
      <c r="D35" s="38"/>
      <c r="E35" s="38"/>
      <c r="F35" s="39" t="s">
        <v>40</v>
      </c>
      <c r="G35" s="38"/>
      <c r="H35" s="38"/>
      <c r="I35" s="38"/>
      <c r="J35" s="38"/>
      <c r="K35" s="38"/>
      <c r="L35" s="278">
        <v>0</v>
      </c>
      <c r="M35" s="279"/>
      <c r="N35" s="279"/>
      <c r="O35" s="279"/>
      <c r="P35" s="38"/>
      <c r="Q35" s="38"/>
      <c r="R35" s="38"/>
      <c r="S35" s="38"/>
      <c r="T35" s="41" t="s">
        <v>36</v>
      </c>
      <c r="U35" s="38"/>
      <c r="V35" s="38"/>
      <c r="W35" s="280" t="e">
        <f>ROUND(BD87+SUM(CH94),2)</f>
        <v>#REF!</v>
      </c>
      <c r="X35" s="279"/>
      <c r="Y35" s="279"/>
      <c r="Z35" s="279"/>
      <c r="AA35" s="279"/>
      <c r="AB35" s="279"/>
      <c r="AC35" s="279"/>
      <c r="AD35" s="279"/>
      <c r="AE35" s="279"/>
      <c r="AF35" s="38"/>
      <c r="AG35" s="38"/>
      <c r="AH35" s="38"/>
      <c r="AI35" s="38"/>
      <c r="AJ35" s="38"/>
      <c r="AK35" s="280">
        <v>0</v>
      </c>
      <c r="AL35" s="279"/>
      <c r="AM35" s="279"/>
      <c r="AN35" s="279"/>
      <c r="AO35" s="279"/>
      <c r="AP35" s="38"/>
      <c r="AQ35" s="42"/>
    </row>
    <row r="36" spans="2:43" s="1" customFormat="1" ht="6.95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 x14ac:dyDescent="0.3">
      <c r="B37" s="32"/>
      <c r="C37" s="43"/>
      <c r="D37" s="44" t="s">
        <v>41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42</v>
      </c>
      <c r="U37" s="45"/>
      <c r="V37" s="45"/>
      <c r="W37" s="45"/>
      <c r="X37" s="270" t="s">
        <v>43</v>
      </c>
      <c r="Y37" s="271"/>
      <c r="Z37" s="271"/>
      <c r="AA37" s="271"/>
      <c r="AB37" s="271"/>
      <c r="AC37" s="45"/>
      <c r="AD37" s="45"/>
      <c r="AE37" s="45"/>
      <c r="AF37" s="45"/>
      <c r="AG37" s="45"/>
      <c r="AH37" s="45"/>
      <c r="AI37" s="45"/>
      <c r="AJ37" s="45"/>
      <c r="AK37" s="272">
        <f>SUM(AK29:AK35)</f>
        <v>0</v>
      </c>
      <c r="AL37" s="271"/>
      <c r="AM37" s="271"/>
      <c r="AN37" s="271"/>
      <c r="AO37" s="273"/>
      <c r="AP37" s="43"/>
      <c r="AQ37" s="34"/>
    </row>
    <row r="38" spans="2:43" s="1" customFormat="1" ht="14.4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 x14ac:dyDescent="0.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 x14ac:dyDescent="0.3">
      <c r="B49" s="32"/>
      <c r="C49" s="33"/>
      <c r="D49" s="47" t="s">
        <v>44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45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 x14ac:dyDescent="0.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 x14ac:dyDescent="0.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 x14ac:dyDescent="0.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 x14ac:dyDescent="0.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 x14ac:dyDescent="0.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 x14ac:dyDescent="0.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 x14ac:dyDescent="0.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 x14ac:dyDescent="0.3">
      <c r="B58" s="32"/>
      <c r="C58" s="33"/>
      <c r="D58" s="52" t="s">
        <v>46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47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46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47</v>
      </c>
      <c r="AN58" s="53"/>
      <c r="AO58" s="55"/>
      <c r="AP58" s="33"/>
      <c r="AQ58" s="34"/>
    </row>
    <row r="59" spans="2:43" x14ac:dyDescent="0.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 x14ac:dyDescent="0.3">
      <c r="B60" s="32"/>
      <c r="C60" s="33"/>
      <c r="D60" s="47" t="s">
        <v>48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49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 x14ac:dyDescent="0.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 x14ac:dyDescent="0.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 x14ac:dyDescent="0.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 x14ac:dyDescent="0.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 x14ac:dyDescent="0.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 x14ac:dyDescent="0.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 x14ac:dyDescent="0.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 x14ac:dyDescent="0.3">
      <c r="B69" s="32"/>
      <c r="C69" s="33"/>
      <c r="D69" s="52" t="s">
        <v>46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47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46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47</v>
      </c>
      <c r="AN69" s="53"/>
      <c r="AO69" s="55"/>
      <c r="AP69" s="33"/>
      <c r="AQ69" s="34"/>
    </row>
    <row r="70" spans="2:43" s="1" customFormat="1" ht="6.95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 x14ac:dyDescent="0.3">
      <c r="B76" s="32"/>
      <c r="C76" s="274" t="s">
        <v>50</v>
      </c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34"/>
    </row>
    <row r="77" spans="2:43" s="3" customFormat="1" ht="14.45" customHeight="1" x14ac:dyDescent="0.3">
      <c r="B77" s="62"/>
      <c r="C77" s="29" t="s">
        <v>15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 x14ac:dyDescent="0.3">
      <c r="B78" s="65"/>
      <c r="C78" s="66" t="s">
        <v>16</v>
      </c>
      <c r="D78" s="67"/>
      <c r="E78" s="67"/>
      <c r="F78" s="67"/>
      <c r="G78" s="67"/>
      <c r="H78" s="67"/>
      <c r="I78" s="67"/>
      <c r="J78" s="67"/>
      <c r="K78" s="67"/>
      <c r="L78" s="276" t="str">
        <f>K6</f>
        <v>Výměna rozvodů vody,odpadů, oprava sociálního zázemí na 1.stupni ZŠ Butovická ve Studénce-I.etapa</v>
      </c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67"/>
      <c r="AQ78" s="68"/>
    </row>
    <row r="79" spans="2:43" s="1" customFormat="1" ht="6.95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 x14ac:dyDescent="0.3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Studénka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/>
      <c r="AN80" s="33"/>
      <c r="AO80" s="33"/>
      <c r="AP80" s="33"/>
      <c r="AQ80" s="34"/>
    </row>
    <row r="81" spans="1:76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 x14ac:dyDescent="0.3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Město Studénka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259" t="str">
        <f>IF(E17="","",E17)</f>
        <v>ing. Krhovský</v>
      </c>
      <c r="AN82" s="259"/>
      <c r="AO82" s="259"/>
      <c r="AP82" s="259"/>
      <c r="AQ82" s="34"/>
      <c r="AS82" s="255" t="s">
        <v>51</v>
      </c>
      <c r="AT82" s="256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 x14ac:dyDescent="0.3">
      <c r="B83" s="32"/>
      <c r="C83" s="29" t="s">
        <v>24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>bude určen výběrem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29</v>
      </c>
      <c r="AJ83" s="33"/>
      <c r="AK83" s="33"/>
      <c r="AL83" s="33"/>
      <c r="AM83" s="259" t="str">
        <f>IF(E20="","",E20)</f>
        <v/>
      </c>
      <c r="AN83" s="259"/>
      <c r="AO83" s="259"/>
      <c r="AP83" s="259"/>
      <c r="AQ83" s="34"/>
      <c r="AS83" s="257"/>
      <c r="AT83" s="258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57"/>
      <c r="AT84" s="258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266" t="s">
        <v>52</v>
      </c>
      <c r="D85" s="267"/>
      <c r="E85" s="267"/>
      <c r="F85" s="267"/>
      <c r="G85" s="267"/>
      <c r="H85" s="72"/>
      <c r="I85" s="268" t="s">
        <v>53</v>
      </c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8" t="s">
        <v>54</v>
      </c>
      <c r="AH85" s="267"/>
      <c r="AI85" s="267"/>
      <c r="AJ85" s="267"/>
      <c r="AK85" s="267"/>
      <c r="AL85" s="267"/>
      <c r="AM85" s="267"/>
      <c r="AN85" s="268" t="s">
        <v>55</v>
      </c>
      <c r="AO85" s="267"/>
      <c r="AP85" s="269"/>
      <c r="AQ85" s="34"/>
      <c r="AS85" s="73" t="s">
        <v>56</v>
      </c>
      <c r="AT85" s="74" t="s">
        <v>57</v>
      </c>
      <c r="AU85" s="74" t="s">
        <v>58</v>
      </c>
      <c r="AV85" s="74" t="s">
        <v>59</v>
      </c>
      <c r="AW85" s="74" t="s">
        <v>60</v>
      </c>
      <c r="AX85" s="74" t="s">
        <v>61</v>
      </c>
      <c r="AY85" s="74" t="s">
        <v>62</v>
      </c>
      <c r="AZ85" s="74" t="s">
        <v>63</v>
      </c>
      <c r="BA85" s="74" t="s">
        <v>64</v>
      </c>
      <c r="BB85" s="74" t="s">
        <v>65</v>
      </c>
      <c r="BC85" s="74" t="s">
        <v>66</v>
      </c>
      <c r="BD85" s="75" t="s">
        <v>67</v>
      </c>
    </row>
    <row r="86" spans="1:76" s="1" customFormat="1" ht="10.9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 x14ac:dyDescent="0.3">
      <c r="B87" s="65"/>
      <c r="C87" s="77" t="s">
        <v>68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51">
        <f>ROUND(SUM(AG88:AG91),2)</f>
        <v>0</v>
      </c>
      <c r="AH87" s="251"/>
      <c r="AI87" s="251"/>
      <c r="AJ87" s="251"/>
      <c r="AK87" s="251"/>
      <c r="AL87" s="251"/>
      <c r="AM87" s="251"/>
      <c r="AN87" s="252">
        <f>SUM(AN88:AN91)</f>
        <v>0</v>
      </c>
      <c r="AO87" s="252"/>
      <c r="AP87" s="252"/>
      <c r="AQ87" s="68"/>
      <c r="AS87" s="79" t="e">
        <f>ROUND(SUM(AS88:AS91),2)</f>
        <v>#REF!</v>
      </c>
      <c r="AT87" s="80" t="e">
        <f>ROUND(SUM(AV87:AW87),2)</f>
        <v>#REF!</v>
      </c>
      <c r="AU87" s="81" t="e">
        <f>ROUND(SUM(AU88:AU91),5)</f>
        <v>#REF!</v>
      </c>
      <c r="AV87" s="80" t="e">
        <f>ROUND(AZ87*L31,2)</f>
        <v>#REF!</v>
      </c>
      <c r="AW87" s="80" t="e">
        <f>ROUND(BA87*L32,2)</f>
        <v>#REF!</v>
      </c>
      <c r="AX87" s="80" t="e">
        <f>ROUND(BB87*L31,2)</f>
        <v>#REF!</v>
      </c>
      <c r="AY87" s="80" t="e">
        <f>ROUND(BC87*L32,2)</f>
        <v>#REF!</v>
      </c>
      <c r="AZ87" s="80" t="e">
        <f>ROUND(SUM(AZ88:AZ91),2)</f>
        <v>#REF!</v>
      </c>
      <c r="BA87" s="80" t="e">
        <f>ROUND(SUM(BA88:BA91),2)</f>
        <v>#REF!</v>
      </c>
      <c r="BB87" s="80" t="e">
        <f>ROUND(SUM(BB88:BB91),2)</f>
        <v>#REF!</v>
      </c>
      <c r="BC87" s="80" t="e">
        <f>ROUND(SUM(BC88:BC91),2)</f>
        <v>#REF!</v>
      </c>
      <c r="BD87" s="82" t="e">
        <f>ROUND(SUM(BD88:BD91),2)</f>
        <v>#REF!</v>
      </c>
      <c r="BS87" s="83" t="s">
        <v>69</v>
      </c>
      <c r="BT87" s="83" t="s">
        <v>70</v>
      </c>
      <c r="BU87" s="84" t="s">
        <v>71</v>
      </c>
      <c r="BV87" s="83" t="s">
        <v>72</v>
      </c>
      <c r="BW87" s="83" t="s">
        <v>73</v>
      </c>
      <c r="BX87" s="83" t="s">
        <v>74</v>
      </c>
    </row>
    <row r="88" spans="1:76" s="5" customFormat="1" ht="16.5" customHeight="1" x14ac:dyDescent="0.3">
      <c r="A88" s="85" t="s">
        <v>75</v>
      </c>
      <c r="B88" s="86"/>
      <c r="C88" s="87"/>
      <c r="D88" s="265"/>
      <c r="E88" s="265"/>
      <c r="F88" s="265"/>
      <c r="G88" s="265"/>
      <c r="H88" s="265"/>
      <c r="I88" s="88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53"/>
      <c r="AH88" s="254"/>
      <c r="AI88" s="254"/>
      <c r="AJ88" s="254"/>
      <c r="AK88" s="254"/>
      <c r="AL88" s="254"/>
      <c r="AM88" s="254"/>
      <c r="AN88" s="253"/>
      <c r="AO88" s="254"/>
      <c r="AP88" s="254"/>
      <c r="AQ88" s="89"/>
      <c r="AS88" s="90" t="e">
        <f>#REF!</f>
        <v>#REF!</v>
      </c>
      <c r="AT88" s="91" t="e">
        <f>ROUND(SUM(AV88:AW88),2)</f>
        <v>#REF!</v>
      </c>
      <c r="AU88" s="92" t="e">
        <f>#REF!</f>
        <v>#REF!</v>
      </c>
      <c r="AV88" s="91" t="e">
        <f>#REF!</f>
        <v>#REF!</v>
      </c>
      <c r="AW88" s="91" t="e">
        <f>#REF!</f>
        <v>#REF!</v>
      </c>
      <c r="AX88" s="91" t="e">
        <f>#REF!</f>
        <v>#REF!</v>
      </c>
      <c r="AY88" s="91" t="e">
        <f>#REF!</f>
        <v>#REF!</v>
      </c>
      <c r="AZ88" s="91" t="e">
        <f>#REF!</f>
        <v>#REF!</v>
      </c>
      <c r="BA88" s="91" t="e">
        <f>#REF!</f>
        <v>#REF!</v>
      </c>
      <c r="BB88" s="91" t="e">
        <f>#REF!</f>
        <v>#REF!</v>
      </c>
      <c r="BC88" s="91" t="e">
        <f>#REF!</f>
        <v>#REF!</v>
      </c>
      <c r="BD88" s="93" t="e">
        <f>#REF!</f>
        <v>#REF!</v>
      </c>
      <c r="BT88" s="94" t="s">
        <v>76</v>
      </c>
      <c r="BV88" s="94" t="s">
        <v>72</v>
      </c>
      <c r="BW88" s="94" t="s">
        <v>77</v>
      </c>
      <c r="BX88" s="94" t="s">
        <v>73</v>
      </c>
    </row>
    <row r="89" spans="1:76" s="5" customFormat="1" ht="16.5" customHeight="1" x14ac:dyDescent="0.3">
      <c r="A89" s="85" t="s">
        <v>75</v>
      </c>
      <c r="B89" s="86"/>
      <c r="C89" s="87"/>
      <c r="D89" s="265"/>
      <c r="E89" s="265"/>
      <c r="F89" s="265"/>
      <c r="G89" s="265"/>
      <c r="H89" s="265"/>
      <c r="I89" s="88"/>
      <c r="J89" s="265" t="s">
        <v>202</v>
      </c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53">
        <f>Kanalizace!M30</f>
        <v>0</v>
      </c>
      <c r="AH89" s="254"/>
      <c r="AI89" s="254"/>
      <c r="AJ89" s="254"/>
      <c r="AK89" s="254"/>
      <c r="AL89" s="254"/>
      <c r="AM89" s="254"/>
      <c r="AN89" s="253">
        <f>SUM(AG89,AT89)</f>
        <v>0</v>
      </c>
      <c r="AO89" s="254"/>
      <c r="AP89" s="254"/>
      <c r="AQ89" s="89"/>
      <c r="AS89" s="90">
        <f>Kanalizace!M28</f>
        <v>0</v>
      </c>
      <c r="AT89" s="91">
        <f>ROUND(SUM(AV89:AW89),2)</f>
        <v>0</v>
      </c>
      <c r="AU89" s="92" t="e">
        <f>Kanalizace!W120</f>
        <v>#REF!</v>
      </c>
      <c r="AV89" s="91">
        <f>Kanalizace!M32</f>
        <v>0</v>
      </c>
      <c r="AW89" s="91">
        <f>Kanalizace!M33</f>
        <v>0</v>
      </c>
      <c r="AX89" s="91">
        <f>Kanalizace!M34</f>
        <v>0</v>
      </c>
      <c r="AY89" s="91">
        <f>Kanalizace!M35</f>
        <v>0</v>
      </c>
      <c r="AZ89" s="91">
        <f>Kanalizace!H32</f>
        <v>0</v>
      </c>
      <c r="BA89" s="91">
        <f>Kanalizace!H33</f>
        <v>0</v>
      </c>
      <c r="BB89" s="91">
        <f>Kanalizace!H34</f>
        <v>0</v>
      </c>
      <c r="BC89" s="91">
        <f>Kanalizace!H35</f>
        <v>0</v>
      </c>
      <c r="BD89" s="93">
        <f>Kanalizace!H36</f>
        <v>0</v>
      </c>
      <c r="BT89" s="94" t="s">
        <v>76</v>
      </c>
      <c r="BV89" s="94" t="s">
        <v>72</v>
      </c>
      <c r="BW89" s="94" t="s">
        <v>78</v>
      </c>
      <c r="BX89" s="94" t="s">
        <v>73</v>
      </c>
    </row>
    <row r="90" spans="1:76" s="5" customFormat="1" ht="16.5" customHeight="1" x14ac:dyDescent="0.3">
      <c r="A90" s="85" t="s">
        <v>75</v>
      </c>
      <c r="B90" s="86"/>
      <c r="C90" s="87"/>
      <c r="D90" s="265"/>
      <c r="E90" s="265"/>
      <c r="F90" s="265"/>
      <c r="G90" s="265"/>
      <c r="H90" s="265"/>
      <c r="I90" s="88"/>
      <c r="J90" s="265" t="s">
        <v>203</v>
      </c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53">
        <f>Vodovod!M30</f>
        <v>0</v>
      </c>
      <c r="AH90" s="254"/>
      <c r="AI90" s="254"/>
      <c r="AJ90" s="254"/>
      <c r="AK90" s="254"/>
      <c r="AL90" s="254"/>
      <c r="AM90" s="254"/>
      <c r="AN90" s="253">
        <f>SUM(AG90,AT90)</f>
        <v>0</v>
      </c>
      <c r="AO90" s="254"/>
      <c r="AP90" s="254"/>
      <c r="AQ90" s="89"/>
      <c r="AS90" s="90">
        <f>Vodovod!M28</f>
        <v>0</v>
      </c>
      <c r="AT90" s="91">
        <f>ROUND(SUM(AV90:AW90),2)</f>
        <v>0</v>
      </c>
      <c r="AU90" s="92" t="e">
        <f>Vodovod!W117</f>
        <v>#REF!</v>
      </c>
      <c r="AV90" s="91">
        <f>Vodovod!M32</f>
        <v>0</v>
      </c>
      <c r="AW90" s="91">
        <f>Vodovod!M33</f>
        <v>0</v>
      </c>
      <c r="AX90" s="91">
        <f>Vodovod!M34</f>
        <v>0</v>
      </c>
      <c r="AY90" s="91">
        <f>Vodovod!M35</f>
        <v>0</v>
      </c>
      <c r="AZ90" s="91">
        <f>Vodovod!H32</f>
        <v>0</v>
      </c>
      <c r="BA90" s="91">
        <f>Vodovod!H33</f>
        <v>0</v>
      </c>
      <c r="BB90" s="91">
        <f>Vodovod!H34</f>
        <v>0</v>
      </c>
      <c r="BC90" s="91">
        <f>Vodovod!H35</f>
        <v>0</v>
      </c>
      <c r="BD90" s="93">
        <f>Vodovod!H36</f>
        <v>0</v>
      </c>
      <c r="BT90" s="94" t="s">
        <v>76</v>
      </c>
      <c r="BV90" s="94" t="s">
        <v>72</v>
      </c>
      <c r="BW90" s="94" t="s">
        <v>79</v>
      </c>
      <c r="BX90" s="94" t="s">
        <v>73</v>
      </c>
    </row>
    <row r="91" spans="1:76" s="5" customFormat="1" ht="16.5" customHeight="1" x14ac:dyDescent="0.3">
      <c r="A91" s="85" t="s">
        <v>75</v>
      </c>
      <c r="B91" s="86"/>
      <c r="C91" s="87"/>
      <c r="D91" s="265"/>
      <c r="E91" s="265"/>
      <c r="F91" s="265"/>
      <c r="G91" s="265"/>
      <c r="H91" s="265"/>
      <c r="I91" s="88"/>
      <c r="J91" s="265" t="s">
        <v>201</v>
      </c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53">
        <f>'Stavební úpravy'!M30</f>
        <v>0</v>
      </c>
      <c r="AH91" s="254"/>
      <c r="AI91" s="254"/>
      <c r="AJ91" s="254"/>
      <c r="AK91" s="254"/>
      <c r="AL91" s="254"/>
      <c r="AM91" s="254"/>
      <c r="AN91" s="253">
        <f>SUM(AG91,AT91)</f>
        <v>0</v>
      </c>
      <c r="AO91" s="254"/>
      <c r="AP91" s="254"/>
      <c r="AQ91" s="89"/>
      <c r="AS91" s="95">
        <f>'Stavební úpravy'!M28</f>
        <v>0</v>
      </c>
      <c r="AT91" s="96">
        <f>ROUND(SUM(AV91:AW91),2)</f>
        <v>0</v>
      </c>
      <c r="AU91" s="97" t="e">
        <f>'Stavební úpravy'!W126</f>
        <v>#REF!</v>
      </c>
      <c r="AV91" s="96">
        <f>'Stavební úpravy'!M32</f>
        <v>0</v>
      </c>
      <c r="AW91" s="96">
        <f>'Stavební úpravy'!M33</f>
        <v>0</v>
      </c>
      <c r="AX91" s="96">
        <f>'Stavební úpravy'!M34</f>
        <v>0</v>
      </c>
      <c r="AY91" s="96">
        <f>'Stavební úpravy'!M35</f>
        <v>0</v>
      </c>
      <c r="AZ91" s="96">
        <f>'Stavební úpravy'!H32</f>
        <v>0</v>
      </c>
      <c r="BA91" s="96">
        <f>'Stavební úpravy'!H33</f>
        <v>0</v>
      </c>
      <c r="BB91" s="96">
        <f>'Stavební úpravy'!H34</f>
        <v>0</v>
      </c>
      <c r="BC91" s="96">
        <f>'Stavební úpravy'!H35</f>
        <v>0</v>
      </c>
      <c r="BD91" s="98">
        <f>'Stavební úpravy'!H36</f>
        <v>0</v>
      </c>
      <c r="BT91" s="94" t="s">
        <v>76</v>
      </c>
      <c r="BV91" s="94" t="s">
        <v>72</v>
      </c>
      <c r="BW91" s="94" t="s">
        <v>80</v>
      </c>
      <c r="BX91" s="94" t="s">
        <v>73</v>
      </c>
    </row>
    <row r="92" spans="1:76" x14ac:dyDescent="0.3">
      <c r="B92" s="2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4"/>
    </row>
    <row r="93" spans="1:76" s="1" customFormat="1" ht="30" customHeight="1" x14ac:dyDescent="0.3">
      <c r="B93" s="32"/>
      <c r="C93" s="77" t="s">
        <v>81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252">
        <v>0</v>
      </c>
      <c r="AH93" s="252"/>
      <c r="AI93" s="252"/>
      <c r="AJ93" s="252"/>
      <c r="AK93" s="252"/>
      <c r="AL93" s="252"/>
      <c r="AM93" s="252"/>
      <c r="AN93" s="252">
        <v>0</v>
      </c>
      <c r="AO93" s="252"/>
      <c r="AP93" s="252"/>
      <c r="AQ93" s="34"/>
      <c r="AS93" s="73" t="s">
        <v>82</v>
      </c>
      <c r="AT93" s="74" t="s">
        <v>83</v>
      </c>
      <c r="AU93" s="74" t="s">
        <v>34</v>
      </c>
      <c r="AV93" s="75" t="s">
        <v>57</v>
      </c>
    </row>
    <row r="94" spans="1:76" s="1" customFormat="1" ht="10.9" customHeight="1" x14ac:dyDescent="0.3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4"/>
      <c r="AS94" s="99"/>
      <c r="AT94" s="53"/>
      <c r="AU94" s="53"/>
      <c r="AV94" s="55"/>
    </row>
    <row r="95" spans="1:76" s="1" customFormat="1" ht="30" customHeight="1" x14ac:dyDescent="0.3">
      <c r="B95" s="32"/>
      <c r="C95" s="100" t="s">
        <v>84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264">
        <f>ROUND(AG87+AG93,2)</f>
        <v>0</v>
      </c>
      <c r="AH95" s="264"/>
      <c r="AI95" s="264"/>
      <c r="AJ95" s="264"/>
      <c r="AK95" s="264"/>
      <c r="AL95" s="264"/>
      <c r="AM95" s="264"/>
      <c r="AN95" s="264">
        <f>AN87+AN93</f>
        <v>0</v>
      </c>
      <c r="AO95" s="264"/>
      <c r="AP95" s="264"/>
      <c r="AQ95" s="34"/>
    </row>
    <row r="96" spans="1:76" s="1" customFormat="1" ht="6.95" customHeight="1" x14ac:dyDescent="0.3">
      <c r="B96" s="56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8"/>
    </row>
  </sheetData>
  <mergeCells count="57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D89:H89"/>
    <mergeCell ref="J89:AF8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R2:BE2"/>
    <mergeCell ref="AG87:AM87"/>
    <mergeCell ref="AN87:AP87"/>
    <mergeCell ref="AG93:AM93"/>
    <mergeCell ref="AN93:AP93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SO 01 - Technologie výměn...'!C2" display="/"/>
    <hyperlink ref="A89" location="'SO 02 - Venkovní předizol...'!C2" display="/"/>
    <hyperlink ref="A90" location="'SO 03 - Ústřední vytápění'!C2" display="/"/>
    <hyperlink ref="A91" location="'SO 04 - Stavební úpravy VS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0"/>
  <sheetViews>
    <sheetView showGridLines="0" workbookViewId="0">
      <pane ySplit="1" topLeftCell="A67" activePane="bottomLeft" state="frozen"/>
      <selection pane="bottomLeft" activeCell="L164" sqref="L123:M16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85</v>
      </c>
      <c r="G1" s="14"/>
      <c r="H1" s="299" t="s">
        <v>86</v>
      </c>
      <c r="I1" s="299"/>
      <c r="J1" s="299"/>
      <c r="K1" s="299"/>
      <c r="L1" s="14" t="s">
        <v>87</v>
      </c>
      <c r="M1" s="12"/>
      <c r="N1" s="12"/>
      <c r="O1" s="13" t="s">
        <v>88</v>
      </c>
      <c r="P1" s="12"/>
      <c r="Q1" s="12"/>
      <c r="R1" s="12"/>
      <c r="S1" s="14" t="s">
        <v>89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81" t="s">
        <v>7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S2" s="241"/>
      <c r="T2" s="243" t="s">
        <v>13</v>
      </c>
      <c r="U2" s="241"/>
      <c r="V2" s="241"/>
      <c r="W2" s="241"/>
      <c r="X2" s="241"/>
      <c r="Y2" s="241"/>
      <c r="Z2" s="241"/>
      <c r="AA2" s="241"/>
      <c r="AB2" s="241"/>
      <c r="AC2" s="241"/>
      <c r="AT2" s="19" t="s">
        <v>78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T3" s="19" t="s">
        <v>90</v>
      </c>
    </row>
    <row r="4" spans="1:66" ht="36.950000000000003" customHeight="1" x14ac:dyDescent="0.3">
      <c r="B4" s="23"/>
      <c r="C4" s="274" t="s">
        <v>91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4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16</v>
      </c>
      <c r="E6" s="25"/>
      <c r="F6" s="316" t="str">
        <f>'Rekapitulace stavby'!K6</f>
        <v>Výměna rozvodů vody,odpadů, oprava sociálního zázemí na 1.stupni ZŠ Butovická ve Studénce-I.etapa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25"/>
      <c r="R6" s="24"/>
    </row>
    <row r="7" spans="1:66" s="1" customFormat="1" ht="32.85" customHeight="1" x14ac:dyDescent="0.3">
      <c r="B7" s="32"/>
      <c r="C7" s="33"/>
      <c r="D7" s="28" t="s">
        <v>92</v>
      </c>
      <c r="E7" s="33"/>
      <c r="F7" s="284" t="s">
        <v>202</v>
      </c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3"/>
      <c r="R7" s="34"/>
    </row>
    <row r="8" spans="1:66" s="1" customFormat="1" ht="14.45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19</v>
      </c>
      <c r="E9" s="33"/>
      <c r="F9" s="167" t="s">
        <v>199</v>
      </c>
      <c r="G9" s="33"/>
      <c r="H9" s="33"/>
      <c r="I9" s="33"/>
      <c r="J9" s="33"/>
      <c r="K9" s="33"/>
      <c r="L9" s="33"/>
      <c r="M9" s="29" t="s">
        <v>20</v>
      </c>
      <c r="N9" s="33"/>
      <c r="O9" s="307">
        <v>44676</v>
      </c>
      <c r="P9" s="307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83" t="s">
        <v>5</v>
      </c>
      <c r="P11" s="283"/>
      <c r="Q11" s="33"/>
      <c r="R11" s="34"/>
    </row>
    <row r="12" spans="1:66" s="1" customFormat="1" ht="18" customHeight="1" x14ac:dyDescent="0.3">
      <c r="B12" s="32"/>
      <c r="C12" s="33"/>
      <c r="D12" s="33"/>
      <c r="E12" s="167" t="s">
        <v>200</v>
      </c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83" t="s">
        <v>5</v>
      </c>
      <c r="P12" s="283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83" t="s">
        <v>5</v>
      </c>
      <c r="P14" s="283"/>
      <c r="Q14" s="33"/>
      <c r="R14" s="34"/>
    </row>
    <row r="15" spans="1:66" s="1" customFormat="1" ht="18" customHeight="1" x14ac:dyDescent="0.3">
      <c r="B15" s="32"/>
      <c r="C15" s="33"/>
      <c r="D15" s="33"/>
      <c r="E15" s="27" t="s">
        <v>25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83" t="s">
        <v>5</v>
      </c>
      <c r="P15" s="283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83" t="s">
        <v>5</v>
      </c>
      <c r="P17" s="283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83" t="s">
        <v>5</v>
      </c>
      <c r="P18" s="283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29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83" t="s">
        <v>5</v>
      </c>
      <c r="P20" s="283"/>
      <c r="Q20" s="33"/>
      <c r="R20" s="34"/>
    </row>
    <row r="21" spans="2:18" s="1" customFormat="1" ht="18" customHeight="1" x14ac:dyDescent="0.3">
      <c r="B21" s="32"/>
      <c r="C21" s="33"/>
      <c r="D21" s="33"/>
      <c r="E21" s="27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83" t="s">
        <v>5</v>
      </c>
      <c r="P21" s="283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85" t="s">
        <v>5</v>
      </c>
      <c r="F24" s="285"/>
      <c r="G24" s="285"/>
      <c r="H24" s="285"/>
      <c r="I24" s="285"/>
      <c r="J24" s="285"/>
      <c r="K24" s="285"/>
      <c r="L24" s="285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93</v>
      </c>
      <c r="E27" s="33"/>
      <c r="F27" s="33"/>
      <c r="G27" s="33"/>
      <c r="H27" s="33"/>
      <c r="I27" s="33"/>
      <c r="J27" s="33"/>
      <c r="K27" s="33"/>
      <c r="L27" s="33"/>
      <c r="M27" s="260">
        <f>N88</f>
        <v>0</v>
      </c>
      <c r="N27" s="260"/>
      <c r="O27" s="260"/>
      <c r="P27" s="260"/>
      <c r="Q27" s="33"/>
      <c r="R27" s="34"/>
    </row>
    <row r="28" spans="2:18" s="1" customFormat="1" ht="14.45" customHeight="1" x14ac:dyDescent="0.3">
      <c r="B28" s="32"/>
      <c r="C28" s="33"/>
      <c r="D28" s="31" t="s">
        <v>94</v>
      </c>
      <c r="E28" s="33"/>
      <c r="F28" s="33"/>
      <c r="G28" s="33"/>
      <c r="H28" s="33"/>
      <c r="I28" s="33"/>
      <c r="J28" s="33"/>
      <c r="K28" s="33"/>
      <c r="L28" s="33"/>
      <c r="M28" s="260">
        <f>N99</f>
        <v>0</v>
      </c>
      <c r="N28" s="260"/>
      <c r="O28" s="260"/>
      <c r="P28" s="260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33</v>
      </c>
      <c r="E30" s="33"/>
      <c r="F30" s="33"/>
      <c r="G30" s="33"/>
      <c r="H30" s="33"/>
      <c r="I30" s="33"/>
      <c r="J30" s="33"/>
      <c r="K30" s="33"/>
      <c r="L30" s="33"/>
      <c r="M30" s="318">
        <f>ROUND(M27+M28,2)</f>
        <v>0</v>
      </c>
      <c r="N30" s="306"/>
      <c r="O30" s="306"/>
      <c r="P30" s="306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34</v>
      </c>
      <c r="E32" s="39" t="s">
        <v>35</v>
      </c>
      <c r="F32" s="40">
        <v>0.21</v>
      </c>
      <c r="G32" s="105" t="s">
        <v>36</v>
      </c>
      <c r="H32" s="319">
        <f>M30</f>
        <v>0</v>
      </c>
      <c r="I32" s="306"/>
      <c r="J32" s="306"/>
      <c r="K32" s="33"/>
      <c r="L32" s="33"/>
      <c r="M32" s="319">
        <f>SUM(H32*0.21)</f>
        <v>0</v>
      </c>
      <c r="N32" s="306"/>
      <c r="O32" s="306"/>
      <c r="P32" s="306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37</v>
      </c>
      <c r="F33" s="40">
        <v>0.15</v>
      </c>
      <c r="G33" s="105" t="s">
        <v>36</v>
      </c>
      <c r="H33" s="319">
        <f>ROUND((SUM(BF99:BF102)+SUM(BF120:BF179)), 2)</f>
        <v>0</v>
      </c>
      <c r="I33" s="306"/>
      <c r="J33" s="306"/>
      <c r="K33" s="33"/>
      <c r="L33" s="33"/>
      <c r="M33" s="319">
        <f>ROUND(ROUND((SUM(BF99:BF102)+SUM(BF120:BF179)), 2)*F33, 2)</f>
        <v>0</v>
      </c>
      <c r="N33" s="306"/>
      <c r="O33" s="306"/>
      <c r="P33" s="306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38</v>
      </c>
      <c r="F34" s="40">
        <v>0.21</v>
      </c>
      <c r="G34" s="105" t="s">
        <v>36</v>
      </c>
      <c r="H34" s="319">
        <f>ROUND((SUM(BG99:BG102)+SUM(BG120:BG179)), 2)</f>
        <v>0</v>
      </c>
      <c r="I34" s="306"/>
      <c r="J34" s="306"/>
      <c r="K34" s="33"/>
      <c r="L34" s="33"/>
      <c r="M34" s="319">
        <v>0</v>
      </c>
      <c r="N34" s="306"/>
      <c r="O34" s="306"/>
      <c r="P34" s="306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39</v>
      </c>
      <c r="F35" s="40">
        <v>0.15</v>
      </c>
      <c r="G35" s="105" t="s">
        <v>36</v>
      </c>
      <c r="H35" s="319">
        <f>ROUND((SUM(BH99:BH102)+SUM(BH120:BH179)), 2)</f>
        <v>0</v>
      </c>
      <c r="I35" s="306"/>
      <c r="J35" s="306"/>
      <c r="K35" s="33"/>
      <c r="L35" s="33"/>
      <c r="M35" s="319">
        <v>0</v>
      </c>
      <c r="N35" s="306"/>
      <c r="O35" s="306"/>
      <c r="P35" s="306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40</v>
      </c>
      <c r="F36" s="40">
        <v>0</v>
      </c>
      <c r="G36" s="105" t="s">
        <v>36</v>
      </c>
      <c r="H36" s="319">
        <f>ROUND((SUM(BI99:BI102)+SUM(BI120:BI179)), 2)</f>
        <v>0</v>
      </c>
      <c r="I36" s="306"/>
      <c r="J36" s="306"/>
      <c r="K36" s="33"/>
      <c r="L36" s="33"/>
      <c r="M36" s="319">
        <v>0</v>
      </c>
      <c r="N36" s="306"/>
      <c r="O36" s="306"/>
      <c r="P36" s="306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41</v>
      </c>
      <c r="E38" s="72"/>
      <c r="F38" s="72"/>
      <c r="G38" s="107" t="s">
        <v>42</v>
      </c>
      <c r="H38" s="108" t="s">
        <v>43</v>
      </c>
      <c r="I38" s="72"/>
      <c r="J38" s="72"/>
      <c r="K38" s="72"/>
      <c r="L38" s="320">
        <f>SUM(M30:M36)</f>
        <v>0</v>
      </c>
      <c r="M38" s="320"/>
      <c r="N38" s="320"/>
      <c r="O38" s="320"/>
      <c r="P38" s="321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44</v>
      </c>
      <c r="E50" s="48"/>
      <c r="F50" s="48"/>
      <c r="G50" s="48"/>
      <c r="H50" s="49"/>
      <c r="I50" s="33"/>
      <c r="J50" s="47" t="s">
        <v>45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46</v>
      </c>
      <c r="E59" s="53"/>
      <c r="F59" s="53"/>
      <c r="G59" s="54" t="s">
        <v>47</v>
      </c>
      <c r="H59" s="55"/>
      <c r="I59" s="33"/>
      <c r="J59" s="52" t="s">
        <v>46</v>
      </c>
      <c r="K59" s="53"/>
      <c r="L59" s="53"/>
      <c r="M59" s="53"/>
      <c r="N59" s="54" t="s">
        <v>47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48</v>
      </c>
      <c r="E61" s="48"/>
      <c r="F61" s="48"/>
      <c r="G61" s="48"/>
      <c r="H61" s="49"/>
      <c r="I61" s="33"/>
      <c r="J61" s="47" t="s">
        <v>49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46</v>
      </c>
      <c r="E70" s="53"/>
      <c r="F70" s="53"/>
      <c r="G70" s="54" t="s">
        <v>47</v>
      </c>
      <c r="H70" s="55"/>
      <c r="I70" s="33"/>
      <c r="J70" s="52" t="s">
        <v>46</v>
      </c>
      <c r="K70" s="53"/>
      <c r="L70" s="53"/>
      <c r="M70" s="53"/>
      <c r="N70" s="54" t="s">
        <v>47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74" t="s">
        <v>95</v>
      </c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16</v>
      </c>
      <c r="D78" s="33"/>
      <c r="E78" s="33"/>
      <c r="F78" s="316" t="str">
        <f>F6</f>
        <v>Výměna rozvodů vody,odpadů, oprava sociálního zázemí na 1.stupni ZŠ Butovická ve Studénce-I.etapa</v>
      </c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3"/>
      <c r="R78" s="34"/>
    </row>
    <row r="79" spans="2:18" s="1" customFormat="1" ht="36.950000000000003" customHeight="1" x14ac:dyDescent="0.3">
      <c r="B79" s="32"/>
      <c r="C79" s="66" t="s">
        <v>92</v>
      </c>
      <c r="D79" s="33"/>
      <c r="E79" s="33"/>
      <c r="F79" s="276" t="s">
        <v>202</v>
      </c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27" t="str">
        <f>F9</f>
        <v>Studénka</v>
      </c>
      <c r="G81" s="33"/>
      <c r="H81" s="33"/>
      <c r="I81" s="33"/>
      <c r="J81" s="33"/>
      <c r="K81" s="29" t="s">
        <v>20</v>
      </c>
      <c r="L81" s="33"/>
      <c r="M81" s="307">
        <v>44676</v>
      </c>
      <c r="N81" s="307"/>
      <c r="O81" s="307"/>
      <c r="P81" s="307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 x14ac:dyDescent="0.3">
      <c r="B83" s="32"/>
      <c r="C83" s="29" t="s">
        <v>21</v>
      </c>
      <c r="D83" s="33"/>
      <c r="E83" s="33"/>
      <c r="F83" s="27" t="str">
        <f>E12</f>
        <v>Město Studénka</v>
      </c>
      <c r="G83" s="33"/>
      <c r="H83" s="33"/>
      <c r="I83" s="33"/>
      <c r="J83" s="33"/>
      <c r="K83" s="29" t="s">
        <v>26</v>
      </c>
      <c r="L83" s="33"/>
      <c r="M83" s="283" t="str">
        <f>E18</f>
        <v>ing. Krhovský</v>
      </c>
      <c r="N83" s="283"/>
      <c r="O83" s="283"/>
      <c r="P83" s="283"/>
      <c r="Q83" s="283"/>
      <c r="R83" s="34"/>
    </row>
    <row r="84" spans="2:47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>bude určen výběrem</v>
      </c>
      <c r="G84" s="33"/>
      <c r="H84" s="33"/>
      <c r="I84" s="33"/>
      <c r="J84" s="33"/>
      <c r="K84" s="29" t="s">
        <v>29</v>
      </c>
      <c r="L84" s="33"/>
      <c r="M84" s="283"/>
      <c r="N84" s="283"/>
      <c r="O84" s="283"/>
      <c r="P84" s="283"/>
      <c r="Q84" s="283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322" t="s">
        <v>96</v>
      </c>
      <c r="D86" s="323"/>
      <c r="E86" s="323"/>
      <c r="F86" s="323"/>
      <c r="G86" s="323"/>
      <c r="H86" s="101"/>
      <c r="I86" s="101"/>
      <c r="J86" s="101"/>
      <c r="K86" s="101"/>
      <c r="L86" s="101"/>
      <c r="M86" s="101"/>
      <c r="N86" s="322" t="s">
        <v>97</v>
      </c>
      <c r="O86" s="323"/>
      <c r="P86" s="323"/>
      <c r="Q86" s="323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09" t="s">
        <v>98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52">
        <f>N120</f>
        <v>0</v>
      </c>
      <c r="O88" s="312"/>
      <c r="P88" s="312"/>
      <c r="Q88" s="312"/>
      <c r="R88" s="34"/>
      <c r="AU88" s="19" t="s">
        <v>99</v>
      </c>
    </row>
    <row r="89" spans="2:47" s="6" customFormat="1" ht="24.95" customHeight="1" x14ac:dyDescent="0.3">
      <c r="B89" s="110"/>
      <c r="C89" s="111"/>
      <c r="D89" s="112" t="s">
        <v>131</v>
      </c>
      <c r="E89" s="111"/>
      <c r="F89" s="111"/>
      <c r="G89" s="111"/>
      <c r="H89" s="111"/>
      <c r="I89" s="111"/>
      <c r="J89" s="111"/>
      <c r="K89" s="111"/>
      <c r="L89" s="111"/>
      <c r="M89" s="111"/>
      <c r="N89" s="303">
        <f>N121</f>
        <v>0</v>
      </c>
      <c r="O89" s="324"/>
      <c r="P89" s="324"/>
      <c r="Q89" s="324"/>
      <c r="R89" s="113"/>
    </row>
    <row r="90" spans="2:47" s="7" customFormat="1" ht="19.899999999999999" customHeight="1" x14ac:dyDescent="0.3">
      <c r="B90" s="114"/>
      <c r="C90" s="115"/>
      <c r="D90" s="172" t="s">
        <v>240</v>
      </c>
      <c r="E90" s="115"/>
      <c r="F90" s="115"/>
      <c r="G90" s="115"/>
      <c r="H90" s="115"/>
      <c r="I90" s="115"/>
      <c r="J90" s="115"/>
      <c r="K90" s="115"/>
      <c r="L90" s="115"/>
      <c r="M90" s="115"/>
      <c r="N90" s="310">
        <f>N122</f>
        <v>0</v>
      </c>
      <c r="O90" s="311"/>
      <c r="P90" s="311"/>
      <c r="Q90" s="311"/>
      <c r="R90" s="117"/>
    </row>
    <row r="91" spans="2:47" s="7" customFormat="1" ht="19.899999999999999" customHeight="1" x14ac:dyDescent="0.3">
      <c r="B91" s="114"/>
      <c r="C91" s="115"/>
      <c r="D91" s="116" t="s">
        <v>101</v>
      </c>
      <c r="E91" s="115"/>
      <c r="F91" s="115"/>
      <c r="G91" s="115"/>
      <c r="H91" s="115"/>
      <c r="I91" s="115"/>
      <c r="J91" s="115"/>
      <c r="K91" s="115"/>
      <c r="L91" s="115"/>
      <c r="M91" s="115"/>
      <c r="N91" s="310">
        <f>N166</f>
        <v>0</v>
      </c>
      <c r="O91" s="311"/>
      <c r="P91" s="311"/>
      <c r="Q91" s="311"/>
      <c r="R91" s="117"/>
    </row>
    <row r="92" spans="2:47" s="7" customFormat="1" ht="19.899999999999999" customHeight="1" x14ac:dyDescent="0.3">
      <c r="B92" s="114"/>
      <c r="C92" s="115"/>
      <c r="D92" s="116"/>
      <c r="E92" s="115"/>
      <c r="F92" s="115"/>
      <c r="G92" s="115"/>
      <c r="H92" s="115"/>
      <c r="I92" s="115"/>
      <c r="J92" s="115"/>
      <c r="K92" s="115"/>
      <c r="L92" s="115"/>
      <c r="M92" s="115"/>
      <c r="N92" s="310"/>
      <c r="O92" s="311"/>
      <c r="P92" s="311"/>
      <c r="Q92" s="311"/>
      <c r="R92" s="117"/>
    </row>
    <row r="93" spans="2:47" s="7" customFormat="1" ht="19.899999999999999" customHeight="1" x14ac:dyDescent="0.3">
      <c r="B93" s="114"/>
      <c r="C93" s="115"/>
      <c r="D93" s="116"/>
      <c r="E93" s="115"/>
      <c r="F93" s="115"/>
      <c r="G93" s="115"/>
      <c r="H93" s="115"/>
      <c r="I93" s="115"/>
      <c r="J93" s="115"/>
      <c r="K93" s="115"/>
      <c r="L93" s="115"/>
      <c r="M93" s="115"/>
      <c r="N93" s="310"/>
      <c r="O93" s="311"/>
      <c r="P93" s="311"/>
      <c r="Q93" s="311"/>
      <c r="R93" s="117"/>
    </row>
    <row r="94" spans="2:47" s="7" customFormat="1" ht="19.899999999999999" customHeight="1" x14ac:dyDescent="0.3">
      <c r="B94" s="114"/>
      <c r="C94" s="115"/>
      <c r="D94" s="116"/>
      <c r="E94" s="115"/>
      <c r="F94" s="115"/>
      <c r="G94" s="115"/>
      <c r="H94" s="115"/>
      <c r="I94" s="115"/>
      <c r="J94" s="115"/>
      <c r="K94" s="115"/>
      <c r="L94" s="115"/>
      <c r="M94" s="115"/>
      <c r="N94" s="310"/>
      <c r="O94" s="311"/>
      <c r="P94" s="311"/>
      <c r="Q94" s="311"/>
      <c r="R94" s="117"/>
    </row>
    <row r="95" spans="2:47" s="6" customFormat="1" ht="24.95" customHeight="1" x14ac:dyDescent="0.3">
      <c r="B95" s="110"/>
      <c r="C95" s="111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303"/>
      <c r="O95" s="324"/>
      <c r="P95" s="324"/>
      <c r="Q95" s="324"/>
      <c r="R95" s="113"/>
    </row>
    <row r="96" spans="2:47" s="7" customFormat="1" ht="19.899999999999999" customHeight="1" x14ac:dyDescent="0.3">
      <c r="B96" s="114"/>
      <c r="C96" s="115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310"/>
      <c r="O96" s="311"/>
      <c r="P96" s="311"/>
      <c r="Q96" s="311"/>
      <c r="R96" s="117"/>
    </row>
    <row r="97" spans="2:65" s="7" customFormat="1" ht="19.899999999999999" customHeight="1" x14ac:dyDescent="0.3">
      <c r="B97" s="114"/>
      <c r="C97" s="115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310"/>
      <c r="O97" s="311"/>
      <c r="P97" s="311"/>
      <c r="Q97" s="311"/>
      <c r="R97" s="117"/>
    </row>
    <row r="98" spans="2:65" s="1" customFormat="1" ht="21.7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65" s="1" customFormat="1" ht="29.25" customHeight="1" x14ac:dyDescent="0.3">
      <c r="B99" s="32"/>
      <c r="C99" s="109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12"/>
      <c r="O99" s="313"/>
      <c r="P99" s="313"/>
      <c r="Q99" s="313"/>
      <c r="R99" s="34"/>
      <c r="T99" s="118"/>
      <c r="U99" s="119" t="s">
        <v>34</v>
      </c>
    </row>
    <row r="100" spans="2:65" s="1" customFormat="1" ht="18" customHeight="1" x14ac:dyDescent="0.3">
      <c r="B100" s="120"/>
      <c r="C100" s="121"/>
      <c r="D100" s="314"/>
      <c r="E100" s="314"/>
      <c r="F100" s="314"/>
      <c r="G100" s="314"/>
      <c r="H100" s="314"/>
      <c r="I100" s="121"/>
      <c r="J100" s="121"/>
      <c r="K100" s="121"/>
      <c r="L100" s="121"/>
      <c r="M100" s="121"/>
      <c r="N100" s="315"/>
      <c r="O100" s="315"/>
      <c r="P100" s="315"/>
      <c r="Q100" s="315"/>
      <c r="R100" s="123"/>
      <c r="S100" s="124"/>
      <c r="T100" s="125"/>
      <c r="U100" s="126" t="s">
        <v>35</v>
      </c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7" t="s">
        <v>104</v>
      </c>
      <c r="AZ100" s="124"/>
      <c r="BA100" s="124"/>
      <c r="BB100" s="124"/>
      <c r="BC100" s="124"/>
      <c r="BD100" s="124"/>
      <c r="BE100" s="128">
        <f>IF(U100="základní",N100,0)</f>
        <v>0</v>
      </c>
      <c r="BF100" s="128">
        <f>IF(U100="snížená",N100,0)</f>
        <v>0</v>
      </c>
      <c r="BG100" s="128">
        <f>IF(U100="zákl. přenesená",N100,0)</f>
        <v>0</v>
      </c>
      <c r="BH100" s="128">
        <f>IF(U100="sníž. přenesená",N100,0)</f>
        <v>0</v>
      </c>
      <c r="BI100" s="128">
        <f>IF(U100="nulová",N100,0)</f>
        <v>0</v>
      </c>
      <c r="BJ100" s="127" t="s">
        <v>76</v>
      </c>
      <c r="BK100" s="124"/>
      <c r="BL100" s="124"/>
      <c r="BM100" s="124"/>
    </row>
    <row r="101" spans="2:65" s="1" customFormat="1" ht="18" customHeight="1" x14ac:dyDescent="0.3">
      <c r="B101" s="120"/>
      <c r="C101" s="121"/>
      <c r="D101" s="122"/>
      <c r="E101" s="121"/>
      <c r="F101" s="121"/>
      <c r="G101" s="121"/>
      <c r="H101" s="121"/>
      <c r="I101" s="121"/>
      <c r="J101" s="121"/>
      <c r="K101" s="121"/>
      <c r="L101" s="121"/>
      <c r="M101" s="121"/>
      <c r="N101" s="315"/>
      <c r="O101" s="315"/>
      <c r="P101" s="315"/>
      <c r="Q101" s="315"/>
      <c r="R101" s="123"/>
      <c r="S101" s="124"/>
      <c r="T101" s="129"/>
      <c r="U101" s="130" t="s">
        <v>35</v>
      </c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7" t="s">
        <v>106</v>
      </c>
      <c r="AZ101" s="124"/>
      <c r="BA101" s="124"/>
      <c r="BB101" s="124"/>
      <c r="BC101" s="124"/>
      <c r="BD101" s="124"/>
      <c r="BE101" s="128">
        <f>IF(U101="základní",N101,0)</f>
        <v>0</v>
      </c>
      <c r="BF101" s="128">
        <f>IF(U101="snížená",N101,0)</f>
        <v>0</v>
      </c>
      <c r="BG101" s="128">
        <f>IF(U101="zákl. přenesená",N101,0)</f>
        <v>0</v>
      </c>
      <c r="BH101" s="128">
        <f>IF(U101="sníž. přenesená",N101,0)</f>
        <v>0</v>
      </c>
      <c r="BI101" s="128">
        <f>IF(U101="nulová",N101,0)</f>
        <v>0</v>
      </c>
      <c r="BJ101" s="127" t="s">
        <v>76</v>
      </c>
      <c r="BK101" s="124"/>
      <c r="BL101" s="124"/>
      <c r="BM101" s="124"/>
    </row>
    <row r="102" spans="2:65" s="1" customForma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5" s="1" customFormat="1" ht="29.25" customHeight="1" x14ac:dyDescent="0.3">
      <c r="B103" s="32"/>
      <c r="C103" s="100" t="s">
        <v>84</v>
      </c>
      <c r="D103" s="101"/>
      <c r="E103" s="101"/>
      <c r="F103" s="101"/>
      <c r="G103" s="101"/>
      <c r="H103" s="101"/>
      <c r="I103" s="101"/>
      <c r="J103" s="101"/>
      <c r="K103" s="101"/>
      <c r="L103" s="264">
        <f>ROUND(SUM(N88+N99),2)</f>
        <v>0</v>
      </c>
      <c r="M103" s="264"/>
      <c r="N103" s="264"/>
      <c r="O103" s="264"/>
      <c r="P103" s="264"/>
      <c r="Q103" s="264"/>
      <c r="R103" s="34"/>
    </row>
    <row r="104" spans="2:65" s="1" customFormat="1" ht="6.95" customHeight="1" x14ac:dyDescent="0.3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65" s="1" customFormat="1" ht="6.95" customHeigh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65" s="1" customFormat="1" ht="36.950000000000003" customHeight="1" x14ac:dyDescent="0.3">
      <c r="B109" s="32"/>
      <c r="C109" s="274" t="s">
        <v>107</v>
      </c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4"/>
    </row>
    <row r="110" spans="2:65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65" s="1" customFormat="1" ht="30" customHeight="1" x14ac:dyDescent="0.3">
      <c r="B111" s="32"/>
      <c r="C111" s="29" t="s">
        <v>16</v>
      </c>
      <c r="D111" s="33"/>
      <c r="E111" s="33"/>
      <c r="F111" s="316" t="str">
        <f>F6</f>
        <v>Výměna rozvodů vody,odpadů, oprava sociálního zázemí na 1.stupni ZŠ Butovická ve Studénce-I.etapa</v>
      </c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3"/>
      <c r="R111" s="34"/>
    </row>
    <row r="112" spans="2:65" s="1" customFormat="1" ht="36.950000000000003" customHeight="1" x14ac:dyDescent="0.3">
      <c r="B112" s="32"/>
      <c r="C112" s="66" t="s">
        <v>92</v>
      </c>
      <c r="D112" s="33"/>
      <c r="E112" s="33"/>
      <c r="F112" s="276" t="s">
        <v>202</v>
      </c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3"/>
      <c r="R112" s="34"/>
    </row>
    <row r="113" spans="2:63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3" s="1" customFormat="1" ht="18" customHeight="1" x14ac:dyDescent="0.3">
      <c r="B114" s="32"/>
      <c r="C114" s="29" t="s">
        <v>19</v>
      </c>
      <c r="D114" s="33"/>
      <c r="E114" s="33"/>
      <c r="F114" s="27" t="str">
        <f>F9</f>
        <v>Studénka</v>
      </c>
      <c r="G114" s="33"/>
      <c r="H114" s="33"/>
      <c r="I114" s="33"/>
      <c r="J114" s="33"/>
      <c r="K114" s="29" t="s">
        <v>20</v>
      </c>
      <c r="L114" s="33"/>
      <c r="M114" s="307">
        <f>IF(O9="","",O9)</f>
        <v>44676</v>
      </c>
      <c r="N114" s="307"/>
      <c r="O114" s="307"/>
      <c r="P114" s="307"/>
      <c r="Q114" s="33"/>
      <c r="R114" s="34"/>
    </row>
    <row r="115" spans="2:63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3" s="1" customFormat="1" ht="15" x14ac:dyDescent="0.3">
      <c r="B116" s="32"/>
      <c r="C116" s="29" t="s">
        <v>21</v>
      </c>
      <c r="D116" s="33"/>
      <c r="E116" s="33"/>
      <c r="F116" s="27" t="str">
        <f>E12</f>
        <v>Město Studénka</v>
      </c>
      <c r="G116" s="33"/>
      <c r="H116" s="33"/>
      <c r="I116" s="33"/>
      <c r="J116" s="33"/>
      <c r="K116" s="29" t="s">
        <v>26</v>
      </c>
      <c r="L116" s="33"/>
      <c r="M116" s="283" t="str">
        <f>E18</f>
        <v>ing. Krhovský</v>
      </c>
      <c r="N116" s="283"/>
      <c r="O116" s="283"/>
      <c r="P116" s="283"/>
      <c r="Q116" s="283"/>
      <c r="R116" s="34"/>
    </row>
    <row r="117" spans="2:63" s="1" customFormat="1" ht="14.45" customHeight="1" x14ac:dyDescent="0.3">
      <c r="B117" s="32"/>
      <c r="C117" s="29" t="s">
        <v>24</v>
      </c>
      <c r="D117" s="33"/>
      <c r="E117" s="33"/>
      <c r="F117" s="27" t="str">
        <f>IF(E15="","",E15)</f>
        <v>bude určen výběrem</v>
      </c>
      <c r="G117" s="33"/>
      <c r="H117" s="33"/>
      <c r="I117" s="33"/>
      <c r="J117" s="33"/>
      <c r="K117" s="29" t="s">
        <v>29</v>
      </c>
      <c r="L117" s="33"/>
      <c r="M117" s="283">
        <f>E21</f>
        <v>0</v>
      </c>
      <c r="N117" s="283"/>
      <c r="O117" s="283"/>
      <c r="P117" s="283"/>
      <c r="Q117" s="283"/>
      <c r="R117" s="34"/>
    </row>
    <row r="118" spans="2:63" s="1" customFormat="1" ht="10.3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3" s="8" customFormat="1" ht="29.25" customHeight="1" x14ac:dyDescent="0.3">
      <c r="B119" s="131"/>
      <c r="C119" s="132" t="s">
        <v>108</v>
      </c>
      <c r="D119" s="133" t="s">
        <v>109</v>
      </c>
      <c r="E119" s="133" t="s">
        <v>52</v>
      </c>
      <c r="F119" s="308" t="s">
        <v>110</v>
      </c>
      <c r="G119" s="308"/>
      <c r="H119" s="308"/>
      <c r="I119" s="308"/>
      <c r="J119" s="133" t="s">
        <v>111</v>
      </c>
      <c r="K119" s="133" t="s">
        <v>112</v>
      </c>
      <c r="L119" s="308" t="s">
        <v>113</v>
      </c>
      <c r="M119" s="308"/>
      <c r="N119" s="308" t="s">
        <v>97</v>
      </c>
      <c r="O119" s="308"/>
      <c r="P119" s="308"/>
      <c r="Q119" s="309"/>
      <c r="R119" s="134"/>
      <c r="T119" s="73" t="s">
        <v>114</v>
      </c>
      <c r="U119" s="74" t="s">
        <v>34</v>
      </c>
      <c r="V119" s="74" t="s">
        <v>115</v>
      </c>
      <c r="W119" s="74" t="s">
        <v>116</v>
      </c>
      <c r="X119" s="74" t="s">
        <v>117</v>
      </c>
      <c r="Y119" s="74" t="s">
        <v>118</v>
      </c>
      <c r="Z119" s="74" t="s">
        <v>119</v>
      </c>
      <c r="AA119" s="75" t="s">
        <v>120</v>
      </c>
    </row>
    <row r="120" spans="2:63" s="1" customFormat="1" ht="29.25" customHeight="1" x14ac:dyDescent="0.35">
      <c r="B120" s="32"/>
      <c r="C120" s="77" t="s">
        <v>93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00">
        <f>SUM(N121)</f>
        <v>0</v>
      </c>
      <c r="O120" s="301"/>
      <c r="P120" s="301"/>
      <c r="Q120" s="301"/>
      <c r="R120" s="34"/>
      <c r="T120" s="76"/>
      <c r="U120" s="48"/>
      <c r="V120" s="48"/>
      <c r="W120" s="135" t="e">
        <f>W121+#REF!</f>
        <v>#REF!</v>
      </c>
      <c r="X120" s="48"/>
      <c r="Y120" s="135" t="e">
        <f>Y121+#REF!</f>
        <v>#REF!</v>
      </c>
      <c r="Z120" s="48"/>
      <c r="AA120" s="136" t="e">
        <f>AA121+#REF!</f>
        <v>#REF!</v>
      </c>
      <c r="AT120" s="19" t="s">
        <v>69</v>
      </c>
      <c r="AU120" s="19" t="s">
        <v>99</v>
      </c>
      <c r="BK120" s="137" t="e">
        <f>BK121+#REF!</f>
        <v>#REF!</v>
      </c>
    </row>
    <row r="121" spans="2:63" s="9" customFormat="1" ht="37.35" customHeight="1" x14ac:dyDescent="0.35">
      <c r="B121" s="138"/>
      <c r="C121" s="139"/>
      <c r="D121" s="140" t="s">
        <v>131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302">
        <f>SUM(N122+N166)</f>
        <v>0</v>
      </c>
      <c r="O121" s="303"/>
      <c r="P121" s="303"/>
      <c r="Q121" s="303"/>
      <c r="R121" s="141"/>
      <c r="T121" s="142"/>
      <c r="U121" s="139"/>
      <c r="V121" s="139"/>
      <c r="W121" s="143" t="e">
        <f>W122+W165+#REF!+#REF!+#REF!</f>
        <v>#REF!</v>
      </c>
      <c r="X121" s="139"/>
      <c r="Y121" s="143" t="e">
        <f>Y122+Y165+#REF!+#REF!+#REF!</f>
        <v>#REF!</v>
      </c>
      <c r="Z121" s="139"/>
      <c r="AA121" s="144" t="e">
        <f>AA122+AA165+#REF!+#REF!+#REF!</f>
        <v>#REF!</v>
      </c>
      <c r="AR121" s="145" t="s">
        <v>76</v>
      </c>
      <c r="AT121" s="146" t="s">
        <v>69</v>
      </c>
      <c r="AU121" s="146" t="s">
        <v>70</v>
      </c>
      <c r="AY121" s="145" t="s">
        <v>121</v>
      </c>
      <c r="BK121" s="147" t="e">
        <f>BK122+BK165+#REF!+#REF!+#REF!</f>
        <v>#REF!</v>
      </c>
    </row>
    <row r="122" spans="2:63" s="9" customFormat="1" ht="19.899999999999999" customHeight="1" x14ac:dyDescent="0.3">
      <c r="B122" s="138"/>
      <c r="C122" s="139"/>
      <c r="D122" s="148" t="s">
        <v>158</v>
      </c>
      <c r="E122" s="148"/>
      <c r="F122" s="148"/>
      <c r="G122" s="148"/>
      <c r="H122" s="148"/>
      <c r="I122" s="148"/>
      <c r="J122" s="148"/>
      <c r="K122" s="148"/>
      <c r="L122" s="148"/>
      <c r="M122" s="148"/>
      <c r="N122" s="304">
        <f>SUM(N123:Q165)</f>
        <v>0</v>
      </c>
      <c r="O122" s="305"/>
      <c r="P122" s="305"/>
      <c r="Q122" s="305"/>
      <c r="R122" s="141"/>
      <c r="T122" s="142"/>
      <c r="U122" s="139"/>
      <c r="V122" s="139"/>
      <c r="W122" s="143">
        <f>SUM(W134:W164)</f>
        <v>22.364999999999998</v>
      </c>
      <c r="X122" s="139"/>
      <c r="Y122" s="143">
        <f>SUM(Y134:Y164)</f>
        <v>0</v>
      </c>
      <c r="Z122" s="139"/>
      <c r="AA122" s="144">
        <f>SUM(AA134:AA164)</f>
        <v>0</v>
      </c>
      <c r="AR122" s="145" t="s">
        <v>76</v>
      </c>
      <c r="AT122" s="146" t="s">
        <v>69</v>
      </c>
      <c r="AU122" s="146" t="s">
        <v>76</v>
      </c>
      <c r="AY122" s="145" t="s">
        <v>121</v>
      </c>
      <c r="BK122" s="147">
        <f>SUM(BK134:BK164)</f>
        <v>0</v>
      </c>
    </row>
    <row r="123" spans="2:63" s="9" customFormat="1" ht="25.5" customHeight="1" x14ac:dyDescent="0.3">
      <c r="B123" s="138"/>
      <c r="C123" s="203">
        <v>1</v>
      </c>
      <c r="D123" s="203" t="s">
        <v>122</v>
      </c>
      <c r="E123" s="204" t="s">
        <v>181</v>
      </c>
      <c r="F123" s="289" t="s">
        <v>204</v>
      </c>
      <c r="G123" s="290"/>
      <c r="H123" s="290"/>
      <c r="I123" s="290"/>
      <c r="J123" s="205" t="s">
        <v>128</v>
      </c>
      <c r="K123" s="206">
        <v>14</v>
      </c>
      <c r="L123" s="286"/>
      <c r="M123" s="286"/>
      <c r="N123" s="286">
        <f t="shared" ref="N123:N133" si="0">ROUND(L123*K123,2)</f>
        <v>0</v>
      </c>
      <c r="O123" s="286"/>
      <c r="P123" s="286"/>
      <c r="Q123" s="286"/>
      <c r="R123" s="141"/>
      <c r="T123" s="142"/>
      <c r="U123" s="139"/>
      <c r="V123" s="139"/>
      <c r="W123" s="143"/>
      <c r="X123" s="139"/>
      <c r="Y123" s="143"/>
      <c r="Z123" s="139"/>
      <c r="AA123" s="144"/>
      <c r="AR123" s="145"/>
      <c r="AT123" s="146"/>
      <c r="AU123" s="146"/>
      <c r="AY123" s="145"/>
      <c r="BK123" s="147"/>
    </row>
    <row r="124" spans="2:63" s="9" customFormat="1" ht="25.5" customHeight="1" x14ac:dyDescent="0.3">
      <c r="B124" s="138"/>
      <c r="C124" s="203">
        <v>2</v>
      </c>
      <c r="D124" s="203" t="s">
        <v>122</v>
      </c>
      <c r="E124" s="204" t="s">
        <v>205</v>
      </c>
      <c r="F124" s="289" t="s">
        <v>206</v>
      </c>
      <c r="G124" s="290"/>
      <c r="H124" s="290"/>
      <c r="I124" s="290"/>
      <c r="J124" s="205" t="s">
        <v>128</v>
      </c>
      <c r="K124" s="206">
        <v>13</v>
      </c>
      <c r="L124" s="286"/>
      <c r="M124" s="286"/>
      <c r="N124" s="286">
        <f t="shared" si="0"/>
        <v>0</v>
      </c>
      <c r="O124" s="286"/>
      <c r="P124" s="286"/>
      <c r="Q124" s="286"/>
      <c r="R124" s="141"/>
      <c r="T124" s="142"/>
      <c r="U124" s="139"/>
      <c r="V124" s="139"/>
      <c r="W124" s="143"/>
      <c r="X124" s="139"/>
      <c r="Y124" s="143"/>
      <c r="Z124" s="139"/>
      <c r="AA124" s="144"/>
      <c r="AR124" s="145"/>
      <c r="AT124" s="146"/>
      <c r="AU124" s="146"/>
      <c r="AY124" s="145"/>
      <c r="BK124" s="147"/>
    </row>
    <row r="125" spans="2:63" s="9" customFormat="1" ht="25.5" customHeight="1" x14ac:dyDescent="0.3">
      <c r="B125" s="138"/>
      <c r="C125" s="203">
        <v>3</v>
      </c>
      <c r="D125" s="203" t="s">
        <v>122</v>
      </c>
      <c r="E125" s="204" t="s">
        <v>207</v>
      </c>
      <c r="F125" s="289" t="s">
        <v>208</v>
      </c>
      <c r="G125" s="290"/>
      <c r="H125" s="290"/>
      <c r="I125" s="290"/>
      <c r="J125" s="205" t="s">
        <v>128</v>
      </c>
      <c r="K125" s="206">
        <v>10</v>
      </c>
      <c r="L125" s="286"/>
      <c r="M125" s="286"/>
      <c r="N125" s="286">
        <f t="shared" si="0"/>
        <v>0</v>
      </c>
      <c r="O125" s="286"/>
      <c r="P125" s="286"/>
      <c r="Q125" s="286"/>
      <c r="R125" s="141"/>
      <c r="T125" s="142"/>
      <c r="U125" s="139"/>
      <c r="V125" s="139"/>
      <c r="W125" s="143"/>
      <c r="X125" s="139"/>
      <c r="Y125" s="143"/>
      <c r="Z125" s="139"/>
      <c r="AA125" s="144"/>
      <c r="AR125" s="145"/>
      <c r="AT125" s="146"/>
      <c r="AU125" s="146"/>
      <c r="AY125" s="145"/>
      <c r="BK125" s="147"/>
    </row>
    <row r="126" spans="2:63" s="9" customFormat="1" ht="25.5" customHeight="1" x14ac:dyDescent="0.3">
      <c r="B126" s="138"/>
      <c r="C126" s="203">
        <v>4</v>
      </c>
      <c r="D126" s="203" t="s">
        <v>122</v>
      </c>
      <c r="E126" s="204" t="s">
        <v>209</v>
      </c>
      <c r="F126" s="293" t="s">
        <v>210</v>
      </c>
      <c r="G126" s="294"/>
      <c r="H126" s="294"/>
      <c r="I126" s="295"/>
      <c r="J126" s="205" t="s">
        <v>128</v>
      </c>
      <c r="K126" s="206">
        <v>22</v>
      </c>
      <c r="L126" s="296"/>
      <c r="M126" s="297"/>
      <c r="N126" s="296">
        <f t="shared" si="0"/>
        <v>0</v>
      </c>
      <c r="O126" s="298"/>
      <c r="P126" s="298"/>
      <c r="Q126" s="297"/>
      <c r="R126" s="141"/>
      <c r="T126" s="142"/>
      <c r="U126" s="139"/>
      <c r="V126" s="139"/>
      <c r="W126" s="143"/>
      <c r="X126" s="139"/>
      <c r="Y126" s="143"/>
      <c r="Z126" s="139"/>
      <c r="AA126" s="144"/>
      <c r="AR126" s="145"/>
      <c r="AT126" s="146"/>
      <c r="AU126" s="146"/>
      <c r="AY126" s="145"/>
      <c r="BK126" s="147"/>
    </row>
    <row r="127" spans="2:63" s="9" customFormat="1" ht="25.5" customHeight="1" x14ac:dyDescent="0.3">
      <c r="B127" s="138"/>
      <c r="C127" s="203">
        <v>5</v>
      </c>
      <c r="D127" s="203" t="s">
        <v>122</v>
      </c>
      <c r="E127" s="204" t="s">
        <v>211</v>
      </c>
      <c r="F127" s="293" t="s">
        <v>212</v>
      </c>
      <c r="G127" s="294"/>
      <c r="H127" s="294"/>
      <c r="I127" s="295"/>
      <c r="J127" s="205" t="s">
        <v>128</v>
      </c>
      <c r="K127" s="206">
        <v>32</v>
      </c>
      <c r="L127" s="296"/>
      <c r="M127" s="297"/>
      <c r="N127" s="296">
        <f t="shared" si="0"/>
        <v>0</v>
      </c>
      <c r="O127" s="298"/>
      <c r="P127" s="298"/>
      <c r="Q127" s="297"/>
      <c r="R127" s="141"/>
      <c r="T127" s="142"/>
      <c r="U127" s="139"/>
      <c r="V127" s="139"/>
      <c r="W127" s="143"/>
      <c r="X127" s="139"/>
      <c r="Y127" s="143"/>
      <c r="Z127" s="139"/>
      <c r="AA127" s="144"/>
      <c r="AR127" s="145"/>
      <c r="AT127" s="146"/>
      <c r="AU127" s="146"/>
      <c r="AY127" s="145"/>
      <c r="BK127" s="147"/>
    </row>
    <row r="128" spans="2:63" s="9" customFormat="1" ht="25.5" customHeight="1" x14ac:dyDescent="0.3">
      <c r="B128" s="138"/>
      <c r="C128" s="203">
        <v>6</v>
      </c>
      <c r="D128" s="203" t="s">
        <v>122</v>
      </c>
      <c r="E128" s="204" t="s">
        <v>213</v>
      </c>
      <c r="F128" s="293" t="s">
        <v>229</v>
      </c>
      <c r="G128" s="294"/>
      <c r="H128" s="294"/>
      <c r="I128" s="295"/>
      <c r="J128" s="205" t="s">
        <v>128</v>
      </c>
      <c r="K128" s="206">
        <v>48</v>
      </c>
      <c r="L128" s="296"/>
      <c r="M128" s="297"/>
      <c r="N128" s="296">
        <f t="shared" si="0"/>
        <v>0</v>
      </c>
      <c r="O128" s="298"/>
      <c r="P128" s="298"/>
      <c r="Q128" s="297"/>
      <c r="R128" s="141"/>
      <c r="T128" s="142"/>
      <c r="U128" s="139"/>
      <c r="V128" s="139"/>
      <c r="W128" s="143"/>
      <c r="X128" s="139"/>
      <c r="Y128" s="143"/>
      <c r="Z128" s="139"/>
      <c r="AA128" s="144"/>
      <c r="AR128" s="145"/>
      <c r="AT128" s="146"/>
      <c r="AU128" s="146"/>
      <c r="AY128" s="145"/>
      <c r="BK128" s="147"/>
    </row>
    <row r="129" spans="2:65" s="9" customFormat="1" ht="25.5" customHeight="1" x14ac:dyDescent="0.3">
      <c r="B129" s="138"/>
      <c r="C129" s="203">
        <v>7</v>
      </c>
      <c r="D129" s="203" t="s">
        <v>122</v>
      </c>
      <c r="E129" s="204" t="s">
        <v>214</v>
      </c>
      <c r="F129" s="290" t="s">
        <v>215</v>
      </c>
      <c r="G129" s="290"/>
      <c r="H129" s="290"/>
      <c r="I129" s="290"/>
      <c r="J129" s="205" t="s">
        <v>130</v>
      </c>
      <c r="K129" s="206">
        <v>17</v>
      </c>
      <c r="L129" s="286"/>
      <c r="M129" s="286"/>
      <c r="N129" s="286">
        <f t="shared" si="0"/>
        <v>0</v>
      </c>
      <c r="O129" s="286"/>
      <c r="P129" s="286"/>
      <c r="Q129" s="286"/>
      <c r="R129" s="141"/>
      <c r="T129" s="142"/>
      <c r="U129" s="139"/>
      <c r="V129" s="139"/>
      <c r="W129" s="143"/>
      <c r="X129" s="139"/>
      <c r="Y129" s="143"/>
      <c r="Z129" s="139"/>
      <c r="AA129" s="144"/>
      <c r="AR129" s="145"/>
      <c r="AT129" s="146"/>
      <c r="AU129" s="146"/>
      <c r="AY129" s="145"/>
      <c r="BK129" s="147"/>
    </row>
    <row r="130" spans="2:65" s="9" customFormat="1" ht="25.5" customHeight="1" x14ac:dyDescent="0.3">
      <c r="B130" s="138"/>
      <c r="C130" s="203">
        <v>8</v>
      </c>
      <c r="D130" s="203" t="s">
        <v>122</v>
      </c>
      <c r="E130" s="204" t="s">
        <v>216</v>
      </c>
      <c r="F130" s="290" t="s">
        <v>217</v>
      </c>
      <c r="G130" s="290"/>
      <c r="H130" s="290"/>
      <c r="I130" s="290"/>
      <c r="J130" s="205" t="s">
        <v>130</v>
      </c>
      <c r="K130" s="206">
        <v>7</v>
      </c>
      <c r="L130" s="286"/>
      <c r="M130" s="286"/>
      <c r="N130" s="286">
        <f t="shared" si="0"/>
        <v>0</v>
      </c>
      <c r="O130" s="286"/>
      <c r="P130" s="286"/>
      <c r="Q130" s="286"/>
      <c r="R130" s="141"/>
      <c r="T130" s="142"/>
      <c r="U130" s="139"/>
      <c r="V130" s="139"/>
      <c r="W130" s="143"/>
      <c r="X130" s="139"/>
      <c r="Y130" s="143"/>
      <c r="Z130" s="139"/>
      <c r="AA130" s="144"/>
      <c r="AR130" s="145"/>
      <c r="AT130" s="146"/>
      <c r="AU130" s="146"/>
      <c r="AY130" s="145"/>
      <c r="BK130" s="147"/>
    </row>
    <row r="131" spans="2:65" s="9" customFormat="1" ht="25.5" customHeight="1" x14ac:dyDescent="0.3">
      <c r="B131" s="138"/>
      <c r="C131" s="203">
        <v>9</v>
      </c>
      <c r="D131" s="203" t="s">
        <v>122</v>
      </c>
      <c r="E131" s="193" t="s">
        <v>230</v>
      </c>
      <c r="F131" s="289" t="s">
        <v>231</v>
      </c>
      <c r="G131" s="290"/>
      <c r="H131" s="290"/>
      <c r="I131" s="290"/>
      <c r="J131" s="205" t="s">
        <v>130</v>
      </c>
      <c r="K131" s="206">
        <v>2</v>
      </c>
      <c r="L131" s="286"/>
      <c r="M131" s="286"/>
      <c r="N131" s="286">
        <f t="shared" si="0"/>
        <v>0</v>
      </c>
      <c r="O131" s="286"/>
      <c r="P131" s="286"/>
      <c r="Q131" s="286"/>
      <c r="R131" s="141"/>
      <c r="T131" s="142"/>
      <c r="U131" s="139"/>
      <c r="V131" s="139"/>
      <c r="W131" s="143"/>
      <c r="X131" s="139"/>
      <c r="Y131" s="143"/>
      <c r="Z131" s="139"/>
      <c r="AA131" s="144"/>
      <c r="AR131" s="145"/>
      <c r="AT131" s="146"/>
      <c r="AU131" s="146"/>
      <c r="AY131" s="145"/>
      <c r="BK131" s="147"/>
    </row>
    <row r="132" spans="2:65" s="9" customFormat="1" ht="25.5" customHeight="1" x14ac:dyDescent="0.3">
      <c r="B132" s="138"/>
      <c r="C132" s="203">
        <v>10</v>
      </c>
      <c r="D132" s="203" t="s">
        <v>122</v>
      </c>
      <c r="E132" s="204" t="s">
        <v>218</v>
      </c>
      <c r="F132" s="290" t="s">
        <v>219</v>
      </c>
      <c r="G132" s="290"/>
      <c r="H132" s="290"/>
      <c r="I132" s="290"/>
      <c r="J132" s="205" t="s">
        <v>130</v>
      </c>
      <c r="K132" s="206">
        <v>12</v>
      </c>
      <c r="L132" s="286"/>
      <c r="M132" s="286"/>
      <c r="N132" s="286">
        <f t="shared" si="0"/>
        <v>0</v>
      </c>
      <c r="O132" s="286"/>
      <c r="P132" s="286"/>
      <c r="Q132" s="286"/>
      <c r="R132" s="141"/>
      <c r="T132" s="142"/>
      <c r="U132" s="139"/>
      <c r="V132" s="139"/>
      <c r="W132" s="143"/>
      <c r="X132" s="139"/>
      <c r="Y132" s="143"/>
      <c r="Z132" s="139"/>
      <c r="AA132" s="144"/>
      <c r="AR132" s="145"/>
      <c r="AT132" s="146"/>
      <c r="AU132" s="146"/>
      <c r="AY132" s="145"/>
      <c r="BK132" s="147"/>
    </row>
    <row r="133" spans="2:65" s="9" customFormat="1" ht="25.5" customHeight="1" x14ac:dyDescent="0.3">
      <c r="B133" s="138"/>
      <c r="C133" s="197">
        <v>11</v>
      </c>
      <c r="D133" s="197" t="s">
        <v>126</v>
      </c>
      <c r="E133" s="189" t="s">
        <v>372</v>
      </c>
      <c r="F133" s="291" t="s">
        <v>220</v>
      </c>
      <c r="G133" s="291"/>
      <c r="H133" s="291"/>
      <c r="I133" s="291"/>
      <c r="J133" s="198" t="s">
        <v>130</v>
      </c>
      <c r="K133" s="166">
        <v>7</v>
      </c>
      <c r="L133" s="292"/>
      <c r="M133" s="292"/>
      <c r="N133" s="292">
        <f t="shared" si="0"/>
        <v>0</v>
      </c>
      <c r="O133" s="286"/>
      <c r="P133" s="286"/>
      <c r="Q133" s="286"/>
      <c r="R133" s="141"/>
      <c r="T133" s="142"/>
      <c r="U133" s="139"/>
      <c r="V133" s="139"/>
      <c r="W133" s="143"/>
      <c r="X133" s="139"/>
      <c r="Y133" s="143"/>
      <c r="Z133" s="139"/>
      <c r="AA133" s="144"/>
      <c r="AR133" s="145"/>
      <c r="AT133" s="146"/>
      <c r="AU133" s="146"/>
      <c r="AY133" s="145"/>
      <c r="BK133" s="147"/>
    </row>
    <row r="134" spans="2:65" s="1" customFormat="1" ht="25.5" customHeight="1" x14ac:dyDescent="0.3">
      <c r="B134" s="120"/>
      <c r="C134" s="197">
        <v>12</v>
      </c>
      <c r="D134" s="197" t="s">
        <v>126</v>
      </c>
      <c r="E134" s="189" t="s">
        <v>373</v>
      </c>
      <c r="F134" s="287" t="s">
        <v>221</v>
      </c>
      <c r="G134" s="291"/>
      <c r="H134" s="291"/>
      <c r="I134" s="291"/>
      <c r="J134" s="198" t="s">
        <v>130</v>
      </c>
      <c r="K134" s="166">
        <v>9</v>
      </c>
      <c r="L134" s="292"/>
      <c r="M134" s="292"/>
      <c r="N134" s="292">
        <f t="shared" ref="N134:N135" si="1">ROUND(L134*K134,2)</f>
        <v>0</v>
      </c>
      <c r="O134" s="286"/>
      <c r="P134" s="286"/>
      <c r="Q134" s="286"/>
      <c r="R134" s="123"/>
      <c r="T134" s="153" t="s">
        <v>5</v>
      </c>
      <c r="U134" s="41" t="s">
        <v>35</v>
      </c>
      <c r="V134" s="154">
        <v>1.7629999999999999</v>
      </c>
      <c r="W134" s="154">
        <f>V134*K134</f>
        <v>15.866999999999999</v>
      </c>
      <c r="X134" s="154">
        <v>0</v>
      </c>
      <c r="Y134" s="154">
        <f>X134*K134</f>
        <v>0</v>
      </c>
      <c r="Z134" s="154">
        <v>0</v>
      </c>
      <c r="AA134" s="155">
        <f>Z134*K134</f>
        <v>0</v>
      </c>
      <c r="AR134" s="19" t="s">
        <v>127</v>
      </c>
      <c r="AT134" s="19" t="s">
        <v>122</v>
      </c>
      <c r="AU134" s="19" t="s">
        <v>90</v>
      </c>
      <c r="AY134" s="19" t="s">
        <v>121</v>
      </c>
      <c r="BE134" s="156">
        <f>IF(U134="základní",N134,0)</f>
        <v>0</v>
      </c>
      <c r="BF134" s="156">
        <f>IF(U134="snížená",N134,0)</f>
        <v>0</v>
      </c>
      <c r="BG134" s="156">
        <f>IF(U134="zákl. přenesená",N134,0)</f>
        <v>0</v>
      </c>
      <c r="BH134" s="156">
        <f>IF(U134="sníž. přenesená",N134,0)</f>
        <v>0</v>
      </c>
      <c r="BI134" s="156">
        <f>IF(U134="nulová",N134,0)</f>
        <v>0</v>
      </c>
      <c r="BJ134" s="19" t="s">
        <v>76</v>
      </c>
      <c r="BK134" s="156">
        <f>ROUND(L134*K134,2)</f>
        <v>0</v>
      </c>
      <c r="BL134" s="19" t="s">
        <v>127</v>
      </c>
      <c r="BM134" s="19" t="s">
        <v>135</v>
      </c>
    </row>
    <row r="135" spans="2:65" s="10" customFormat="1" ht="25.5" customHeight="1" x14ac:dyDescent="0.3">
      <c r="B135" s="157"/>
      <c r="C135" s="197">
        <v>13</v>
      </c>
      <c r="D135" s="197" t="s">
        <v>126</v>
      </c>
      <c r="E135" s="189" t="s">
        <v>374</v>
      </c>
      <c r="F135" s="287" t="s">
        <v>375</v>
      </c>
      <c r="G135" s="291"/>
      <c r="H135" s="291"/>
      <c r="I135" s="291"/>
      <c r="J135" s="198" t="s">
        <v>130</v>
      </c>
      <c r="K135" s="166">
        <v>1</v>
      </c>
      <c r="L135" s="292"/>
      <c r="M135" s="292"/>
      <c r="N135" s="292">
        <f t="shared" si="1"/>
        <v>0</v>
      </c>
      <c r="O135" s="286"/>
      <c r="P135" s="286"/>
      <c r="Q135" s="286"/>
      <c r="R135" s="159"/>
      <c r="T135" s="160"/>
      <c r="U135" s="158"/>
      <c r="V135" s="158"/>
      <c r="W135" s="158"/>
      <c r="X135" s="158"/>
      <c r="Y135" s="158"/>
      <c r="Z135" s="158"/>
      <c r="AA135" s="161"/>
      <c r="AT135" s="162" t="s">
        <v>125</v>
      </c>
      <c r="AU135" s="162" t="s">
        <v>90</v>
      </c>
      <c r="AV135" s="10" t="s">
        <v>90</v>
      </c>
      <c r="AW135" s="10" t="s">
        <v>28</v>
      </c>
      <c r="AX135" s="10" t="s">
        <v>70</v>
      </c>
      <c r="AY135" s="162" t="s">
        <v>121</v>
      </c>
    </row>
    <row r="136" spans="2:65" s="1" customFormat="1" ht="25.5" customHeight="1" x14ac:dyDescent="0.3">
      <c r="B136" s="120"/>
      <c r="C136" s="197">
        <v>14</v>
      </c>
      <c r="D136" s="197" t="s">
        <v>126</v>
      </c>
      <c r="E136" s="189" t="s">
        <v>376</v>
      </c>
      <c r="F136" s="287" t="s">
        <v>222</v>
      </c>
      <c r="G136" s="291"/>
      <c r="H136" s="291"/>
      <c r="I136" s="291"/>
      <c r="J136" s="198" t="s">
        <v>130</v>
      </c>
      <c r="K136" s="166">
        <v>1</v>
      </c>
      <c r="L136" s="292"/>
      <c r="M136" s="292"/>
      <c r="N136" s="292">
        <f t="shared" ref="N136:N147" si="2">ROUND(L136*K136,2)</f>
        <v>0</v>
      </c>
      <c r="O136" s="286"/>
      <c r="P136" s="286"/>
      <c r="Q136" s="286"/>
      <c r="R136" s="123"/>
      <c r="T136" s="153" t="s">
        <v>5</v>
      </c>
      <c r="U136" s="41" t="s">
        <v>35</v>
      </c>
      <c r="V136" s="154">
        <v>0.82499999999999996</v>
      </c>
      <c r="W136" s="154">
        <f>V136*K136</f>
        <v>0.82499999999999996</v>
      </c>
      <c r="X136" s="154">
        <v>0</v>
      </c>
      <c r="Y136" s="154">
        <f>X136*K136</f>
        <v>0</v>
      </c>
      <c r="Z136" s="154">
        <v>0</v>
      </c>
      <c r="AA136" s="155">
        <f>Z136*K136</f>
        <v>0</v>
      </c>
      <c r="AR136" s="19" t="s">
        <v>127</v>
      </c>
      <c r="AT136" s="19" t="s">
        <v>122</v>
      </c>
      <c r="AU136" s="19" t="s">
        <v>90</v>
      </c>
      <c r="AY136" s="19" t="s">
        <v>121</v>
      </c>
      <c r="BE136" s="156">
        <f>IF(U136="základní",N136,0)</f>
        <v>0</v>
      </c>
      <c r="BF136" s="156">
        <f>IF(U136="snížená",N136,0)</f>
        <v>0</v>
      </c>
      <c r="BG136" s="156">
        <f>IF(U136="zákl. přenesená",N136,0)</f>
        <v>0</v>
      </c>
      <c r="BH136" s="156">
        <f>IF(U136="sníž. přenesená",N136,0)</f>
        <v>0</v>
      </c>
      <c r="BI136" s="156">
        <f>IF(U136="nulová",N136,0)</f>
        <v>0</v>
      </c>
      <c r="BJ136" s="19" t="s">
        <v>76</v>
      </c>
      <c r="BK136" s="156">
        <f>ROUND(L136*K136,2)</f>
        <v>0</v>
      </c>
      <c r="BL136" s="19" t="s">
        <v>127</v>
      </c>
      <c r="BM136" s="19" t="s">
        <v>136</v>
      </c>
    </row>
    <row r="137" spans="2:65" s="199" customFormat="1" ht="25.5" customHeight="1" x14ac:dyDescent="0.3">
      <c r="B137" s="201"/>
      <c r="C137" s="197">
        <v>15</v>
      </c>
      <c r="D137" s="197" t="s">
        <v>126</v>
      </c>
      <c r="E137" s="189" t="s">
        <v>377</v>
      </c>
      <c r="F137" s="291" t="s">
        <v>232</v>
      </c>
      <c r="G137" s="291"/>
      <c r="H137" s="291"/>
      <c r="I137" s="291"/>
      <c r="J137" s="198" t="s">
        <v>130</v>
      </c>
      <c r="K137" s="166">
        <v>2</v>
      </c>
      <c r="L137" s="292"/>
      <c r="M137" s="292"/>
      <c r="N137" s="292">
        <f t="shared" si="2"/>
        <v>0</v>
      </c>
      <c r="O137" s="286"/>
      <c r="P137" s="286"/>
      <c r="Q137" s="286"/>
      <c r="R137" s="202"/>
      <c r="T137" s="233"/>
      <c r="U137" s="184"/>
      <c r="V137" s="186"/>
      <c r="W137" s="186"/>
      <c r="X137" s="186"/>
      <c r="Y137" s="186"/>
      <c r="Z137" s="186"/>
      <c r="AA137" s="187"/>
      <c r="AR137" s="200"/>
      <c r="AT137" s="200"/>
      <c r="AU137" s="200"/>
      <c r="AY137" s="200"/>
      <c r="BE137" s="207"/>
      <c r="BF137" s="207"/>
      <c r="BG137" s="207"/>
      <c r="BH137" s="207"/>
      <c r="BI137" s="207"/>
      <c r="BJ137" s="200"/>
      <c r="BK137" s="207"/>
      <c r="BL137" s="200"/>
      <c r="BM137" s="200"/>
    </row>
    <row r="138" spans="2:65" s="10" customFormat="1" ht="25.5" customHeight="1" x14ac:dyDescent="0.3">
      <c r="B138" s="157"/>
      <c r="C138" s="188">
        <v>16</v>
      </c>
      <c r="D138" s="188" t="s">
        <v>126</v>
      </c>
      <c r="E138" s="189" t="s">
        <v>378</v>
      </c>
      <c r="F138" s="287" t="s">
        <v>238</v>
      </c>
      <c r="G138" s="287"/>
      <c r="H138" s="287"/>
      <c r="I138" s="287"/>
      <c r="J138" s="190" t="s">
        <v>130</v>
      </c>
      <c r="K138" s="191">
        <v>46</v>
      </c>
      <c r="L138" s="288"/>
      <c r="M138" s="288"/>
      <c r="N138" s="288">
        <f t="shared" si="2"/>
        <v>0</v>
      </c>
      <c r="O138" s="286"/>
      <c r="P138" s="286"/>
      <c r="Q138" s="286"/>
      <c r="R138" s="159"/>
      <c r="T138" s="160"/>
      <c r="U138" s="158"/>
      <c r="V138" s="158"/>
      <c r="W138" s="158"/>
      <c r="X138" s="158"/>
      <c r="Y138" s="158"/>
      <c r="Z138" s="158"/>
      <c r="AA138" s="161"/>
      <c r="AT138" s="162" t="s">
        <v>125</v>
      </c>
      <c r="AU138" s="162" t="s">
        <v>90</v>
      </c>
      <c r="AV138" s="10" t="s">
        <v>90</v>
      </c>
      <c r="AW138" s="10" t="s">
        <v>28</v>
      </c>
      <c r="AX138" s="10" t="s">
        <v>70</v>
      </c>
      <c r="AY138" s="162" t="s">
        <v>121</v>
      </c>
    </row>
    <row r="139" spans="2:65" s="10" customFormat="1" ht="24.75" customHeight="1" x14ac:dyDescent="0.3">
      <c r="B139" s="157"/>
      <c r="C139" s="188">
        <v>17</v>
      </c>
      <c r="D139" s="188" t="s">
        <v>126</v>
      </c>
      <c r="E139" s="189" t="s">
        <v>379</v>
      </c>
      <c r="F139" s="287" t="s">
        <v>239</v>
      </c>
      <c r="G139" s="287"/>
      <c r="H139" s="287"/>
      <c r="I139" s="287"/>
      <c r="J139" s="190" t="s">
        <v>130</v>
      </c>
      <c r="K139" s="191">
        <v>13</v>
      </c>
      <c r="L139" s="288"/>
      <c r="M139" s="288"/>
      <c r="N139" s="288">
        <f t="shared" si="2"/>
        <v>0</v>
      </c>
      <c r="O139" s="286"/>
      <c r="P139" s="286"/>
      <c r="Q139" s="286"/>
      <c r="R139" s="159"/>
      <c r="T139" s="160"/>
      <c r="U139" s="158"/>
      <c r="V139" s="158"/>
      <c r="W139" s="158"/>
      <c r="X139" s="158"/>
      <c r="Y139" s="158"/>
      <c r="Z139" s="158"/>
      <c r="AA139" s="161"/>
      <c r="AT139" s="162" t="s">
        <v>125</v>
      </c>
      <c r="AU139" s="162" t="s">
        <v>90</v>
      </c>
      <c r="AV139" s="10" t="s">
        <v>90</v>
      </c>
      <c r="AW139" s="10" t="s">
        <v>28</v>
      </c>
      <c r="AX139" s="10" t="s">
        <v>70</v>
      </c>
      <c r="AY139" s="162" t="s">
        <v>121</v>
      </c>
    </row>
    <row r="140" spans="2:65" s="10" customFormat="1" ht="27" customHeight="1" x14ac:dyDescent="0.3">
      <c r="B140" s="157"/>
      <c r="C140" s="188">
        <v>18</v>
      </c>
      <c r="D140" s="188" t="s">
        <v>126</v>
      </c>
      <c r="E140" s="189" t="s">
        <v>380</v>
      </c>
      <c r="F140" s="287" t="s">
        <v>381</v>
      </c>
      <c r="G140" s="287"/>
      <c r="H140" s="287"/>
      <c r="I140" s="287"/>
      <c r="J140" s="190" t="s">
        <v>130</v>
      </c>
      <c r="K140" s="191">
        <v>30</v>
      </c>
      <c r="L140" s="288"/>
      <c r="M140" s="288"/>
      <c r="N140" s="288">
        <f t="shared" si="2"/>
        <v>0</v>
      </c>
      <c r="O140" s="286"/>
      <c r="P140" s="286"/>
      <c r="Q140" s="286"/>
      <c r="R140" s="159"/>
      <c r="T140" s="160"/>
      <c r="U140" s="158"/>
      <c r="V140" s="158"/>
      <c r="W140" s="158"/>
      <c r="X140" s="158"/>
      <c r="Y140" s="158"/>
      <c r="Z140" s="158"/>
      <c r="AA140" s="161"/>
      <c r="AT140" s="162" t="s">
        <v>125</v>
      </c>
      <c r="AU140" s="162" t="s">
        <v>90</v>
      </c>
      <c r="AV140" s="10" t="s">
        <v>90</v>
      </c>
      <c r="AW140" s="10" t="s">
        <v>28</v>
      </c>
      <c r="AX140" s="10" t="s">
        <v>70</v>
      </c>
      <c r="AY140" s="162" t="s">
        <v>121</v>
      </c>
    </row>
    <row r="141" spans="2:65" s="1" customFormat="1" ht="25.5" customHeight="1" x14ac:dyDescent="0.3">
      <c r="B141" s="120"/>
      <c r="C141" s="188">
        <v>19</v>
      </c>
      <c r="D141" s="188" t="s">
        <v>126</v>
      </c>
      <c r="E141" s="189" t="s">
        <v>382</v>
      </c>
      <c r="F141" s="287" t="s">
        <v>383</v>
      </c>
      <c r="G141" s="287"/>
      <c r="H141" s="287"/>
      <c r="I141" s="287"/>
      <c r="J141" s="190" t="s">
        <v>130</v>
      </c>
      <c r="K141" s="191">
        <v>45</v>
      </c>
      <c r="L141" s="288"/>
      <c r="M141" s="288"/>
      <c r="N141" s="288">
        <f t="shared" si="2"/>
        <v>0</v>
      </c>
      <c r="O141" s="286"/>
      <c r="P141" s="286"/>
      <c r="Q141" s="286"/>
      <c r="R141" s="123"/>
      <c r="T141" s="153" t="s">
        <v>5</v>
      </c>
      <c r="U141" s="41" t="s">
        <v>35</v>
      </c>
      <c r="V141" s="154">
        <v>0.1</v>
      </c>
      <c r="W141" s="154">
        <f>V141*K141</f>
        <v>4.5</v>
      </c>
      <c r="X141" s="154">
        <v>0</v>
      </c>
      <c r="Y141" s="154">
        <f>X141*K141</f>
        <v>0</v>
      </c>
      <c r="Z141" s="154">
        <v>0</v>
      </c>
      <c r="AA141" s="155">
        <f>Z141*K141</f>
        <v>0</v>
      </c>
      <c r="AR141" s="19" t="s">
        <v>127</v>
      </c>
      <c r="AT141" s="19" t="s">
        <v>122</v>
      </c>
      <c r="AU141" s="19" t="s">
        <v>90</v>
      </c>
      <c r="AY141" s="19" t="s">
        <v>121</v>
      </c>
      <c r="BE141" s="156">
        <f>IF(U141="základní",N141,0)</f>
        <v>0</v>
      </c>
      <c r="BF141" s="156">
        <f>IF(U141="snížená",N141,0)</f>
        <v>0</v>
      </c>
      <c r="BG141" s="156">
        <f>IF(U141="zákl. přenesená",N141,0)</f>
        <v>0</v>
      </c>
      <c r="BH141" s="156">
        <f>IF(U141="sníž. přenesená",N141,0)</f>
        <v>0</v>
      </c>
      <c r="BI141" s="156">
        <f>IF(U141="nulová",N141,0)</f>
        <v>0</v>
      </c>
      <c r="BJ141" s="19" t="s">
        <v>76</v>
      </c>
      <c r="BK141" s="156">
        <f>ROUND(L141*K141,2)</f>
        <v>0</v>
      </c>
      <c r="BL141" s="19" t="s">
        <v>127</v>
      </c>
      <c r="BM141" s="19" t="s">
        <v>137</v>
      </c>
    </row>
    <row r="142" spans="2:65" s="199" customFormat="1" ht="25.5" customHeight="1" x14ac:dyDescent="0.3">
      <c r="B142" s="201"/>
      <c r="C142" s="188">
        <v>20</v>
      </c>
      <c r="D142" s="188" t="s">
        <v>126</v>
      </c>
      <c r="E142" s="189" t="s">
        <v>384</v>
      </c>
      <c r="F142" s="287" t="s">
        <v>235</v>
      </c>
      <c r="G142" s="287"/>
      <c r="H142" s="287"/>
      <c r="I142" s="287"/>
      <c r="J142" s="190" t="s">
        <v>130</v>
      </c>
      <c r="K142" s="191">
        <v>6</v>
      </c>
      <c r="L142" s="288"/>
      <c r="M142" s="288"/>
      <c r="N142" s="288">
        <f t="shared" si="2"/>
        <v>0</v>
      </c>
      <c r="O142" s="286"/>
      <c r="P142" s="286"/>
      <c r="Q142" s="286"/>
      <c r="R142" s="202"/>
      <c r="T142" s="185"/>
      <c r="U142" s="184"/>
      <c r="V142" s="186"/>
      <c r="W142" s="186"/>
      <c r="X142" s="186"/>
      <c r="Y142" s="186"/>
      <c r="Z142" s="186"/>
      <c r="AA142" s="187"/>
      <c r="AR142" s="200"/>
      <c r="AT142" s="200"/>
      <c r="AU142" s="200"/>
      <c r="AY142" s="200"/>
      <c r="BE142" s="207"/>
      <c r="BF142" s="207"/>
      <c r="BG142" s="207"/>
      <c r="BH142" s="207"/>
      <c r="BI142" s="207"/>
      <c r="BJ142" s="200"/>
      <c r="BK142" s="207"/>
      <c r="BL142" s="200"/>
      <c r="BM142" s="200"/>
    </row>
    <row r="143" spans="2:65" s="199" customFormat="1" ht="25.5" customHeight="1" x14ac:dyDescent="0.3">
      <c r="B143" s="201"/>
      <c r="C143" s="188">
        <v>21</v>
      </c>
      <c r="D143" s="188" t="s">
        <v>126</v>
      </c>
      <c r="E143" s="189" t="s">
        <v>385</v>
      </c>
      <c r="F143" s="287" t="s">
        <v>237</v>
      </c>
      <c r="G143" s="287"/>
      <c r="H143" s="287"/>
      <c r="I143" s="287"/>
      <c r="J143" s="190" t="s">
        <v>130</v>
      </c>
      <c r="K143" s="191">
        <v>4</v>
      </c>
      <c r="L143" s="288"/>
      <c r="M143" s="288"/>
      <c r="N143" s="288">
        <f t="shared" si="2"/>
        <v>0</v>
      </c>
      <c r="O143" s="286"/>
      <c r="P143" s="286"/>
      <c r="Q143" s="286"/>
      <c r="R143" s="202"/>
      <c r="T143" s="185"/>
      <c r="U143" s="184"/>
      <c r="V143" s="186"/>
      <c r="W143" s="186"/>
      <c r="X143" s="186"/>
      <c r="Y143" s="186"/>
      <c r="Z143" s="186"/>
      <c r="AA143" s="187"/>
      <c r="AR143" s="200"/>
      <c r="AT143" s="200"/>
      <c r="AU143" s="200"/>
      <c r="AY143" s="200"/>
      <c r="BE143" s="207"/>
      <c r="BF143" s="207"/>
      <c r="BG143" s="207"/>
      <c r="BH143" s="207"/>
      <c r="BI143" s="207"/>
      <c r="BJ143" s="200"/>
      <c r="BK143" s="207"/>
      <c r="BL143" s="200"/>
      <c r="BM143" s="200"/>
    </row>
    <row r="144" spans="2:65" s="199" customFormat="1" ht="25.5" customHeight="1" x14ac:dyDescent="0.3">
      <c r="B144" s="201"/>
      <c r="C144" s="188">
        <v>22</v>
      </c>
      <c r="D144" s="188" t="s">
        <v>126</v>
      </c>
      <c r="E144" s="189" t="s">
        <v>386</v>
      </c>
      <c r="F144" s="287" t="s">
        <v>233</v>
      </c>
      <c r="G144" s="287"/>
      <c r="H144" s="287"/>
      <c r="I144" s="287"/>
      <c r="J144" s="190" t="s">
        <v>130</v>
      </c>
      <c r="K144" s="191">
        <v>5</v>
      </c>
      <c r="L144" s="288"/>
      <c r="M144" s="288"/>
      <c r="N144" s="288">
        <f t="shared" si="2"/>
        <v>0</v>
      </c>
      <c r="O144" s="286"/>
      <c r="P144" s="286"/>
      <c r="Q144" s="286"/>
      <c r="R144" s="202"/>
      <c r="T144" s="185"/>
      <c r="U144" s="184"/>
      <c r="V144" s="186"/>
      <c r="W144" s="186"/>
      <c r="X144" s="186"/>
      <c r="Y144" s="186"/>
      <c r="Z144" s="186"/>
      <c r="AA144" s="187"/>
      <c r="AR144" s="200"/>
      <c r="AT144" s="200"/>
      <c r="AU144" s="200"/>
      <c r="AY144" s="200"/>
      <c r="BE144" s="207"/>
      <c r="BF144" s="207"/>
      <c r="BG144" s="207"/>
      <c r="BH144" s="207"/>
      <c r="BI144" s="207"/>
      <c r="BJ144" s="200"/>
      <c r="BK144" s="207"/>
      <c r="BL144" s="200"/>
      <c r="BM144" s="200"/>
    </row>
    <row r="145" spans="2:65" s="10" customFormat="1" ht="27.75" customHeight="1" x14ac:dyDescent="0.3">
      <c r="B145" s="157"/>
      <c r="C145" s="188">
        <v>23</v>
      </c>
      <c r="D145" s="188" t="s">
        <v>126</v>
      </c>
      <c r="E145" s="189" t="s">
        <v>387</v>
      </c>
      <c r="F145" s="287" t="s">
        <v>234</v>
      </c>
      <c r="G145" s="287"/>
      <c r="H145" s="287"/>
      <c r="I145" s="287"/>
      <c r="J145" s="190" t="s">
        <v>130</v>
      </c>
      <c r="K145" s="191">
        <v>3</v>
      </c>
      <c r="L145" s="288"/>
      <c r="M145" s="288"/>
      <c r="N145" s="288">
        <f t="shared" si="2"/>
        <v>0</v>
      </c>
      <c r="O145" s="286"/>
      <c r="P145" s="286"/>
      <c r="Q145" s="286"/>
      <c r="R145" s="159"/>
      <c r="T145" s="160"/>
      <c r="U145" s="158"/>
      <c r="V145" s="158"/>
      <c r="W145" s="158"/>
      <c r="X145" s="158"/>
      <c r="Y145" s="158"/>
      <c r="Z145" s="158"/>
      <c r="AA145" s="161"/>
      <c r="AT145" s="162" t="s">
        <v>125</v>
      </c>
      <c r="AU145" s="162" t="s">
        <v>90</v>
      </c>
      <c r="AV145" s="10" t="s">
        <v>90</v>
      </c>
      <c r="AW145" s="10" t="s">
        <v>28</v>
      </c>
      <c r="AX145" s="10" t="s">
        <v>70</v>
      </c>
      <c r="AY145" s="162" t="s">
        <v>121</v>
      </c>
    </row>
    <row r="146" spans="2:65" s="1" customFormat="1" ht="25.5" customHeight="1" x14ac:dyDescent="0.3">
      <c r="B146" s="120"/>
      <c r="C146" s="188">
        <v>24</v>
      </c>
      <c r="D146" s="188" t="s">
        <v>126</v>
      </c>
      <c r="E146" s="189" t="s">
        <v>388</v>
      </c>
      <c r="F146" s="287" t="s">
        <v>389</v>
      </c>
      <c r="G146" s="287"/>
      <c r="H146" s="287"/>
      <c r="I146" s="287"/>
      <c r="J146" s="190" t="s">
        <v>130</v>
      </c>
      <c r="K146" s="191">
        <v>3</v>
      </c>
      <c r="L146" s="288"/>
      <c r="M146" s="288"/>
      <c r="N146" s="288">
        <f t="shared" si="2"/>
        <v>0</v>
      </c>
      <c r="O146" s="286"/>
      <c r="P146" s="286"/>
      <c r="Q146" s="286"/>
      <c r="R146" s="123"/>
      <c r="T146" s="153" t="s">
        <v>5</v>
      </c>
      <c r="U146" s="41" t="s">
        <v>35</v>
      </c>
      <c r="V146" s="154">
        <v>8.3000000000000004E-2</v>
      </c>
      <c r="W146" s="154">
        <f>V146*K146</f>
        <v>0.249</v>
      </c>
      <c r="X146" s="154">
        <v>0</v>
      </c>
      <c r="Y146" s="154">
        <f>X146*K146</f>
        <v>0</v>
      </c>
      <c r="Z146" s="154">
        <v>0</v>
      </c>
      <c r="AA146" s="155">
        <f>Z146*K146</f>
        <v>0</v>
      </c>
      <c r="AR146" s="19" t="s">
        <v>127</v>
      </c>
      <c r="AT146" s="19" t="s">
        <v>122</v>
      </c>
      <c r="AU146" s="19" t="s">
        <v>90</v>
      </c>
      <c r="AY146" s="19" t="s">
        <v>121</v>
      </c>
      <c r="BE146" s="156">
        <f>IF(U146="základní",N146,0)</f>
        <v>0</v>
      </c>
      <c r="BF146" s="156">
        <f>IF(U146="snížená",N146,0)</f>
        <v>0</v>
      </c>
      <c r="BG146" s="156">
        <f>IF(U146="zákl. přenesená",N146,0)</f>
        <v>0</v>
      </c>
      <c r="BH146" s="156">
        <f>IF(U146="sníž. přenesená",N146,0)</f>
        <v>0</v>
      </c>
      <c r="BI146" s="156">
        <f>IF(U146="nulová",N146,0)</f>
        <v>0</v>
      </c>
      <c r="BJ146" s="19" t="s">
        <v>76</v>
      </c>
      <c r="BK146" s="156">
        <f>ROUND(L146*K146,2)</f>
        <v>0</v>
      </c>
      <c r="BL146" s="19" t="s">
        <v>127</v>
      </c>
      <c r="BM146" s="19" t="s">
        <v>138</v>
      </c>
    </row>
    <row r="147" spans="2:65" s="199" customFormat="1" ht="25.5" customHeight="1" x14ac:dyDescent="0.3">
      <c r="B147" s="201"/>
      <c r="C147" s="188">
        <v>25</v>
      </c>
      <c r="D147" s="188" t="s">
        <v>126</v>
      </c>
      <c r="E147" s="189" t="s">
        <v>390</v>
      </c>
      <c r="F147" s="287" t="s">
        <v>236</v>
      </c>
      <c r="G147" s="287"/>
      <c r="H147" s="287"/>
      <c r="I147" s="287"/>
      <c r="J147" s="190" t="s">
        <v>130</v>
      </c>
      <c r="K147" s="191">
        <v>6</v>
      </c>
      <c r="L147" s="288"/>
      <c r="M147" s="288"/>
      <c r="N147" s="288">
        <f t="shared" si="2"/>
        <v>0</v>
      </c>
      <c r="O147" s="286"/>
      <c r="P147" s="286"/>
      <c r="Q147" s="286"/>
      <c r="R147" s="202"/>
      <c r="T147" s="233"/>
      <c r="U147" s="184"/>
      <c r="V147" s="186"/>
      <c r="W147" s="186"/>
      <c r="X147" s="186"/>
      <c r="Y147" s="186"/>
      <c r="Z147" s="186"/>
      <c r="AA147" s="187"/>
      <c r="AR147" s="200"/>
      <c r="AT147" s="200"/>
      <c r="AU147" s="200"/>
      <c r="AY147" s="200"/>
      <c r="BE147" s="207"/>
      <c r="BF147" s="207"/>
      <c r="BG147" s="207"/>
      <c r="BH147" s="207"/>
      <c r="BI147" s="207"/>
      <c r="BJ147" s="200"/>
      <c r="BK147" s="207"/>
      <c r="BL147" s="200"/>
      <c r="BM147" s="200"/>
    </row>
    <row r="148" spans="2:65" s="199" customFormat="1" ht="25.5" customHeight="1" x14ac:dyDescent="0.3">
      <c r="B148" s="201"/>
      <c r="C148" s="188">
        <v>26</v>
      </c>
      <c r="D148" s="188" t="s">
        <v>126</v>
      </c>
      <c r="E148" s="189" t="s">
        <v>393</v>
      </c>
      <c r="F148" s="287" t="s">
        <v>394</v>
      </c>
      <c r="G148" s="287"/>
      <c r="H148" s="287"/>
      <c r="I148" s="287"/>
      <c r="J148" s="190" t="s">
        <v>130</v>
      </c>
      <c r="K148" s="191">
        <v>4</v>
      </c>
      <c r="L148" s="288"/>
      <c r="M148" s="288"/>
      <c r="N148" s="288">
        <f t="shared" ref="N148" si="3">ROUND(L148*K148,2)</f>
        <v>0</v>
      </c>
      <c r="O148" s="286"/>
      <c r="P148" s="286"/>
      <c r="Q148" s="286"/>
      <c r="R148" s="202"/>
      <c r="T148" s="242"/>
      <c r="U148" s="184"/>
      <c r="V148" s="186"/>
      <c r="W148" s="186"/>
      <c r="X148" s="186"/>
      <c r="Y148" s="186"/>
      <c r="Z148" s="186"/>
      <c r="AA148" s="187"/>
      <c r="AR148" s="200"/>
      <c r="AT148" s="200"/>
      <c r="AU148" s="200"/>
      <c r="AY148" s="200"/>
      <c r="BE148" s="207"/>
      <c r="BF148" s="207"/>
      <c r="BG148" s="207"/>
      <c r="BH148" s="207"/>
      <c r="BI148" s="207"/>
      <c r="BJ148" s="200"/>
      <c r="BK148" s="207"/>
      <c r="BL148" s="200"/>
      <c r="BM148" s="200"/>
    </row>
    <row r="149" spans="2:65" s="199" customFormat="1" ht="25.5" customHeight="1" x14ac:dyDescent="0.3">
      <c r="B149" s="201"/>
      <c r="C149" s="188">
        <v>27</v>
      </c>
      <c r="D149" s="188" t="s">
        <v>126</v>
      </c>
      <c r="E149" s="189" t="s">
        <v>395</v>
      </c>
      <c r="F149" s="287" t="s">
        <v>396</v>
      </c>
      <c r="G149" s="287"/>
      <c r="H149" s="287"/>
      <c r="I149" s="287"/>
      <c r="J149" s="190" t="s">
        <v>130</v>
      </c>
      <c r="K149" s="191">
        <v>4</v>
      </c>
      <c r="L149" s="288"/>
      <c r="M149" s="288"/>
      <c r="N149" s="288">
        <f t="shared" ref="N149:N160" si="4">ROUND(L149*K149,2)</f>
        <v>0</v>
      </c>
      <c r="O149" s="286"/>
      <c r="P149" s="286"/>
      <c r="Q149" s="286"/>
      <c r="R149" s="202"/>
      <c r="T149" s="242"/>
      <c r="U149" s="184"/>
      <c r="V149" s="186"/>
      <c r="W149" s="186"/>
      <c r="X149" s="186"/>
      <c r="Y149" s="186"/>
      <c r="Z149" s="186"/>
      <c r="AA149" s="187"/>
      <c r="AR149" s="200"/>
      <c r="AT149" s="200"/>
      <c r="AU149" s="200"/>
      <c r="AY149" s="200"/>
      <c r="BE149" s="207"/>
      <c r="BF149" s="207"/>
      <c r="BG149" s="207"/>
      <c r="BH149" s="207"/>
      <c r="BI149" s="207"/>
      <c r="BJ149" s="200"/>
      <c r="BK149" s="207"/>
      <c r="BL149" s="200"/>
      <c r="BM149" s="200"/>
    </row>
    <row r="150" spans="2:65" s="10" customFormat="1" ht="24" customHeight="1" x14ac:dyDescent="0.3">
      <c r="B150" s="157"/>
      <c r="C150" s="188">
        <v>28</v>
      </c>
      <c r="D150" s="188" t="s">
        <v>126</v>
      </c>
      <c r="E150" s="189" t="s">
        <v>391</v>
      </c>
      <c r="F150" s="287" t="s">
        <v>392</v>
      </c>
      <c r="G150" s="287"/>
      <c r="H150" s="287"/>
      <c r="I150" s="287"/>
      <c r="J150" s="190" t="s">
        <v>130</v>
      </c>
      <c r="K150" s="191">
        <v>3</v>
      </c>
      <c r="L150" s="288"/>
      <c r="M150" s="288"/>
      <c r="N150" s="288">
        <f t="shared" si="4"/>
        <v>0</v>
      </c>
      <c r="O150" s="286"/>
      <c r="P150" s="286"/>
      <c r="Q150" s="286"/>
      <c r="R150" s="159"/>
      <c r="T150" s="160"/>
      <c r="U150" s="158"/>
      <c r="V150" s="158"/>
      <c r="W150" s="158"/>
      <c r="X150" s="158"/>
      <c r="Y150" s="158"/>
      <c r="Z150" s="158"/>
      <c r="AA150" s="161"/>
      <c r="AT150" s="162" t="s">
        <v>125</v>
      </c>
      <c r="AU150" s="162" t="s">
        <v>90</v>
      </c>
      <c r="AV150" s="10" t="s">
        <v>90</v>
      </c>
      <c r="AW150" s="10" t="s">
        <v>28</v>
      </c>
      <c r="AX150" s="10" t="s">
        <v>70</v>
      </c>
      <c r="AY150" s="162" t="s">
        <v>121</v>
      </c>
    </row>
    <row r="151" spans="2:65" s="1" customFormat="1" ht="24.75" customHeight="1" x14ac:dyDescent="0.3">
      <c r="B151" s="120"/>
      <c r="C151" s="188">
        <v>29</v>
      </c>
      <c r="D151" s="188" t="s">
        <v>126</v>
      </c>
      <c r="E151" s="189" t="s">
        <v>399</v>
      </c>
      <c r="F151" s="287" t="s">
        <v>350</v>
      </c>
      <c r="G151" s="287"/>
      <c r="H151" s="287"/>
      <c r="I151" s="287"/>
      <c r="J151" s="190" t="s">
        <v>130</v>
      </c>
      <c r="K151" s="191">
        <v>3</v>
      </c>
      <c r="L151" s="288"/>
      <c r="M151" s="288"/>
      <c r="N151" s="288">
        <f t="shared" si="4"/>
        <v>0</v>
      </c>
      <c r="O151" s="286"/>
      <c r="P151" s="286"/>
      <c r="Q151" s="286"/>
      <c r="R151" s="123"/>
      <c r="T151" s="153" t="s">
        <v>5</v>
      </c>
      <c r="U151" s="41" t="s">
        <v>35</v>
      </c>
      <c r="V151" s="154">
        <v>8.9999999999999993E-3</v>
      </c>
      <c r="W151" s="154">
        <f>V151*K151</f>
        <v>2.6999999999999996E-2</v>
      </c>
      <c r="X151" s="154">
        <v>0</v>
      </c>
      <c r="Y151" s="154">
        <f>X151*K151</f>
        <v>0</v>
      </c>
      <c r="Z151" s="154">
        <v>0</v>
      </c>
      <c r="AA151" s="155">
        <f>Z151*K151</f>
        <v>0</v>
      </c>
      <c r="AR151" s="19" t="s">
        <v>127</v>
      </c>
      <c r="AT151" s="19" t="s">
        <v>122</v>
      </c>
      <c r="AU151" s="19" t="s">
        <v>90</v>
      </c>
      <c r="AY151" s="19" t="s">
        <v>121</v>
      </c>
      <c r="BE151" s="156">
        <f>IF(U151="základní",N151,0)</f>
        <v>0</v>
      </c>
      <c r="BF151" s="156">
        <f>IF(U151="snížená",N151,0)</f>
        <v>0</v>
      </c>
      <c r="BG151" s="156">
        <f>IF(U151="zákl. přenesená",N151,0)</f>
        <v>0</v>
      </c>
      <c r="BH151" s="156">
        <f>IF(U151="sníž. přenesená",N151,0)</f>
        <v>0</v>
      </c>
      <c r="BI151" s="156">
        <f>IF(U151="nulová",N151,0)</f>
        <v>0</v>
      </c>
      <c r="BJ151" s="19" t="s">
        <v>76</v>
      </c>
      <c r="BK151" s="156">
        <f>ROUND(L151*K151,2)</f>
        <v>0</v>
      </c>
      <c r="BL151" s="19" t="s">
        <v>127</v>
      </c>
      <c r="BM151" s="19" t="s">
        <v>139</v>
      </c>
    </row>
    <row r="152" spans="2:65" s="1" customFormat="1" ht="25.5" customHeight="1" x14ac:dyDescent="0.3">
      <c r="B152" s="120"/>
      <c r="C152" s="188">
        <v>30</v>
      </c>
      <c r="D152" s="188" t="s">
        <v>126</v>
      </c>
      <c r="E152" s="189" t="s">
        <v>400</v>
      </c>
      <c r="F152" s="287" t="s">
        <v>401</v>
      </c>
      <c r="G152" s="287"/>
      <c r="H152" s="287"/>
      <c r="I152" s="287"/>
      <c r="J152" s="190" t="s">
        <v>130</v>
      </c>
      <c r="K152" s="191">
        <v>9</v>
      </c>
      <c r="L152" s="288"/>
      <c r="M152" s="288"/>
      <c r="N152" s="288">
        <f t="shared" si="4"/>
        <v>0</v>
      </c>
      <c r="O152" s="286"/>
      <c r="P152" s="286"/>
      <c r="Q152" s="286"/>
      <c r="R152" s="123"/>
      <c r="T152" s="153" t="s">
        <v>5</v>
      </c>
      <c r="U152" s="41" t="s">
        <v>35</v>
      </c>
      <c r="V152" s="154">
        <v>0</v>
      </c>
      <c r="W152" s="154">
        <f>V152*K152</f>
        <v>0</v>
      </c>
      <c r="X152" s="154">
        <v>0</v>
      </c>
      <c r="Y152" s="154">
        <f>X152*K152</f>
        <v>0</v>
      </c>
      <c r="Z152" s="154">
        <v>0</v>
      </c>
      <c r="AA152" s="155">
        <f>Z152*K152</f>
        <v>0</v>
      </c>
      <c r="AR152" s="19" t="s">
        <v>127</v>
      </c>
      <c r="AT152" s="19" t="s">
        <v>122</v>
      </c>
      <c r="AU152" s="19" t="s">
        <v>90</v>
      </c>
      <c r="AY152" s="19" t="s">
        <v>121</v>
      </c>
      <c r="BE152" s="156">
        <f>IF(U152="základní",N152,0)</f>
        <v>0</v>
      </c>
      <c r="BF152" s="156">
        <f>IF(U152="snížená",N152,0)</f>
        <v>0</v>
      </c>
      <c r="BG152" s="156">
        <f>IF(U152="zákl. přenesená",N152,0)</f>
        <v>0</v>
      </c>
      <c r="BH152" s="156">
        <f>IF(U152="sníž. přenesená",N152,0)</f>
        <v>0</v>
      </c>
      <c r="BI152" s="156">
        <f>IF(U152="nulová",N152,0)</f>
        <v>0</v>
      </c>
      <c r="BJ152" s="19" t="s">
        <v>76</v>
      </c>
      <c r="BK152" s="156">
        <f>ROUND(L152*K152,2)</f>
        <v>0</v>
      </c>
      <c r="BL152" s="19" t="s">
        <v>127</v>
      </c>
      <c r="BM152" s="19" t="s">
        <v>141</v>
      </c>
    </row>
    <row r="153" spans="2:65" s="199" customFormat="1" ht="25.5" customHeight="1" x14ac:dyDescent="0.3">
      <c r="B153" s="201"/>
      <c r="C153" s="188">
        <v>31</v>
      </c>
      <c r="D153" s="188" t="s">
        <v>126</v>
      </c>
      <c r="E153" s="189" t="s">
        <v>397</v>
      </c>
      <c r="F153" s="287" t="s">
        <v>398</v>
      </c>
      <c r="G153" s="287"/>
      <c r="H153" s="287"/>
      <c r="I153" s="287"/>
      <c r="J153" s="190" t="s">
        <v>130</v>
      </c>
      <c r="K153" s="191">
        <v>1</v>
      </c>
      <c r="L153" s="288"/>
      <c r="M153" s="288"/>
      <c r="N153" s="288">
        <f t="shared" si="4"/>
        <v>0</v>
      </c>
      <c r="O153" s="286"/>
      <c r="P153" s="286"/>
      <c r="Q153" s="286"/>
      <c r="R153" s="202"/>
      <c r="T153" s="185"/>
      <c r="U153" s="184"/>
      <c r="V153" s="186"/>
      <c r="W153" s="186"/>
      <c r="X153" s="186"/>
      <c r="Y153" s="186"/>
      <c r="Z153" s="186"/>
      <c r="AA153" s="187"/>
      <c r="AR153" s="200"/>
      <c r="AT153" s="200"/>
      <c r="AU153" s="200"/>
      <c r="AY153" s="200"/>
      <c r="BE153" s="207"/>
      <c r="BF153" s="207"/>
      <c r="BG153" s="207"/>
      <c r="BH153" s="207"/>
      <c r="BI153" s="207"/>
      <c r="BJ153" s="200"/>
      <c r="BK153" s="207"/>
      <c r="BL153" s="200"/>
      <c r="BM153" s="200"/>
    </row>
    <row r="154" spans="2:65" s="199" customFormat="1" ht="25.5" customHeight="1" x14ac:dyDescent="0.3">
      <c r="B154" s="201"/>
      <c r="C154" s="188">
        <v>32</v>
      </c>
      <c r="D154" s="188" t="s">
        <v>126</v>
      </c>
      <c r="E154" s="189" t="s">
        <v>407</v>
      </c>
      <c r="F154" s="287" t="s">
        <v>406</v>
      </c>
      <c r="G154" s="287"/>
      <c r="H154" s="287"/>
      <c r="I154" s="287"/>
      <c r="J154" s="190" t="s">
        <v>130</v>
      </c>
      <c r="K154" s="191">
        <v>1</v>
      </c>
      <c r="L154" s="288"/>
      <c r="M154" s="288"/>
      <c r="N154" s="288">
        <f t="shared" ref="N154" si="5">ROUND(L154*K154,2)</f>
        <v>0</v>
      </c>
      <c r="O154" s="286"/>
      <c r="P154" s="286"/>
      <c r="Q154" s="286"/>
      <c r="R154" s="202"/>
      <c r="T154" s="185"/>
      <c r="U154" s="184"/>
      <c r="V154" s="186"/>
      <c r="W154" s="186"/>
      <c r="X154" s="186"/>
      <c r="Y154" s="186"/>
      <c r="Z154" s="186"/>
      <c r="AA154" s="187"/>
      <c r="AR154" s="200"/>
      <c r="AT154" s="200"/>
      <c r="AU154" s="200"/>
      <c r="AY154" s="200"/>
      <c r="BE154" s="207"/>
      <c r="BF154" s="207"/>
      <c r="BG154" s="207"/>
      <c r="BH154" s="207"/>
      <c r="BI154" s="207"/>
      <c r="BJ154" s="200"/>
      <c r="BK154" s="207"/>
      <c r="BL154" s="200"/>
      <c r="BM154" s="200"/>
    </row>
    <row r="155" spans="2:65" s="1" customFormat="1" ht="25.5" customHeight="1" x14ac:dyDescent="0.3">
      <c r="B155" s="120"/>
      <c r="C155" s="188">
        <v>33</v>
      </c>
      <c r="D155" s="188" t="s">
        <v>126</v>
      </c>
      <c r="E155" s="189" t="s">
        <v>402</v>
      </c>
      <c r="F155" s="287" t="s">
        <v>403</v>
      </c>
      <c r="G155" s="287"/>
      <c r="H155" s="287"/>
      <c r="I155" s="287"/>
      <c r="J155" s="190" t="s">
        <v>130</v>
      </c>
      <c r="K155" s="191">
        <v>3</v>
      </c>
      <c r="L155" s="288"/>
      <c r="M155" s="288"/>
      <c r="N155" s="288">
        <f t="shared" si="4"/>
        <v>0</v>
      </c>
      <c r="O155" s="286"/>
      <c r="P155" s="286"/>
      <c r="Q155" s="286"/>
      <c r="R155" s="123"/>
      <c r="T155" s="153" t="s">
        <v>5</v>
      </c>
      <c r="U155" s="41" t="s">
        <v>35</v>
      </c>
      <c r="V155" s="154">
        <v>0.29899999999999999</v>
      </c>
      <c r="W155" s="154">
        <f>V155*K155</f>
        <v>0.89700000000000002</v>
      </c>
      <c r="X155" s="154">
        <v>0</v>
      </c>
      <c r="Y155" s="154">
        <f>X155*K155</f>
        <v>0</v>
      </c>
      <c r="Z155" s="154">
        <v>0</v>
      </c>
      <c r="AA155" s="155">
        <f>Z155*K155</f>
        <v>0</v>
      </c>
      <c r="AR155" s="19" t="s">
        <v>127</v>
      </c>
      <c r="AT155" s="19" t="s">
        <v>122</v>
      </c>
      <c r="AU155" s="19" t="s">
        <v>90</v>
      </c>
      <c r="AY155" s="19" t="s">
        <v>121</v>
      </c>
      <c r="BE155" s="156">
        <f>IF(U155="základní",N155,0)</f>
        <v>0</v>
      </c>
      <c r="BF155" s="156">
        <f>IF(U155="snížená",N155,0)</f>
        <v>0</v>
      </c>
      <c r="BG155" s="156">
        <f>IF(U155="zákl. přenesená",N155,0)</f>
        <v>0</v>
      </c>
      <c r="BH155" s="156">
        <f>IF(U155="sníž. přenesená",N155,0)</f>
        <v>0</v>
      </c>
      <c r="BI155" s="156">
        <f>IF(U155="nulová",N155,0)</f>
        <v>0</v>
      </c>
      <c r="BJ155" s="19" t="s">
        <v>76</v>
      </c>
      <c r="BK155" s="156">
        <f>ROUND(L155*K155,2)</f>
        <v>0</v>
      </c>
      <c r="BL155" s="19" t="s">
        <v>127</v>
      </c>
      <c r="BM155" s="19" t="s">
        <v>142</v>
      </c>
    </row>
    <row r="156" spans="2:65" s="1" customFormat="1" ht="25.5" customHeight="1" x14ac:dyDescent="0.3">
      <c r="B156" s="120"/>
      <c r="C156" s="188">
        <v>34</v>
      </c>
      <c r="D156" s="188" t="s">
        <v>126</v>
      </c>
      <c r="E156" s="189" t="s">
        <v>404</v>
      </c>
      <c r="F156" s="287" t="s">
        <v>405</v>
      </c>
      <c r="G156" s="287"/>
      <c r="H156" s="287"/>
      <c r="I156" s="287"/>
      <c r="J156" s="190" t="s">
        <v>130</v>
      </c>
      <c r="K156" s="191">
        <v>2</v>
      </c>
      <c r="L156" s="288"/>
      <c r="M156" s="288"/>
      <c r="N156" s="288">
        <f t="shared" si="4"/>
        <v>0</v>
      </c>
      <c r="O156" s="286"/>
      <c r="P156" s="286"/>
      <c r="Q156" s="286"/>
      <c r="R156" s="123"/>
      <c r="T156" s="168"/>
      <c r="U156" s="41"/>
      <c r="V156" s="154"/>
      <c r="W156" s="154"/>
      <c r="X156" s="154"/>
      <c r="Y156" s="154"/>
      <c r="Z156" s="154"/>
      <c r="AA156" s="155"/>
      <c r="AR156" s="19"/>
      <c r="AT156" s="19"/>
      <c r="AU156" s="19"/>
      <c r="AY156" s="19"/>
      <c r="BE156" s="156"/>
      <c r="BF156" s="156"/>
      <c r="BG156" s="156"/>
      <c r="BH156" s="156"/>
      <c r="BI156" s="156"/>
      <c r="BJ156" s="19"/>
      <c r="BK156" s="156"/>
      <c r="BL156" s="19"/>
      <c r="BM156" s="19"/>
    </row>
    <row r="157" spans="2:65" s="199" customFormat="1" ht="25.5" customHeight="1" x14ac:dyDescent="0.3">
      <c r="B157" s="201"/>
      <c r="C157" s="203">
        <v>35</v>
      </c>
      <c r="D157" s="203" t="s">
        <v>122</v>
      </c>
      <c r="E157" s="193" t="s">
        <v>223</v>
      </c>
      <c r="F157" s="289" t="s">
        <v>224</v>
      </c>
      <c r="G157" s="290"/>
      <c r="H157" s="290"/>
      <c r="I157" s="290"/>
      <c r="J157" s="205" t="s">
        <v>130</v>
      </c>
      <c r="K157" s="206">
        <v>2</v>
      </c>
      <c r="L157" s="286"/>
      <c r="M157" s="286"/>
      <c r="N157" s="286">
        <f t="shared" si="4"/>
        <v>0</v>
      </c>
      <c r="O157" s="286"/>
      <c r="P157" s="286"/>
      <c r="Q157" s="286"/>
      <c r="R157" s="202"/>
      <c r="T157" s="242"/>
      <c r="U157" s="184"/>
      <c r="V157" s="186"/>
      <c r="W157" s="186"/>
      <c r="X157" s="186"/>
      <c r="Y157" s="186"/>
      <c r="Z157" s="186"/>
      <c r="AA157" s="187"/>
      <c r="AR157" s="200"/>
      <c r="AT157" s="200"/>
      <c r="AU157" s="200"/>
      <c r="AY157" s="200"/>
      <c r="BE157" s="207"/>
      <c r="BF157" s="207"/>
      <c r="BG157" s="207"/>
      <c r="BH157" s="207"/>
      <c r="BI157" s="207"/>
      <c r="BJ157" s="200"/>
      <c r="BK157" s="207"/>
      <c r="BL157" s="200"/>
      <c r="BM157" s="200"/>
    </row>
    <row r="158" spans="2:65" s="199" customFormat="1" ht="25.5" customHeight="1" x14ac:dyDescent="0.3">
      <c r="B158" s="201"/>
      <c r="C158" s="188">
        <v>36</v>
      </c>
      <c r="D158" s="188" t="s">
        <v>126</v>
      </c>
      <c r="E158" s="189" t="s">
        <v>408</v>
      </c>
      <c r="F158" s="287" t="s">
        <v>409</v>
      </c>
      <c r="G158" s="287"/>
      <c r="H158" s="287"/>
      <c r="I158" s="287"/>
      <c r="J158" s="190" t="s">
        <v>130</v>
      </c>
      <c r="K158" s="191">
        <v>3</v>
      </c>
      <c r="L158" s="288"/>
      <c r="M158" s="288"/>
      <c r="N158" s="288">
        <f t="shared" si="4"/>
        <v>0</v>
      </c>
      <c r="O158" s="286"/>
      <c r="P158" s="286"/>
      <c r="Q158" s="286"/>
      <c r="R158" s="202"/>
      <c r="T158" s="242"/>
      <c r="U158" s="184"/>
      <c r="V158" s="186"/>
      <c r="W158" s="186"/>
      <c r="X158" s="186"/>
      <c r="Y158" s="186"/>
      <c r="Z158" s="186"/>
      <c r="AA158" s="187"/>
      <c r="AR158" s="200"/>
      <c r="AT158" s="200"/>
      <c r="AU158" s="200"/>
      <c r="AY158" s="200"/>
      <c r="BE158" s="207"/>
      <c r="BF158" s="207"/>
      <c r="BG158" s="207"/>
      <c r="BH158" s="207"/>
      <c r="BI158" s="207"/>
      <c r="BJ158" s="200"/>
      <c r="BK158" s="207"/>
      <c r="BL158" s="200"/>
      <c r="BM158" s="200"/>
    </row>
    <row r="159" spans="2:65" s="199" customFormat="1" ht="25.5" customHeight="1" x14ac:dyDescent="0.3">
      <c r="B159" s="201"/>
      <c r="C159" s="203">
        <v>37</v>
      </c>
      <c r="D159" s="203" t="s">
        <v>122</v>
      </c>
      <c r="E159" s="204" t="s">
        <v>225</v>
      </c>
      <c r="F159" s="289" t="s">
        <v>226</v>
      </c>
      <c r="G159" s="290"/>
      <c r="H159" s="290"/>
      <c r="I159" s="290"/>
      <c r="J159" s="205" t="s">
        <v>130</v>
      </c>
      <c r="K159" s="206">
        <v>156</v>
      </c>
      <c r="L159" s="286"/>
      <c r="M159" s="286"/>
      <c r="N159" s="286">
        <f t="shared" si="4"/>
        <v>0</v>
      </c>
      <c r="O159" s="286"/>
      <c r="P159" s="286"/>
      <c r="Q159" s="286"/>
      <c r="R159" s="202"/>
      <c r="T159" s="242"/>
      <c r="U159" s="184"/>
      <c r="V159" s="186"/>
      <c r="W159" s="186"/>
      <c r="X159" s="186"/>
      <c r="Y159" s="186"/>
      <c r="Z159" s="186"/>
      <c r="AA159" s="187"/>
      <c r="AR159" s="200"/>
      <c r="AT159" s="200"/>
      <c r="AU159" s="200"/>
      <c r="AY159" s="200"/>
      <c r="BE159" s="207"/>
      <c r="BF159" s="207"/>
      <c r="BG159" s="207"/>
      <c r="BH159" s="207"/>
      <c r="BI159" s="207"/>
      <c r="BJ159" s="200"/>
      <c r="BK159" s="207"/>
      <c r="BL159" s="200"/>
      <c r="BM159" s="200"/>
    </row>
    <row r="160" spans="2:65" s="1" customFormat="1" ht="25.5" customHeight="1" x14ac:dyDescent="0.3">
      <c r="B160" s="120"/>
      <c r="C160" s="203">
        <v>38</v>
      </c>
      <c r="D160" s="203" t="s">
        <v>122</v>
      </c>
      <c r="E160" s="204" t="s">
        <v>227</v>
      </c>
      <c r="F160" s="289" t="s">
        <v>351</v>
      </c>
      <c r="G160" s="290"/>
      <c r="H160" s="290"/>
      <c r="I160" s="290"/>
      <c r="J160" s="205" t="s">
        <v>130</v>
      </c>
      <c r="K160" s="206">
        <v>38</v>
      </c>
      <c r="L160" s="286"/>
      <c r="M160" s="286"/>
      <c r="N160" s="286">
        <f t="shared" si="4"/>
        <v>0</v>
      </c>
      <c r="O160" s="286"/>
      <c r="P160" s="286"/>
      <c r="Q160" s="286"/>
      <c r="R160" s="123"/>
      <c r="T160" s="168"/>
      <c r="U160" s="41"/>
      <c r="V160" s="154"/>
      <c r="W160" s="154"/>
      <c r="X160" s="154"/>
      <c r="Y160" s="154"/>
      <c r="Z160" s="154"/>
      <c r="AA160" s="155"/>
      <c r="AR160" s="19"/>
      <c r="AT160" s="19"/>
      <c r="AU160" s="19"/>
      <c r="AY160" s="19"/>
      <c r="BE160" s="156"/>
      <c r="BF160" s="156"/>
      <c r="BG160" s="156"/>
      <c r="BH160" s="156"/>
      <c r="BI160" s="156"/>
      <c r="BJ160" s="19"/>
      <c r="BK160" s="156"/>
      <c r="BL160" s="19"/>
      <c r="BM160" s="19"/>
    </row>
    <row r="161" spans="2:65" s="1" customFormat="1" ht="25.5" customHeight="1" x14ac:dyDescent="0.3">
      <c r="B161" s="120"/>
      <c r="C161" s="203">
        <v>39</v>
      </c>
      <c r="D161" s="203" t="s">
        <v>122</v>
      </c>
      <c r="E161" s="193" t="s">
        <v>225</v>
      </c>
      <c r="F161" s="289" t="s">
        <v>410</v>
      </c>
      <c r="G161" s="290"/>
      <c r="H161" s="290"/>
      <c r="I161" s="290"/>
      <c r="J161" s="205" t="s">
        <v>130</v>
      </c>
      <c r="K161" s="206">
        <v>6</v>
      </c>
      <c r="L161" s="286"/>
      <c r="M161" s="286"/>
      <c r="N161" s="286">
        <f t="shared" ref="N161" si="6">ROUND(L161*K161,2)</f>
        <v>0</v>
      </c>
      <c r="O161" s="286"/>
      <c r="P161" s="286"/>
      <c r="Q161" s="286"/>
      <c r="R161" s="123"/>
      <c r="T161" s="168"/>
      <c r="U161" s="41"/>
      <c r="V161" s="154"/>
      <c r="W161" s="154"/>
      <c r="X161" s="154"/>
      <c r="Y161" s="154"/>
      <c r="Z161" s="154"/>
      <c r="AA161" s="155"/>
      <c r="AR161" s="19"/>
      <c r="AT161" s="19"/>
      <c r="AU161" s="19"/>
      <c r="AY161" s="19"/>
      <c r="BE161" s="156"/>
      <c r="BF161" s="156"/>
      <c r="BG161" s="156"/>
      <c r="BH161" s="156"/>
      <c r="BI161" s="156"/>
      <c r="BJ161" s="19"/>
      <c r="BK161" s="156"/>
      <c r="BL161" s="19"/>
      <c r="BM161" s="19"/>
    </row>
    <row r="162" spans="2:65" s="10" customFormat="1" ht="24.75" customHeight="1" x14ac:dyDescent="0.3">
      <c r="B162" s="157"/>
      <c r="C162" s="203">
        <v>40</v>
      </c>
      <c r="D162" s="203" t="s">
        <v>122</v>
      </c>
      <c r="E162" s="193" t="s">
        <v>411</v>
      </c>
      <c r="F162" s="289" t="s">
        <v>228</v>
      </c>
      <c r="G162" s="290"/>
      <c r="H162" s="290"/>
      <c r="I162" s="290"/>
      <c r="J162" s="205" t="s">
        <v>130</v>
      </c>
      <c r="K162" s="206">
        <v>2</v>
      </c>
      <c r="L162" s="286"/>
      <c r="M162" s="286"/>
      <c r="N162" s="286">
        <f t="shared" ref="N162:N163" si="7">ROUND(L162*K162,2)</f>
        <v>0</v>
      </c>
      <c r="O162" s="286"/>
      <c r="P162" s="286"/>
      <c r="Q162" s="286"/>
      <c r="R162" s="159"/>
      <c r="T162" s="160"/>
      <c r="U162" s="158"/>
      <c r="V162" s="158"/>
      <c r="W162" s="158"/>
      <c r="X162" s="158"/>
      <c r="Y162" s="158"/>
      <c r="Z162" s="158"/>
      <c r="AA162" s="161"/>
      <c r="AT162" s="162" t="s">
        <v>125</v>
      </c>
      <c r="AU162" s="162" t="s">
        <v>90</v>
      </c>
      <c r="AV162" s="10" t="s">
        <v>90</v>
      </c>
      <c r="AW162" s="10" t="s">
        <v>28</v>
      </c>
      <c r="AX162" s="10" t="s">
        <v>70</v>
      </c>
      <c r="AY162" s="162" t="s">
        <v>121</v>
      </c>
    </row>
    <row r="163" spans="2:65" s="10" customFormat="1" ht="42.75" customHeight="1" x14ac:dyDescent="0.3">
      <c r="B163" s="157"/>
      <c r="C163" s="203">
        <v>41</v>
      </c>
      <c r="D163" s="203" t="s">
        <v>122</v>
      </c>
      <c r="E163" s="193" t="s">
        <v>412</v>
      </c>
      <c r="F163" s="289" t="s">
        <v>413</v>
      </c>
      <c r="G163" s="290"/>
      <c r="H163" s="290"/>
      <c r="I163" s="290"/>
      <c r="J163" s="205" t="s">
        <v>257</v>
      </c>
      <c r="K163" s="206">
        <v>12</v>
      </c>
      <c r="L163" s="286"/>
      <c r="M163" s="286"/>
      <c r="N163" s="286">
        <f t="shared" si="7"/>
        <v>0</v>
      </c>
      <c r="O163" s="286"/>
      <c r="P163" s="286"/>
      <c r="Q163" s="286"/>
      <c r="R163" s="159"/>
      <c r="T163" s="160"/>
      <c r="U163" s="169"/>
      <c r="V163" s="169"/>
      <c r="W163" s="169"/>
      <c r="X163" s="169"/>
      <c r="Y163" s="169"/>
      <c r="Z163" s="169"/>
      <c r="AA163" s="161"/>
      <c r="AT163" s="162"/>
      <c r="AU163" s="162"/>
      <c r="AY163" s="162"/>
    </row>
    <row r="164" spans="2:65" s="10" customFormat="1" ht="27" customHeight="1" x14ac:dyDescent="0.3">
      <c r="B164" s="157"/>
      <c r="C164" s="203">
        <v>42</v>
      </c>
      <c r="D164" s="203" t="s">
        <v>122</v>
      </c>
      <c r="E164" s="204" t="s">
        <v>184</v>
      </c>
      <c r="F164" s="289" t="s">
        <v>414</v>
      </c>
      <c r="G164" s="290"/>
      <c r="H164" s="290"/>
      <c r="I164" s="290"/>
      <c r="J164" s="205" t="s">
        <v>128</v>
      </c>
      <c r="K164" s="206">
        <v>139</v>
      </c>
      <c r="L164" s="286"/>
      <c r="M164" s="286"/>
      <c r="N164" s="286">
        <f>ROUND(L164*K164,2)</f>
        <v>0</v>
      </c>
      <c r="O164" s="286"/>
      <c r="P164" s="286"/>
      <c r="Q164" s="286"/>
      <c r="R164" s="159"/>
      <c r="T164" s="160"/>
      <c r="U164" s="169"/>
      <c r="V164" s="169"/>
      <c r="W164" s="169"/>
      <c r="X164" s="169"/>
      <c r="Y164" s="169"/>
      <c r="Z164" s="169"/>
      <c r="AA164" s="161"/>
      <c r="AT164" s="162"/>
      <c r="AU164" s="162"/>
      <c r="AY164" s="162"/>
    </row>
    <row r="165" spans="2:65" s="9" customFormat="1" ht="29.85" customHeight="1" x14ac:dyDescent="0.3">
      <c r="B165" s="138"/>
      <c r="C165" s="149">
        <v>43</v>
      </c>
      <c r="D165" s="149" t="s">
        <v>122</v>
      </c>
      <c r="E165" s="150" t="s">
        <v>186</v>
      </c>
      <c r="F165" s="290" t="s">
        <v>187</v>
      </c>
      <c r="G165" s="290"/>
      <c r="H165" s="290"/>
      <c r="I165" s="290"/>
      <c r="J165" s="151" t="s">
        <v>129</v>
      </c>
      <c r="K165" s="152">
        <f>SUM(N123:Q164)/100</f>
        <v>0</v>
      </c>
      <c r="L165" s="286">
        <v>1.68</v>
      </c>
      <c r="M165" s="286"/>
      <c r="N165" s="286">
        <f>ROUND(L165*K165,2)</f>
        <v>0</v>
      </c>
      <c r="O165" s="286"/>
      <c r="P165" s="286"/>
      <c r="Q165" s="286"/>
      <c r="R165" s="141"/>
      <c r="T165" s="142"/>
      <c r="U165" s="139"/>
      <c r="V165" s="139"/>
      <c r="W165" s="143" t="e">
        <f>SUM(W166:W179)</f>
        <v>#REF!</v>
      </c>
      <c r="X165" s="139"/>
      <c r="Y165" s="143" t="e">
        <f>SUM(Y166:Y179)</f>
        <v>#REF!</v>
      </c>
      <c r="Z165" s="139"/>
      <c r="AA165" s="144" t="e">
        <f>SUM(AA166:AA179)</f>
        <v>#REF!</v>
      </c>
      <c r="AR165" s="145" t="s">
        <v>76</v>
      </c>
      <c r="AT165" s="146" t="s">
        <v>69</v>
      </c>
      <c r="AU165" s="146" t="s">
        <v>76</v>
      </c>
      <c r="AY165" s="145" t="s">
        <v>121</v>
      </c>
      <c r="BK165" s="147" t="e">
        <f>SUM(BK166:BK179)</f>
        <v>#REF!</v>
      </c>
    </row>
    <row r="166" spans="2:65" s="1" customFormat="1" ht="25.5" customHeight="1" x14ac:dyDescent="0.3">
      <c r="B166" s="120"/>
      <c r="C166" s="139"/>
      <c r="D166" s="148" t="s">
        <v>415</v>
      </c>
      <c r="E166" s="148"/>
      <c r="F166" s="148"/>
      <c r="G166" s="148"/>
      <c r="H166" s="148"/>
      <c r="I166" s="148"/>
      <c r="J166" s="148"/>
      <c r="K166" s="148"/>
      <c r="L166" s="148"/>
      <c r="M166" s="148"/>
      <c r="N166" s="304">
        <f>SUM(N167:Q179)</f>
        <v>0</v>
      </c>
      <c r="O166" s="305"/>
      <c r="P166" s="305"/>
      <c r="Q166" s="305"/>
      <c r="R166" s="123"/>
      <c r="T166" s="153" t="s">
        <v>5</v>
      </c>
      <c r="U166" s="41" t="s">
        <v>35</v>
      </c>
      <c r="V166" s="154">
        <v>1.208</v>
      </c>
      <c r="W166" s="154">
        <f>V166*K178</f>
        <v>54.36</v>
      </c>
      <c r="X166" s="154">
        <v>2.4289999999999998</v>
      </c>
      <c r="Y166" s="154">
        <f>X166*K178</f>
        <v>109.30499999999999</v>
      </c>
      <c r="Z166" s="154">
        <v>0</v>
      </c>
      <c r="AA166" s="155">
        <f>Z166*K178</f>
        <v>0</v>
      </c>
      <c r="AR166" s="19" t="s">
        <v>127</v>
      </c>
      <c r="AT166" s="19" t="s">
        <v>122</v>
      </c>
      <c r="AU166" s="19" t="s">
        <v>90</v>
      </c>
      <c r="AY166" s="19" t="s">
        <v>121</v>
      </c>
      <c r="BE166" s="156">
        <f>IF(U166="základní",N178,0)</f>
        <v>0</v>
      </c>
      <c r="BF166" s="156">
        <f>IF(U166="snížená",N178,0)</f>
        <v>0</v>
      </c>
      <c r="BG166" s="156">
        <f>IF(U166="zákl. přenesená",N178,0)</f>
        <v>0</v>
      </c>
      <c r="BH166" s="156">
        <f>IF(U166="sníž. přenesená",N178,0)</f>
        <v>0</v>
      </c>
      <c r="BI166" s="156">
        <f>IF(U166="nulová",N178,0)</f>
        <v>0</v>
      </c>
      <c r="BJ166" s="19" t="s">
        <v>76</v>
      </c>
      <c r="BK166" s="156">
        <f>ROUND(L178*K178,2)</f>
        <v>0</v>
      </c>
      <c r="BL166" s="19" t="s">
        <v>127</v>
      </c>
      <c r="BM166" s="19" t="s">
        <v>147</v>
      </c>
    </row>
    <row r="167" spans="2:65" s="199" customFormat="1" ht="25.5" customHeight="1" x14ac:dyDescent="0.3">
      <c r="B167" s="201"/>
      <c r="C167" s="203">
        <v>44</v>
      </c>
      <c r="D167" s="203" t="s">
        <v>122</v>
      </c>
      <c r="E167" s="204" t="s">
        <v>287</v>
      </c>
      <c r="F167" s="290" t="s">
        <v>416</v>
      </c>
      <c r="G167" s="290"/>
      <c r="H167" s="290"/>
      <c r="I167" s="290"/>
      <c r="J167" s="205" t="s">
        <v>288</v>
      </c>
      <c r="K167" s="206">
        <v>30</v>
      </c>
      <c r="L167" s="286"/>
      <c r="M167" s="286"/>
      <c r="N167" s="286">
        <f t="shared" ref="N167:N179" si="8">ROUND(L167*K167,2)</f>
        <v>0</v>
      </c>
      <c r="O167" s="286"/>
      <c r="P167" s="286"/>
      <c r="Q167" s="286"/>
      <c r="R167" s="202"/>
      <c r="T167" s="242"/>
      <c r="U167" s="184"/>
      <c r="V167" s="186"/>
      <c r="W167" s="186"/>
      <c r="X167" s="186"/>
      <c r="Y167" s="186"/>
      <c r="Z167" s="186"/>
      <c r="AA167" s="187"/>
      <c r="AR167" s="200"/>
      <c r="AT167" s="200"/>
      <c r="AU167" s="200"/>
      <c r="AY167" s="200"/>
      <c r="BE167" s="207"/>
      <c r="BF167" s="207"/>
      <c r="BG167" s="207"/>
      <c r="BH167" s="207"/>
      <c r="BI167" s="207"/>
      <c r="BJ167" s="200"/>
      <c r="BK167" s="207"/>
      <c r="BL167" s="200"/>
      <c r="BM167" s="200"/>
    </row>
    <row r="168" spans="2:65" s="199" customFormat="1" ht="25.5" customHeight="1" x14ac:dyDescent="0.3">
      <c r="B168" s="201"/>
      <c r="C168" s="188">
        <v>45</v>
      </c>
      <c r="D168" s="188" t="s">
        <v>126</v>
      </c>
      <c r="E168" s="189" t="s">
        <v>295</v>
      </c>
      <c r="F168" s="287" t="s">
        <v>296</v>
      </c>
      <c r="G168" s="287"/>
      <c r="H168" s="287"/>
      <c r="I168" s="287"/>
      <c r="J168" s="190" t="s">
        <v>130</v>
      </c>
      <c r="K168" s="191">
        <v>6</v>
      </c>
      <c r="L168" s="288"/>
      <c r="M168" s="288"/>
      <c r="N168" s="288">
        <f t="shared" si="8"/>
        <v>0</v>
      </c>
      <c r="O168" s="286"/>
      <c r="P168" s="286"/>
      <c r="Q168" s="286"/>
      <c r="R168" s="202"/>
      <c r="T168" s="242"/>
      <c r="U168" s="184"/>
      <c r="V168" s="186"/>
      <c r="W168" s="186"/>
      <c r="X168" s="186"/>
      <c r="Y168" s="186"/>
      <c r="Z168" s="186"/>
      <c r="AA168" s="187"/>
      <c r="AR168" s="200"/>
      <c r="AT168" s="200"/>
      <c r="AU168" s="200"/>
      <c r="AY168" s="200"/>
      <c r="BE168" s="207"/>
      <c r="BF168" s="207"/>
      <c r="BG168" s="207"/>
      <c r="BH168" s="207"/>
      <c r="BI168" s="207"/>
      <c r="BJ168" s="200"/>
      <c r="BK168" s="207"/>
      <c r="BL168" s="200"/>
      <c r="BM168" s="200"/>
    </row>
    <row r="169" spans="2:65" s="199" customFormat="1" ht="25.5" customHeight="1" x14ac:dyDescent="0.3">
      <c r="B169" s="201"/>
      <c r="C169" s="188">
        <v>46</v>
      </c>
      <c r="D169" s="188" t="s">
        <v>126</v>
      </c>
      <c r="E169" s="189" t="s">
        <v>297</v>
      </c>
      <c r="F169" s="287" t="s">
        <v>298</v>
      </c>
      <c r="G169" s="287"/>
      <c r="H169" s="287"/>
      <c r="I169" s="287"/>
      <c r="J169" s="190" t="s">
        <v>130</v>
      </c>
      <c r="K169" s="191">
        <v>12</v>
      </c>
      <c r="L169" s="288"/>
      <c r="M169" s="288"/>
      <c r="N169" s="288">
        <f t="shared" si="8"/>
        <v>0</v>
      </c>
      <c r="O169" s="286"/>
      <c r="P169" s="286"/>
      <c r="Q169" s="286"/>
      <c r="R169" s="202"/>
      <c r="T169" s="242"/>
      <c r="U169" s="184"/>
      <c r="V169" s="186"/>
      <c r="W169" s="186"/>
      <c r="X169" s="186"/>
      <c r="Y169" s="186"/>
      <c r="Z169" s="186"/>
      <c r="AA169" s="187"/>
      <c r="AR169" s="200"/>
      <c r="AT169" s="200"/>
      <c r="AU169" s="200"/>
      <c r="AY169" s="200"/>
      <c r="BE169" s="207"/>
      <c r="BF169" s="207"/>
      <c r="BG169" s="207"/>
      <c r="BH169" s="207"/>
      <c r="BI169" s="207"/>
      <c r="BJ169" s="200"/>
      <c r="BK169" s="207"/>
      <c r="BL169" s="200"/>
      <c r="BM169" s="200"/>
    </row>
    <row r="170" spans="2:65" s="199" customFormat="1" ht="25.5" customHeight="1" x14ac:dyDescent="0.3">
      <c r="B170" s="201"/>
      <c r="C170" s="188">
        <v>47</v>
      </c>
      <c r="D170" s="188" t="s">
        <v>126</v>
      </c>
      <c r="E170" s="189" t="s">
        <v>417</v>
      </c>
      <c r="F170" s="287" t="s">
        <v>418</v>
      </c>
      <c r="G170" s="287"/>
      <c r="H170" s="287"/>
      <c r="I170" s="287"/>
      <c r="J170" s="190" t="s">
        <v>130</v>
      </c>
      <c r="K170" s="191">
        <v>18</v>
      </c>
      <c r="L170" s="288"/>
      <c r="M170" s="288"/>
      <c r="N170" s="288">
        <f t="shared" si="8"/>
        <v>0</v>
      </c>
      <c r="O170" s="286"/>
      <c r="P170" s="286"/>
      <c r="Q170" s="286"/>
      <c r="R170" s="202"/>
      <c r="T170" s="242"/>
      <c r="U170" s="184"/>
      <c r="V170" s="186"/>
      <c r="W170" s="186"/>
      <c r="X170" s="186"/>
      <c r="Y170" s="186"/>
      <c r="Z170" s="186"/>
      <c r="AA170" s="187"/>
      <c r="AR170" s="200"/>
      <c r="AT170" s="200"/>
      <c r="AU170" s="200"/>
      <c r="AY170" s="200"/>
      <c r="BE170" s="207"/>
      <c r="BF170" s="207"/>
      <c r="BG170" s="207"/>
      <c r="BH170" s="207"/>
      <c r="BI170" s="207"/>
      <c r="BJ170" s="200"/>
      <c r="BK170" s="207"/>
      <c r="BL170" s="200"/>
      <c r="BM170" s="200"/>
    </row>
    <row r="171" spans="2:65" s="199" customFormat="1" ht="25.5" customHeight="1" x14ac:dyDescent="0.3">
      <c r="B171" s="201"/>
      <c r="C171" s="188">
        <v>48</v>
      </c>
      <c r="D171" s="188" t="s">
        <v>126</v>
      </c>
      <c r="E171" s="189" t="s">
        <v>299</v>
      </c>
      <c r="F171" s="287" t="s">
        <v>300</v>
      </c>
      <c r="G171" s="287"/>
      <c r="H171" s="287"/>
      <c r="I171" s="287"/>
      <c r="J171" s="190" t="s">
        <v>130</v>
      </c>
      <c r="K171" s="191">
        <v>45</v>
      </c>
      <c r="L171" s="288"/>
      <c r="M171" s="288"/>
      <c r="N171" s="288">
        <f t="shared" si="8"/>
        <v>0</v>
      </c>
      <c r="O171" s="286"/>
      <c r="P171" s="286"/>
      <c r="Q171" s="286"/>
      <c r="R171" s="202"/>
      <c r="T171" s="242"/>
      <c r="U171" s="184"/>
      <c r="V171" s="186"/>
      <c r="W171" s="186"/>
      <c r="X171" s="186"/>
      <c r="Y171" s="186"/>
      <c r="Z171" s="186"/>
      <c r="AA171" s="187"/>
      <c r="AR171" s="200"/>
      <c r="AT171" s="200"/>
      <c r="AU171" s="200"/>
      <c r="AY171" s="200"/>
      <c r="BE171" s="207"/>
      <c r="BF171" s="207"/>
      <c r="BG171" s="207"/>
      <c r="BH171" s="207"/>
      <c r="BI171" s="207"/>
      <c r="BJ171" s="200"/>
      <c r="BK171" s="207"/>
      <c r="BL171" s="200"/>
      <c r="BM171" s="200"/>
    </row>
    <row r="172" spans="2:65" s="199" customFormat="1" ht="25.5" customHeight="1" x14ac:dyDescent="0.3">
      <c r="B172" s="201"/>
      <c r="C172" s="188">
        <v>49</v>
      </c>
      <c r="D172" s="188" t="s">
        <v>126</v>
      </c>
      <c r="E172" s="189" t="s">
        <v>419</v>
      </c>
      <c r="F172" s="287" t="s">
        <v>420</v>
      </c>
      <c r="G172" s="287"/>
      <c r="H172" s="287"/>
      <c r="I172" s="287"/>
      <c r="J172" s="190" t="s">
        <v>130</v>
      </c>
      <c r="K172" s="191">
        <v>36</v>
      </c>
      <c r="L172" s="288"/>
      <c r="M172" s="288"/>
      <c r="N172" s="288">
        <f t="shared" si="8"/>
        <v>0</v>
      </c>
      <c r="O172" s="286"/>
      <c r="P172" s="286"/>
      <c r="Q172" s="286"/>
      <c r="R172" s="202"/>
      <c r="T172" s="242"/>
      <c r="U172" s="184"/>
      <c r="V172" s="186"/>
      <c r="W172" s="186"/>
      <c r="X172" s="186"/>
      <c r="Y172" s="186"/>
      <c r="Z172" s="186"/>
      <c r="AA172" s="187"/>
      <c r="AR172" s="200"/>
      <c r="AT172" s="200"/>
      <c r="AU172" s="200"/>
      <c r="AY172" s="200"/>
      <c r="BE172" s="207"/>
      <c r="BF172" s="207"/>
      <c r="BG172" s="207"/>
      <c r="BH172" s="207"/>
      <c r="BI172" s="207"/>
      <c r="BJ172" s="200"/>
      <c r="BK172" s="207"/>
      <c r="BL172" s="200"/>
      <c r="BM172" s="200"/>
    </row>
    <row r="173" spans="2:65" s="199" customFormat="1" ht="25.5" customHeight="1" x14ac:dyDescent="0.3">
      <c r="B173" s="201"/>
      <c r="C173" s="188">
        <v>50</v>
      </c>
      <c r="D173" s="188" t="s">
        <v>126</v>
      </c>
      <c r="E173" s="189" t="s">
        <v>305</v>
      </c>
      <c r="F173" s="287" t="s">
        <v>425</v>
      </c>
      <c r="G173" s="287"/>
      <c r="H173" s="287"/>
      <c r="I173" s="287"/>
      <c r="J173" s="190" t="s">
        <v>130</v>
      </c>
      <c r="K173" s="191">
        <v>45</v>
      </c>
      <c r="L173" s="288"/>
      <c r="M173" s="288"/>
      <c r="N173" s="288">
        <f t="shared" si="8"/>
        <v>0</v>
      </c>
      <c r="O173" s="286"/>
      <c r="P173" s="286"/>
      <c r="Q173" s="286"/>
      <c r="R173" s="202"/>
      <c r="T173" s="242"/>
      <c r="U173" s="184"/>
      <c r="V173" s="186"/>
      <c r="W173" s="186"/>
      <c r="X173" s="186"/>
      <c r="Y173" s="186"/>
      <c r="Z173" s="186"/>
      <c r="AA173" s="187"/>
      <c r="AR173" s="200"/>
      <c r="AT173" s="200"/>
      <c r="AU173" s="200"/>
      <c r="AY173" s="200"/>
      <c r="BE173" s="207"/>
      <c r="BF173" s="207"/>
      <c r="BG173" s="207"/>
      <c r="BH173" s="207"/>
      <c r="BI173" s="207"/>
      <c r="BJ173" s="200"/>
      <c r="BK173" s="207"/>
      <c r="BL173" s="200"/>
      <c r="BM173" s="200"/>
    </row>
    <row r="174" spans="2:65" s="199" customFormat="1" ht="21.75" customHeight="1" x14ac:dyDescent="0.3">
      <c r="B174" s="201"/>
      <c r="C174" s="188">
        <v>51</v>
      </c>
      <c r="D174" s="188" t="s">
        <v>126</v>
      </c>
      <c r="E174" s="189" t="s">
        <v>421</v>
      </c>
      <c r="F174" s="287" t="s">
        <v>422</v>
      </c>
      <c r="G174" s="287"/>
      <c r="H174" s="287"/>
      <c r="I174" s="287"/>
      <c r="J174" s="190" t="s">
        <v>130</v>
      </c>
      <c r="K174" s="191">
        <v>20</v>
      </c>
      <c r="L174" s="288"/>
      <c r="M174" s="288"/>
      <c r="N174" s="288">
        <f t="shared" si="8"/>
        <v>0</v>
      </c>
      <c r="O174" s="286"/>
      <c r="P174" s="286"/>
      <c r="Q174" s="286"/>
      <c r="R174" s="202"/>
      <c r="T174" s="242"/>
      <c r="U174" s="184"/>
      <c r="V174" s="186"/>
      <c r="W174" s="186"/>
      <c r="X174" s="186"/>
      <c r="Y174" s="186"/>
      <c r="Z174" s="186"/>
      <c r="AA174" s="187"/>
      <c r="AR174" s="200"/>
      <c r="AT174" s="200"/>
      <c r="AU174" s="200"/>
      <c r="AY174" s="200"/>
      <c r="BE174" s="207"/>
      <c r="BF174" s="207"/>
      <c r="BG174" s="207"/>
      <c r="BH174" s="207"/>
      <c r="BI174" s="207"/>
      <c r="BJ174" s="200"/>
      <c r="BK174" s="207"/>
      <c r="BL174" s="200"/>
      <c r="BM174" s="200"/>
    </row>
    <row r="175" spans="2:65" s="199" customFormat="1" ht="20.25" customHeight="1" x14ac:dyDescent="0.3">
      <c r="B175" s="201"/>
      <c r="C175" s="188">
        <v>52</v>
      </c>
      <c r="D175" s="188" t="s">
        <v>126</v>
      </c>
      <c r="E175" s="189" t="s">
        <v>306</v>
      </c>
      <c r="F175" s="287" t="s">
        <v>307</v>
      </c>
      <c r="G175" s="287"/>
      <c r="H175" s="287"/>
      <c r="I175" s="287"/>
      <c r="J175" s="190" t="s">
        <v>308</v>
      </c>
      <c r="K175" s="191">
        <v>36</v>
      </c>
      <c r="L175" s="288"/>
      <c r="M175" s="288"/>
      <c r="N175" s="288">
        <f t="shared" si="8"/>
        <v>0</v>
      </c>
      <c r="O175" s="286"/>
      <c r="P175" s="286"/>
      <c r="Q175" s="286"/>
      <c r="R175" s="202"/>
      <c r="T175" s="242"/>
      <c r="U175" s="184"/>
      <c r="V175" s="186"/>
      <c r="W175" s="186"/>
      <c r="X175" s="186"/>
      <c r="Y175" s="186"/>
      <c r="Z175" s="186"/>
      <c r="AA175" s="187"/>
      <c r="AR175" s="200"/>
      <c r="AT175" s="200"/>
      <c r="AU175" s="200"/>
      <c r="AY175" s="200"/>
      <c r="BE175" s="207"/>
      <c r="BF175" s="207"/>
      <c r="BG175" s="207"/>
      <c r="BH175" s="207"/>
      <c r="BI175" s="207"/>
      <c r="BJ175" s="200"/>
      <c r="BK175" s="207"/>
      <c r="BL175" s="200"/>
      <c r="BM175" s="200"/>
    </row>
    <row r="176" spans="2:65" s="199" customFormat="1" ht="15" customHeight="1" x14ac:dyDescent="0.3">
      <c r="B176" s="201"/>
      <c r="C176" s="188">
        <v>53</v>
      </c>
      <c r="D176" s="188" t="s">
        <v>126</v>
      </c>
      <c r="E176" s="189" t="s">
        <v>311</v>
      </c>
      <c r="F176" s="287" t="s">
        <v>312</v>
      </c>
      <c r="G176" s="287"/>
      <c r="H176" s="287"/>
      <c r="I176" s="287"/>
      <c r="J176" s="190" t="s">
        <v>130</v>
      </c>
      <c r="K176" s="191">
        <v>36</v>
      </c>
      <c r="L176" s="288"/>
      <c r="M176" s="288"/>
      <c r="N176" s="288">
        <f t="shared" si="8"/>
        <v>0</v>
      </c>
      <c r="O176" s="286"/>
      <c r="P176" s="286"/>
      <c r="Q176" s="286"/>
      <c r="R176" s="202"/>
      <c r="T176" s="242"/>
      <c r="U176" s="184"/>
      <c r="V176" s="186"/>
      <c r="W176" s="186"/>
      <c r="X176" s="186"/>
      <c r="Y176" s="186"/>
      <c r="Z176" s="186"/>
      <c r="AA176" s="187"/>
      <c r="AR176" s="200"/>
      <c r="AT176" s="200"/>
      <c r="AU176" s="200"/>
      <c r="AY176" s="200"/>
      <c r="BE176" s="207"/>
      <c r="BF176" s="207"/>
      <c r="BG176" s="207"/>
      <c r="BH176" s="207"/>
      <c r="BI176" s="207"/>
      <c r="BJ176" s="200"/>
      <c r="BK176" s="207"/>
      <c r="BL176" s="200"/>
      <c r="BM176" s="200"/>
    </row>
    <row r="177" spans="2:65" s="10" customFormat="1" ht="16.5" customHeight="1" x14ac:dyDescent="0.3">
      <c r="B177" s="157"/>
      <c r="C177" s="188">
        <v>54</v>
      </c>
      <c r="D177" s="188" t="s">
        <v>126</v>
      </c>
      <c r="E177" s="189" t="s">
        <v>309</v>
      </c>
      <c r="F177" s="287" t="s">
        <v>310</v>
      </c>
      <c r="G177" s="287"/>
      <c r="H177" s="287"/>
      <c r="I177" s="287"/>
      <c r="J177" s="190" t="s">
        <v>308</v>
      </c>
      <c r="K177" s="191">
        <v>45</v>
      </c>
      <c r="L177" s="288"/>
      <c r="M177" s="288"/>
      <c r="N177" s="288">
        <f t="shared" si="8"/>
        <v>0</v>
      </c>
      <c r="O177" s="286"/>
      <c r="P177" s="286"/>
      <c r="Q177" s="286"/>
      <c r="R177" s="159"/>
      <c r="T177" s="160"/>
      <c r="U177" s="158"/>
      <c r="V177" s="158"/>
      <c r="W177" s="158"/>
      <c r="X177" s="158"/>
      <c r="Y177" s="158"/>
      <c r="Z177" s="158"/>
      <c r="AA177" s="161"/>
      <c r="AT177" s="162" t="s">
        <v>125</v>
      </c>
      <c r="AU177" s="162" t="s">
        <v>90</v>
      </c>
      <c r="AV177" s="10" t="s">
        <v>90</v>
      </c>
      <c r="AW177" s="10" t="s">
        <v>28</v>
      </c>
      <c r="AX177" s="10" t="s">
        <v>76</v>
      </c>
      <c r="AY177" s="162" t="s">
        <v>121</v>
      </c>
    </row>
    <row r="178" spans="2:65" s="1" customFormat="1" ht="23.25" customHeight="1" x14ac:dyDescent="0.3">
      <c r="B178" s="120"/>
      <c r="C178" s="188">
        <v>55</v>
      </c>
      <c r="D178" s="188" t="s">
        <v>126</v>
      </c>
      <c r="E178" s="189" t="s">
        <v>313</v>
      </c>
      <c r="F178" s="287" t="s">
        <v>314</v>
      </c>
      <c r="G178" s="287"/>
      <c r="H178" s="287"/>
      <c r="I178" s="287"/>
      <c r="J178" s="190" t="s">
        <v>130</v>
      </c>
      <c r="K178" s="191">
        <v>45</v>
      </c>
      <c r="L178" s="288"/>
      <c r="M178" s="288"/>
      <c r="N178" s="288">
        <f t="shared" si="8"/>
        <v>0</v>
      </c>
      <c r="O178" s="286"/>
      <c r="P178" s="286"/>
      <c r="Q178" s="286"/>
      <c r="R178" s="123"/>
      <c r="T178" s="153" t="s">
        <v>5</v>
      </c>
      <c r="U178" s="41" t="s">
        <v>35</v>
      </c>
      <c r="V178" s="154">
        <v>0.82099999999999995</v>
      </c>
      <c r="W178" s="154" t="e">
        <f>V178*#REF!</f>
        <v>#REF!</v>
      </c>
      <c r="X178" s="154">
        <v>6.3200000000000001E-3</v>
      </c>
      <c r="Y178" s="154" t="e">
        <f>X178*#REF!</f>
        <v>#REF!</v>
      </c>
      <c r="Z178" s="154">
        <v>0</v>
      </c>
      <c r="AA178" s="155" t="e">
        <f>Z178*#REF!</f>
        <v>#REF!</v>
      </c>
      <c r="AR178" s="19" t="s">
        <v>127</v>
      </c>
      <c r="AT178" s="19" t="s">
        <v>122</v>
      </c>
      <c r="AU178" s="19" t="s">
        <v>90</v>
      </c>
      <c r="AY178" s="19" t="s">
        <v>121</v>
      </c>
      <c r="BE178" s="156" t="e">
        <f>IF(U178="základní",#REF!,0)</f>
        <v>#REF!</v>
      </c>
      <c r="BF178" s="156">
        <f>IF(U178="snížená",#REF!,0)</f>
        <v>0</v>
      </c>
      <c r="BG178" s="156">
        <f>IF(U178="zákl. přenesená",#REF!,0)</f>
        <v>0</v>
      </c>
      <c r="BH178" s="156">
        <f>IF(U178="sníž. přenesená",#REF!,0)</f>
        <v>0</v>
      </c>
      <c r="BI178" s="156">
        <f>IF(U178="nulová",#REF!,0)</f>
        <v>0</v>
      </c>
      <c r="BJ178" s="19" t="s">
        <v>76</v>
      </c>
      <c r="BK178" s="156" t="e">
        <f>ROUND(#REF!*#REF!,2)</f>
        <v>#REF!</v>
      </c>
      <c r="BL178" s="19" t="s">
        <v>127</v>
      </c>
      <c r="BM178" s="19" t="s">
        <v>148</v>
      </c>
    </row>
    <row r="179" spans="2:65" s="10" customFormat="1" ht="16.5" customHeight="1" x14ac:dyDescent="0.3">
      <c r="B179" s="157"/>
      <c r="C179" s="203">
        <v>56</v>
      </c>
      <c r="D179" s="203" t="s">
        <v>122</v>
      </c>
      <c r="E179" s="193" t="s">
        <v>423</v>
      </c>
      <c r="F179" s="289" t="s">
        <v>424</v>
      </c>
      <c r="G179" s="290"/>
      <c r="H179" s="290"/>
      <c r="I179" s="290"/>
      <c r="J179" s="205" t="s">
        <v>129</v>
      </c>
      <c r="K179" s="206">
        <f>SUM(N167:Q178)/100</f>
        <v>0</v>
      </c>
      <c r="L179" s="286">
        <v>1.35</v>
      </c>
      <c r="M179" s="286"/>
      <c r="N179" s="286">
        <f t="shared" si="8"/>
        <v>0</v>
      </c>
      <c r="O179" s="286"/>
      <c r="P179" s="286"/>
      <c r="Q179" s="286"/>
      <c r="R179" s="159"/>
      <c r="T179" s="160"/>
      <c r="U179" s="158"/>
      <c r="V179" s="158"/>
      <c r="W179" s="158"/>
      <c r="X179" s="158"/>
      <c r="Y179" s="158"/>
      <c r="Z179" s="158"/>
      <c r="AA179" s="161"/>
      <c r="AT179" s="162" t="s">
        <v>125</v>
      </c>
      <c r="AU179" s="162" t="s">
        <v>90</v>
      </c>
      <c r="AV179" s="10" t="s">
        <v>90</v>
      </c>
      <c r="AW179" s="10" t="s">
        <v>28</v>
      </c>
      <c r="AX179" s="10" t="s">
        <v>70</v>
      </c>
      <c r="AY179" s="162" t="s">
        <v>121</v>
      </c>
    </row>
    <row r="180" spans="2:65" x14ac:dyDescent="0.3">
      <c r="B180" s="56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8"/>
    </row>
  </sheetData>
  <mergeCells count="233">
    <mergeCell ref="F160:I160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N89:Q89"/>
    <mergeCell ref="N90:Q90"/>
    <mergeCell ref="N91:Q91"/>
    <mergeCell ref="N92:Q92"/>
    <mergeCell ref="N93:Q93"/>
    <mergeCell ref="N94:Q94"/>
    <mergeCell ref="N95:Q95"/>
    <mergeCell ref="F163:I163"/>
    <mergeCell ref="L163:M163"/>
    <mergeCell ref="N163:Q163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6:Q96"/>
    <mergeCell ref="N97:Q97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34:I134"/>
    <mergeCell ref="L134:M134"/>
    <mergeCell ref="N134:Q134"/>
    <mergeCell ref="F126:I126"/>
    <mergeCell ref="L126:M126"/>
    <mergeCell ref="N126:Q126"/>
    <mergeCell ref="F127:I127"/>
    <mergeCell ref="L127:M127"/>
    <mergeCell ref="N127:Q127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F135:I135"/>
    <mergeCell ref="L135:M135"/>
    <mergeCell ref="N135:Q135"/>
    <mergeCell ref="F136:I136"/>
    <mergeCell ref="L136:M136"/>
    <mergeCell ref="N136:Q136"/>
    <mergeCell ref="F138:I138"/>
    <mergeCell ref="F139:I139"/>
    <mergeCell ref="F140:I140"/>
    <mergeCell ref="F137:I137"/>
    <mergeCell ref="L137:M137"/>
    <mergeCell ref="N137:Q137"/>
    <mergeCell ref="F141:I141"/>
    <mergeCell ref="L141:M141"/>
    <mergeCell ref="N141:Q141"/>
    <mergeCell ref="L138:M138"/>
    <mergeCell ref="N138:Q138"/>
    <mergeCell ref="L139:M139"/>
    <mergeCell ref="N139:Q139"/>
    <mergeCell ref="L140:M140"/>
    <mergeCell ref="N140:Q140"/>
    <mergeCell ref="N159:Q159"/>
    <mergeCell ref="F145:I145"/>
    <mergeCell ref="F146:I146"/>
    <mergeCell ref="L146:M146"/>
    <mergeCell ref="N146:Q146"/>
    <mergeCell ref="F150:I150"/>
    <mergeCell ref="F151:I151"/>
    <mergeCell ref="L151:M151"/>
    <mergeCell ref="N151:Q151"/>
    <mergeCell ref="L145:M145"/>
    <mergeCell ref="N145:Q145"/>
    <mergeCell ref="L150:M150"/>
    <mergeCell ref="N150:Q150"/>
    <mergeCell ref="F147:I147"/>
    <mergeCell ref="L147:M147"/>
    <mergeCell ref="N147:Q147"/>
    <mergeCell ref="F148:I148"/>
    <mergeCell ref="L148:M148"/>
    <mergeCell ref="N148:Q148"/>
    <mergeCell ref="F156:I156"/>
    <mergeCell ref="L156:M156"/>
    <mergeCell ref="N156:Q156"/>
    <mergeCell ref="H1:K1"/>
    <mergeCell ref="N120:Q120"/>
    <mergeCell ref="N121:Q121"/>
    <mergeCell ref="N122:Q122"/>
    <mergeCell ref="N166:Q166"/>
    <mergeCell ref="F178:I178"/>
    <mergeCell ref="L178:M178"/>
    <mergeCell ref="N178:Q178"/>
    <mergeCell ref="F165:I165"/>
    <mergeCell ref="L165:M165"/>
    <mergeCell ref="N165:Q165"/>
    <mergeCell ref="F164:I164"/>
    <mergeCell ref="L164:M164"/>
    <mergeCell ref="N164:Q164"/>
    <mergeCell ref="F152:I152"/>
    <mergeCell ref="L152:M152"/>
    <mergeCell ref="N152:Q152"/>
    <mergeCell ref="F155:I155"/>
    <mergeCell ref="L155:M155"/>
    <mergeCell ref="N155:Q155"/>
    <mergeCell ref="F162:I162"/>
    <mergeCell ref="L162:M162"/>
    <mergeCell ref="N162:Q162"/>
    <mergeCell ref="L160:M160"/>
    <mergeCell ref="N125:Q125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L170:M170"/>
    <mergeCell ref="N170:Q170"/>
    <mergeCell ref="F149:I149"/>
    <mergeCell ref="L149:M149"/>
    <mergeCell ref="N149:Q149"/>
    <mergeCell ref="F157:I157"/>
    <mergeCell ref="L157:M157"/>
    <mergeCell ref="N157:Q157"/>
    <mergeCell ref="F153:I153"/>
    <mergeCell ref="L153:M153"/>
    <mergeCell ref="N153:Q153"/>
    <mergeCell ref="F154:I154"/>
    <mergeCell ref="L154:M154"/>
    <mergeCell ref="N154:Q154"/>
    <mergeCell ref="F170:I17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L179:M179"/>
    <mergeCell ref="N179:Q179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0"/>
  <sheetViews>
    <sheetView showGridLines="0" workbookViewId="0">
      <pane ySplit="1" topLeftCell="A84" activePane="bottomLeft" state="frozen"/>
      <selection pane="bottomLeft" activeCell="N99" sqref="N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85</v>
      </c>
      <c r="G1" s="14"/>
      <c r="H1" s="299" t="s">
        <v>86</v>
      </c>
      <c r="I1" s="299"/>
      <c r="J1" s="299"/>
      <c r="K1" s="299"/>
      <c r="L1" s="14" t="s">
        <v>87</v>
      </c>
      <c r="M1" s="12"/>
      <c r="N1" s="12"/>
      <c r="O1" s="13" t="s">
        <v>88</v>
      </c>
      <c r="P1" s="12"/>
      <c r="Q1" s="12"/>
      <c r="R1" s="12"/>
      <c r="S1" s="14" t="s">
        <v>89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81" t="s">
        <v>7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S2" s="245"/>
      <c r="T2" s="244" t="s">
        <v>13</v>
      </c>
      <c r="U2" s="245"/>
      <c r="V2" s="245"/>
      <c r="W2" s="245"/>
      <c r="X2" s="245"/>
      <c r="Y2" s="245"/>
      <c r="Z2" s="245"/>
      <c r="AA2" s="245"/>
      <c r="AB2" s="245"/>
      <c r="AC2" s="245"/>
      <c r="AT2" s="19" t="s">
        <v>79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T3" s="19" t="s">
        <v>90</v>
      </c>
    </row>
    <row r="4" spans="1:66" ht="36.950000000000003" customHeight="1" x14ac:dyDescent="0.3">
      <c r="B4" s="23"/>
      <c r="C4" s="274" t="s">
        <v>91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4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</row>
    <row r="6" spans="1:66" ht="25.35" customHeight="1" x14ac:dyDescent="0.3">
      <c r="B6" s="23"/>
      <c r="C6" s="25"/>
      <c r="D6" s="29" t="s">
        <v>16</v>
      </c>
      <c r="E6" s="25"/>
      <c r="F6" s="316" t="str">
        <f>'Rekapitulace stavby'!K6</f>
        <v>Výměna rozvodů vody,odpadů, oprava sociálního zázemí na 1.stupni ZŠ Butovická ve Studénce-I.etapa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25"/>
      <c r="R6" s="24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</row>
    <row r="7" spans="1:66" s="1" customFormat="1" ht="32.85" customHeight="1" x14ac:dyDescent="0.3">
      <c r="B7" s="32"/>
      <c r="C7" s="33"/>
      <c r="D7" s="28" t="s">
        <v>92</v>
      </c>
      <c r="E7" s="33"/>
      <c r="F7" s="284" t="s">
        <v>203</v>
      </c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3"/>
      <c r="R7" s="34"/>
    </row>
    <row r="8" spans="1:66" s="1" customFormat="1" ht="14.45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19</v>
      </c>
      <c r="E9" s="33"/>
      <c r="F9" s="170" t="s">
        <v>199</v>
      </c>
      <c r="G9" s="33"/>
      <c r="H9" s="33"/>
      <c r="I9" s="33"/>
      <c r="J9" s="33"/>
      <c r="K9" s="33"/>
      <c r="L9" s="33"/>
      <c r="M9" s="29" t="s">
        <v>20</v>
      </c>
      <c r="N9" s="33"/>
      <c r="O9" s="307">
        <v>44676</v>
      </c>
      <c r="P9" s="307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83" t="s">
        <v>5</v>
      </c>
      <c r="P11" s="283"/>
      <c r="Q11" s="33"/>
      <c r="R11" s="34"/>
    </row>
    <row r="12" spans="1:66" s="1" customFormat="1" ht="18" customHeight="1" x14ac:dyDescent="0.3">
      <c r="B12" s="32"/>
      <c r="C12" s="33"/>
      <c r="D12" s="33"/>
      <c r="E12" s="170" t="s">
        <v>200</v>
      </c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83" t="s">
        <v>5</v>
      </c>
      <c r="P12" s="283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83" t="s">
        <v>5</v>
      </c>
      <c r="P14" s="283"/>
      <c r="Q14" s="33"/>
      <c r="R14" s="34"/>
    </row>
    <row r="15" spans="1:66" s="1" customFormat="1" ht="18" customHeight="1" x14ac:dyDescent="0.3">
      <c r="B15" s="32"/>
      <c r="C15" s="33"/>
      <c r="D15" s="33"/>
      <c r="E15" s="27" t="s">
        <v>25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83" t="s">
        <v>5</v>
      </c>
      <c r="P15" s="283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83" t="s">
        <v>5</v>
      </c>
      <c r="P17" s="283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83" t="s">
        <v>5</v>
      </c>
      <c r="P18" s="283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29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83" t="s">
        <v>5</v>
      </c>
      <c r="P20" s="283"/>
      <c r="Q20" s="33"/>
      <c r="R20" s="34"/>
    </row>
    <row r="21" spans="2:18" s="1" customFormat="1" ht="18" customHeight="1" x14ac:dyDescent="0.3">
      <c r="B21" s="32"/>
      <c r="C21" s="33"/>
      <c r="D21" s="33"/>
      <c r="E21" s="27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83" t="s">
        <v>5</v>
      </c>
      <c r="P21" s="283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85" t="s">
        <v>5</v>
      </c>
      <c r="F24" s="285"/>
      <c r="G24" s="285"/>
      <c r="H24" s="285"/>
      <c r="I24" s="285"/>
      <c r="J24" s="285"/>
      <c r="K24" s="285"/>
      <c r="L24" s="285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93</v>
      </c>
      <c r="E27" s="33"/>
      <c r="F27" s="33"/>
      <c r="G27" s="33"/>
      <c r="H27" s="33"/>
      <c r="I27" s="33"/>
      <c r="J27" s="33"/>
      <c r="K27" s="33"/>
      <c r="L27" s="33"/>
      <c r="M27" s="260">
        <f>N88</f>
        <v>0</v>
      </c>
      <c r="N27" s="260"/>
      <c r="O27" s="260"/>
      <c r="P27" s="260"/>
      <c r="Q27" s="33"/>
      <c r="R27" s="34"/>
    </row>
    <row r="28" spans="2:18" s="1" customFormat="1" ht="14.45" customHeight="1" x14ac:dyDescent="0.3">
      <c r="B28" s="32"/>
      <c r="C28" s="33"/>
      <c r="D28" s="31" t="s">
        <v>94</v>
      </c>
      <c r="E28" s="33"/>
      <c r="F28" s="33"/>
      <c r="G28" s="33"/>
      <c r="H28" s="33"/>
      <c r="I28" s="33"/>
      <c r="J28" s="33"/>
      <c r="K28" s="33"/>
      <c r="L28" s="33"/>
      <c r="M28" s="260">
        <f>N96</f>
        <v>0</v>
      </c>
      <c r="N28" s="260"/>
      <c r="O28" s="260"/>
      <c r="P28" s="260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33</v>
      </c>
      <c r="E30" s="33"/>
      <c r="F30" s="33"/>
      <c r="G30" s="33"/>
      <c r="H30" s="33"/>
      <c r="I30" s="33"/>
      <c r="J30" s="33"/>
      <c r="K30" s="33"/>
      <c r="L30" s="33"/>
      <c r="M30" s="318">
        <f>ROUND(M27+M28,2)</f>
        <v>0</v>
      </c>
      <c r="N30" s="306"/>
      <c r="O30" s="306"/>
      <c r="P30" s="306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34</v>
      </c>
      <c r="E32" s="39" t="s">
        <v>35</v>
      </c>
      <c r="F32" s="40">
        <v>0.21</v>
      </c>
      <c r="G32" s="105" t="s">
        <v>36</v>
      </c>
      <c r="H32" s="319">
        <f>M30</f>
        <v>0</v>
      </c>
      <c r="I32" s="306"/>
      <c r="J32" s="306"/>
      <c r="K32" s="33"/>
      <c r="L32" s="33"/>
      <c r="M32" s="319">
        <f>SUM(H32*0.21)</f>
        <v>0</v>
      </c>
      <c r="N32" s="306"/>
      <c r="O32" s="306"/>
      <c r="P32" s="306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37</v>
      </c>
      <c r="F33" s="40">
        <v>0.15</v>
      </c>
      <c r="G33" s="105" t="s">
        <v>36</v>
      </c>
      <c r="H33" s="319">
        <f>ROUND((SUM(BF96:BF99)+SUM(BF117:BF189)), 2)</f>
        <v>0</v>
      </c>
      <c r="I33" s="306"/>
      <c r="J33" s="306"/>
      <c r="K33" s="33"/>
      <c r="L33" s="33"/>
      <c r="M33" s="319">
        <f>ROUND(ROUND((SUM(BF96:BF99)+SUM(BF117:BF189)), 2)*F33, 2)</f>
        <v>0</v>
      </c>
      <c r="N33" s="306"/>
      <c r="O33" s="306"/>
      <c r="P33" s="306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38</v>
      </c>
      <c r="F34" s="40">
        <v>0.21</v>
      </c>
      <c r="G34" s="105" t="s">
        <v>36</v>
      </c>
      <c r="H34" s="319">
        <f>ROUND((SUM(BG96:BG99)+SUM(BG117:BG189)), 2)</f>
        <v>0</v>
      </c>
      <c r="I34" s="306"/>
      <c r="J34" s="306"/>
      <c r="K34" s="33"/>
      <c r="L34" s="33"/>
      <c r="M34" s="319">
        <v>0</v>
      </c>
      <c r="N34" s="306"/>
      <c r="O34" s="306"/>
      <c r="P34" s="306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39</v>
      </c>
      <c r="F35" s="40">
        <v>0.15</v>
      </c>
      <c r="G35" s="105" t="s">
        <v>36</v>
      </c>
      <c r="H35" s="319">
        <f>ROUND((SUM(BH96:BH99)+SUM(BH117:BH189)), 2)</f>
        <v>0</v>
      </c>
      <c r="I35" s="306"/>
      <c r="J35" s="306"/>
      <c r="K35" s="33"/>
      <c r="L35" s="33"/>
      <c r="M35" s="319">
        <v>0</v>
      </c>
      <c r="N35" s="306"/>
      <c r="O35" s="306"/>
      <c r="P35" s="306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40</v>
      </c>
      <c r="F36" s="40">
        <v>0</v>
      </c>
      <c r="G36" s="105" t="s">
        <v>36</v>
      </c>
      <c r="H36" s="319">
        <f>ROUND((SUM(BI96:BI99)+SUM(BI117:BI189)), 2)</f>
        <v>0</v>
      </c>
      <c r="I36" s="306"/>
      <c r="J36" s="306"/>
      <c r="K36" s="33"/>
      <c r="L36" s="33"/>
      <c r="M36" s="319">
        <v>0</v>
      </c>
      <c r="N36" s="306"/>
      <c r="O36" s="306"/>
      <c r="P36" s="306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41</v>
      </c>
      <c r="E38" s="72"/>
      <c r="F38" s="72"/>
      <c r="G38" s="107" t="s">
        <v>42</v>
      </c>
      <c r="H38" s="108" t="s">
        <v>43</v>
      </c>
      <c r="I38" s="72"/>
      <c r="J38" s="72"/>
      <c r="K38" s="72"/>
      <c r="L38" s="320">
        <f>SUM(M30:M36)</f>
        <v>0</v>
      </c>
      <c r="M38" s="320"/>
      <c r="N38" s="320"/>
      <c r="O38" s="320"/>
      <c r="P38" s="321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44</v>
      </c>
      <c r="E50" s="48"/>
      <c r="F50" s="48"/>
      <c r="G50" s="48"/>
      <c r="H50" s="49"/>
      <c r="I50" s="33"/>
      <c r="J50" s="47" t="s">
        <v>45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46</v>
      </c>
      <c r="E59" s="53"/>
      <c r="F59" s="53"/>
      <c r="G59" s="54" t="s">
        <v>47</v>
      </c>
      <c r="H59" s="55"/>
      <c r="I59" s="33"/>
      <c r="J59" s="52" t="s">
        <v>46</v>
      </c>
      <c r="K59" s="53"/>
      <c r="L59" s="53"/>
      <c r="M59" s="53"/>
      <c r="N59" s="54" t="s">
        <v>47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48</v>
      </c>
      <c r="E61" s="48"/>
      <c r="F61" s="48"/>
      <c r="G61" s="48"/>
      <c r="H61" s="49"/>
      <c r="I61" s="33"/>
      <c r="J61" s="47" t="s">
        <v>49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46</v>
      </c>
      <c r="E70" s="53"/>
      <c r="F70" s="53"/>
      <c r="G70" s="54" t="s">
        <v>47</v>
      </c>
      <c r="H70" s="55"/>
      <c r="I70" s="33"/>
      <c r="J70" s="52" t="s">
        <v>46</v>
      </c>
      <c r="K70" s="53"/>
      <c r="L70" s="53"/>
      <c r="M70" s="53"/>
      <c r="N70" s="54" t="s">
        <v>47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74" t="s">
        <v>95</v>
      </c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16</v>
      </c>
      <c r="D78" s="33"/>
      <c r="E78" s="33"/>
      <c r="F78" s="316" t="str">
        <f>F6</f>
        <v>Výměna rozvodů vody,odpadů, oprava sociálního zázemí na 1.stupni ZŠ Butovická ve Studénce-I.etapa</v>
      </c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3"/>
      <c r="R78" s="34"/>
    </row>
    <row r="79" spans="2:18" s="1" customFormat="1" ht="36.950000000000003" customHeight="1" x14ac:dyDescent="0.3">
      <c r="B79" s="32"/>
      <c r="C79" s="66" t="s">
        <v>92</v>
      </c>
      <c r="D79" s="33"/>
      <c r="E79" s="33"/>
      <c r="F79" s="276" t="str">
        <f>F7</f>
        <v>Vodovod</v>
      </c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27" t="str">
        <f>F9</f>
        <v>Studénka</v>
      </c>
      <c r="G81" s="33"/>
      <c r="H81" s="33"/>
      <c r="I81" s="33"/>
      <c r="J81" s="33"/>
      <c r="K81" s="29" t="s">
        <v>20</v>
      </c>
      <c r="L81" s="33"/>
      <c r="M81" s="307">
        <f>IF(O9="","",O9)</f>
        <v>44676</v>
      </c>
      <c r="N81" s="307"/>
      <c r="O81" s="307"/>
      <c r="P81" s="307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 x14ac:dyDescent="0.3">
      <c r="B83" s="32"/>
      <c r="C83" s="29" t="s">
        <v>21</v>
      </c>
      <c r="D83" s="33"/>
      <c r="E83" s="33"/>
      <c r="F83" s="27" t="str">
        <f>E12</f>
        <v>Město Studénka</v>
      </c>
      <c r="G83" s="33"/>
      <c r="H83" s="33"/>
      <c r="I83" s="33"/>
      <c r="J83" s="33"/>
      <c r="K83" s="29" t="s">
        <v>26</v>
      </c>
      <c r="L83" s="33"/>
      <c r="M83" s="283" t="str">
        <f>E18</f>
        <v>ing. Krhovský</v>
      </c>
      <c r="N83" s="283"/>
      <c r="O83" s="283"/>
      <c r="P83" s="283"/>
      <c r="Q83" s="283"/>
      <c r="R83" s="34"/>
    </row>
    <row r="84" spans="2:47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>bude určen výběrem</v>
      </c>
      <c r="G84" s="33"/>
      <c r="H84" s="33"/>
      <c r="I84" s="33"/>
      <c r="J84" s="33"/>
      <c r="K84" s="29" t="s">
        <v>29</v>
      </c>
      <c r="L84" s="33"/>
      <c r="M84" s="283"/>
      <c r="N84" s="283"/>
      <c r="O84" s="283"/>
      <c r="P84" s="283"/>
      <c r="Q84" s="283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322" t="s">
        <v>96</v>
      </c>
      <c r="D86" s="323"/>
      <c r="E86" s="323"/>
      <c r="F86" s="323"/>
      <c r="G86" s="323"/>
      <c r="H86" s="101"/>
      <c r="I86" s="101"/>
      <c r="J86" s="101"/>
      <c r="K86" s="101"/>
      <c r="L86" s="101"/>
      <c r="M86" s="101"/>
      <c r="N86" s="322" t="s">
        <v>97</v>
      </c>
      <c r="O86" s="323"/>
      <c r="P86" s="323"/>
      <c r="Q86" s="323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09" t="s">
        <v>98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52">
        <f>N117</f>
        <v>0</v>
      </c>
      <c r="O88" s="312"/>
      <c r="P88" s="312"/>
      <c r="Q88" s="312"/>
      <c r="R88" s="34"/>
      <c r="AU88" s="19" t="s">
        <v>99</v>
      </c>
    </row>
    <row r="89" spans="2:47" s="6" customFormat="1" ht="24.95" customHeight="1" x14ac:dyDescent="0.3">
      <c r="B89" s="110"/>
      <c r="C89" s="111"/>
      <c r="D89" s="112" t="s">
        <v>100</v>
      </c>
      <c r="E89" s="111"/>
      <c r="F89" s="111"/>
      <c r="G89" s="111"/>
      <c r="H89" s="111"/>
      <c r="I89" s="111"/>
      <c r="J89" s="111"/>
      <c r="K89" s="111"/>
      <c r="L89" s="111"/>
      <c r="M89" s="111"/>
      <c r="N89" s="303">
        <f>N118</f>
        <v>0</v>
      </c>
      <c r="O89" s="324"/>
      <c r="P89" s="324"/>
      <c r="Q89" s="324"/>
      <c r="R89" s="113"/>
    </row>
    <row r="90" spans="2:47" s="7" customFormat="1" ht="19.899999999999999" customHeight="1" x14ac:dyDescent="0.3">
      <c r="B90" s="114"/>
      <c r="C90" s="115"/>
      <c r="D90" s="116" t="s">
        <v>258</v>
      </c>
      <c r="E90" s="115"/>
      <c r="F90" s="115"/>
      <c r="G90" s="115"/>
      <c r="H90" s="115"/>
      <c r="I90" s="115"/>
      <c r="J90" s="115"/>
      <c r="K90" s="115"/>
      <c r="L90" s="115"/>
      <c r="M90" s="115"/>
      <c r="N90" s="310">
        <f>N119</f>
        <v>0</v>
      </c>
      <c r="O90" s="311"/>
      <c r="P90" s="311"/>
      <c r="Q90" s="311"/>
      <c r="R90" s="117"/>
    </row>
    <row r="91" spans="2:47" s="7" customFormat="1" ht="19.899999999999999" customHeight="1" x14ac:dyDescent="0.3">
      <c r="B91" s="114"/>
      <c r="C91" s="115"/>
      <c r="D91" s="116" t="s">
        <v>259</v>
      </c>
      <c r="E91" s="115"/>
      <c r="F91" s="115"/>
      <c r="G91" s="115"/>
      <c r="H91" s="115"/>
      <c r="I91" s="115"/>
      <c r="J91" s="115"/>
      <c r="K91" s="115"/>
      <c r="L91" s="115"/>
      <c r="M91" s="115"/>
      <c r="N91" s="310">
        <f>N125</f>
        <v>0</v>
      </c>
      <c r="O91" s="311"/>
      <c r="P91" s="311"/>
      <c r="Q91" s="311"/>
      <c r="R91" s="117"/>
    </row>
    <row r="92" spans="2:47" s="7" customFormat="1" ht="19.899999999999999" customHeight="1" x14ac:dyDescent="0.3">
      <c r="B92" s="114"/>
      <c r="C92" s="115"/>
      <c r="D92" s="194" t="s">
        <v>261</v>
      </c>
      <c r="E92" s="115"/>
      <c r="F92" s="115"/>
      <c r="G92" s="115"/>
      <c r="H92" s="115"/>
      <c r="I92" s="115"/>
      <c r="J92" s="115"/>
      <c r="K92" s="115"/>
      <c r="L92" s="115"/>
      <c r="M92" s="115"/>
      <c r="N92" s="310">
        <f>N133</f>
        <v>0</v>
      </c>
      <c r="O92" s="311"/>
      <c r="P92" s="311"/>
      <c r="Q92" s="311"/>
      <c r="R92" s="117"/>
    </row>
    <row r="93" spans="2:47" s="7" customFormat="1" ht="19.899999999999999" customHeight="1" x14ac:dyDescent="0.3">
      <c r="B93" s="114"/>
      <c r="C93" s="115"/>
      <c r="D93" s="195" t="s">
        <v>263</v>
      </c>
      <c r="E93" s="115"/>
      <c r="F93" s="115"/>
      <c r="G93" s="115"/>
      <c r="H93" s="115"/>
      <c r="I93" s="115"/>
      <c r="J93" s="115"/>
      <c r="K93" s="115"/>
      <c r="L93" s="115"/>
      <c r="M93" s="115"/>
      <c r="N93" s="310">
        <f>N150</f>
        <v>0</v>
      </c>
      <c r="O93" s="311"/>
      <c r="P93" s="311"/>
      <c r="Q93" s="311"/>
      <c r="R93" s="117"/>
    </row>
    <row r="94" spans="2:47" s="7" customFormat="1" ht="19.899999999999999" customHeight="1" x14ac:dyDescent="0.3">
      <c r="B94" s="114"/>
      <c r="C94" s="115"/>
      <c r="D94" s="195" t="s">
        <v>101</v>
      </c>
      <c r="E94" s="115"/>
      <c r="F94" s="115"/>
      <c r="G94" s="115"/>
      <c r="H94" s="115"/>
      <c r="I94" s="115"/>
      <c r="J94" s="115"/>
      <c r="K94" s="115"/>
      <c r="L94" s="115"/>
      <c r="M94" s="115"/>
      <c r="N94" s="310">
        <f>N176</f>
        <v>0</v>
      </c>
      <c r="O94" s="311"/>
      <c r="P94" s="311"/>
      <c r="Q94" s="311"/>
      <c r="R94" s="117"/>
    </row>
    <row r="95" spans="2:47" s="1" customFormat="1" ht="21.75" customHeight="1" x14ac:dyDescent="0.3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 x14ac:dyDescent="0.3">
      <c r="B96" s="32"/>
      <c r="C96" s="109" t="s">
        <v>102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12">
        <f>ROUND(N97+N98,2)</f>
        <v>0</v>
      </c>
      <c r="O96" s="313"/>
      <c r="P96" s="313"/>
      <c r="Q96" s="313"/>
      <c r="R96" s="34"/>
      <c r="T96" s="118"/>
      <c r="U96" s="119" t="s">
        <v>34</v>
      </c>
    </row>
    <row r="97" spans="2:65" s="1" customFormat="1" ht="18" customHeight="1" x14ac:dyDescent="0.3">
      <c r="B97" s="120"/>
      <c r="C97" s="121"/>
      <c r="D97" s="314" t="s">
        <v>103</v>
      </c>
      <c r="E97" s="314"/>
      <c r="F97" s="314"/>
      <c r="G97" s="314"/>
      <c r="H97" s="314"/>
      <c r="I97" s="121"/>
      <c r="J97" s="121"/>
      <c r="K97" s="121"/>
      <c r="L97" s="121"/>
      <c r="M97" s="121"/>
      <c r="N97" s="315">
        <v>0</v>
      </c>
      <c r="O97" s="315"/>
      <c r="P97" s="315"/>
      <c r="Q97" s="315"/>
      <c r="R97" s="123"/>
      <c r="S97" s="124"/>
      <c r="T97" s="125"/>
      <c r="U97" s="126" t="s">
        <v>35</v>
      </c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7" t="s">
        <v>104</v>
      </c>
      <c r="AZ97" s="124"/>
      <c r="BA97" s="124"/>
      <c r="BB97" s="124"/>
      <c r="BC97" s="124"/>
      <c r="BD97" s="124"/>
      <c r="BE97" s="128">
        <f>IF(U97="základní",N97,0)</f>
        <v>0</v>
      </c>
      <c r="BF97" s="128">
        <f>IF(U97="snížená",N97,0)</f>
        <v>0</v>
      </c>
      <c r="BG97" s="128">
        <f>IF(U97="zákl. přenesená",N97,0)</f>
        <v>0</v>
      </c>
      <c r="BH97" s="128">
        <f>IF(U97="sníž. přenesená",N97,0)</f>
        <v>0</v>
      </c>
      <c r="BI97" s="128">
        <f>IF(U97="nulová",N97,0)</f>
        <v>0</v>
      </c>
      <c r="BJ97" s="127" t="s">
        <v>76</v>
      </c>
      <c r="BK97" s="124"/>
      <c r="BL97" s="124"/>
      <c r="BM97" s="124"/>
    </row>
    <row r="98" spans="2:65" s="1" customFormat="1" ht="18" customHeight="1" x14ac:dyDescent="0.3">
      <c r="B98" s="120"/>
      <c r="C98" s="121"/>
      <c r="D98" s="122" t="s">
        <v>105</v>
      </c>
      <c r="E98" s="121"/>
      <c r="F98" s="121"/>
      <c r="G98" s="121"/>
      <c r="H98" s="121"/>
      <c r="I98" s="121"/>
      <c r="J98" s="121"/>
      <c r="K98" s="121"/>
      <c r="L98" s="121"/>
      <c r="M98" s="121"/>
      <c r="N98" s="315">
        <v>0</v>
      </c>
      <c r="O98" s="315"/>
      <c r="P98" s="315"/>
      <c r="Q98" s="315"/>
      <c r="R98" s="123"/>
      <c r="S98" s="124"/>
      <c r="T98" s="129"/>
      <c r="U98" s="130" t="s">
        <v>35</v>
      </c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7" t="s">
        <v>106</v>
      </c>
      <c r="AZ98" s="124"/>
      <c r="BA98" s="124"/>
      <c r="BB98" s="124"/>
      <c r="BC98" s="124"/>
      <c r="BD98" s="124"/>
      <c r="BE98" s="128">
        <f>IF(U98="základní",N98,0)</f>
        <v>0</v>
      </c>
      <c r="BF98" s="128">
        <f>IF(U98="snížená",N98,0)</f>
        <v>0</v>
      </c>
      <c r="BG98" s="128">
        <f>IF(U98="zákl. přenesená",N98,0)</f>
        <v>0</v>
      </c>
      <c r="BH98" s="128">
        <f>IF(U98="sníž. přenesená",N98,0)</f>
        <v>0</v>
      </c>
      <c r="BI98" s="128">
        <f>IF(U98="nulová",N98,0)</f>
        <v>0</v>
      </c>
      <c r="BJ98" s="127" t="s">
        <v>76</v>
      </c>
      <c r="BK98" s="124"/>
      <c r="BL98" s="124"/>
      <c r="BM98" s="124"/>
    </row>
    <row r="99" spans="2:65" s="1" customFormat="1" x14ac:dyDescent="0.3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65" s="1" customFormat="1" ht="29.25" customHeight="1" x14ac:dyDescent="0.3">
      <c r="B100" s="32"/>
      <c r="C100" s="100" t="s">
        <v>84</v>
      </c>
      <c r="D100" s="101"/>
      <c r="E100" s="101"/>
      <c r="F100" s="101"/>
      <c r="G100" s="101"/>
      <c r="H100" s="101"/>
      <c r="I100" s="101"/>
      <c r="J100" s="101"/>
      <c r="K100" s="101"/>
      <c r="L100" s="264">
        <f>ROUND(SUM(N88+N96),2)</f>
        <v>0</v>
      </c>
      <c r="M100" s="264"/>
      <c r="N100" s="264"/>
      <c r="O100" s="264"/>
      <c r="P100" s="264"/>
      <c r="Q100" s="264"/>
      <c r="R100" s="34"/>
    </row>
    <row r="101" spans="2:65" s="1" customFormat="1" ht="6.95" customHeight="1" x14ac:dyDescent="0.3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</row>
    <row r="105" spans="2:65" s="1" customFormat="1" ht="6.95" customHeight="1" x14ac:dyDescent="0.3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6" spans="2:65" s="1" customFormat="1" ht="36.950000000000003" customHeight="1" x14ac:dyDescent="0.3">
      <c r="B106" s="32"/>
      <c r="C106" s="274" t="s">
        <v>107</v>
      </c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4"/>
    </row>
    <row r="107" spans="2:65" s="1" customFormat="1" ht="6.95" customHeight="1" x14ac:dyDescent="0.3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65" s="1" customFormat="1" ht="30" customHeight="1" x14ac:dyDescent="0.3">
      <c r="B108" s="32"/>
      <c r="C108" s="29" t="s">
        <v>16</v>
      </c>
      <c r="D108" s="33"/>
      <c r="E108" s="33"/>
      <c r="F108" s="316" t="str">
        <f>F6</f>
        <v>Výměna rozvodů vody,odpadů, oprava sociálního zázemí na 1.stupni ZŠ Butovická ve Studénce-I.etapa</v>
      </c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3"/>
      <c r="R108" s="34"/>
    </row>
    <row r="109" spans="2:65" s="1" customFormat="1" ht="36.950000000000003" customHeight="1" x14ac:dyDescent="0.3">
      <c r="B109" s="32"/>
      <c r="C109" s="66" t="s">
        <v>92</v>
      </c>
      <c r="D109" s="33"/>
      <c r="E109" s="33"/>
      <c r="F109" s="276" t="str">
        <f>F7</f>
        <v>Vodovod</v>
      </c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3"/>
      <c r="R109" s="34"/>
    </row>
    <row r="110" spans="2:65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65" s="1" customFormat="1" ht="18" customHeight="1" x14ac:dyDescent="0.3">
      <c r="B111" s="32"/>
      <c r="C111" s="29" t="s">
        <v>19</v>
      </c>
      <c r="D111" s="33"/>
      <c r="E111" s="33"/>
      <c r="F111" s="27" t="str">
        <f>F9</f>
        <v>Studénka</v>
      </c>
      <c r="G111" s="33"/>
      <c r="H111" s="33"/>
      <c r="I111" s="33"/>
      <c r="J111" s="33"/>
      <c r="K111" s="29" t="s">
        <v>20</v>
      </c>
      <c r="L111" s="33"/>
      <c r="M111" s="307">
        <v>44077</v>
      </c>
      <c r="N111" s="307"/>
      <c r="O111" s="307"/>
      <c r="P111" s="307"/>
      <c r="Q111" s="33"/>
      <c r="R111" s="34"/>
    </row>
    <row r="112" spans="2:65" s="1" customFormat="1" ht="6.95" customHeight="1" x14ac:dyDescent="0.3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5" x14ac:dyDescent="0.3">
      <c r="B113" s="32"/>
      <c r="C113" s="29" t="s">
        <v>21</v>
      </c>
      <c r="D113" s="33"/>
      <c r="E113" s="33"/>
      <c r="F113" s="27" t="str">
        <f>E12</f>
        <v>Město Studénka</v>
      </c>
      <c r="G113" s="33"/>
      <c r="H113" s="33"/>
      <c r="I113" s="33"/>
      <c r="J113" s="33"/>
      <c r="K113" s="29" t="s">
        <v>26</v>
      </c>
      <c r="L113" s="33"/>
      <c r="M113" s="283" t="str">
        <f>E18</f>
        <v>ing. Krhovský</v>
      </c>
      <c r="N113" s="283"/>
      <c r="O113" s="283"/>
      <c r="P113" s="283"/>
      <c r="Q113" s="283"/>
      <c r="R113" s="34"/>
    </row>
    <row r="114" spans="2:65" s="1" customFormat="1" ht="14.45" customHeight="1" x14ac:dyDescent="0.3">
      <c r="B114" s="32"/>
      <c r="C114" s="29" t="s">
        <v>24</v>
      </c>
      <c r="D114" s="33"/>
      <c r="E114" s="33"/>
      <c r="F114" s="27" t="str">
        <f>IF(E15="","",E15)</f>
        <v>bude určen výběrem</v>
      </c>
      <c r="G114" s="33"/>
      <c r="H114" s="33"/>
      <c r="I114" s="33"/>
      <c r="J114" s="33"/>
      <c r="K114" s="29" t="s">
        <v>29</v>
      </c>
      <c r="L114" s="33"/>
      <c r="M114" s="283">
        <f>E21</f>
        <v>0</v>
      </c>
      <c r="N114" s="283"/>
      <c r="O114" s="283"/>
      <c r="P114" s="283"/>
      <c r="Q114" s="283"/>
      <c r="R114" s="34"/>
    </row>
    <row r="115" spans="2:65" s="1" customFormat="1" ht="10.3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8" customFormat="1" ht="29.25" customHeight="1" x14ac:dyDescent="0.3">
      <c r="B116" s="131"/>
      <c r="C116" s="132" t="s">
        <v>108</v>
      </c>
      <c r="D116" s="133" t="s">
        <v>109</v>
      </c>
      <c r="E116" s="133" t="s">
        <v>52</v>
      </c>
      <c r="F116" s="308" t="s">
        <v>110</v>
      </c>
      <c r="G116" s="308"/>
      <c r="H116" s="308"/>
      <c r="I116" s="308"/>
      <c r="J116" s="133" t="s">
        <v>111</v>
      </c>
      <c r="K116" s="133" t="s">
        <v>112</v>
      </c>
      <c r="L116" s="308" t="s">
        <v>113</v>
      </c>
      <c r="M116" s="308"/>
      <c r="N116" s="308" t="s">
        <v>97</v>
      </c>
      <c r="O116" s="308"/>
      <c r="P116" s="308"/>
      <c r="Q116" s="309"/>
      <c r="R116" s="134"/>
      <c r="T116" s="73" t="s">
        <v>114</v>
      </c>
      <c r="U116" s="74" t="s">
        <v>34</v>
      </c>
      <c r="V116" s="74" t="s">
        <v>115</v>
      </c>
      <c r="W116" s="74" t="s">
        <v>116</v>
      </c>
      <c r="X116" s="74" t="s">
        <v>117</v>
      </c>
      <c r="Y116" s="74" t="s">
        <v>118</v>
      </c>
      <c r="Z116" s="74" t="s">
        <v>119</v>
      </c>
      <c r="AA116" s="75" t="s">
        <v>120</v>
      </c>
    </row>
    <row r="117" spans="2:65" s="1" customFormat="1" ht="29.25" customHeight="1" x14ac:dyDescent="0.35">
      <c r="B117" s="32"/>
      <c r="C117" s="77" t="s">
        <v>93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02">
        <f>SUM(N118)</f>
        <v>0</v>
      </c>
      <c r="O117" s="303"/>
      <c r="P117" s="303"/>
      <c r="Q117" s="303"/>
      <c r="R117" s="34"/>
      <c r="T117" s="76"/>
      <c r="U117" s="48"/>
      <c r="V117" s="48"/>
      <c r="W117" s="135" t="e">
        <f>W118</f>
        <v>#REF!</v>
      </c>
      <c r="X117" s="48"/>
      <c r="Y117" s="135" t="e">
        <f>Y118</f>
        <v>#REF!</v>
      </c>
      <c r="Z117" s="48"/>
      <c r="AA117" s="136" t="e">
        <f>AA118</f>
        <v>#REF!</v>
      </c>
      <c r="AT117" s="19" t="s">
        <v>69</v>
      </c>
      <c r="AU117" s="19" t="s">
        <v>99</v>
      </c>
      <c r="BK117" s="137" t="e">
        <f>BK118</f>
        <v>#REF!</v>
      </c>
    </row>
    <row r="118" spans="2:65" s="9" customFormat="1" ht="37.35" customHeight="1" x14ac:dyDescent="0.35">
      <c r="B118" s="138"/>
      <c r="C118" s="139"/>
      <c r="D118" s="140" t="s">
        <v>100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302">
        <f>SUM(N119+N125+N133+N150+N176)</f>
        <v>0</v>
      </c>
      <c r="O118" s="303"/>
      <c r="P118" s="303"/>
      <c r="Q118" s="303"/>
      <c r="R118" s="141"/>
      <c r="T118" s="142"/>
      <c r="U118" s="139"/>
      <c r="V118" s="139"/>
      <c r="W118" s="143" t="e">
        <f>W119+W125+W133+W150+W175</f>
        <v>#REF!</v>
      </c>
      <c r="X118" s="139"/>
      <c r="Y118" s="143" t="e">
        <f>Y119+Y125+Y133+Y150+Y175</f>
        <v>#REF!</v>
      </c>
      <c r="Z118" s="139"/>
      <c r="AA118" s="144" t="e">
        <f>AA119+AA125+AA133+AA150+AA175</f>
        <v>#REF!</v>
      </c>
      <c r="AR118" s="145" t="s">
        <v>90</v>
      </c>
      <c r="AT118" s="146" t="s">
        <v>69</v>
      </c>
      <c r="AU118" s="146" t="s">
        <v>70</v>
      </c>
      <c r="AY118" s="145" t="s">
        <v>121</v>
      </c>
      <c r="BK118" s="147" t="e">
        <f>BK119+BK125+BK133+BK150+BK175</f>
        <v>#REF!</v>
      </c>
    </row>
    <row r="119" spans="2:65" s="9" customFormat="1" ht="19.899999999999999" customHeight="1" x14ac:dyDescent="0.3">
      <c r="B119" s="138"/>
      <c r="C119" s="139"/>
      <c r="D119" s="148" t="s">
        <v>241</v>
      </c>
      <c r="E119" s="148"/>
      <c r="F119" s="148"/>
      <c r="G119" s="148"/>
      <c r="H119" s="148"/>
      <c r="I119" s="148"/>
      <c r="J119" s="148"/>
      <c r="K119" s="148"/>
      <c r="L119" s="148"/>
      <c r="M119" s="148"/>
      <c r="N119" s="304">
        <f>SUM(N120:Q124)</f>
        <v>0</v>
      </c>
      <c r="O119" s="305"/>
      <c r="P119" s="305"/>
      <c r="Q119" s="305"/>
      <c r="R119" s="141"/>
      <c r="T119" s="142"/>
      <c r="U119" s="139"/>
      <c r="V119" s="139"/>
      <c r="W119" s="143">
        <f>SUM(W124:W124)</f>
        <v>0</v>
      </c>
      <c r="X119" s="139"/>
      <c r="Y119" s="143">
        <f>SUM(Y124:Y124)</f>
        <v>0</v>
      </c>
      <c r="Z119" s="139"/>
      <c r="AA119" s="144">
        <f>SUM(AA124:AA124)</f>
        <v>0</v>
      </c>
      <c r="AR119" s="145" t="s">
        <v>90</v>
      </c>
      <c r="AT119" s="146" t="s">
        <v>69</v>
      </c>
      <c r="AU119" s="146" t="s">
        <v>76</v>
      </c>
      <c r="AY119" s="145" t="s">
        <v>121</v>
      </c>
      <c r="BK119" s="147">
        <f>SUM(BK124:BK124)</f>
        <v>0</v>
      </c>
    </row>
    <row r="120" spans="2:65" s="9" customFormat="1" ht="29.25" customHeight="1" x14ac:dyDescent="0.3">
      <c r="B120" s="138"/>
      <c r="C120" s="188">
        <v>1</v>
      </c>
      <c r="D120" s="188" t="s">
        <v>126</v>
      </c>
      <c r="E120" s="189" t="s">
        <v>426</v>
      </c>
      <c r="F120" s="325" t="s">
        <v>427</v>
      </c>
      <c r="G120" s="326"/>
      <c r="H120" s="326"/>
      <c r="I120" s="327"/>
      <c r="J120" s="190" t="s">
        <v>128</v>
      </c>
      <c r="K120" s="191">
        <v>1.5</v>
      </c>
      <c r="L120" s="328"/>
      <c r="M120" s="329"/>
      <c r="N120" s="328">
        <f t="shared" ref="N120:N123" si="0">ROUND(L120*K120,2)</f>
        <v>0</v>
      </c>
      <c r="O120" s="330"/>
      <c r="P120" s="330"/>
      <c r="Q120" s="329"/>
      <c r="R120" s="141"/>
      <c r="T120" s="142"/>
      <c r="U120" s="139"/>
      <c r="V120" s="139"/>
      <c r="W120" s="143"/>
      <c r="X120" s="139"/>
      <c r="Y120" s="143"/>
      <c r="Z120" s="139"/>
      <c r="AA120" s="144"/>
      <c r="AR120" s="145"/>
      <c r="AT120" s="146"/>
      <c r="AU120" s="146"/>
      <c r="AY120" s="145"/>
      <c r="BK120" s="147"/>
    </row>
    <row r="121" spans="2:65" s="9" customFormat="1" ht="29.25" customHeight="1" x14ac:dyDescent="0.3">
      <c r="B121" s="138"/>
      <c r="C121" s="188">
        <v>2</v>
      </c>
      <c r="D121" s="188" t="s">
        <v>126</v>
      </c>
      <c r="E121" s="189" t="s">
        <v>428</v>
      </c>
      <c r="F121" s="325" t="s">
        <v>429</v>
      </c>
      <c r="G121" s="326"/>
      <c r="H121" s="326"/>
      <c r="I121" s="327"/>
      <c r="J121" s="190" t="s">
        <v>128</v>
      </c>
      <c r="K121" s="191">
        <v>1.5</v>
      </c>
      <c r="L121" s="328"/>
      <c r="M121" s="329"/>
      <c r="N121" s="328">
        <f t="shared" si="0"/>
        <v>0</v>
      </c>
      <c r="O121" s="330"/>
      <c r="P121" s="330"/>
      <c r="Q121" s="329"/>
      <c r="R121" s="141"/>
      <c r="T121" s="142"/>
      <c r="U121" s="139"/>
      <c r="V121" s="139"/>
      <c r="W121" s="143"/>
      <c r="X121" s="139"/>
      <c r="Y121" s="143"/>
      <c r="Z121" s="139"/>
      <c r="AA121" s="144"/>
      <c r="AR121" s="145"/>
      <c r="AT121" s="146"/>
      <c r="AU121" s="146"/>
      <c r="AY121" s="145"/>
      <c r="BK121" s="147"/>
    </row>
    <row r="122" spans="2:65" s="9" customFormat="1" ht="29.25" customHeight="1" x14ac:dyDescent="0.3">
      <c r="B122" s="138"/>
      <c r="C122" s="188">
        <v>3</v>
      </c>
      <c r="D122" s="188" t="s">
        <v>126</v>
      </c>
      <c r="E122" s="189" t="s">
        <v>430</v>
      </c>
      <c r="F122" s="325" t="s">
        <v>431</v>
      </c>
      <c r="G122" s="326"/>
      <c r="H122" s="326"/>
      <c r="I122" s="327"/>
      <c r="J122" s="190" t="s">
        <v>128</v>
      </c>
      <c r="K122" s="191">
        <v>0.5</v>
      </c>
      <c r="L122" s="328"/>
      <c r="M122" s="329"/>
      <c r="N122" s="328">
        <f t="shared" si="0"/>
        <v>0</v>
      </c>
      <c r="O122" s="330"/>
      <c r="P122" s="330"/>
      <c r="Q122" s="329"/>
      <c r="R122" s="141"/>
      <c r="T122" s="142"/>
      <c r="U122" s="139"/>
      <c r="V122" s="139"/>
      <c r="W122" s="143"/>
      <c r="X122" s="139"/>
      <c r="Y122" s="143"/>
      <c r="Z122" s="139"/>
      <c r="AA122" s="144"/>
      <c r="AR122" s="145"/>
      <c r="AT122" s="146"/>
      <c r="AU122" s="146"/>
      <c r="AY122" s="145"/>
      <c r="BK122" s="147"/>
    </row>
    <row r="123" spans="2:65" s="9" customFormat="1" ht="29.25" customHeight="1" x14ac:dyDescent="0.3">
      <c r="B123" s="138"/>
      <c r="C123" s="203">
        <v>4</v>
      </c>
      <c r="D123" s="203" t="s">
        <v>122</v>
      </c>
      <c r="E123" s="204" t="s">
        <v>260</v>
      </c>
      <c r="F123" s="290" t="s">
        <v>432</v>
      </c>
      <c r="G123" s="290"/>
      <c r="H123" s="290"/>
      <c r="I123" s="290"/>
      <c r="J123" s="205" t="s">
        <v>128</v>
      </c>
      <c r="K123" s="206">
        <v>3.5</v>
      </c>
      <c r="L123" s="286"/>
      <c r="M123" s="286"/>
      <c r="N123" s="286">
        <f t="shared" si="0"/>
        <v>0</v>
      </c>
      <c r="O123" s="286"/>
      <c r="P123" s="286"/>
      <c r="Q123" s="286"/>
      <c r="R123" s="141"/>
      <c r="T123" s="142"/>
      <c r="U123" s="139"/>
      <c r="V123" s="139"/>
      <c r="W123" s="143"/>
      <c r="X123" s="139"/>
      <c r="Y123" s="143"/>
      <c r="Z123" s="139"/>
      <c r="AA123" s="144"/>
      <c r="AR123" s="145"/>
      <c r="AT123" s="146"/>
      <c r="AU123" s="146"/>
      <c r="AY123" s="145"/>
      <c r="BK123" s="147"/>
    </row>
    <row r="124" spans="2:65" s="173" customFormat="1" ht="25.5" customHeight="1" x14ac:dyDescent="0.3">
      <c r="B124" s="175"/>
      <c r="C124" s="178">
        <v>5</v>
      </c>
      <c r="D124" s="178" t="s">
        <v>122</v>
      </c>
      <c r="E124" s="179" t="s">
        <v>242</v>
      </c>
      <c r="F124" s="290" t="s">
        <v>243</v>
      </c>
      <c r="G124" s="290"/>
      <c r="H124" s="290"/>
      <c r="I124" s="290"/>
      <c r="J124" s="180" t="s">
        <v>129</v>
      </c>
      <c r="K124" s="192">
        <f>SUM(N120:Q123)/100</f>
        <v>0</v>
      </c>
      <c r="L124" s="286">
        <v>1.77</v>
      </c>
      <c r="M124" s="286"/>
      <c r="N124" s="286">
        <f t="shared" ref="N124" si="1">ROUND(L124*K124,2)</f>
        <v>0</v>
      </c>
      <c r="O124" s="286"/>
      <c r="P124" s="286"/>
      <c r="Q124" s="286"/>
      <c r="R124" s="176"/>
      <c r="T124" s="153"/>
      <c r="U124" s="41"/>
      <c r="V124" s="154"/>
      <c r="W124" s="154"/>
      <c r="X124" s="154"/>
      <c r="Y124" s="154"/>
      <c r="Z124" s="154"/>
      <c r="AA124" s="155"/>
      <c r="AR124" s="174"/>
      <c r="AT124" s="174"/>
      <c r="AU124" s="174"/>
      <c r="AY124" s="174"/>
      <c r="BE124" s="177"/>
      <c r="BF124" s="177"/>
      <c r="BG124" s="177"/>
      <c r="BH124" s="177"/>
      <c r="BI124" s="177"/>
      <c r="BJ124" s="174"/>
      <c r="BK124" s="177"/>
      <c r="BL124" s="174"/>
      <c r="BM124" s="174"/>
    </row>
    <row r="125" spans="2:65" s="9" customFormat="1" ht="29.85" customHeight="1" x14ac:dyDescent="0.3">
      <c r="B125" s="138"/>
      <c r="C125" s="139"/>
      <c r="D125" s="148" t="s">
        <v>244</v>
      </c>
      <c r="E125" s="148"/>
      <c r="F125" s="148"/>
      <c r="G125" s="148"/>
      <c r="H125" s="148"/>
      <c r="I125" s="148"/>
      <c r="J125" s="148"/>
      <c r="K125" s="148"/>
      <c r="L125" s="148"/>
      <c r="M125" s="148"/>
      <c r="N125" s="304">
        <f>SUM(N126:Q132)</f>
        <v>0</v>
      </c>
      <c r="O125" s="305"/>
      <c r="P125" s="305"/>
      <c r="Q125" s="305"/>
      <c r="R125" s="141"/>
      <c r="T125" s="142"/>
      <c r="U125" s="139"/>
      <c r="V125" s="139"/>
      <c r="W125" s="143">
        <f>SUM(W132:W132)</f>
        <v>0</v>
      </c>
      <c r="X125" s="139"/>
      <c r="Y125" s="143">
        <f>SUM(Y132:Y132)</f>
        <v>0</v>
      </c>
      <c r="Z125" s="139"/>
      <c r="AA125" s="144">
        <f>SUM(AA132:AA132)</f>
        <v>0</v>
      </c>
      <c r="AR125" s="145" t="s">
        <v>90</v>
      </c>
      <c r="AT125" s="146" t="s">
        <v>69</v>
      </c>
      <c r="AU125" s="146" t="s">
        <v>76</v>
      </c>
      <c r="AY125" s="145" t="s">
        <v>121</v>
      </c>
      <c r="BK125" s="147">
        <f>SUM(BK132:BK132)</f>
        <v>0</v>
      </c>
    </row>
    <row r="126" spans="2:65" s="9" customFormat="1" ht="29.85" customHeight="1" x14ac:dyDescent="0.3">
      <c r="B126" s="138"/>
      <c r="C126" s="203">
        <v>6</v>
      </c>
      <c r="D126" s="203" t="s">
        <v>122</v>
      </c>
      <c r="E126" s="193" t="s">
        <v>245</v>
      </c>
      <c r="F126" s="290" t="s">
        <v>433</v>
      </c>
      <c r="G126" s="290"/>
      <c r="H126" s="290"/>
      <c r="I126" s="290"/>
      <c r="J126" s="205" t="s">
        <v>128</v>
      </c>
      <c r="K126" s="206">
        <v>101</v>
      </c>
      <c r="L126" s="286"/>
      <c r="M126" s="286"/>
      <c r="N126" s="286">
        <f t="shared" ref="N126:N129" si="2">ROUND(L126*K126,2)</f>
        <v>0</v>
      </c>
      <c r="O126" s="286"/>
      <c r="P126" s="286"/>
      <c r="Q126" s="286"/>
      <c r="R126" s="141"/>
      <c r="T126" s="142"/>
      <c r="U126" s="139"/>
      <c r="V126" s="139"/>
      <c r="W126" s="143"/>
      <c r="X126" s="139"/>
      <c r="Y126" s="143"/>
      <c r="Z126" s="139"/>
      <c r="AA126" s="144"/>
      <c r="AR126" s="145"/>
      <c r="AT126" s="146"/>
      <c r="AU126" s="146"/>
      <c r="AY126" s="145"/>
      <c r="BK126" s="147"/>
    </row>
    <row r="127" spans="2:65" s="9" customFormat="1" ht="29.85" customHeight="1" x14ac:dyDescent="0.3">
      <c r="B127" s="138"/>
      <c r="C127" s="203">
        <v>7</v>
      </c>
      <c r="D127" s="203" t="s">
        <v>122</v>
      </c>
      <c r="E127" s="193" t="s">
        <v>246</v>
      </c>
      <c r="F127" s="290" t="s">
        <v>434</v>
      </c>
      <c r="G127" s="290"/>
      <c r="H127" s="290"/>
      <c r="I127" s="290"/>
      <c r="J127" s="205" t="s">
        <v>128</v>
      </c>
      <c r="K127" s="206">
        <v>41</v>
      </c>
      <c r="L127" s="286"/>
      <c r="M127" s="286"/>
      <c r="N127" s="286">
        <f t="shared" si="2"/>
        <v>0</v>
      </c>
      <c r="O127" s="286"/>
      <c r="P127" s="286"/>
      <c r="Q127" s="286"/>
      <c r="R127" s="141"/>
      <c r="T127" s="142"/>
      <c r="U127" s="139"/>
      <c r="V127" s="139"/>
      <c r="W127" s="143"/>
      <c r="X127" s="139"/>
      <c r="Y127" s="143"/>
      <c r="Z127" s="139"/>
      <c r="AA127" s="144"/>
      <c r="AR127" s="145"/>
      <c r="AT127" s="146"/>
      <c r="AU127" s="146"/>
      <c r="AY127" s="145"/>
      <c r="BK127" s="147"/>
    </row>
    <row r="128" spans="2:65" s="9" customFormat="1" ht="29.85" customHeight="1" x14ac:dyDescent="0.3">
      <c r="B128" s="138"/>
      <c r="C128" s="203">
        <v>8</v>
      </c>
      <c r="D128" s="203" t="s">
        <v>122</v>
      </c>
      <c r="E128" s="193" t="s">
        <v>247</v>
      </c>
      <c r="F128" s="290" t="s">
        <v>435</v>
      </c>
      <c r="G128" s="290"/>
      <c r="H128" s="290"/>
      <c r="I128" s="290"/>
      <c r="J128" s="212" t="s">
        <v>128</v>
      </c>
      <c r="K128" s="206">
        <v>13</v>
      </c>
      <c r="L128" s="286"/>
      <c r="M128" s="286"/>
      <c r="N128" s="286">
        <f t="shared" si="2"/>
        <v>0</v>
      </c>
      <c r="O128" s="286"/>
      <c r="P128" s="286"/>
      <c r="Q128" s="286"/>
      <c r="R128" s="141"/>
      <c r="T128" s="142"/>
      <c r="U128" s="139"/>
      <c r="V128" s="139"/>
      <c r="W128" s="143"/>
      <c r="X128" s="139"/>
      <c r="Y128" s="143"/>
      <c r="Z128" s="139"/>
      <c r="AA128" s="144"/>
      <c r="AR128" s="145"/>
      <c r="AT128" s="146"/>
      <c r="AU128" s="146"/>
      <c r="AY128" s="145"/>
      <c r="BK128" s="147"/>
    </row>
    <row r="129" spans="2:65" s="9" customFormat="1" ht="29.85" customHeight="1" x14ac:dyDescent="0.3">
      <c r="B129" s="138"/>
      <c r="C129" s="203">
        <v>9</v>
      </c>
      <c r="D129" s="203" t="s">
        <v>122</v>
      </c>
      <c r="E129" s="204" t="s">
        <v>436</v>
      </c>
      <c r="F129" s="290" t="s">
        <v>437</v>
      </c>
      <c r="G129" s="290"/>
      <c r="H129" s="290"/>
      <c r="I129" s="290"/>
      <c r="J129" s="212" t="s">
        <v>128</v>
      </c>
      <c r="K129" s="206">
        <v>7</v>
      </c>
      <c r="L129" s="286"/>
      <c r="M129" s="286"/>
      <c r="N129" s="286">
        <f t="shared" si="2"/>
        <v>0</v>
      </c>
      <c r="O129" s="286"/>
      <c r="P129" s="286"/>
      <c r="Q129" s="286"/>
      <c r="R129" s="141"/>
      <c r="T129" s="142"/>
      <c r="U129" s="139"/>
      <c r="V129" s="139"/>
      <c r="W129" s="143"/>
      <c r="X129" s="139"/>
      <c r="Y129" s="143"/>
      <c r="Z129" s="139"/>
      <c r="AA129" s="144"/>
      <c r="AR129" s="145"/>
      <c r="AT129" s="146"/>
      <c r="AU129" s="146"/>
      <c r="AY129" s="145"/>
      <c r="BK129" s="147"/>
    </row>
    <row r="130" spans="2:65" s="9" customFormat="1" ht="29.85" customHeight="1" x14ac:dyDescent="0.3">
      <c r="B130" s="138"/>
      <c r="C130" s="203">
        <v>10</v>
      </c>
      <c r="D130" s="203" t="s">
        <v>122</v>
      </c>
      <c r="E130" s="193" t="s">
        <v>438</v>
      </c>
      <c r="F130" s="289" t="s">
        <v>439</v>
      </c>
      <c r="G130" s="290"/>
      <c r="H130" s="290"/>
      <c r="I130" s="290"/>
      <c r="J130" s="205" t="s">
        <v>128</v>
      </c>
      <c r="K130" s="206">
        <v>162</v>
      </c>
      <c r="L130" s="286"/>
      <c r="M130" s="286"/>
      <c r="N130" s="286">
        <f>ROUND(L130*K130,2)</f>
        <v>0</v>
      </c>
      <c r="O130" s="286"/>
      <c r="P130" s="286"/>
      <c r="Q130" s="286"/>
      <c r="R130" s="141"/>
      <c r="T130" s="142"/>
      <c r="U130" s="139"/>
      <c r="V130" s="139"/>
      <c r="W130" s="143"/>
      <c r="X130" s="139"/>
      <c r="Y130" s="143"/>
      <c r="Z130" s="139"/>
      <c r="AA130" s="144"/>
      <c r="AR130" s="145"/>
      <c r="AT130" s="146"/>
      <c r="AU130" s="146"/>
      <c r="AY130" s="145"/>
      <c r="BK130" s="147"/>
    </row>
    <row r="131" spans="2:65" s="9" customFormat="1" ht="29.85" customHeight="1" x14ac:dyDescent="0.3">
      <c r="B131" s="138"/>
      <c r="C131" s="203">
        <v>11</v>
      </c>
      <c r="D131" s="203" t="s">
        <v>122</v>
      </c>
      <c r="E131" s="204" t="s">
        <v>248</v>
      </c>
      <c r="F131" s="290" t="s">
        <v>249</v>
      </c>
      <c r="G131" s="290"/>
      <c r="H131" s="290"/>
      <c r="I131" s="290"/>
      <c r="J131" s="205" t="s">
        <v>128</v>
      </c>
      <c r="K131" s="206">
        <v>162</v>
      </c>
      <c r="L131" s="286"/>
      <c r="M131" s="286"/>
      <c r="N131" s="286">
        <f>ROUND(L131*K131,2)</f>
        <v>0</v>
      </c>
      <c r="O131" s="286"/>
      <c r="P131" s="286"/>
      <c r="Q131" s="286"/>
      <c r="R131" s="141"/>
      <c r="T131" s="142"/>
      <c r="U131" s="139"/>
      <c r="V131" s="139"/>
      <c r="W131" s="143"/>
      <c r="X131" s="139"/>
      <c r="Y131" s="143"/>
      <c r="Z131" s="139"/>
      <c r="AA131" s="144"/>
      <c r="AR131" s="145"/>
      <c r="AT131" s="146"/>
      <c r="AU131" s="146"/>
      <c r="AY131" s="145"/>
      <c r="BK131" s="147"/>
    </row>
    <row r="132" spans="2:65" s="1" customFormat="1" ht="25.5" customHeight="1" x14ac:dyDescent="0.3">
      <c r="B132" s="120"/>
      <c r="C132" s="181">
        <v>12</v>
      </c>
      <c r="D132" s="181" t="s">
        <v>122</v>
      </c>
      <c r="E132" s="182" t="s">
        <v>250</v>
      </c>
      <c r="F132" s="290" t="s">
        <v>251</v>
      </c>
      <c r="G132" s="290"/>
      <c r="H132" s="290"/>
      <c r="I132" s="290"/>
      <c r="J132" s="183" t="s">
        <v>129</v>
      </c>
      <c r="K132" s="206">
        <f>SUM(N126:Q131)/100</f>
        <v>0</v>
      </c>
      <c r="L132" s="296">
        <v>1.02</v>
      </c>
      <c r="M132" s="297"/>
      <c r="N132" s="286">
        <f t="shared" ref="N132" si="3">ROUND(L132*K132,2)</f>
        <v>0</v>
      </c>
      <c r="O132" s="286"/>
      <c r="P132" s="286"/>
      <c r="Q132" s="286"/>
      <c r="R132" s="123"/>
      <c r="T132" s="153" t="s">
        <v>5</v>
      </c>
      <c r="U132" s="41" t="s">
        <v>35</v>
      </c>
      <c r="V132" s="154">
        <v>0</v>
      </c>
      <c r="W132" s="154">
        <f t="shared" ref="W132" si="4">V132*K132</f>
        <v>0</v>
      </c>
      <c r="X132" s="154">
        <v>0</v>
      </c>
      <c r="Y132" s="154">
        <f t="shared" ref="Y132" si="5">X132*K132</f>
        <v>0</v>
      </c>
      <c r="Z132" s="154">
        <v>0</v>
      </c>
      <c r="AA132" s="155">
        <f t="shared" ref="AA132" si="6">Z132*K132</f>
        <v>0</v>
      </c>
      <c r="AR132" s="19" t="s">
        <v>124</v>
      </c>
      <c r="AT132" s="19" t="s">
        <v>122</v>
      </c>
      <c r="AU132" s="19" t="s">
        <v>90</v>
      </c>
      <c r="AY132" s="19" t="s">
        <v>121</v>
      </c>
      <c r="BE132" s="156">
        <f t="shared" ref="BE132" si="7">IF(U132="základní",N132,0)</f>
        <v>0</v>
      </c>
      <c r="BF132" s="156">
        <f t="shared" ref="BF132" si="8">IF(U132="snížená",N132,0)</f>
        <v>0</v>
      </c>
      <c r="BG132" s="156">
        <f t="shared" ref="BG132" si="9">IF(U132="zákl. přenesená",N132,0)</f>
        <v>0</v>
      </c>
      <c r="BH132" s="156">
        <f t="shared" ref="BH132" si="10">IF(U132="sníž. přenesená",N132,0)</f>
        <v>0</v>
      </c>
      <c r="BI132" s="156">
        <f t="shared" ref="BI132" si="11">IF(U132="nulová",N132,0)</f>
        <v>0</v>
      </c>
      <c r="BJ132" s="19" t="s">
        <v>76</v>
      </c>
      <c r="BK132" s="156">
        <f t="shared" ref="BK132" si="12">ROUND(L132*K132,2)</f>
        <v>0</v>
      </c>
      <c r="BL132" s="19" t="s">
        <v>124</v>
      </c>
      <c r="BM132" s="19" t="s">
        <v>150</v>
      </c>
    </row>
    <row r="133" spans="2:65" s="9" customFormat="1" ht="29.85" customHeight="1" x14ac:dyDescent="0.3">
      <c r="B133" s="138"/>
      <c r="C133" s="139"/>
      <c r="D133" s="235" t="s">
        <v>361</v>
      </c>
      <c r="E133" s="234"/>
      <c r="F133" s="234"/>
      <c r="G133" s="234"/>
      <c r="H133" s="234"/>
      <c r="I133" s="234"/>
      <c r="J133" s="234"/>
      <c r="K133" s="148"/>
      <c r="L133" s="148"/>
      <c r="M133" s="148"/>
      <c r="N133" s="304">
        <f>SUM(N134:Q149)</f>
        <v>0</v>
      </c>
      <c r="O133" s="305"/>
      <c r="P133" s="305"/>
      <c r="Q133" s="305"/>
      <c r="R133" s="141"/>
      <c r="T133" s="142"/>
      <c r="U133" s="139"/>
      <c r="V133" s="139"/>
      <c r="W133" s="143">
        <f>SUM(W148:W149)</f>
        <v>0</v>
      </c>
      <c r="X133" s="139"/>
      <c r="Y133" s="143">
        <f>SUM(Y148:Y149)</f>
        <v>0</v>
      </c>
      <c r="Z133" s="139"/>
      <c r="AA133" s="144">
        <f>SUM(AA148:AA149)</f>
        <v>0</v>
      </c>
      <c r="AR133" s="145" t="s">
        <v>90</v>
      </c>
      <c r="AT133" s="146" t="s">
        <v>69</v>
      </c>
      <c r="AU133" s="146" t="s">
        <v>76</v>
      </c>
      <c r="AY133" s="145" t="s">
        <v>121</v>
      </c>
      <c r="BK133" s="147">
        <f>SUM(BK148:BK149)</f>
        <v>0</v>
      </c>
    </row>
    <row r="134" spans="2:65" s="9" customFormat="1" ht="54" customHeight="1" x14ac:dyDescent="0.3">
      <c r="B134" s="138"/>
      <c r="C134" s="237">
        <v>13</v>
      </c>
      <c r="D134" s="237" t="s">
        <v>126</v>
      </c>
      <c r="E134" s="238" t="s">
        <v>440</v>
      </c>
      <c r="F134" s="335" t="s">
        <v>441</v>
      </c>
      <c r="G134" s="335"/>
      <c r="H134" s="335"/>
      <c r="I134" s="335"/>
      <c r="J134" s="239" t="s">
        <v>130</v>
      </c>
      <c r="K134" s="240">
        <v>1</v>
      </c>
      <c r="L134" s="336"/>
      <c r="M134" s="336"/>
      <c r="N134" s="336">
        <f t="shared" ref="N134:N135" si="13">ROUND(L134*K134,2)</f>
        <v>0</v>
      </c>
      <c r="O134" s="337"/>
      <c r="P134" s="337"/>
      <c r="Q134" s="337"/>
      <c r="R134" s="141"/>
      <c r="T134" s="142"/>
      <c r="U134" s="139"/>
      <c r="V134" s="139"/>
      <c r="W134" s="143"/>
      <c r="X134" s="139"/>
      <c r="Y134" s="143"/>
      <c r="Z134" s="139"/>
      <c r="AA134" s="144"/>
      <c r="AR134" s="145"/>
      <c r="AT134" s="146"/>
      <c r="AU134" s="146"/>
      <c r="AY134" s="145"/>
      <c r="BK134" s="147"/>
    </row>
    <row r="135" spans="2:65" s="9" customFormat="1" ht="30.75" customHeight="1" x14ac:dyDescent="0.3">
      <c r="B135" s="138"/>
      <c r="C135" s="237">
        <v>14</v>
      </c>
      <c r="D135" s="237" t="s">
        <v>126</v>
      </c>
      <c r="E135" s="238" t="s">
        <v>360</v>
      </c>
      <c r="F135" s="338" t="s">
        <v>442</v>
      </c>
      <c r="G135" s="338"/>
      <c r="H135" s="338"/>
      <c r="I135" s="338"/>
      <c r="J135" s="239" t="s">
        <v>308</v>
      </c>
      <c r="K135" s="240">
        <v>1</v>
      </c>
      <c r="L135" s="336"/>
      <c r="M135" s="336"/>
      <c r="N135" s="336">
        <f t="shared" si="13"/>
        <v>0</v>
      </c>
      <c r="O135" s="337"/>
      <c r="P135" s="337"/>
      <c r="Q135" s="337"/>
      <c r="R135" s="141"/>
      <c r="T135" s="142"/>
      <c r="U135" s="139"/>
      <c r="V135" s="139"/>
      <c r="W135" s="143"/>
      <c r="X135" s="139"/>
      <c r="Y135" s="143"/>
      <c r="Z135" s="139"/>
      <c r="AA135" s="144"/>
      <c r="AR135" s="145"/>
      <c r="AT135" s="146"/>
      <c r="AU135" s="146"/>
      <c r="AY135" s="145"/>
      <c r="BK135" s="147"/>
    </row>
    <row r="136" spans="2:65" s="9" customFormat="1" ht="45.75" customHeight="1" x14ac:dyDescent="0.3">
      <c r="B136" s="138"/>
      <c r="C136" s="197">
        <v>15</v>
      </c>
      <c r="D136" s="197" t="s">
        <v>126</v>
      </c>
      <c r="E136" s="208" t="s">
        <v>253</v>
      </c>
      <c r="F136" s="287" t="s">
        <v>366</v>
      </c>
      <c r="G136" s="291"/>
      <c r="H136" s="291"/>
      <c r="I136" s="291"/>
      <c r="J136" s="198" t="s">
        <v>130</v>
      </c>
      <c r="K136" s="191">
        <v>3</v>
      </c>
      <c r="L136" s="288"/>
      <c r="M136" s="288"/>
      <c r="N136" s="288">
        <f>ROUND(L136*K136,2)</f>
        <v>0</v>
      </c>
      <c r="O136" s="286"/>
      <c r="P136" s="286"/>
      <c r="Q136" s="286"/>
      <c r="R136" s="141"/>
      <c r="T136" s="142"/>
      <c r="U136" s="139"/>
      <c r="V136" s="139"/>
      <c r="W136" s="143"/>
      <c r="X136" s="139"/>
      <c r="Y136" s="143"/>
      <c r="Z136" s="139"/>
      <c r="AA136" s="144"/>
      <c r="AR136" s="145"/>
      <c r="AT136" s="146"/>
      <c r="AU136" s="146"/>
      <c r="AY136" s="145"/>
      <c r="BK136" s="147"/>
    </row>
    <row r="137" spans="2:65" s="9" customFormat="1" ht="29.85" customHeight="1" x14ac:dyDescent="0.3">
      <c r="B137" s="138"/>
      <c r="C137" s="203">
        <v>16</v>
      </c>
      <c r="D137" s="203" t="s">
        <v>122</v>
      </c>
      <c r="E137" s="204" t="s">
        <v>254</v>
      </c>
      <c r="F137" s="289" t="s">
        <v>255</v>
      </c>
      <c r="G137" s="290"/>
      <c r="H137" s="290"/>
      <c r="I137" s="290"/>
      <c r="J137" s="205" t="s">
        <v>130</v>
      </c>
      <c r="K137" s="206">
        <v>4</v>
      </c>
      <c r="L137" s="286"/>
      <c r="M137" s="286"/>
      <c r="N137" s="286">
        <f t="shared" ref="N137:N148" si="14">ROUND(L137*K137,2)</f>
        <v>0</v>
      </c>
      <c r="O137" s="286"/>
      <c r="P137" s="286"/>
      <c r="Q137" s="286"/>
      <c r="R137" s="141"/>
      <c r="T137" s="142"/>
      <c r="U137" s="139"/>
      <c r="V137" s="139"/>
      <c r="W137" s="143"/>
      <c r="X137" s="139"/>
      <c r="Y137" s="143"/>
      <c r="Z137" s="139"/>
      <c r="AA137" s="144"/>
      <c r="AR137" s="145"/>
      <c r="AT137" s="146"/>
      <c r="AU137" s="146"/>
      <c r="AY137" s="145"/>
      <c r="BK137" s="147"/>
    </row>
    <row r="138" spans="2:65" s="9" customFormat="1" ht="29.85" customHeight="1" x14ac:dyDescent="0.3">
      <c r="B138" s="138"/>
      <c r="C138" s="203">
        <v>17</v>
      </c>
      <c r="D138" s="203" t="s">
        <v>122</v>
      </c>
      <c r="E138" s="204" t="s">
        <v>352</v>
      </c>
      <c r="F138" s="289" t="s">
        <v>353</v>
      </c>
      <c r="G138" s="290"/>
      <c r="H138" s="290"/>
      <c r="I138" s="290"/>
      <c r="J138" s="205" t="s">
        <v>130</v>
      </c>
      <c r="K138" s="206">
        <v>2</v>
      </c>
      <c r="L138" s="286"/>
      <c r="M138" s="286"/>
      <c r="N138" s="286">
        <f t="shared" si="14"/>
        <v>0</v>
      </c>
      <c r="O138" s="286"/>
      <c r="P138" s="286"/>
      <c r="Q138" s="286"/>
      <c r="R138" s="141"/>
      <c r="T138" s="142"/>
      <c r="U138" s="139"/>
      <c r="V138" s="139"/>
      <c r="W138" s="143"/>
      <c r="X138" s="139"/>
      <c r="Y138" s="143"/>
      <c r="Z138" s="139"/>
      <c r="AA138" s="144"/>
      <c r="AR138" s="145"/>
      <c r="AT138" s="146"/>
      <c r="AU138" s="146"/>
      <c r="AY138" s="145"/>
      <c r="BK138" s="147"/>
    </row>
    <row r="139" spans="2:65" s="9" customFormat="1" ht="29.85" customHeight="1" x14ac:dyDescent="0.3">
      <c r="B139" s="138"/>
      <c r="C139" s="203">
        <v>18</v>
      </c>
      <c r="D139" s="203" t="s">
        <v>122</v>
      </c>
      <c r="E139" s="204" t="s">
        <v>354</v>
      </c>
      <c r="F139" s="290" t="s">
        <v>355</v>
      </c>
      <c r="G139" s="290"/>
      <c r="H139" s="290"/>
      <c r="I139" s="290"/>
      <c r="J139" s="205" t="s">
        <v>130</v>
      </c>
      <c r="K139" s="206">
        <v>1</v>
      </c>
      <c r="L139" s="286"/>
      <c r="M139" s="286"/>
      <c r="N139" s="286">
        <f t="shared" si="14"/>
        <v>0</v>
      </c>
      <c r="O139" s="286"/>
      <c r="P139" s="286"/>
      <c r="Q139" s="286"/>
      <c r="R139" s="141"/>
      <c r="T139" s="142"/>
      <c r="U139" s="139"/>
      <c r="V139" s="139"/>
      <c r="W139" s="143"/>
      <c r="X139" s="139"/>
      <c r="Y139" s="143"/>
      <c r="Z139" s="139"/>
      <c r="AA139" s="144"/>
      <c r="AR139" s="145"/>
      <c r="AT139" s="146"/>
      <c r="AU139" s="146"/>
      <c r="AY139" s="145"/>
      <c r="BK139" s="147"/>
    </row>
    <row r="140" spans="2:65" s="9" customFormat="1" ht="29.85" customHeight="1" x14ac:dyDescent="0.3">
      <c r="B140" s="138"/>
      <c r="C140" s="203">
        <v>19</v>
      </c>
      <c r="D140" s="203" t="s">
        <v>122</v>
      </c>
      <c r="E140" s="193" t="s">
        <v>362</v>
      </c>
      <c r="F140" s="339" t="s">
        <v>363</v>
      </c>
      <c r="G140" s="339"/>
      <c r="H140" s="339"/>
      <c r="I140" s="339"/>
      <c r="J140" s="205" t="s">
        <v>130</v>
      </c>
      <c r="K140" s="206">
        <v>1</v>
      </c>
      <c r="L140" s="286"/>
      <c r="M140" s="286"/>
      <c r="N140" s="286">
        <f t="shared" si="14"/>
        <v>0</v>
      </c>
      <c r="O140" s="286"/>
      <c r="P140" s="286"/>
      <c r="Q140" s="286"/>
      <c r="R140" s="141"/>
      <c r="T140" s="142"/>
      <c r="U140" s="139"/>
      <c r="V140" s="139"/>
      <c r="W140" s="143"/>
      <c r="X140" s="139"/>
      <c r="Y140" s="143"/>
      <c r="Z140" s="139"/>
      <c r="AA140" s="144"/>
      <c r="AR140" s="145"/>
      <c r="AT140" s="146"/>
      <c r="AU140" s="146"/>
      <c r="AY140" s="145"/>
      <c r="BK140" s="147"/>
    </row>
    <row r="141" spans="2:65" s="9" customFormat="1" ht="22.5" customHeight="1" x14ac:dyDescent="0.3">
      <c r="B141" s="138"/>
      <c r="C141" s="188">
        <v>20</v>
      </c>
      <c r="D141" s="188" t="s">
        <v>126</v>
      </c>
      <c r="E141" s="189" t="s">
        <v>264</v>
      </c>
      <c r="F141" s="340" t="s">
        <v>443</v>
      </c>
      <c r="G141" s="341"/>
      <c r="H141" s="341"/>
      <c r="I141" s="342"/>
      <c r="J141" s="190" t="s">
        <v>130</v>
      </c>
      <c r="K141" s="191">
        <v>2</v>
      </c>
      <c r="L141" s="328"/>
      <c r="M141" s="329"/>
      <c r="N141" s="328">
        <f t="shared" si="14"/>
        <v>0</v>
      </c>
      <c r="O141" s="330"/>
      <c r="P141" s="330"/>
      <c r="Q141" s="329"/>
      <c r="R141" s="141"/>
      <c r="T141" s="142"/>
      <c r="U141" s="139"/>
      <c r="V141" s="139"/>
      <c r="W141" s="143"/>
      <c r="X141" s="139"/>
      <c r="Y141" s="143"/>
      <c r="Z141" s="139"/>
      <c r="AA141" s="144"/>
      <c r="AR141" s="145"/>
      <c r="AT141" s="146"/>
      <c r="AU141" s="146"/>
      <c r="AY141" s="145"/>
      <c r="BK141" s="147"/>
    </row>
    <row r="142" spans="2:65" s="9" customFormat="1" ht="22.5" customHeight="1" x14ac:dyDescent="0.3">
      <c r="B142" s="138"/>
      <c r="C142" s="188">
        <v>21</v>
      </c>
      <c r="D142" s="188" t="s">
        <v>126</v>
      </c>
      <c r="E142" s="189" t="s">
        <v>356</v>
      </c>
      <c r="F142" s="287" t="s">
        <v>357</v>
      </c>
      <c r="G142" s="287"/>
      <c r="H142" s="287"/>
      <c r="I142" s="287"/>
      <c r="J142" s="190" t="s">
        <v>130</v>
      </c>
      <c r="K142" s="191">
        <v>1</v>
      </c>
      <c r="L142" s="288"/>
      <c r="M142" s="288"/>
      <c r="N142" s="288">
        <f t="shared" si="14"/>
        <v>0</v>
      </c>
      <c r="O142" s="286"/>
      <c r="P142" s="286"/>
      <c r="Q142" s="286"/>
      <c r="R142" s="141"/>
      <c r="T142" s="142"/>
      <c r="U142" s="139"/>
      <c r="V142" s="139"/>
      <c r="W142" s="143"/>
      <c r="X142" s="139"/>
      <c r="Y142" s="143"/>
      <c r="Z142" s="139"/>
      <c r="AA142" s="144"/>
      <c r="AR142" s="145"/>
      <c r="AT142" s="146"/>
      <c r="AU142" s="146"/>
      <c r="AY142" s="145"/>
      <c r="BK142" s="147"/>
    </row>
    <row r="143" spans="2:65" s="9" customFormat="1" ht="29.85" customHeight="1" x14ac:dyDescent="0.3">
      <c r="B143" s="138"/>
      <c r="C143" s="203">
        <v>22</v>
      </c>
      <c r="D143" s="203" t="s">
        <v>122</v>
      </c>
      <c r="E143" s="193" t="s">
        <v>444</v>
      </c>
      <c r="F143" s="289" t="s">
        <v>445</v>
      </c>
      <c r="G143" s="290"/>
      <c r="H143" s="290"/>
      <c r="I143" s="290"/>
      <c r="J143" s="205" t="s">
        <v>130</v>
      </c>
      <c r="K143" s="206">
        <v>1</v>
      </c>
      <c r="L143" s="286"/>
      <c r="M143" s="286"/>
      <c r="N143" s="286">
        <f t="shared" si="14"/>
        <v>0</v>
      </c>
      <c r="O143" s="286"/>
      <c r="P143" s="286"/>
      <c r="Q143" s="286"/>
      <c r="R143" s="141"/>
      <c r="T143" s="142"/>
      <c r="U143" s="139"/>
      <c r="V143" s="139"/>
      <c r="W143" s="143"/>
      <c r="X143" s="139"/>
      <c r="Y143" s="143"/>
      <c r="Z143" s="139"/>
      <c r="AA143" s="144"/>
      <c r="AR143" s="145"/>
      <c r="AT143" s="146"/>
      <c r="AU143" s="146"/>
      <c r="AY143" s="145"/>
      <c r="BK143" s="147"/>
    </row>
    <row r="144" spans="2:65" s="9" customFormat="1" ht="29.85" customHeight="1" x14ac:dyDescent="0.3">
      <c r="B144" s="138"/>
      <c r="C144" s="203">
        <v>23</v>
      </c>
      <c r="D144" s="203" t="s">
        <v>122</v>
      </c>
      <c r="E144" s="204" t="s">
        <v>359</v>
      </c>
      <c r="F144" s="290" t="s">
        <v>446</v>
      </c>
      <c r="G144" s="290"/>
      <c r="H144" s="290"/>
      <c r="I144" s="290"/>
      <c r="J144" s="205" t="s">
        <v>130</v>
      </c>
      <c r="K144" s="206">
        <v>4</v>
      </c>
      <c r="L144" s="286"/>
      <c r="M144" s="286"/>
      <c r="N144" s="286">
        <f t="shared" si="14"/>
        <v>0</v>
      </c>
      <c r="O144" s="286"/>
      <c r="P144" s="286"/>
      <c r="Q144" s="286"/>
      <c r="R144" s="141"/>
      <c r="T144" s="142"/>
      <c r="U144" s="139"/>
      <c r="V144" s="139"/>
      <c r="W144" s="143"/>
      <c r="X144" s="139"/>
      <c r="Y144" s="143"/>
      <c r="Z144" s="139"/>
      <c r="AA144" s="144"/>
      <c r="AR144" s="145"/>
      <c r="AT144" s="146"/>
      <c r="AU144" s="146"/>
      <c r="AY144" s="145"/>
      <c r="BK144" s="147"/>
    </row>
    <row r="145" spans="2:65" s="9" customFormat="1" ht="29.85" customHeight="1" x14ac:dyDescent="0.3">
      <c r="B145" s="138"/>
      <c r="C145" s="203">
        <v>24</v>
      </c>
      <c r="D145" s="203" t="s">
        <v>122</v>
      </c>
      <c r="E145" s="193" t="s">
        <v>256</v>
      </c>
      <c r="F145" s="290" t="s">
        <v>447</v>
      </c>
      <c r="G145" s="290"/>
      <c r="H145" s="290"/>
      <c r="I145" s="290"/>
      <c r="J145" s="205" t="s">
        <v>130</v>
      </c>
      <c r="K145" s="206">
        <v>3</v>
      </c>
      <c r="L145" s="286"/>
      <c r="M145" s="286"/>
      <c r="N145" s="286">
        <f t="shared" si="14"/>
        <v>0</v>
      </c>
      <c r="O145" s="286"/>
      <c r="P145" s="286"/>
      <c r="Q145" s="286"/>
      <c r="R145" s="141"/>
      <c r="T145" s="142"/>
      <c r="U145" s="139"/>
      <c r="V145" s="139"/>
      <c r="W145" s="143"/>
      <c r="X145" s="139"/>
      <c r="Y145" s="143"/>
      <c r="Z145" s="139"/>
      <c r="AA145" s="144"/>
      <c r="AR145" s="145"/>
      <c r="AT145" s="146"/>
      <c r="AU145" s="146"/>
      <c r="AY145" s="145"/>
      <c r="BK145" s="147"/>
    </row>
    <row r="146" spans="2:65" s="9" customFormat="1" ht="29.85" customHeight="1" x14ac:dyDescent="0.3">
      <c r="B146" s="138"/>
      <c r="C146" s="203">
        <v>25</v>
      </c>
      <c r="D146" s="203" t="s">
        <v>122</v>
      </c>
      <c r="E146" s="193" t="s">
        <v>358</v>
      </c>
      <c r="F146" s="289" t="s">
        <v>448</v>
      </c>
      <c r="G146" s="290"/>
      <c r="H146" s="290"/>
      <c r="I146" s="290"/>
      <c r="J146" s="205" t="s">
        <v>130</v>
      </c>
      <c r="K146" s="206">
        <v>2</v>
      </c>
      <c r="L146" s="286"/>
      <c r="M146" s="286"/>
      <c r="N146" s="286">
        <f t="shared" si="14"/>
        <v>0</v>
      </c>
      <c r="O146" s="286"/>
      <c r="P146" s="286"/>
      <c r="Q146" s="286"/>
      <c r="R146" s="141"/>
      <c r="T146" s="142"/>
      <c r="U146" s="139"/>
      <c r="V146" s="139"/>
      <c r="W146" s="143"/>
      <c r="X146" s="139"/>
      <c r="Y146" s="143"/>
      <c r="Z146" s="139"/>
      <c r="AA146" s="144"/>
      <c r="AR146" s="145"/>
      <c r="AT146" s="146"/>
      <c r="AU146" s="146"/>
      <c r="AY146" s="145"/>
      <c r="BK146" s="147"/>
    </row>
    <row r="147" spans="2:65" s="9" customFormat="1" ht="29.85" customHeight="1" x14ac:dyDescent="0.3">
      <c r="B147" s="138"/>
      <c r="C147" s="203">
        <v>26</v>
      </c>
      <c r="D147" s="203" t="s">
        <v>122</v>
      </c>
      <c r="E147" s="246" t="s">
        <v>449</v>
      </c>
      <c r="F147" s="289" t="s">
        <v>450</v>
      </c>
      <c r="G147" s="290"/>
      <c r="H147" s="290"/>
      <c r="I147" s="290"/>
      <c r="J147" s="205" t="s">
        <v>257</v>
      </c>
      <c r="K147" s="206">
        <v>1</v>
      </c>
      <c r="L147" s="286"/>
      <c r="M147" s="286"/>
      <c r="N147" s="286">
        <f t="shared" si="14"/>
        <v>0</v>
      </c>
      <c r="O147" s="286"/>
      <c r="P147" s="286"/>
      <c r="Q147" s="286"/>
      <c r="R147" s="141"/>
      <c r="T147" s="142"/>
      <c r="U147" s="139"/>
      <c r="V147" s="139"/>
      <c r="W147" s="143"/>
      <c r="X147" s="139"/>
      <c r="Y147" s="143"/>
      <c r="Z147" s="139"/>
      <c r="AA147" s="144"/>
      <c r="AR147" s="145"/>
      <c r="AT147" s="146"/>
      <c r="AU147" s="146"/>
      <c r="AY147" s="145"/>
      <c r="BK147" s="147"/>
    </row>
    <row r="148" spans="2:65" s="199" customFormat="1" ht="26.25" customHeight="1" x14ac:dyDescent="0.3">
      <c r="B148" s="201"/>
      <c r="C148" s="203">
        <v>27</v>
      </c>
      <c r="D148" s="203" t="s">
        <v>122</v>
      </c>
      <c r="E148" s="193" t="s">
        <v>451</v>
      </c>
      <c r="F148" s="289" t="s">
        <v>452</v>
      </c>
      <c r="G148" s="290"/>
      <c r="H148" s="290"/>
      <c r="I148" s="290"/>
      <c r="J148" s="205" t="s">
        <v>257</v>
      </c>
      <c r="K148" s="206">
        <v>1</v>
      </c>
      <c r="L148" s="286"/>
      <c r="M148" s="286"/>
      <c r="N148" s="286">
        <f t="shared" si="14"/>
        <v>0</v>
      </c>
      <c r="O148" s="286"/>
      <c r="P148" s="286"/>
      <c r="Q148" s="286"/>
      <c r="R148" s="202"/>
      <c r="T148" s="185"/>
      <c r="U148" s="184"/>
      <c r="V148" s="186"/>
      <c r="W148" s="186"/>
      <c r="X148" s="186"/>
      <c r="Y148" s="186"/>
      <c r="Z148" s="186"/>
      <c r="AA148" s="187"/>
      <c r="AR148" s="200"/>
      <c r="AT148" s="200"/>
      <c r="AU148" s="200"/>
      <c r="AY148" s="200"/>
      <c r="BE148" s="207"/>
      <c r="BF148" s="207"/>
      <c r="BG148" s="207"/>
      <c r="BH148" s="207"/>
      <c r="BI148" s="207"/>
      <c r="BJ148" s="200"/>
      <c r="BK148" s="207"/>
      <c r="BL148" s="200"/>
      <c r="BM148" s="200"/>
    </row>
    <row r="149" spans="2:65" s="1" customFormat="1" ht="25.5" customHeight="1" x14ac:dyDescent="0.3">
      <c r="B149" s="120"/>
      <c r="C149" s="149">
        <v>28</v>
      </c>
      <c r="D149" s="149" t="s">
        <v>122</v>
      </c>
      <c r="E149" s="150" t="s">
        <v>151</v>
      </c>
      <c r="F149" s="289" t="s">
        <v>286</v>
      </c>
      <c r="G149" s="290"/>
      <c r="H149" s="290"/>
      <c r="I149" s="290"/>
      <c r="J149" s="151" t="s">
        <v>129</v>
      </c>
      <c r="K149" s="206">
        <f>SUM(N134:Q148)/100</f>
        <v>0</v>
      </c>
      <c r="L149" s="286">
        <v>2.2599999999999998</v>
      </c>
      <c r="M149" s="286"/>
      <c r="N149" s="286">
        <f t="shared" ref="N149" si="15">ROUND(L149*K149,2)</f>
        <v>0</v>
      </c>
      <c r="O149" s="286"/>
      <c r="P149" s="286"/>
      <c r="Q149" s="286"/>
      <c r="R149" s="123"/>
      <c r="T149" s="153" t="s">
        <v>5</v>
      </c>
      <c r="U149" s="41" t="s">
        <v>35</v>
      </c>
      <c r="V149" s="154">
        <v>0</v>
      </c>
      <c r="W149" s="154">
        <f t="shared" ref="W149" si="16">V149*K149</f>
        <v>0</v>
      </c>
      <c r="X149" s="154">
        <v>0</v>
      </c>
      <c r="Y149" s="154">
        <f t="shared" ref="Y149" si="17">X149*K149</f>
        <v>0</v>
      </c>
      <c r="Z149" s="154">
        <v>0</v>
      </c>
      <c r="AA149" s="155">
        <f t="shared" ref="AA149" si="18">Z149*K149</f>
        <v>0</v>
      </c>
      <c r="AR149" s="19" t="s">
        <v>124</v>
      </c>
      <c r="AT149" s="19" t="s">
        <v>122</v>
      </c>
      <c r="AU149" s="19" t="s">
        <v>90</v>
      </c>
      <c r="AY149" s="19" t="s">
        <v>121</v>
      </c>
      <c r="BE149" s="156">
        <f t="shared" ref="BE149" si="19">IF(U149="základní",N149,0)</f>
        <v>0</v>
      </c>
      <c r="BF149" s="156">
        <f t="shared" ref="BF149" si="20">IF(U149="snížená",N149,0)</f>
        <v>0</v>
      </c>
      <c r="BG149" s="156">
        <f t="shared" ref="BG149" si="21">IF(U149="zákl. přenesená",N149,0)</f>
        <v>0</v>
      </c>
      <c r="BH149" s="156">
        <f t="shared" ref="BH149" si="22">IF(U149="sníž. přenesená",N149,0)</f>
        <v>0</v>
      </c>
      <c r="BI149" s="156">
        <f t="shared" ref="BI149" si="23">IF(U149="nulová",N149,0)</f>
        <v>0</v>
      </c>
      <c r="BJ149" s="19" t="s">
        <v>76</v>
      </c>
      <c r="BK149" s="156">
        <f t="shared" ref="BK149" si="24">ROUND(L149*K149,2)</f>
        <v>0</v>
      </c>
      <c r="BL149" s="19" t="s">
        <v>124</v>
      </c>
      <c r="BM149" s="19" t="s">
        <v>152</v>
      </c>
    </row>
    <row r="150" spans="2:65" s="9" customFormat="1" ht="29.85" customHeight="1" x14ac:dyDescent="0.3">
      <c r="B150" s="138"/>
      <c r="C150" s="139"/>
      <c r="D150" s="196" t="s">
        <v>262</v>
      </c>
      <c r="E150" s="148"/>
      <c r="F150" s="148"/>
      <c r="G150" s="148"/>
      <c r="H150" s="148"/>
      <c r="I150" s="148"/>
      <c r="J150" s="148"/>
      <c r="K150" s="148"/>
      <c r="L150" s="148"/>
      <c r="M150" s="148"/>
      <c r="N150" s="304">
        <f>SUM(N151:Q175)</f>
        <v>0</v>
      </c>
      <c r="O150" s="305"/>
      <c r="P150" s="305"/>
      <c r="Q150" s="305"/>
      <c r="R150" s="141"/>
      <c r="T150" s="142"/>
      <c r="U150" s="139"/>
      <c r="V150" s="139"/>
      <c r="W150" s="143" t="e">
        <f>SUM(#REF!)</f>
        <v>#REF!</v>
      </c>
      <c r="X150" s="139"/>
      <c r="Y150" s="143" t="e">
        <f>SUM(#REF!)</f>
        <v>#REF!</v>
      </c>
      <c r="Z150" s="139"/>
      <c r="AA150" s="144" t="e">
        <f>SUM(#REF!)</f>
        <v>#REF!</v>
      </c>
      <c r="AR150" s="145" t="s">
        <v>90</v>
      </c>
      <c r="AT150" s="146" t="s">
        <v>69</v>
      </c>
      <c r="AU150" s="146" t="s">
        <v>76</v>
      </c>
      <c r="AY150" s="145" t="s">
        <v>121</v>
      </c>
      <c r="BK150" s="147" t="e">
        <f>SUM(#REF!)</f>
        <v>#REF!</v>
      </c>
    </row>
    <row r="151" spans="2:65" s="9" customFormat="1" ht="99.75" customHeight="1" x14ac:dyDescent="0.3">
      <c r="B151" s="138"/>
      <c r="C151" s="188">
        <v>29</v>
      </c>
      <c r="D151" s="188" t="s">
        <v>126</v>
      </c>
      <c r="E151" s="189" t="s">
        <v>453</v>
      </c>
      <c r="F151" s="287" t="s">
        <v>364</v>
      </c>
      <c r="G151" s="287"/>
      <c r="H151" s="287"/>
      <c r="I151" s="287"/>
      <c r="J151" s="190" t="s">
        <v>130</v>
      </c>
      <c r="K151" s="191">
        <v>12</v>
      </c>
      <c r="L151" s="288"/>
      <c r="M151" s="288"/>
      <c r="N151" s="288">
        <f t="shared" ref="N151" si="25">ROUND(L151*K151,2)</f>
        <v>0</v>
      </c>
      <c r="O151" s="286"/>
      <c r="P151" s="286"/>
      <c r="Q151" s="286"/>
      <c r="R151" s="141"/>
      <c r="T151" s="142"/>
      <c r="U151" s="139"/>
      <c r="V151" s="139"/>
      <c r="W151" s="143"/>
      <c r="X151" s="139"/>
      <c r="Y151" s="143"/>
      <c r="Z151" s="139"/>
      <c r="AA151" s="144"/>
      <c r="AR151" s="145"/>
      <c r="AT151" s="146"/>
      <c r="AU151" s="146"/>
      <c r="AY151" s="145"/>
      <c r="BK151" s="147"/>
    </row>
    <row r="152" spans="2:65" s="9" customFormat="1" ht="29.85" customHeight="1" x14ac:dyDescent="0.3">
      <c r="B152" s="138"/>
      <c r="C152" s="203">
        <v>30</v>
      </c>
      <c r="D152" s="203" t="s">
        <v>122</v>
      </c>
      <c r="E152" s="204" t="s">
        <v>265</v>
      </c>
      <c r="F152" s="331" t="s">
        <v>266</v>
      </c>
      <c r="G152" s="332"/>
      <c r="H152" s="332"/>
      <c r="I152" s="333"/>
      <c r="J152" s="205" t="s">
        <v>130</v>
      </c>
      <c r="K152" s="206">
        <v>12</v>
      </c>
      <c r="L152" s="296"/>
      <c r="M152" s="297"/>
      <c r="N152" s="296">
        <f t="shared" ref="N152" si="26">ROUND(L152*K152,2)</f>
        <v>0</v>
      </c>
      <c r="O152" s="298"/>
      <c r="P152" s="298"/>
      <c r="Q152" s="297"/>
      <c r="R152" s="141"/>
      <c r="T152" s="142"/>
      <c r="U152" s="139"/>
      <c r="V152" s="139"/>
      <c r="W152" s="143"/>
      <c r="X152" s="139"/>
      <c r="Y152" s="143"/>
      <c r="Z152" s="139"/>
      <c r="AA152" s="144"/>
      <c r="AR152" s="145"/>
      <c r="AT152" s="146"/>
      <c r="AU152" s="146"/>
      <c r="AY152" s="145"/>
      <c r="BK152" s="147"/>
    </row>
    <row r="153" spans="2:65" s="9" customFormat="1" ht="29.85" customHeight="1" x14ac:dyDescent="0.3">
      <c r="B153" s="138"/>
      <c r="C153" s="197">
        <v>31</v>
      </c>
      <c r="D153" s="197" t="s">
        <v>126</v>
      </c>
      <c r="E153" s="189" t="s">
        <v>454</v>
      </c>
      <c r="F153" s="287" t="s">
        <v>267</v>
      </c>
      <c r="G153" s="291"/>
      <c r="H153" s="291"/>
      <c r="I153" s="291"/>
      <c r="J153" s="198" t="s">
        <v>130</v>
      </c>
      <c r="K153" s="166">
        <v>5</v>
      </c>
      <c r="L153" s="292"/>
      <c r="M153" s="292"/>
      <c r="N153" s="292">
        <f t="shared" ref="N153" si="27">ROUND(L153*K153,2)</f>
        <v>0</v>
      </c>
      <c r="O153" s="286"/>
      <c r="P153" s="286"/>
      <c r="Q153" s="286"/>
      <c r="R153" s="141"/>
      <c r="T153" s="142"/>
      <c r="U153" s="139"/>
      <c r="V153" s="139"/>
      <c r="W153" s="143"/>
      <c r="X153" s="139"/>
      <c r="Y153" s="143"/>
      <c r="Z153" s="139"/>
      <c r="AA153" s="144"/>
      <c r="AR153" s="145"/>
      <c r="AT153" s="146"/>
      <c r="AU153" s="146"/>
      <c r="AY153" s="145"/>
      <c r="BK153" s="147"/>
    </row>
    <row r="154" spans="2:65" s="9" customFormat="1" ht="29.85" customHeight="1" x14ac:dyDescent="0.3">
      <c r="B154" s="138"/>
      <c r="C154" s="197">
        <v>32</v>
      </c>
      <c r="D154" s="197" t="s">
        <v>126</v>
      </c>
      <c r="E154" s="189" t="s">
        <v>455</v>
      </c>
      <c r="F154" s="291" t="s">
        <v>285</v>
      </c>
      <c r="G154" s="291"/>
      <c r="H154" s="291"/>
      <c r="I154" s="291"/>
      <c r="J154" s="198" t="s">
        <v>130</v>
      </c>
      <c r="K154" s="166">
        <v>12</v>
      </c>
      <c r="L154" s="292"/>
      <c r="M154" s="292"/>
      <c r="N154" s="292">
        <f t="shared" ref="N154:N169" si="28">ROUND(L154*K154,2)</f>
        <v>0</v>
      </c>
      <c r="O154" s="286"/>
      <c r="P154" s="286"/>
      <c r="Q154" s="286"/>
      <c r="R154" s="141"/>
      <c r="T154" s="142"/>
      <c r="U154" s="139"/>
      <c r="V154" s="139"/>
      <c r="W154" s="143"/>
      <c r="X154" s="139"/>
      <c r="Y154" s="143"/>
      <c r="Z154" s="139"/>
      <c r="AA154" s="144"/>
      <c r="AR154" s="145"/>
      <c r="AT154" s="146"/>
      <c r="AU154" s="146"/>
      <c r="AY154" s="145"/>
      <c r="BK154" s="147"/>
    </row>
    <row r="155" spans="2:65" s="9" customFormat="1" ht="29.85" customHeight="1" x14ac:dyDescent="0.3">
      <c r="B155" s="138"/>
      <c r="C155" s="203">
        <v>33</v>
      </c>
      <c r="D155" s="203" t="s">
        <v>122</v>
      </c>
      <c r="E155" s="193" t="s">
        <v>283</v>
      </c>
      <c r="F155" s="290" t="s">
        <v>284</v>
      </c>
      <c r="G155" s="290"/>
      <c r="H155" s="290"/>
      <c r="I155" s="290"/>
      <c r="J155" s="205" t="s">
        <v>252</v>
      </c>
      <c r="K155" s="206">
        <v>17</v>
      </c>
      <c r="L155" s="286"/>
      <c r="M155" s="286"/>
      <c r="N155" s="286">
        <f t="shared" si="28"/>
        <v>0</v>
      </c>
      <c r="O155" s="286"/>
      <c r="P155" s="286"/>
      <c r="Q155" s="286"/>
      <c r="R155" s="141"/>
      <c r="T155" s="142"/>
      <c r="U155" s="139"/>
      <c r="V155" s="139"/>
      <c r="W155" s="143"/>
      <c r="X155" s="139"/>
      <c r="Y155" s="143"/>
      <c r="Z155" s="139"/>
      <c r="AA155" s="144"/>
      <c r="AR155" s="145"/>
      <c r="AT155" s="146"/>
      <c r="AU155" s="146"/>
      <c r="AY155" s="145"/>
      <c r="BK155" s="147"/>
    </row>
    <row r="156" spans="2:65" s="9" customFormat="1" ht="104.25" customHeight="1" x14ac:dyDescent="0.3">
      <c r="B156" s="138"/>
      <c r="C156" s="203">
        <v>34</v>
      </c>
      <c r="D156" s="203" t="s">
        <v>122</v>
      </c>
      <c r="E156" s="193" t="s">
        <v>456</v>
      </c>
      <c r="F156" s="289" t="s">
        <v>365</v>
      </c>
      <c r="G156" s="290"/>
      <c r="H156" s="290"/>
      <c r="I156" s="290"/>
      <c r="J156" s="205" t="s">
        <v>252</v>
      </c>
      <c r="K156" s="206">
        <v>6</v>
      </c>
      <c r="L156" s="286"/>
      <c r="M156" s="286"/>
      <c r="N156" s="286">
        <f t="shared" si="28"/>
        <v>0</v>
      </c>
      <c r="O156" s="286"/>
      <c r="P156" s="286"/>
      <c r="Q156" s="286"/>
      <c r="R156" s="141"/>
      <c r="T156" s="142"/>
      <c r="U156" s="139"/>
      <c r="V156" s="139"/>
      <c r="W156" s="143"/>
      <c r="X156" s="139"/>
      <c r="Y156" s="143"/>
      <c r="Z156" s="139"/>
      <c r="AA156" s="144"/>
      <c r="AR156" s="145"/>
      <c r="AT156" s="146"/>
      <c r="AU156" s="146"/>
      <c r="AY156" s="145"/>
      <c r="BK156" s="147"/>
    </row>
    <row r="157" spans="2:65" s="9" customFormat="1" ht="23.25" customHeight="1" x14ac:dyDescent="0.3">
      <c r="B157" s="138"/>
      <c r="C157" s="203">
        <v>35</v>
      </c>
      <c r="D157" s="203" t="s">
        <v>122</v>
      </c>
      <c r="E157" s="193" t="s">
        <v>457</v>
      </c>
      <c r="F157" s="334" t="s">
        <v>458</v>
      </c>
      <c r="G157" s="334"/>
      <c r="H157" s="334"/>
      <c r="I157" s="334"/>
      <c r="J157" s="205" t="s">
        <v>130</v>
      </c>
      <c r="K157" s="206">
        <v>6</v>
      </c>
      <c r="L157" s="286"/>
      <c r="M157" s="286"/>
      <c r="N157" s="286">
        <f t="shared" si="28"/>
        <v>0</v>
      </c>
      <c r="O157" s="286"/>
      <c r="P157" s="286"/>
      <c r="Q157" s="286"/>
      <c r="R157" s="141"/>
      <c r="T157" s="142"/>
      <c r="U157" s="139"/>
      <c r="V157" s="139"/>
      <c r="W157" s="143"/>
      <c r="X157" s="139"/>
      <c r="Y157" s="143"/>
      <c r="Z157" s="139"/>
      <c r="AA157" s="144"/>
      <c r="AR157" s="145"/>
      <c r="AT157" s="146"/>
      <c r="AU157" s="146"/>
      <c r="AY157" s="145"/>
      <c r="BK157" s="147"/>
    </row>
    <row r="158" spans="2:65" s="9" customFormat="1" ht="29.85" customHeight="1" x14ac:dyDescent="0.3">
      <c r="B158" s="138"/>
      <c r="C158" s="197">
        <v>36</v>
      </c>
      <c r="D158" s="197" t="s">
        <v>126</v>
      </c>
      <c r="E158" s="189" t="s">
        <v>459</v>
      </c>
      <c r="F158" s="287" t="s">
        <v>460</v>
      </c>
      <c r="G158" s="291"/>
      <c r="H158" s="291"/>
      <c r="I158" s="291"/>
      <c r="J158" s="198" t="s">
        <v>130</v>
      </c>
      <c r="K158" s="166">
        <v>2</v>
      </c>
      <c r="L158" s="292"/>
      <c r="M158" s="292"/>
      <c r="N158" s="292">
        <f t="shared" si="28"/>
        <v>0</v>
      </c>
      <c r="O158" s="286"/>
      <c r="P158" s="286"/>
      <c r="Q158" s="286"/>
      <c r="R158" s="141"/>
      <c r="T158" s="142"/>
      <c r="U158" s="139"/>
      <c r="V158" s="139"/>
      <c r="W158" s="143"/>
      <c r="X158" s="139"/>
      <c r="Y158" s="143"/>
      <c r="Z158" s="139"/>
      <c r="AA158" s="144"/>
      <c r="AR158" s="145"/>
      <c r="AT158" s="146"/>
      <c r="AU158" s="146"/>
      <c r="AY158" s="145"/>
      <c r="BK158" s="147"/>
    </row>
    <row r="159" spans="2:65" s="9" customFormat="1" ht="29.85" customHeight="1" x14ac:dyDescent="0.3">
      <c r="B159" s="138"/>
      <c r="C159" s="203">
        <v>37</v>
      </c>
      <c r="D159" s="203" t="s">
        <v>122</v>
      </c>
      <c r="E159" s="193" t="s">
        <v>461</v>
      </c>
      <c r="F159" s="334" t="s">
        <v>462</v>
      </c>
      <c r="G159" s="334"/>
      <c r="H159" s="334"/>
      <c r="I159" s="334"/>
      <c r="J159" s="205" t="s">
        <v>130</v>
      </c>
      <c r="K159" s="206">
        <v>2</v>
      </c>
      <c r="L159" s="286"/>
      <c r="M159" s="286"/>
      <c r="N159" s="286">
        <f t="shared" si="28"/>
        <v>0</v>
      </c>
      <c r="O159" s="286"/>
      <c r="P159" s="286"/>
      <c r="Q159" s="286"/>
      <c r="R159" s="141"/>
      <c r="T159" s="142"/>
      <c r="U159" s="139"/>
      <c r="V159" s="139"/>
      <c r="W159" s="143"/>
      <c r="X159" s="139"/>
      <c r="Y159" s="143"/>
      <c r="Z159" s="139"/>
      <c r="AA159" s="144"/>
      <c r="AR159" s="145"/>
      <c r="AT159" s="146"/>
      <c r="AU159" s="146"/>
      <c r="AY159" s="145"/>
      <c r="BK159" s="147"/>
    </row>
    <row r="160" spans="2:65" s="9" customFormat="1" ht="29.85" customHeight="1" x14ac:dyDescent="0.3">
      <c r="B160" s="138"/>
      <c r="C160" s="188">
        <v>38</v>
      </c>
      <c r="D160" s="188" t="s">
        <v>126</v>
      </c>
      <c r="E160" s="189" t="s">
        <v>463</v>
      </c>
      <c r="F160" s="287" t="s">
        <v>268</v>
      </c>
      <c r="G160" s="287"/>
      <c r="H160" s="287"/>
      <c r="I160" s="287"/>
      <c r="J160" s="190" t="s">
        <v>130</v>
      </c>
      <c r="K160" s="191">
        <v>17</v>
      </c>
      <c r="L160" s="288"/>
      <c r="M160" s="288"/>
      <c r="N160" s="288">
        <f t="shared" si="28"/>
        <v>0</v>
      </c>
      <c r="O160" s="286"/>
      <c r="P160" s="286"/>
      <c r="Q160" s="286"/>
      <c r="R160" s="141"/>
      <c r="T160" s="142"/>
      <c r="U160" s="139"/>
      <c r="V160" s="139"/>
      <c r="W160" s="143"/>
      <c r="X160" s="139"/>
      <c r="Y160" s="143"/>
      <c r="Z160" s="139"/>
      <c r="AA160" s="144"/>
      <c r="AR160" s="145"/>
      <c r="AT160" s="146"/>
      <c r="AU160" s="146"/>
      <c r="AY160" s="145"/>
      <c r="BK160" s="147"/>
    </row>
    <row r="161" spans="2:65" s="9" customFormat="1" ht="30.75" customHeight="1" x14ac:dyDescent="0.3">
      <c r="B161" s="138"/>
      <c r="C161" s="203">
        <v>39</v>
      </c>
      <c r="D161" s="203" t="s">
        <v>122</v>
      </c>
      <c r="E161" s="204" t="s">
        <v>271</v>
      </c>
      <c r="F161" s="289" t="s">
        <v>272</v>
      </c>
      <c r="G161" s="290"/>
      <c r="H161" s="290"/>
      <c r="I161" s="290"/>
      <c r="J161" s="205" t="s">
        <v>130</v>
      </c>
      <c r="K161" s="206">
        <v>17</v>
      </c>
      <c r="L161" s="286"/>
      <c r="M161" s="286"/>
      <c r="N161" s="286">
        <f t="shared" si="28"/>
        <v>0</v>
      </c>
      <c r="O161" s="286"/>
      <c r="P161" s="286"/>
      <c r="Q161" s="286"/>
      <c r="R161" s="141"/>
      <c r="T161" s="142"/>
      <c r="U161" s="139"/>
      <c r="V161" s="139"/>
      <c r="W161" s="143"/>
      <c r="X161" s="139"/>
      <c r="Y161" s="143"/>
      <c r="Z161" s="139"/>
      <c r="AA161" s="144"/>
      <c r="AR161" s="145"/>
      <c r="AT161" s="146"/>
      <c r="AU161" s="146"/>
      <c r="AY161" s="145"/>
      <c r="BK161" s="147"/>
    </row>
    <row r="162" spans="2:65" s="9" customFormat="1" ht="29.85" customHeight="1" x14ac:dyDescent="0.3">
      <c r="B162" s="138"/>
      <c r="C162" s="203">
        <v>40</v>
      </c>
      <c r="D162" s="203" t="s">
        <v>122</v>
      </c>
      <c r="E162" s="193" t="s">
        <v>273</v>
      </c>
      <c r="F162" s="334" t="s">
        <v>464</v>
      </c>
      <c r="G162" s="334"/>
      <c r="H162" s="334"/>
      <c r="I162" s="334"/>
      <c r="J162" s="205" t="s">
        <v>130</v>
      </c>
      <c r="K162" s="206">
        <v>17</v>
      </c>
      <c r="L162" s="286"/>
      <c r="M162" s="286"/>
      <c r="N162" s="286">
        <f t="shared" si="28"/>
        <v>0</v>
      </c>
      <c r="O162" s="286"/>
      <c r="P162" s="286"/>
      <c r="Q162" s="286"/>
      <c r="R162" s="141"/>
      <c r="T162" s="142"/>
      <c r="U162" s="139"/>
      <c r="V162" s="139"/>
      <c r="W162" s="143"/>
      <c r="X162" s="139"/>
      <c r="Y162" s="143"/>
      <c r="Z162" s="139"/>
      <c r="AA162" s="144"/>
      <c r="AR162" s="145"/>
      <c r="AT162" s="146"/>
      <c r="AU162" s="146"/>
      <c r="AY162" s="145"/>
      <c r="BK162" s="147"/>
    </row>
    <row r="163" spans="2:65" s="9" customFormat="1" ht="29.85" customHeight="1" x14ac:dyDescent="0.3">
      <c r="B163" s="138"/>
      <c r="C163" s="203">
        <v>41</v>
      </c>
      <c r="D163" s="203" t="s">
        <v>122</v>
      </c>
      <c r="E163" s="193" t="s">
        <v>465</v>
      </c>
      <c r="F163" s="334" t="s">
        <v>466</v>
      </c>
      <c r="G163" s="334"/>
      <c r="H163" s="334"/>
      <c r="I163" s="334"/>
      <c r="J163" s="205" t="s">
        <v>130</v>
      </c>
      <c r="K163" s="206">
        <v>17</v>
      </c>
      <c r="L163" s="286"/>
      <c r="M163" s="286"/>
      <c r="N163" s="286">
        <f t="shared" si="28"/>
        <v>0</v>
      </c>
      <c r="O163" s="286"/>
      <c r="P163" s="286"/>
      <c r="Q163" s="286"/>
      <c r="R163" s="141"/>
      <c r="T163" s="142"/>
      <c r="U163" s="139"/>
      <c r="V163" s="139"/>
      <c r="W163" s="143"/>
      <c r="X163" s="139"/>
      <c r="Y163" s="143"/>
      <c r="Z163" s="139"/>
      <c r="AA163" s="144"/>
      <c r="AR163" s="145"/>
      <c r="AT163" s="146"/>
      <c r="AU163" s="146"/>
      <c r="AY163" s="145"/>
      <c r="BK163" s="147"/>
    </row>
    <row r="164" spans="2:65" s="9" customFormat="1" ht="29.85" customHeight="1" x14ac:dyDescent="0.3">
      <c r="B164" s="138"/>
      <c r="C164" s="188">
        <v>42</v>
      </c>
      <c r="D164" s="188" t="s">
        <v>126</v>
      </c>
      <c r="E164" s="189" t="s">
        <v>269</v>
      </c>
      <c r="F164" s="287" t="s">
        <v>270</v>
      </c>
      <c r="G164" s="287"/>
      <c r="H164" s="287"/>
      <c r="I164" s="287"/>
      <c r="J164" s="190" t="s">
        <v>130</v>
      </c>
      <c r="K164" s="191">
        <v>17</v>
      </c>
      <c r="L164" s="288"/>
      <c r="M164" s="288"/>
      <c r="N164" s="288">
        <f t="shared" si="28"/>
        <v>0</v>
      </c>
      <c r="O164" s="286"/>
      <c r="P164" s="286"/>
      <c r="Q164" s="286"/>
      <c r="R164" s="141"/>
      <c r="T164" s="142"/>
      <c r="U164" s="139"/>
      <c r="V164" s="139"/>
      <c r="W164" s="143"/>
      <c r="X164" s="139"/>
      <c r="Y164" s="143"/>
      <c r="Z164" s="139"/>
      <c r="AA164" s="144"/>
      <c r="AR164" s="145"/>
      <c r="AT164" s="146"/>
      <c r="AU164" s="146"/>
      <c r="AY164" s="145"/>
      <c r="BK164" s="147"/>
    </row>
    <row r="165" spans="2:65" s="9" customFormat="1" ht="29.85" customHeight="1" x14ac:dyDescent="0.3">
      <c r="B165" s="138"/>
      <c r="C165" s="203">
        <v>43</v>
      </c>
      <c r="D165" s="203" t="s">
        <v>122</v>
      </c>
      <c r="E165" s="193" t="s">
        <v>467</v>
      </c>
      <c r="F165" s="290" t="s">
        <v>274</v>
      </c>
      <c r="G165" s="290"/>
      <c r="H165" s="290"/>
      <c r="I165" s="290"/>
      <c r="J165" s="205" t="s">
        <v>130</v>
      </c>
      <c r="K165" s="206">
        <v>17</v>
      </c>
      <c r="L165" s="286"/>
      <c r="M165" s="286"/>
      <c r="N165" s="286">
        <f t="shared" si="28"/>
        <v>0</v>
      </c>
      <c r="O165" s="286"/>
      <c r="P165" s="286"/>
      <c r="Q165" s="286"/>
      <c r="R165" s="141"/>
      <c r="T165" s="142"/>
      <c r="U165" s="139"/>
      <c r="V165" s="139"/>
      <c r="W165" s="143"/>
      <c r="X165" s="139"/>
      <c r="Y165" s="143"/>
      <c r="Z165" s="139"/>
      <c r="AA165" s="144"/>
      <c r="AR165" s="145"/>
      <c r="AT165" s="146"/>
      <c r="AU165" s="146"/>
      <c r="AY165" s="145"/>
      <c r="BK165" s="147"/>
    </row>
    <row r="166" spans="2:65" s="9" customFormat="1" ht="29.85" customHeight="1" x14ac:dyDescent="0.3">
      <c r="B166" s="138"/>
      <c r="C166" s="188">
        <v>44</v>
      </c>
      <c r="D166" s="188" t="s">
        <v>126</v>
      </c>
      <c r="E166" s="189" t="s">
        <v>468</v>
      </c>
      <c r="F166" s="287" t="s">
        <v>275</v>
      </c>
      <c r="G166" s="287"/>
      <c r="H166" s="287"/>
      <c r="I166" s="287"/>
      <c r="J166" s="190" t="s">
        <v>130</v>
      </c>
      <c r="K166" s="191">
        <v>1</v>
      </c>
      <c r="L166" s="288"/>
      <c r="M166" s="288"/>
      <c r="N166" s="288">
        <f t="shared" si="28"/>
        <v>0</v>
      </c>
      <c r="O166" s="286"/>
      <c r="P166" s="286"/>
      <c r="Q166" s="286"/>
      <c r="R166" s="141"/>
      <c r="T166" s="142"/>
      <c r="U166" s="139"/>
      <c r="V166" s="139"/>
      <c r="W166" s="143"/>
      <c r="X166" s="139"/>
      <c r="Y166" s="143"/>
      <c r="Z166" s="139"/>
      <c r="AA166" s="144"/>
      <c r="AR166" s="145"/>
      <c r="AT166" s="146"/>
      <c r="AU166" s="146"/>
      <c r="AY166" s="145"/>
      <c r="BK166" s="147"/>
    </row>
    <row r="167" spans="2:65" s="9" customFormat="1" ht="29.85" customHeight="1" x14ac:dyDescent="0.3">
      <c r="B167" s="138"/>
      <c r="C167" s="203">
        <v>45</v>
      </c>
      <c r="D167" s="203" t="s">
        <v>122</v>
      </c>
      <c r="E167" s="193" t="s">
        <v>276</v>
      </c>
      <c r="F167" s="289" t="s">
        <v>469</v>
      </c>
      <c r="G167" s="290"/>
      <c r="H167" s="290"/>
      <c r="I167" s="290"/>
      <c r="J167" s="205" t="s">
        <v>130</v>
      </c>
      <c r="K167" s="206">
        <v>1</v>
      </c>
      <c r="L167" s="286"/>
      <c r="M167" s="286"/>
      <c r="N167" s="286">
        <f t="shared" si="28"/>
        <v>0</v>
      </c>
      <c r="O167" s="286"/>
      <c r="P167" s="286"/>
      <c r="Q167" s="286"/>
      <c r="R167" s="141"/>
      <c r="T167" s="142"/>
      <c r="U167" s="139"/>
      <c r="V167" s="139"/>
      <c r="W167" s="143"/>
      <c r="X167" s="139"/>
      <c r="Y167" s="143"/>
      <c r="Z167" s="139"/>
      <c r="AA167" s="144"/>
      <c r="AR167" s="145"/>
      <c r="AT167" s="146"/>
      <c r="AU167" s="146"/>
      <c r="AY167" s="145"/>
      <c r="BK167" s="147"/>
    </row>
    <row r="168" spans="2:65" s="9" customFormat="1" ht="29.85" customHeight="1" x14ac:dyDescent="0.3">
      <c r="B168" s="138"/>
      <c r="C168" s="203">
        <v>46</v>
      </c>
      <c r="D168" s="203" t="s">
        <v>122</v>
      </c>
      <c r="E168" s="193" t="s">
        <v>470</v>
      </c>
      <c r="F168" s="289" t="s">
        <v>471</v>
      </c>
      <c r="G168" s="290"/>
      <c r="H168" s="290"/>
      <c r="I168" s="290"/>
      <c r="J168" s="205" t="s">
        <v>130</v>
      </c>
      <c r="K168" s="206">
        <v>1</v>
      </c>
      <c r="L168" s="286"/>
      <c r="M168" s="286"/>
      <c r="N168" s="286">
        <f t="shared" si="28"/>
        <v>0</v>
      </c>
      <c r="O168" s="286"/>
      <c r="P168" s="286"/>
      <c r="Q168" s="286"/>
      <c r="R168" s="141"/>
      <c r="T168" s="142"/>
      <c r="U168" s="139"/>
      <c r="V168" s="139"/>
      <c r="W168" s="143"/>
      <c r="X168" s="139"/>
      <c r="Y168" s="143"/>
      <c r="Z168" s="139"/>
      <c r="AA168" s="144"/>
      <c r="AR168" s="145"/>
      <c r="AT168" s="146"/>
      <c r="AU168" s="146"/>
      <c r="AY168" s="145"/>
      <c r="BK168" s="147"/>
    </row>
    <row r="169" spans="2:65" s="9" customFormat="1" ht="29.85" customHeight="1" x14ac:dyDescent="0.3">
      <c r="B169" s="138"/>
      <c r="C169" s="203">
        <v>47</v>
      </c>
      <c r="D169" s="203" t="s">
        <v>122</v>
      </c>
      <c r="E169" s="193" t="s">
        <v>472</v>
      </c>
      <c r="F169" s="289" t="s">
        <v>473</v>
      </c>
      <c r="G169" s="290"/>
      <c r="H169" s="290"/>
      <c r="I169" s="290"/>
      <c r="J169" s="205" t="s">
        <v>130</v>
      </c>
      <c r="K169" s="206">
        <v>1</v>
      </c>
      <c r="L169" s="286"/>
      <c r="M169" s="286"/>
      <c r="N169" s="286">
        <f t="shared" si="28"/>
        <v>0</v>
      </c>
      <c r="O169" s="286"/>
      <c r="P169" s="286"/>
      <c r="Q169" s="286"/>
      <c r="R169" s="141"/>
      <c r="T169" s="142"/>
      <c r="U169" s="139"/>
      <c r="V169" s="139"/>
      <c r="W169" s="143"/>
      <c r="X169" s="139"/>
      <c r="Y169" s="143"/>
      <c r="Z169" s="139"/>
      <c r="AA169" s="144"/>
      <c r="AR169" s="145"/>
      <c r="AT169" s="146"/>
      <c r="AU169" s="146"/>
      <c r="AY169" s="145"/>
      <c r="BK169" s="147"/>
    </row>
    <row r="170" spans="2:65" s="9" customFormat="1" ht="29.85" customHeight="1" x14ac:dyDescent="0.3">
      <c r="B170" s="138"/>
      <c r="C170" s="188">
        <v>48</v>
      </c>
      <c r="D170" s="188" t="s">
        <v>126</v>
      </c>
      <c r="E170" s="189" t="s">
        <v>475</v>
      </c>
      <c r="F170" s="287" t="s">
        <v>474</v>
      </c>
      <c r="G170" s="287"/>
      <c r="H170" s="287"/>
      <c r="I170" s="287"/>
      <c r="J170" s="190" t="s">
        <v>130</v>
      </c>
      <c r="K170" s="191">
        <v>1</v>
      </c>
      <c r="L170" s="288"/>
      <c r="M170" s="288"/>
      <c r="N170" s="288">
        <f t="shared" ref="N170" si="29">ROUND(L170*K170,2)</f>
        <v>0</v>
      </c>
      <c r="O170" s="286"/>
      <c r="P170" s="286"/>
      <c r="Q170" s="286"/>
      <c r="R170" s="141"/>
      <c r="T170" s="142"/>
      <c r="U170" s="139"/>
      <c r="V170" s="139"/>
      <c r="W170" s="143"/>
      <c r="X170" s="139"/>
      <c r="Y170" s="143"/>
      <c r="Z170" s="139"/>
      <c r="AA170" s="144"/>
      <c r="AR170" s="145"/>
      <c r="AT170" s="146"/>
      <c r="AU170" s="146"/>
      <c r="AY170" s="145"/>
      <c r="BK170" s="147"/>
    </row>
    <row r="171" spans="2:65" s="9" customFormat="1" ht="31.5" customHeight="1" x14ac:dyDescent="0.3">
      <c r="B171" s="138"/>
      <c r="C171" s="203">
        <v>50</v>
      </c>
      <c r="D171" s="203" t="s">
        <v>122</v>
      </c>
      <c r="E171" s="204" t="s">
        <v>276</v>
      </c>
      <c r="F171" s="289" t="s">
        <v>277</v>
      </c>
      <c r="G171" s="290"/>
      <c r="H171" s="290"/>
      <c r="I171" s="290"/>
      <c r="J171" s="205" t="s">
        <v>130</v>
      </c>
      <c r="K171" s="206">
        <v>1</v>
      </c>
      <c r="L171" s="286"/>
      <c r="M171" s="286"/>
      <c r="N171" s="286">
        <f t="shared" ref="N171:N174" si="30">ROUND(L171*K171,2)</f>
        <v>0</v>
      </c>
      <c r="O171" s="286"/>
      <c r="P171" s="286"/>
      <c r="Q171" s="286"/>
      <c r="R171" s="141"/>
      <c r="T171" s="142"/>
      <c r="U171" s="139"/>
      <c r="V171" s="139"/>
      <c r="W171" s="143"/>
      <c r="X171" s="139"/>
      <c r="Y171" s="143"/>
      <c r="Z171" s="139"/>
      <c r="AA171" s="144"/>
      <c r="AR171" s="145"/>
      <c r="AT171" s="146"/>
      <c r="AU171" s="146"/>
      <c r="AY171" s="145"/>
      <c r="BK171" s="147"/>
    </row>
    <row r="172" spans="2:65" s="9" customFormat="1" ht="26.25" customHeight="1" x14ac:dyDescent="0.3">
      <c r="B172" s="138"/>
      <c r="C172" s="188">
        <v>51</v>
      </c>
      <c r="D172" s="188" t="s">
        <v>126</v>
      </c>
      <c r="E172" s="189" t="s">
        <v>476</v>
      </c>
      <c r="F172" s="287" t="s">
        <v>278</v>
      </c>
      <c r="G172" s="287"/>
      <c r="H172" s="287"/>
      <c r="I172" s="287"/>
      <c r="J172" s="190" t="s">
        <v>130</v>
      </c>
      <c r="K172" s="191">
        <v>52</v>
      </c>
      <c r="L172" s="288"/>
      <c r="M172" s="288"/>
      <c r="N172" s="288">
        <f t="shared" si="30"/>
        <v>0</v>
      </c>
      <c r="O172" s="286"/>
      <c r="P172" s="286"/>
      <c r="Q172" s="286"/>
      <c r="R172" s="141"/>
      <c r="T172" s="142"/>
      <c r="U172" s="139"/>
      <c r="V172" s="139"/>
      <c r="W172" s="143"/>
      <c r="X172" s="139"/>
      <c r="Y172" s="143"/>
      <c r="Z172" s="139"/>
      <c r="AA172" s="144"/>
      <c r="AR172" s="145"/>
      <c r="AT172" s="146"/>
      <c r="AU172" s="146"/>
      <c r="AY172" s="145"/>
      <c r="BK172" s="147"/>
    </row>
    <row r="173" spans="2:65" s="9" customFormat="1" ht="26.25" customHeight="1" x14ac:dyDescent="0.3">
      <c r="B173" s="138"/>
      <c r="C173" s="188">
        <v>52</v>
      </c>
      <c r="D173" s="188" t="s">
        <v>126</v>
      </c>
      <c r="E173" s="189" t="s">
        <v>279</v>
      </c>
      <c r="F173" s="287" t="s">
        <v>280</v>
      </c>
      <c r="G173" s="287"/>
      <c r="H173" s="287"/>
      <c r="I173" s="287"/>
      <c r="J173" s="190" t="s">
        <v>130</v>
      </c>
      <c r="K173" s="191">
        <v>52</v>
      </c>
      <c r="L173" s="288"/>
      <c r="M173" s="288"/>
      <c r="N173" s="288">
        <f t="shared" si="30"/>
        <v>0</v>
      </c>
      <c r="O173" s="286"/>
      <c r="P173" s="286"/>
      <c r="Q173" s="286"/>
      <c r="R173" s="141"/>
      <c r="T173" s="142"/>
      <c r="U173" s="139"/>
      <c r="V173" s="139"/>
      <c r="W173" s="143"/>
      <c r="X173" s="139"/>
      <c r="Y173" s="143"/>
      <c r="Z173" s="139"/>
      <c r="AA173" s="144"/>
      <c r="AR173" s="145"/>
      <c r="AT173" s="146"/>
      <c r="AU173" s="146"/>
      <c r="AY173" s="145"/>
      <c r="BK173" s="147"/>
    </row>
    <row r="174" spans="2:65" s="9" customFormat="1" ht="24.75" customHeight="1" x14ac:dyDescent="0.3">
      <c r="B174" s="138"/>
      <c r="C174" s="203">
        <v>53</v>
      </c>
      <c r="D174" s="203" t="s">
        <v>122</v>
      </c>
      <c r="E174" s="193" t="s">
        <v>477</v>
      </c>
      <c r="F174" s="289" t="s">
        <v>478</v>
      </c>
      <c r="G174" s="290"/>
      <c r="H174" s="290"/>
      <c r="I174" s="290"/>
      <c r="J174" s="205" t="s">
        <v>130</v>
      </c>
      <c r="K174" s="206">
        <v>52</v>
      </c>
      <c r="L174" s="286"/>
      <c r="M174" s="286"/>
      <c r="N174" s="286">
        <f t="shared" si="30"/>
        <v>0</v>
      </c>
      <c r="O174" s="286"/>
      <c r="P174" s="286"/>
      <c r="Q174" s="286"/>
      <c r="R174" s="141"/>
      <c r="T174" s="142"/>
      <c r="U174" s="139"/>
      <c r="V174" s="139"/>
      <c r="W174" s="143"/>
      <c r="X174" s="139"/>
      <c r="Y174" s="143"/>
      <c r="Z174" s="139"/>
      <c r="AA174" s="144"/>
      <c r="AR174" s="145"/>
      <c r="AT174" s="146"/>
      <c r="AU174" s="146"/>
      <c r="AY174" s="145"/>
      <c r="BK174" s="147"/>
    </row>
    <row r="175" spans="2:65" s="9" customFormat="1" ht="29.85" customHeight="1" x14ac:dyDescent="0.3">
      <c r="B175" s="138"/>
      <c r="C175" s="203">
        <v>54</v>
      </c>
      <c r="D175" s="203" t="s">
        <v>122</v>
      </c>
      <c r="E175" s="204" t="s">
        <v>281</v>
      </c>
      <c r="F175" s="290" t="s">
        <v>282</v>
      </c>
      <c r="G175" s="290"/>
      <c r="H175" s="290"/>
      <c r="I175" s="290"/>
      <c r="J175" s="205" t="s">
        <v>129</v>
      </c>
      <c r="K175" s="206">
        <f>SUM(N151:Q174)/100</f>
        <v>0</v>
      </c>
      <c r="L175" s="286">
        <v>0.21</v>
      </c>
      <c r="M175" s="286"/>
      <c r="N175" s="286">
        <f t="shared" ref="N175" si="31">ROUND(L175*K175,2)</f>
        <v>0</v>
      </c>
      <c r="O175" s="286"/>
      <c r="P175" s="286"/>
      <c r="Q175" s="286"/>
      <c r="R175" s="141"/>
      <c r="T175" s="142"/>
      <c r="U175" s="139"/>
      <c r="V175" s="139"/>
      <c r="W175" s="143" t="e">
        <f>SUM(W176:W189)</f>
        <v>#REF!</v>
      </c>
      <c r="X175" s="139"/>
      <c r="Y175" s="143" t="e">
        <f>SUM(Y176:Y189)</f>
        <v>#REF!</v>
      </c>
      <c r="Z175" s="139"/>
      <c r="AA175" s="144" t="e">
        <f>SUM(AA176:AA189)</f>
        <v>#REF!</v>
      </c>
      <c r="AR175" s="145" t="s">
        <v>90</v>
      </c>
      <c r="AT175" s="146" t="s">
        <v>69</v>
      </c>
      <c r="AU175" s="146" t="s">
        <v>76</v>
      </c>
      <c r="AY175" s="145" t="s">
        <v>121</v>
      </c>
      <c r="BK175" s="147" t="e">
        <f>SUM(BK176:BK189)</f>
        <v>#REF!</v>
      </c>
    </row>
    <row r="176" spans="2:65" s="1" customFormat="1" ht="25.5" customHeight="1" x14ac:dyDescent="0.3">
      <c r="B176" s="120"/>
      <c r="C176" s="139"/>
      <c r="D176" s="196" t="s">
        <v>101</v>
      </c>
      <c r="E176" s="148"/>
      <c r="F176" s="148"/>
      <c r="G176" s="148"/>
      <c r="H176" s="148"/>
      <c r="I176" s="148"/>
      <c r="J176" s="148"/>
      <c r="K176" s="148"/>
      <c r="L176" s="148"/>
      <c r="M176" s="148"/>
      <c r="N176" s="304">
        <f>SUM(N177:Q189)</f>
        <v>0</v>
      </c>
      <c r="O176" s="305"/>
      <c r="P176" s="305"/>
      <c r="Q176" s="305"/>
      <c r="R176" s="123"/>
      <c r="T176" s="153" t="s">
        <v>5</v>
      </c>
      <c r="U176" s="41" t="s">
        <v>35</v>
      </c>
      <c r="V176" s="154">
        <v>0.184</v>
      </c>
      <c r="W176" s="154" t="e">
        <f>V176*#REF!</f>
        <v>#REF!</v>
      </c>
      <c r="X176" s="154">
        <v>1.7000000000000001E-4</v>
      </c>
      <c r="Y176" s="154" t="e">
        <f>X176*#REF!</f>
        <v>#REF!</v>
      </c>
      <c r="Z176" s="154">
        <v>0</v>
      </c>
      <c r="AA176" s="155" t="e">
        <f>Z176*#REF!</f>
        <v>#REF!</v>
      </c>
      <c r="AR176" s="19" t="s">
        <v>124</v>
      </c>
      <c r="AT176" s="19" t="s">
        <v>122</v>
      </c>
      <c r="AU176" s="19" t="s">
        <v>90</v>
      </c>
      <c r="AY176" s="19" t="s">
        <v>121</v>
      </c>
      <c r="BE176" s="156" t="e">
        <f>IF(U176="základní",#REF!,0)</f>
        <v>#REF!</v>
      </c>
      <c r="BF176" s="156">
        <f>IF(U176="snížená",#REF!,0)</f>
        <v>0</v>
      </c>
      <c r="BG176" s="156">
        <f>IF(U176="zákl. přenesená",#REF!,0)</f>
        <v>0</v>
      </c>
      <c r="BH176" s="156">
        <f>IF(U176="sníž. přenesená",#REF!,0)</f>
        <v>0</v>
      </c>
      <c r="BI176" s="156">
        <f>IF(U176="nulová",#REF!,0)</f>
        <v>0</v>
      </c>
      <c r="BJ176" s="19" t="s">
        <v>76</v>
      </c>
      <c r="BK176" s="156" t="e">
        <f>ROUND(#REF!*#REF!,2)</f>
        <v>#REF!</v>
      </c>
      <c r="BL176" s="19" t="s">
        <v>124</v>
      </c>
      <c r="BM176" s="19" t="s">
        <v>153</v>
      </c>
    </row>
    <row r="177" spans="2:65" s="199" customFormat="1" ht="25.5" customHeight="1" x14ac:dyDescent="0.3">
      <c r="B177" s="201"/>
      <c r="C177" s="203">
        <v>55</v>
      </c>
      <c r="D177" s="203" t="s">
        <v>122</v>
      </c>
      <c r="E177" s="204" t="s">
        <v>287</v>
      </c>
      <c r="F177" s="290" t="s">
        <v>416</v>
      </c>
      <c r="G177" s="290"/>
      <c r="H177" s="290"/>
      <c r="I177" s="290"/>
      <c r="J177" s="205" t="s">
        <v>288</v>
      </c>
      <c r="K177" s="206">
        <v>30</v>
      </c>
      <c r="L177" s="286"/>
      <c r="M177" s="286"/>
      <c r="N177" s="286">
        <f t="shared" ref="N177:N189" si="32">ROUND(L177*K177,2)</f>
        <v>0</v>
      </c>
      <c r="O177" s="286"/>
      <c r="P177" s="286"/>
      <c r="Q177" s="286"/>
      <c r="R177" s="202"/>
      <c r="T177" s="185"/>
      <c r="U177" s="184"/>
      <c r="V177" s="186"/>
      <c r="W177" s="186"/>
      <c r="X177" s="186"/>
      <c r="Y177" s="186"/>
      <c r="Z177" s="186"/>
      <c r="AA177" s="187"/>
      <c r="AR177" s="200"/>
      <c r="AT177" s="200"/>
      <c r="AU177" s="200"/>
      <c r="AY177" s="200"/>
      <c r="BE177" s="207"/>
      <c r="BF177" s="207"/>
      <c r="BG177" s="207"/>
      <c r="BH177" s="207"/>
      <c r="BI177" s="207"/>
      <c r="BJ177" s="200"/>
      <c r="BK177" s="207"/>
      <c r="BL177" s="200"/>
      <c r="BM177" s="200"/>
    </row>
    <row r="178" spans="2:65" s="199" customFormat="1" ht="25.5" customHeight="1" x14ac:dyDescent="0.3">
      <c r="B178" s="201"/>
      <c r="C178" s="188">
        <v>56</v>
      </c>
      <c r="D178" s="188" t="s">
        <v>126</v>
      </c>
      <c r="E178" s="189" t="s">
        <v>289</v>
      </c>
      <c r="F178" s="287" t="s">
        <v>290</v>
      </c>
      <c r="G178" s="287"/>
      <c r="H178" s="287"/>
      <c r="I178" s="287"/>
      <c r="J178" s="190" t="s">
        <v>130</v>
      </c>
      <c r="K178" s="191">
        <v>50</v>
      </c>
      <c r="L178" s="288"/>
      <c r="M178" s="288"/>
      <c r="N178" s="288">
        <f t="shared" si="32"/>
        <v>0</v>
      </c>
      <c r="O178" s="286"/>
      <c r="P178" s="286"/>
      <c r="Q178" s="286"/>
      <c r="R178" s="202"/>
      <c r="T178" s="185"/>
      <c r="U178" s="184"/>
      <c r="V178" s="186"/>
      <c r="W178" s="186"/>
      <c r="X178" s="186"/>
      <c r="Y178" s="186"/>
      <c r="Z178" s="186"/>
      <c r="AA178" s="187"/>
      <c r="AR178" s="200"/>
      <c r="AT178" s="200"/>
      <c r="AU178" s="200"/>
      <c r="AY178" s="200"/>
      <c r="BE178" s="207"/>
      <c r="BF178" s="207"/>
      <c r="BG178" s="207"/>
      <c r="BH178" s="207"/>
      <c r="BI178" s="207"/>
      <c r="BJ178" s="200"/>
      <c r="BK178" s="207"/>
      <c r="BL178" s="200"/>
      <c r="BM178" s="200"/>
    </row>
    <row r="179" spans="2:65" s="199" customFormat="1" ht="25.5" customHeight="1" x14ac:dyDescent="0.3">
      <c r="B179" s="201"/>
      <c r="C179" s="188">
        <v>57</v>
      </c>
      <c r="D179" s="188" t="s">
        <v>126</v>
      </c>
      <c r="E179" s="189" t="s">
        <v>291</v>
      </c>
      <c r="F179" s="287" t="s">
        <v>292</v>
      </c>
      <c r="G179" s="287"/>
      <c r="H179" s="287"/>
      <c r="I179" s="287"/>
      <c r="J179" s="190" t="s">
        <v>130</v>
      </c>
      <c r="K179" s="191">
        <v>22</v>
      </c>
      <c r="L179" s="288"/>
      <c r="M179" s="288"/>
      <c r="N179" s="288">
        <f t="shared" si="32"/>
        <v>0</v>
      </c>
      <c r="O179" s="286"/>
      <c r="P179" s="286"/>
      <c r="Q179" s="286"/>
      <c r="R179" s="202"/>
      <c r="T179" s="185"/>
      <c r="U179" s="184"/>
      <c r="V179" s="186"/>
      <c r="W179" s="186"/>
      <c r="X179" s="186"/>
      <c r="Y179" s="186"/>
      <c r="Z179" s="186"/>
      <c r="AA179" s="187"/>
      <c r="AR179" s="200"/>
      <c r="AT179" s="200"/>
      <c r="AU179" s="200"/>
      <c r="AY179" s="200"/>
      <c r="BE179" s="207"/>
      <c r="BF179" s="207"/>
      <c r="BG179" s="207"/>
      <c r="BH179" s="207"/>
      <c r="BI179" s="207"/>
      <c r="BJ179" s="200"/>
      <c r="BK179" s="207"/>
      <c r="BL179" s="200"/>
      <c r="BM179" s="200"/>
    </row>
    <row r="180" spans="2:65" s="199" customFormat="1" ht="25.5" customHeight="1" x14ac:dyDescent="0.3">
      <c r="B180" s="201"/>
      <c r="C180" s="188">
        <v>58</v>
      </c>
      <c r="D180" s="188" t="s">
        <v>126</v>
      </c>
      <c r="E180" s="189" t="s">
        <v>293</v>
      </c>
      <c r="F180" s="287" t="s">
        <v>294</v>
      </c>
      <c r="G180" s="287"/>
      <c r="H180" s="287"/>
      <c r="I180" s="287"/>
      <c r="J180" s="190" t="s">
        <v>130</v>
      </c>
      <c r="K180" s="191">
        <v>7</v>
      </c>
      <c r="L180" s="288"/>
      <c r="M180" s="288"/>
      <c r="N180" s="288">
        <f t="shared" si="32"/>
        <v>0</v>
      </c>
      <c r="O180" s="286"/>
      <c r="P180" s="286"/>
      <c r="Q180" s="286"/>
      <c r="R180" s="202"/>
      <c r="T180" s="185"/>
      <c r="U180" s="184"/>
      <c r="V180" s="186"/>
      <c r="W180" s="186"/>
      <c r="X180" s="186"/>
      <c r="Y180" s="186"/>
      <c r="Z180" s="186"/>
      <c r="AA180" s="187"/>
      <c r="AR180" s="200"/>
      <c r="AT180" s="200"/>
      <c r="AU180" s="200"/>
      <c r="AY180" s="200"/>
      <c r="BE180" s="207"/>
      <c r="BF180" s="207"/>
      <c r="BG180" s="207"/>
      <c r="BH180" s="207"/>
      <c r="BI180" s="207"/>
      <c r="BJ180" s="200"/>
      <c r="BK180" s="207"/>
      <c r="BL180" s="200"/>
      <c r="BM180" s="200"/>
    </row>
    <row r="181" spans="2:65" s="199" customFormat="1" ht="25.5" customHeight="1" x14ac:dyDescent="0.3">
      <c r="B181" s="201"/>
      <c r="C181" s="188">
        <v>59</v>
      </c>
      <c r="D181" s="188" t="s">
        <v>126</v>
      </c>
      <c r="E181" s="189" t="s">
        <v>295</v>
      </c>
      <c r="F181" s="287" t="s">
        <v>296</v>
      </c>
      <c r="G181" s="287"/>
      <c r="H181" s="287"/>
      <c r="I181" s="287"/>
      <c r="J181" s="190" t="s">
        <v>130</v>
      </c>
      <c r="K181" s="191">
        <v>4</v>
      </c>
      <c r="L181" s="288"/>
      <c r="M181" s="288"/>
      <c r="N181" s="288">
        <f t="shared" si="32"/>
        <v>0</v>
      </c>
      <c r="O181" s="286"/>
      <c r="P181" s="286"/>
      <c r="Q181" s="286"/>
      <c r="R181" s="202"/>
      <c r="T181" s="185"/>
      <c r="U181" s="184"/>
      <c r="V181" s="186"/>
      <c r="W181" s="186"/>
      <c r="X181" s="186"/>
      <c r="Y181" s="186"/>
      <c r="Z181" s="186"/>
      <c r="AA181" s="187"/>
      <c r="AR181" s="200"/>
      <c r="AT181" s="200"/>
      <c r="AU181" s="200"/>
      <c r="AY181" s="200"/>
      <c r="BE181" s="207"/>
      <c r="BF181" s="207"/>
      <c r="BG181" s="207"/>
      <c r="BH181" s="207"/>
      <c r="BI181" s="207"/>
      <c r="BJ181" s="200"/>
      <c r="BK181" s="207"/>
      <c r="BL181" s="200"/>
      <c r="BM181" s="200"/>
    </row>
    <row r="182" spans="2:65" s="199" customFormat="1" ht="25.5" customHeight="1" x14ac:dyDescent="0.3">
      <c r="B182" s="201"/>
      <c r="C182" s="188">
        <v>60</v>
      </c>
      <c r="D182" s="188" t="s">
        <v>126</v>
      </c>
      <c r="E182" s="189" t="s">
        <v>479</v>
      </c>
      <c r="F182" s="287" t="s">
        <v>301</v>
      </c>
      <c r="G182" s="287"/>
      <c r="H182" s="287"/>
      <c r="I182" s="287"/>
      <c r="J182" s="190" t="s">
        <v>130</v>
      </c>
      <c r="K182" s="191">
        <v>2</v>
      </c>
      <c r="L182" s="288"/>
      <c r="M182" s="288"/>
      <c r="N182" s="288">
        <f t="shared" si="32"/>
        <v>0</v>
      </c>
      <c r="O182" s="286"/>
      <c r="P182" s="286"/>
      <c r="Q182" s="286"/>
      <c r="R182" s="202"/>
      <c r="T182" s="185"/>
      <c r="U182" s="184"/>
      <c r="V182" s="186"/>
      <c r="W182" s="186"/>
      <c r="X182" s="186"/>
      <c r="Y182" s="186"/>
      <c r="Z182" s="186"/>
      <c r="AA182" s="187"/>
      <c r="AR182" s="200"/>
      <c r="AT182" s="200"/>
      <c r="AU182" s="200"/>
      <c r="AY182" s="200"/>
      <c r="BE182" s="207"/>
      <c r="BF182" s="207"/>
      <c r="BG182" s="207"/>
      <c r="BH182" s="207"/>
      <c r="BI182" s="207"/>
      <c r="BJ182" s="200"/>
      <c r="BK182" s="207"/>
      <c r="BL182" s="200"/>
      <c r="BM182" s="200"/>
    </row>
    <row r="183" spans="2:65" s="199" customFormat="1" ht="25.5" customHeight="1" x14ac:dyDescent="0.3">
      <c r="B183" s="201"/>
      <c r="C183" s="188">
        <v>61</v>
      </c>
      <c r="D183" s="188" t="s">
        <v>126</v>
      </c>
      <c r="E183" s="189" t="s">
        <v>480</v>
      </c>
      <c r="F183" s="287" t="s">
        <v>302</v>
      </c>
      <c r="G183" s="287"/>
      <c r="H183" s="287"/>
      <c r="I183" s="287"/>
      <c r="J183" s="190" t="s">
        <v>130</v>
      </c>
      <c r="K183" s="191">
        <v>1</v>
      </c>
      <c r="L183" s="288"/>
      <c r="M183" s="288"/>
      <c r="N183" s="288">
        <f t="shared" si="32"/>
        <v>0</v>
      </c>
      <c r="O183" s="286"/>
      <c r="P183" s="286"/>
      <c r="Q183" s="286"/>
      <c r="R183" s="202"/>
      <c r="T183" s="185"/>
      <c r="U183" s="184"/>
      <c r="V183" s="186"/>
      <c r="W183" s="186"/>
      <c r="X183" s="186"/>
      <c r="Y183" s="186"/>
      <c r="Z183" s="186"/>
      <c r="AA183" s="187"/>
      <c r="AR183" s="200"/>
      <c r="AT183" s="200"/>
      <c r="AU183" s="200"/>
      <c r="AY183" s="200"/>
      <c r="BE183" s="207"/>
      <c r="BF183" s="207"/>
      <c r="BG183" s="207"/>
      <c r="BH183" s="207"/>
      <c r="BI183" s="207"/>
      <c r="BJ183" s="200"/>
      <c r="BK183" s="207"/>
      <c r="BL183" s="200"/>
      <c r="BM183" s="200"/>
    </row>
    <row r="184" spans="2:65" s="199" customFormat="1" ht="25.5" customHeight="1" x14ac:dyDescent="0.3">
      <c r="B184" s="201"/>
      <c r="C184" s="188">
        <v>62</v>
      </c>
      <c r="D184" s="188" t="s">
        <v>126</v>
      </c>
      <c r="E184" s="189" t="s">
        <v>303</v>
      </c>
      <c r="F184" s="287" t="s">
        <v>304</v>
      </c>
      <c r="G184" s="287"/>
      <c r="H184" s="287"/>
      <c r="I184" s="287"/>
      <c r="J184" s="190" t="s">
        <v>130</v>
      </c>
      <c r="K184" s="191">
        <v>1</v>
      </c>
      <c r="L184" s="288"/>
      <c r="M184" s="288"/>
      <c r="N184" s="288">
        <f t="shared" si="32"/>
        <v>0</v>
      </c>
      <c r="O184" s="286"/>
      <c r="P184" s="286"/>
      <c r="Q184" s="286"/>
      <c r="R184" s="202"/>
      <c r="T184" s="185"/>
      <c r="U184" s="184"/>
      <c r="V184" s="186"/>
      <c r="W184" s="186"/>
      <c r="X184" s="186"/>
      <c r="Y184" s="186"/>
      <c r="Z184" s="186"/>
      <c r="AA184" s="187"/>
      <c r="AR184" s="200"/>
      <c r="AT184" s="200"/>
      <c r="AU184" s="200"/>
      <c r="AY184" s="200"/>
      <c r="BE184" s="207"/>
      <c r="BF184" s="207"/>
      <c r="BG184" s="207"/>
      <c r="BH184" s="207"/>
      <c r="BI184" s="207"/>
      <c r="BJ184" s="200"/>
      <c r="BK184" s="207"/>
      <c r="BL184" s="200"/>
      <c r="BM184" s="200"/>
    </row>
    <row r="185" spans="2:65" s="199" customFormat="1" ht="25.5" customHeight="1" x14ac:dyDescent="0.3">
      <c r="B185" s="201"/>
      <c r="C185" s="188">
        <v>63</v>
      </c>
      <c r="D185" s="188" t="s">
        <v>126</v>
      </c>
      <c r="E185" s="189" t="s">
        <v>419</v>
      </c>
      <c r="F185" s="287" t="s">
        <v>420</v>
      </c>
      <c r="G185" s="287"/>
      <c r="H185" s="287"/>
      <c r="I185" s="287"/>
      <c r="J185" s="190" t="s">
        <v>130</v>
      </c>
      <c r="K185" s="191">
        <v>83</v>
      </c>
      <c r="L185" s="288"/>
      <c r="M185" s="288"/>
      <c r="N185" s="288">
        <f t="shared" si="32"/>
        <v>0</v>
      </c>
      <c r="O185" s="286"/>
      <c r="P185" s="286"/>
      <c r="Q185" s="286"/>
      <c r="R185" s="202"/>
      <c r="T185" s="185"/>
      <c r="U185" s="184"/>
      <c r="V185" s="186"/>
      <c r="W185" s="186"/>
      <c r="X185" s="186"/>
      <c r="Y185" s="186"/>
      <c r="Z185" s="186"/>
      <c r="AA185" s="187"/>
      <c r="AR185" s="200"/>
      <c r="AT185" s="200"/>
      <c r="AU185" s="200"/>
      <c r="AY185" s="200"/>
      <c r="BE185" s="207"/>
      <c r="BF185" s="207"/>
      <c r="BG185" s="207"/>
      <c r="BH185" s="207"/>
      <c r="BI185" s="207"/>
      <c r="BJ185" s="200"/>
      <c r="BK185" s="207"/>
      <c r="BL185" s="200"/>
      <c r="BM185" s="200"/>
    </row>
    <row r="186" spans="2:65" s="199" customFormat="1" ht="25.5" customHeight="1" x14ac:dyDescent="0.3">
      <c r="B186" s="201"/>
      <c r="C186" s="188">
        <v>64</v>
      </c>
      <c r="D186" s="188" t="s">
        <v>126</v>
      </c>
      <c r="E186" s="189" t="s">
        <v>421</v>
      </c>
      <c r="F186" s="287" t="s">
        <v>422</v>
      </c>
      <c r="G186" s="287"/>
      <c r="H186" s="287"/>
      <c r="I186" s="287"/>
      <c r="J186" s="190" t="s">
        <v>130</v>
      </c>
      <c r="K186" s="191">
        <v>3</v>
      </c>
      <c r="L186" s="288"/>
      <c r="M186" s="288"/>
      <c r="N186" s="288">
        <f t="shared" si="32"/>
        <v>0</v>
      </c>
      <c r="O186" s="286"/>
      <c r="P186" s="286"/>
      <c r="Q186" s="286"/>
      <c r="R186" s="202"/>
      <c r="T186" s="185"/>
      <c r="U186" s="184"/>
      <c r="V186" s="186"/>
      <c r="W186" s="186"/>
      <c r="X186" s="186"/>
      <c r="Y186" s="186"/>
      <c r="Z186" s="186"/>
      <c r="AA186" s="187"/>
      <c r="AR186" s="200"/>
      <c r="AT186" s="200"/>
      <c r="AU186" s="200"/>
      <c r="AY186" s="200"/>
      <c r="BE186" s="207"/>
      <c r="BF186" s="207"/>
      <c r="BG186" s="207"/>
      <c r="BH186" s="207"/>
      <c r="BI186" s="207"/>
      <c r="BJ186" s="200"/>
      <c r="BK186" s="207"/>
      <c r="BL186" s="200"/>
      <c r="BM186" s="200"/>
    </row>
    <row r="187" spans="2:65" s="199" customFormat="1" ht="25.5" customHeight="1" x14ac:dyDescent="0.3">
      <c r="B187" s="201"/>
      <c r="C187" s="188">
        <v>65</v>
      </c>
      <c r="D187" s="188" t="s">
        <v>126</v>
      </c>
      <c r="E187" s="189" t="s">
        <v>306</v>
      </c>
      <c r="F187" s="287" t="s">
        <v>307</v>
      </c>
      <c r="G187" s="287"/>
      <c r="H187" s="287"/>
      <c r="I187" s="287"/>
      <c r="J187" s="190" t="s">
        <v>308</v>
      </c>
      <c r="K187" s="191">
        <v>83</v>
      </c>
      <c r="L187" s="288"/>
      <c r="M187" s="288"/>
      <c r="N187" s="288">
        <f t="shared" si="32"/>
        <v>0</v>
      </c>
      <c r="O187" s="286"/>
      <c r="P187" s="286"/>
      <c r="Q187" s="286"/>
      <c r="R187" s="202"/>
      <c r="T187" s="185"/>
      <c r="U187" s="184"/>
      <c r="V187" s="186"/>
      <c r="W187" s="186"/>
      <c r="X187" s="186"/>
      <c r="Y187" s="186"/>
      <c r="Z187" s="186"/>
      <c r="AA187" s="187"/>
      <c r="AR187" s="200"/>
      <c r="AT187" s="200"/>
      <c r="AU187" s="200"/>
      <c r="AY187" s="200"/>
      <c r="BE187" s="207"/>
      <c r="BF187" s="207"/>
      <c r="BG187" s="207"/>
      <c r="BH187" s="207"/>
      <c r="BI187" s="207"/>
      <c r="BJ187" s="200"/>
      <c r="BK187" s="207"/>
      <c r="BL187" s="200"/>
      <c r="BM187" s="200"/>
    </row>
    <row r="188" spans="2:65" s="199" customFormat="1" ht="25.5" customHeight="1" x14ac:dyDescent="0.3">
      <c r="B188" s="201"/>
      <c r="C188" s="188">
        <v>66</v>
      </c>
      <c r="D188" s="188" t="s">
        <v>126</v>
      </c>
      <c r="E188" s="189" t="s">
        <v>311</v>
      </c>
      <c r="F188" s="287" t="s">
        <v>312</v>
      </c>
      <c r="G188" s="287"/>
      <c r="H188" s="287"/>
      <c r="I188" s="287"/>
      <c r="J188" s="190" t="s">
        <v>130</v>
      </c>
      <c r="K188" s="191">
        <v>83</v>
      </c>
      <c r="L188" s="288"/>
      <c r="M188" s="288"/>
      <c r="N188" s="288">
        <f t="shared" si="32"/>
        <v>0</v>
      </c>
      <c r="O188" s="286"/>
      <c r="P188" s="286"/>
      <c r="Q188" s="286"/>
      <c r="R188" s="202"/>
      <c r="T188" s="185"/>
      <c r="U188" s="184"/>
      <c r="V188" s="186"/>
      <c r="W188" s="186"/>
      <c r="X188" s="186"/>
      <c r="Y188" s="186"/>
      <c r="Z188" s="186"/>
      <c r="AA188" s="187"/>
      <c r="AR188" s="200"/>
      <c r="AT188" s="200"/>
      <c r="AU188" s="200"/>
      <c r="AY188" s="200"/>
      <c r="BE188" s="207"/>
      <c r="BF188" s="207"/>
      <c r="BG188" s="207"/>
      <c r="BH188" s="207"/>
      <c r="BI188" s="207"/>
      <c r="BJ188" s="200"/>
      <c r="BK188" s="207"/>
      <c r="BL188" s="200"/>
      <c r="BM188" s="200"/>
    </row>
    <row r="189" spans="2:65" s="199" customFormat="1" ht="25.5" customHeight="1" x14ac:dyDescent="0.3">
      <c r="B189" s="201"/>
      <c r="C189" s="203">
        <v>67</v>
      </c>
      <c r="D189" s="203" t="s">
        <v>122</v>
      </c>
      <c r="E189" s="193" t="s">
        <v>423</v>
      </c>
      <c r="F189" s="289" t="s">
        <v>424</v>
      </c>
      <c r="G189" s="290"/>
      <c r="H189" s="290"/>
      <c r="I189" s="290"/>
      <c r="J189" s="205" t="s">
        <v>129</v>
      </c>
      <c r="K189" s="206">
        <f>SUM(N177:Q188)/100</f>
        <v>0</v>
      </c>
      <c r="L189" s="286">
        <v>1.35</v>
      </c>
      <c r="M189" s="286"/>
      <c r="N189" s="286">
        <f t="shared" si="32"/>
        <v>0</v>
      </c>
      <c r="O189" s="286"/>
      <c r="P189" s="286"/>
      <c r="Q189" s="286"/>
      <c r="R189" s="202"/>
      <c r="T189" s="185"/>
      <c r="U189" s="184"/>
      <c r="V189" s="186"/>
      <c r="W189" s="186"/>
      <c r="X189" s="186"/>
      <c r="Y189" s="186"/>
      <c r="Z189" s="186"/>
      <c r="AA189" s="187"/>
      <c r="AR189" s="200"/>
      <c r="AT189" s="200"/>
      <c r="AU189" s="200"/>
      <c r="AY189" s="200"/>
      <c r="BE189" s="207"/>
      <c r="BF189" s="207"/>
      <c r="BG189" s="207"/>
      <c r="BH189" s="207"/>
      <c r="BI189" s="207"/>
      <c r="BJ189" s="200"/>
      <c r="BK189" s="207"/>
      <c r="BL189" s="200"/>
      <c r="BM189" s="200"/>
    </row>
    <row r="190" spans="2:65" x14ac:dyDescent="0.3"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8"/>
    </row>
  </sheetData>
  <mergeCells count="263">
    <mergeCell ref="F160:I160"/>
    <mergeCell ref="L160:M160"/>
    <mergeCell ref="N160:Q160"/>
    <mergeCell ref="F178:I178"/>
    <mergeCell ref="L178:M178"/>
    <mergeCell ref="N178:Q178"/>
    <mergeCell ref="F179:I179"/>
    <mergeCell ref="L179:M179"/>
    <mergeCell ref="N179:Q179"/>
    <mergeCell ref="F169:I169"/>
    <mergeCell ref="L169:M169"/>
    <mergeCell ref="N169:Q169"/>
    <mergeCell ref="F170:I170"/>
    <mergeCell ref="L170:M170"/>
    <mergeCell ref="N170:Q170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F147:I147"/>
    <mergeCell ref="L147:M147"/>
    <mergeCell ref="N147:Q147"/>
    <mergeCell ref="F154:I154"/>
    <mergeCell ref="L154:M154"/>
    <mergeCell ref="N154:Q154"/>
    <mergeCell ref="F153:I153"/>
    <mergeCell ref="L153:M153"/>
    <mergeCell ref="N153:Q153"/>
    <mergeCell ref="N152:Q152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N158:Q158"/>
    <mergeCell ref="F159:I159"/>
    <mergeCell ref="L159:M159"/>
    <mergeCell ref="N159:Q159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4:I134"/>
    <mergeCell ref="L134:M134"/>
    <mergeCell ref="N163:Q163"/>
    <mergeCell ref="F164:I164"/>
    <mergeCell ref="L164:M164"/>
    <mergeCell ref="N164:Q164"/>
    <mergeCell ref="L168:M168"/>
    <mergeCell ref="N168:Q168"/>
    <mergeCell ref="F165:I165"/>
    <mergeCell ref="F151:I151"/>
    <mergeCell ref="L151:M151"/>
    <mergeCell ref="N151:Q151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F171:I171"/>
    <mergeCell ref="L171:M171"/>
    <mergeCell ref="N171:Q171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119:Q119"/>
    <mergeCell ref="N92:Q92"/>
    <mergeCell ref="N93:Q93"/>
    <mergeCell ref="N94:Q94"/>
    <mergeCell ref="N96:Q96"/>
    <mergeCell ref="F162:I162"/>
    <mergeCell ref="L162:M162"/>
    <mergeCell ref="N162:Q162"/>
    <mergeCell ref="F163:I163"/>
    <mergeCell ref="L163:M163"/>
    <mergeCell ref="C106:Q106"/>
    <mergeCell ref="N174:Q174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M34:P34"/>
    <mergeCell ref="H35:J35"/>
    <mergeCell ref="M35:P35"/>
    <mergeCell ref="H36:J36"/>
    <mergeCell ref="M36:P36"/>
    <mergeCell ref="L38:P38"/>
    <mergeCell ref="C76:Q76"/>
    <mergeCell ref="F78:P78"/>
    <mergeCell ref="H33:J33"/>
    <mergeCell ref="M33:P33"/>
    <mergeCell ref="H34:J34"/>
    <mergeCell ref="F152:I152"/>
    <mergeCell ref="L152:M152"/>
    <mergeCell ref="F120:I120"/>
    <mergeCell ref="L120:M120"/>
    <mergeCell ref="N120:Q120"/>
    <mergeCell ref="F121:I121"/>
    <mergeCell ref="L121:M121"/>
    <mergeCell ref="N121:Q121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F122:I122"/>
    <mergeCell ref="L122:M122"/>
    <mergeCell ref="N122:Q122"/>
    <mergeCell ref="F123:I123"/>
    <mergeCell ref="L123:M123"/>
    <mergeCell ref="N123:Q123"/>
    <mergeCell ref="H1:K1"/>
    <mergeCell ref="F124:I124"/>
    <mergeCell ref="L124:M124"/>
    <mergeCell ref="N124:Q124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117:Q117"/>
    <mergeCell ref="N118:Q118"/>
    <mergeCell ref="D97:H97"/>
    <mergeCell ref="N97:Q97"/>
    <mergeCell ref="N98:Q98"/>
    <mergeCell ref="L100:Q100"/>
    <mergeCell ref="N125:Q125"/>
    <mergeCell ref="N133:Q133"/>
    <mergeCell ref="N150:Q150"/>
    <mergeCell ref="N176:Q176"/>
    <mergeCell ref="L148:M148"/>
    <mergeCell ref="N148:Q148"/>
    <mergeCell ref="F132:I132"/>
    <mergeCell ref="L132:M132"/>
    <mergeCell ref="N132:Q132"/>
    <mergeCell ref="F148:I148"/>
    <mergeCell ref="N175:Q175"/>
    <mergeCell ref="L175:M175"/>
    <mergeCell ref="F175:I175"/>
    <mergeCell ref="F149:I149"/>
    <mergeCell ref="L149:M149"/>
    <mergeCell ref="N149:Q149"/>
    <mergeCell ref="F173:I173"/>
    <mergeCell ref="L173:M173"/>
    <mergeCell ref="N173:Q173"/>
    <mergeCell ref="F172:I172"/>
    <mergeCell ref="L172:M172"/>
    <mergeCell ref="N172:Q172"/>
    <mergeCell ref="F174:I174"/>
    <mergeCell ref="L174:M174"/>
    <mergeCell ref="F177:I177"/>
    <mergeCell ref="L177:M177"/>
    <mergeCell ref="N177:Q177"/>
    <mergeCell ref="F181:I181"/>
    <mergeCell ref="L181:M181"/>
    <mergeCell ref="N181:Q181"/>
    <mergeCell ref="F182:I182"/>
    <mergeCell ref="L182:M182"/>
    <mergeCell ref="N182:Q182"/>
    <mergeCell ref="F180:I180"/>
    <mergeCell ref="L180:M180"/>
    <mergeCell ref="N180:Q180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9:I189"/>
    <mergeCell ref="L189:M189"/>
    <mergeCell ref="N189:Q189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3"/>
  <sheetViews>
    <sheetView showGridLines="0" workbookViewId="0">
      <pane ySplit="1" topLeftCell="A98" activePane="bottomLeft" state="frozen"/>
      <selection pane="bottomLeft" activeCell="N107" sqref="N107:Q10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85</v>
      </c>
      <c r="G1" s="14"/>
      <c r="H1" s="299" t="s">
        <v>86</v>
      </c>
      <c r="I1" s="299"/>
      <c r="J1" s="299"/>
      <c r="K1" s="299"/>
      <c r="L1" s="14" t="s">
        <v>87</v>
      </c>
      <c r="M1" s="12"/>
      <c r="N1" s="12"/>
      <c r="O1" s="13" t="s">
        <v>88</v>
      </c>
      <c r="P1" s="12"/>
      <c r="Q1" s="12"/>
      <c r="R1" s="12"/>
      <c r="S1" s="14" t="s">
        <v>89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81" t="s">
        <v>7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19" t="s">
        <v>80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90</v>
      </c>
    </row>
    <row r="4" spans="1:66" ht="36.950000000000003" customHeight="1" x14ac:dyDescent="0.3">
      <c r="B4" s="23"/>
      <c r="C4" s="274" t="s">
        <v>91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4"/>
      <c r="T4" s="18" t="s">
        <v>13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16</v>
      </c>
      <c r="E6" s="25"/>
      <c r="F6" s="316" t="str">
        <f>'Rekapitulace stavby'!K6</f>
        <v>Výměna rozvodů vody,odpadů, oprava sociálního zázemí na 1.stupni ZŠ Butovická ve Studénce-I.etapa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25"/>
      <c r="R6" s="24"/>
    </row>
    <row r="7" spans="1:66" s="1" customFormat="1" ht="32.85" customHeight="1" x14ac:dyDescent="0.3">
      <c r="B7" s="32"/>
      <c r="C7" s="33"/>
      <c r="D7" s="28" t="s">
        <v>92</v>
      </c>
      <c r="E7" s="33"/>
      <c r="F7" s="361" t="s">
        <v>201</v>
      </c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3"/>
      <c r="R7" s="34"/>
    </row>
    <row r="8" spans="1:66" s="1" customFormat="1" ht="14.45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19</v>
      </c>
      <c r="E9" s="33"/>
      <c r="F9" s="213" t="s">
        <v>199</v>
      </c>
      <c r="G9" s="33"/>
      <c r="H9" s="33"/>
      <c r="I9" s="33"/>
      <c r="J9" s="33"/>
      <c r="K9" s="33"/>
      <c r="L9" s="33"/>
      <c r="M9" s="29" t="s">
        <v>20</v>
      </c>
      <c r="N9" s="33"/>
      <c r="O9" s="307">
        <v>44077</v>
      </c>
      <c r="P9" s="307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83" t="s">
        <v>5</v>
      </c>
      <c r="P11" s="283"/>
      <c r="Q11" s="33"/>
      <c r="R11" s="34"/>
    </row>
    <row r="12" spans="1:66" s="1" customFormat="1" ht="18" customHeight="1" x14ac:dyDescent="0.3">
      <c r="B12" s="32"/>
      <c r="C12" s="33"/>
      <c r="D12" s="33"/>
      <c r="E12" s="213" t="s">
        <v>200</v>
      </c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83" t="s">
        <v>5</v>
      </c>
      <c r="P12" s="283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83" t="s">
        <v>5</v>
      </c>
      <c r="P14" s="283"/>
      <c r="Q14" s="33"/>
      <c r="R14" s="34"/>
    </row>
    <row r="15" spans="1:66" s="1" customFormat="1" ht="18" customHeight="1" x14ac:dyDescent="0.3">
      <c r="B15" s="32"/>
      <c r="C15" s="33"/>
      <c r="D15" s="33"/>
      <c r="E15" s="27" t="s">
        <v>25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83" t="s">
        <v>5</v>
      </c>
      <c r="P15" s="283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83" t="s">
        <v>5</v>
      </c>
      <c r="P17" s="283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83" t="s">
        <v>5</v>
      </c>
      <c r="P18" s="283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29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83" t="s">
        <v>5</v>
      </c>
      <c r="P20" s="283"/>
      <c r="Q20" s="33"/>
      <c r="R20" s="34"/>
    </row>
    <row r="21" spans="2:18" s="1" customFormat="1" ht="18" customHeight="1" x14ac:dyDescent="0.3">
      <c r="B21" s="32"/>
      <c r="C21" s="33"/>
      <c r="D21" s="33"/>
      <c r="E21" s="27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83" t="s">
        <v>5</v>
      </c>
      <c r="P21" s="283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85" t="s">
        <v>5</v>
      </c>
      <c r="F24" s="285"/>
      <c r="G24" s="285"/>
      <c r="H24" s="285"/>
      <c r="I24" s="285"/>
      <c r="J24" s="285"/>
      <c r="K24" s="285"/>
      <c r="L24" s="285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93</v>
      </c>
      <c r="E27" s="33"/>
      <c r="F27" s="33"/>
      <c r="G27" s="33"/>
      <c r="H27" s="33"/>
      <c r="I27" s="33"/>
      <c r="J27" s="33"/>
      <c r="K27" s="33"/>
      <c r="L27" s="33"/>
      <c r="M27" s="260">
        <f>N88</f>
        <v>0</v>
      </c>
      <c r="N27" s="260"/>
      <c r="O27" s="260"/>
      <c r="P27" s="260"/>
      <c r="Q27" s="33"/>
      <c r="R27" s="34"/>
    </row>
    <row r="28" spans="2:18" s="1" customFormat="1" ht="14.45" customHeight="1" x14ac:dyDescent="0.3">
      <c r="B28" s="32"/>
      <c r="C28" s="33"/>
      <c r="D28" s="31" t="s">
        <v>94</v>
      </c>
      <c r="E28" s="33"/>
      <c r="F28" s="33"/>
      <c r="G28" s="33"/>
      <c r="H28" s="33"/>
      <c r="I28" s="33"/>
      <c r="J28" s="33"/>
      <c r="K28" s="33"/>
      <c r="L28" s="33"/>
      <c r="M28" s="260">
        <f>N105</f>
        <v>0</v>
      </c>
      <c r="N28" s="260"/>
      <c r="O28" s="260"/>
      <c r="P28" s="260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33</v>
      </c>
      <c r="E30" s="33"/>
      <c r="F30" s="33"/>
      <c r="G30" s="33"/>
      <c r="H30" s="33"/>
      <c r="I30" s="33"/>
      <c r="J30" s="33"/>
      <c r="K30" s="33"/>
      <c r="L30" s="33"/>
      <c r="M30" s="318">
        <f>ROUND(M27+M28,2)</f>
        <v>0</v>
      </c>
      <c r="N30" s="306"/>
      <c r="O30" s="306"/>
      <c r="P30" s="306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34</v>
      </c>
      <c r="E32" s="39" t="s">
        <v>35</v>
      </c>
      <c r="F32" s="40">
        <v>0.21</v>
      </c>
      <c r="G32" s="105" t="s">
        <v>36</v>
      </c>
      <c r="H32" s="319">
        <f>M30</f>
        <v>0</v>
      </c>
      <c r="I32" s="306"/>
      <c r="J32" s="306"/>
      <c r="K32" s="33"/>
      <c r="L32" s="33"/>
      <c r="M32" s="319">
        <f>SUM(H32*0.21)</f>
        <v>0</v>
      </c>
      <c r="N32" s="306"/>
      <c r="O32" s="306"/>
      <c r="P32" s="306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37</v>
      </c>
      <c r="F33" s="40">
        <v>0.15</v>
      </c>
      <c r="G33" s="105" t="s">
        <v>36</v>
      </c>
      <c r="H33" s="319">
        <f>ROUND((SUM(BF105:BF108)+SUM(BF126:BF211)), 2)</f>
        <v>0</v>
      </c>
      <c r="I33" s="306"/>
      <c r="J33" s="306"/>
      <c r="K33" s="33"/>
      <c r="L33" s="33"/>
      <c r="M33" s="319">
        <f>ROUND(ROUND((SUM(BF105:BF108)+SUM(BF126:BF211)), 2)*F33, 2)</f>
        <v>0</v>
      </c>
      <c r="N33" s="306"/>
      <c r="O33" s="306"/>
      <c r="P33" s="306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38</v>
      </c>
      <c r="F34" s="40">
        <v>0.21</v>
      </c>
      <c r="G34" s="105" t="s">
        <v>36</v>
      </c>
      <c r="H34" s="319">
        <f>ROUND((SUM(BG105:BG108)+SUM(BG126:BG211)), 2)</f>
        <v>0</v>
      </c>
      <c r="I34" s="306"/>
      <c r="J34" s="306"/>
      <c r="K34" s="33"/>
      <c r="L34" s="33"/>
      <c r="M34" s="319">
        <v>0</v>
      </c>
      <c r="N34" s="306"/>
      <c r="O34" s="306"/>
      <c r="P34" s="306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39</v>
      </c>
      <c r="F35" s="40">
        <v>0.15</v>
      </c>
      <c r="G35" s="105" t="s">
        <v>36</v>
      </c>
      <c r="H35" s="319">
        <f>ROUND((SUM(BH105:BH108)+SUM(BH126:BH211)), 2)</f>
        <v>0</v>
      </c>
      <c r="I35" s="306"/>
      <c r="J35" s="306"/>
      <c r="K35" s="33"/>
      <c r="L35" s="33"/>
      <c r="M35" s="319">
        <v>0</v>
      </c>
      <c r="N35" s="306"/>
      <c r="O35" s="306"/>
      <c r="P35" s="306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40</v>
      </c>
      <c r="F36" s="40">
        <v>0</v>
      </c>
      <c r="G36" s="105" t="s">
        <v>36</v>
      </c>
      <c r="H36" s="319">
        <f>ROUND((SUM(BI105:BI108)+SUM(BI126:BI211)), 2)</f>
        <v>0</v>
      </c>
      <c r="I36" s="306"/>
      <c r="J36" s="306"/>
      <c r="K36" s="33"/>
      <c r="L36" s="33"/>
      <c r="M36" s="319">
        <v>0</v>
      </c>
      <c r="N36" s="306"/>
      <c r="O36" s="306"/>
      <c r="P36" s="306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41</v>
      </c>
      <c r="E38" s="72"/>
      <c r="F38" s="72"/>
      <c r="G38" s="107" t="s">
        <v>42</v>
      </c>
      <c r="H38" s="108" t="s">
        <v>43</v>
      </c>
      <c r="I38" s="72"/>
      <c r="J38" s="72"/>
      <c r="K38" s="72"/>
      <c r="L38" s="320">
        <f>SUM(M30:M36)</f>
        <v>0</v>
      </c>
      <c r="M38" s="320"/>
      <c r="N38" s="320"/>
      <c r="O38" s="320"/>
      <c r="P38" s="321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44</v>
      </c>
      <c r="E50" s="48"/>
      <c r="F50" s="48"/>
      <c r="G50" s="48"/>
      <c r="H50" s="49"/>
      <c r="I50" s="33"/>
      <c r="J50" s="47" t="s">
        <v>45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46</v>
      </c>
      <c r="E59" s="53"/>
      <c r="F59" s="53"/>
      <c r="G59" s="54" t="s">
        <v>47</v>
      </c>
      <c r="H59" s="55"/>
      <c r="I59" s="33"/>
      <c r="J59" s="52" t="s">
        <v>46</v>
      </c>
      <c r="K59" s="53"/>
      <c r="L59" s="53"/>
      <c r="M59" s="53"/>
      <c r="N59" s="54" t="s">
        <v>47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48</v>
      </c>
      <c r="E61" s="48"/>
      <c r="F61" s="48"/>
      <c r="G61" s="48"/>
      <c r="H61" s="49"/>
      <c r="I61" s="33"/>
      <c r="J61" s="47" t="s">
        <v>49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46</v>
      </c>
      <c r="E70" s="53"/>
      <c r="F70" s="53"/>
      <c r="G70" s="54" t="s">
        <v>47</v>
      </c>
      <c r="H70" s="55"/>
      <c r="I70" s="33"/>
      <c r="J70" s="52" t="s">
        <v>46</v>
      </c>
      <c r="K70" s="53"/>
      <c r="L70" s="53"/>
      <c r="M70" s="53"/>
      <c r="N70" s="54" t="s">
        <v>47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74" t="s">
        <v>95</v>
      </c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16</v>
      </c>
      <c r="D78" s="33"/>
      <c r="E78" s="33"/>
      <c r="F78" s="316" t="str">
        <f>F6</f>
        <v>Výměna rozvodů vody,odpadů, oprava sociálního zázemí na 1.stupni ZŠ Butovická ve Studénce-I.etapa</v>
      </c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3"/>
      <c r="R78" s="34"/>
    </row>
    <row r="79" spans="2:18" s="1" customFormat="1" ht="36.950000000000003" customHeight="1" x14ac:dyDescent="0.3">
      <c r="B79" s="32"/>
      <c r="C79" s="66" t="s">
        <v>92</v>
      </c>
      <c r="D79" s="33"/>
      <c r="E79" s="33"/>
      <c r="F79" s="276" t="str">
        <f>F7</f>
        <v>Stavební úpravy</v>
      </c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27" t="str">
        <f>F9</f>
        <v>Studénka</v>
      </c>
      <c r="G81" s="33"/>
      <c r="H81" s="33"/>
      <c r="I81" s="33"/>
      <c r="J81" s="33"/>
      <c r="K81" s="29" t="s">
        <v>20</v>
      </c>
      <c r="L81" s="33"/>
      <c r="M81" s="307">
        <f>IF(O9="","",O9)</f>
        <v>44077</v>
      </c>
      <c r="N81" s="307"/>
      <c r="O81" s="307"/>
      <c r="P81" s="307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 x14ac:dyDescent="0.3">
      <c r="B83" s="32"/>
      <c r="C83" s="29" t="s">
        <v>21</v>
      </c>
      <c r="D83" s="33"/>
      <c r="E83" s="33"/>
      <c r="F83" s="27" t="str">
        <f>E12</f>
        <v>Město Studénka</v>
      </c>
      <c r="G83" s="33"/>
      <c r="H83" s="33"/>
      <c r="I83" s="33"/>
      <c r="J83" s="33"/>
      <c r="K83" s="29" t="s">
        <v>26</v>
      </c>
      <c r="L83" s="33"/>
      <c r="M83" s="283" t="str">
        <f>E18</f>
        <v>ing. Krhovský</v>
      </c>
      <c r="N83" s="283"/>
      <c r="O83" s="283"/>
      <c r="P83" s="283"/>
      <c r="Q83" s="283"/>
      <c r="R83" s="34"/>
    </row>
    <row r="84" spans="2:47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>bude určen výběrem</v>
      </c>
      <c r="G84" s="33"/>
      <c r="H84" s="33"/>
      <c r="I84" s="33"/>
      <c r="J84" s="33"/>
      <c r="K84" s="29" t="s">
        <v>29</v>
      </c>
      <c r="L84" s="33"/>
      <c r="M84" s="283"/>
      <c r="N84" s="283"/>
      <c r="O84" s="283"/>
      <c r="P84" s="283"/>
      <c r="Q84" s="283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322" t="s">
        <v>96</v>
      </c>
      <c r="D86" s="323"/>
      <c r="E86" s="323"/>
      <c r="F86" s="323"/>
      <c r="G86" s="323"/>
      <c r="H86" s="101"/>
      <c r="I86" s="101"/>
      <c r="J86" s="101"/>
      <c r="K86" s="101"/>
      <c r="L86" s="101"/>
      <c r="M86" s="101"/>
      <c r="N86" s="322" t="s">
        <v>97</v>
      </c>
      <c r="O86" s="323"/>
      <c r="P86" s="323"/>
      <c r="Q86" s="323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09" t="s">
        <v>98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52">
        <f>N126</f>
        <v>0</v>
      </c>
      <c r="O88" s="312"/>
      <c r="P88" s="312"/>
      <c r="Q88" s="312"/>
      <c r="R88" s="34"/>
      <c r="AU88" s="19" t="s">
        <v>99</v>
      </c>
    </row>
    <row r="89" spans="2:47" s="6" customFormat="1" ht="24.95" customHeight="1" x14ac:dyDescent="0.3">
      <c r="B89" s="110"/>
      <c r="C89" s="111"/>
      <c r="D89" s="112" t="s">
        <v>131</v>
      </c>
      <c r="E89" s="111"/>
      <c r="F89" s="111"/>
      <c r="G89" s="111"/>
      <c r="H89" s="111"/>
      <c r="I89" s="111"/>
      <c r="J89" s="111"/>
      <c r="K89" s="111"/>
      <c r="L89" s="111"/>
      <c r="M89" s="111"/>
      <c r="N89" s="303">
        <f>N127</f>
        <v>0</v>
      </c>
      <c r="O89" s="324"/>
      <c r="P89" s="324"/>
      <c r="Q89" s="324"/>
      <c r="R89" s="113"/>
    </row>
    <row r="90" spans="2:47" s="7" customFormat="1" ht="19.899999999999999" customHeight="1" x14ac:dyDescent="0.3">
      <c r="B90" s="114"/>
      <c r="C90" s="115"/>
      <c r="D90" s="116" t="s">
        <v>132</v>
      </c>
      <c r="E90" s="115"/>
      <c r="F90" s="115"/>
      <c r="G90" s="115"/>
      <c r="H90" s="115"/>
      <c r="I90" s="115"/>
      <c r="J90" s="115"/>
      <c r="K90" s="115"/>
      <c r="L90" s="115"/>
      <c r="M90" s="115"/>
      <c r="N90" s="310">
        <f>N128</f>
        <v>0</v>
      </c>
      <c r="O90" s="311"/>
      <c r="P90" s="311"/>
      <c r="Q90" s="311"/>
      <c r="R90" s="117"/>
    </row>
    <row r="91" spans="2:47" s="7" customFormat="1" ht="19.899999999999999" customHeight="1" x14ac:dyDescent="0.3">
      <c r="B91" s="114"/>
      <c r="C91" s="115"/>
      <c r="D91" s="116"/>
      <c r="E91" s="115"/>
      <c r="F91" s="115"/>
      <c r="G91" s="115"/>
      <c r="H91" s="115"/>
      <c r="I91" s="115"/>
      <c r="J91" s="115"/>
      <c r="K91" s="115"/>
      <c r="L91" s="115"/>
      <c r="M91" s="115"/>
      <c r="N91" s="310"/>
      <c r="O91" s="310"/>
      <c r="P91" s="310"/>
      <c r="Q91" s="310"/>
      <c r="R91" s="117"/>
    </row>
    <row r="92" spans="2:47" s="7" customFormat="1" ht="19.899999999999999" customHeight="1" x14ac:dyDescent="0.3">
      <c r="B92" s="114"/>
      <c r="C92" s="115"/>
      <c r="D92" s="116"/>
      <c r="E92" s="115"/>
      <c r="F92" s="115"/>
      <c r="G92" s="115"/>
      <c r="H92" s="115"/>
      <c r="I92" s="115"/>
      <c r="J92" s="115"/>
      <c r="K92" s="115"/>
      <c r="L92" s="115"/>
      <c r="M92" s="115"/>
      <c r="N92" s="310"/>
      <c r="O92" s="311"/>
      <c r="P92" s="311"/>
      <c r="Q92" s="311"/>
      <c r="R92" s="117"/>
    </row>
    <row r="93" spans="2:47" s="7" customFormat="1" ht="19.899999999999999" customHeight="1" x14ac:dyDescent="0.3">
      <c r="B93" s="114"/>
      <c r="C93" s="115"/>
      <c r="D93" s="116"/>
      <c r="E93" s="115"/>
      <c r="F93" s="115"/>
      <c r="G93" s="115"/>
      <c r="H93" s="115"/>
      <c r="I93" s="115"/>
      <c r="J93" s="115"/>
      <c r="K93" s="115"/>
      <c r="L93" s="115"/>
      <c r="M93" s="115"/>
      <c r="N93" s="310"/>
      <c r="O93" s="311"/>
      <c r="P93" s="311"/>
      <c r="Q93" s="311"/>
      <c r="R93" s="117"/>
    </row>
    <row r="94" spans="2:47" s="7" customFormat="1" ht="19.899999999999999" customHeight="1" x14ac:dyDescent="0.3">
      <c r="B94" s="114"/>
      <c r="C94" s="115"/>
      <c r="D94" s="116" t="s">
        <v>154</v>
      </c>
      <c r="E94" s="115"/>
      <c r="F94" s="115"/>
      <c r="G94" s="115"/>
      <c r="H94" s="115"/>
      <c r="I94" s="115"/>
      <c r="J94" s="115"/>
      <c r="K94" s="115"/>
      <c r="L94" s="115"/>
      <c r="M94" s="115"/>
      <c r="N94" s="310">
        <f>N144</f>
        <v>0</v>
      </c>
      <c r="O94" s="311"/>
      <c r="P94" s="311"/>
      <c r="Q94" s="311"/>
      <c r="R94" s="117"/>
    </row>
    <row r="95" spans="2:47" s="7" customFormat="1" ht="19.899999999999999" customHeight="1" x14ac:dyDescent="0.3">
      <c r="B95" s="114"/>
      <c r="C95" s="115"/>
      <c r="D95" s="116" t="s">
        <v>155</v>
      </c>
      <c r="E95" s="115"/>
      <c r="F95" s="115"/>
      <c r="G95" s="115"/>
      <c r="H95" s="115"/>
      <c r="I95" s="115"/>
      <c r="J95" s="115"/>
      <c r="K95" s="115"/>
      <c r="L95" s="115"/>
      <c r="M95" s="115"/>
      <c r="N95" s="310">
        <f>N149</f>
        <v>0</v>
      </c>
      <c r="O95" s="311"/>
      <c r="P95" s="311"/>
      <c r="Q95" s="311"/>
      <c r="R95" s="117"/>
    </row>
    <row r="96" spans="2:47" s="7" customFormat="1" ht="19.899999999999999" customHeight="1" x14ac:dyDescent="0.3">
      <c r="B96" s="114"/>
      <c r="C96" s="115"/>
      <c r="D96" s="116" t="s">
        <v>156</v>
      </c>
      <c r="E96" s="115"/>
      <c r="F96" s="115"/>
      <c r="G96" s="115"/>
      <c r="H96" s="115"/>
      <c r="I96" s="115"/>
      <c r="J96" s="115"/>
      <c r="K96" s="115"/>
      <c r="L96" s="115"/>
      <c r="M96" s="115"/>
      <c r="N96" s="310">
        <f>N179</f>
        <v>0</v>
      </c>
      <c r="O96" s="311"/>
      <c r="P96" s="311"/>
      <c r="Q96" s="311"/>
      <c r="R96" s="117"/>
    </row>
    <row r="97" spans="2:65" s="7" customFormat="1" ht="19.899999999999999" customHeight="1" x14ac:dyDescent="0.3">
      <c r="B97" s="114"/>
      <c r="C97" s="115"/>
      <c r="D97" s="116" t="s">
        <v>133</v>
      </c>
      <c r="E97" s="115"/>
      <c r="F97" s="115"/>
      <c r="G97" s="115"/>
      <c r="H97" s="115"/>
      <c r="I97" s="115"/>
      <c r="J97" s="115"/>
      <c r="K97" s="115"/>
      <c r="L97" s="115"/>
      <c r="M97" s="115"/>
      <c r="N97" s="310">
        <f>N184</f>
        <v>0</v>
      </c>
      <c r="O97" s="311"/>
      <c r="P97" s="311"/>
      <c r="Q97" s="311"/>
      <c r="R97" s="117"/>
    </row>
    <row r="98" spans="2:65" s="6" customFormat="1" ht="24.95" customHeight="1" x14ac:dyDescent="0.3">
      <c r="B98" s="110"/>
      <c r="C98" s="111"/>
      <c r="D98" s="112" t="s">
        <v>100</v>
      </c>
      <c r="E98" s="111"/>
      <c r="F98" s="111"/>
      <c r="G98" s="111"/>
      <c r="H98" s="111"/>
      <c r="I98" s="111"/>
      <c r="J98" s="111"/>
      <c r="K98" s="111"/>
      <c r="L98" s="111"/>
      <c r="M98" s="111"/>
      <c r="N98" s="303">
        <f>N186</f>
        <v>0</v>
      </c>
      <c r="O98" s="324"/>
      <c r="P98" s="324"/>
      <c r="Q98" s="324"/>
      <c r="R98" s="113"/>
    </row>
    <row r="99" spans="2:65" s="7" customFormat="1" ht="19.899999999999999" customHeight="1" x14ac:dyDescent="0.3">
      <c r="B99" s="114"/>
      <c r="C99" s="115"/>
      <c r="D99" s="116" t="s">
        <v>157</v>
      </c>
      <c r="E99" s="115"/>
      <c r="F99" s="115"/>
      <c r="G99" s="115"/>
      <c r="H99" s="115"/>
      <c r="I99" s="115"/>
      <c r="J99" s="115"/>
      <c r="K99" s="115"/>
      <c r="L99" s="115"/>
      <c r="M99" s="115"/>
      <c r="N99" s="310">
        <f>N187</f>
        <v>0</v>
      </c>
      <c r="O99" s="311"/>
      <c r="P99" s="311"/>
      <c r="Q99" s="311"/>
      <c r="R99" s="117"/>
    </row>
    <row r="100" spans="2:65" s="7" customFormat="1" ht="19.899999999999999" customHeight="1" x14ac:dyDescent="0.3">
      <c r="B100" s="114"/>
      <c r="C100" s="115"/>
      <c r="D100" s="116" t="s">
        <v>344</v>
      </c>
      <c r="E100" s="115"/>
      <c r="F100" s="115"/>
      <c r="G100" s="115"/>
      <c r="H100" s="115"/>
      <c r="I100" s="115"/>
      <c r="J100" s="115"/>
      <c r="K100" s="115"/>
      <c r="L100" s="115"/>
      <c r="M100" s="115"/>
      <c r="N100" s="310">
        <f>N192</f>
        <v>0</v>
      </c>
      <c r="O100" s="311"/>
      <c r="P100" s="311"/>
      <c r="Q100" s="311"/>
      <c r="R100" s="117"/>
    </row>
    <row r="101" spans="2:65" s="7" customFormat="1" ht="19.899999999999999" customHeight="1" x14ac:dyDescent="0.3">
      <c r="B101" s="114"/>
      <c r="C101" s="115"/>
      <c r="D101" s="116"/>
      <c r="E101" s="115"/>
      <c r="F101" s="115"/>
      <c r="G101" s="115"/>
      <c r="H101" s="115"/>
      <c r="I101" s="115"/>
      <c r="J101" s="115"/>
      <c r="K101" s="115"/>
      <c r="L101" s="115"/>
      <c r="M101" s="115"/>
      <c r="N101" s="310"/>
      <c r="O101" s="311"/>
      <c r="P101" s="311"/>
      <c r="Q101" s="311"/>
      <c r="R101" s="117"/>
    </row>
    <row r="102" spans="2:65" s="7" customFormat="1" ht="19.899999999999999" customHeight="1" x14ac:dyDescent="0.3">
      <c r="B102" s="114"/>
      <c r="C102" s="115"/>
      <c r="D102" s="116" t="s">
        <v>159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310">
        <f>N200</f>
        <v>0</v>
      </c>
      <c r="O102" s="311"/>
      <c r="P102" s="311"/>
      <c r="Q102" s="311"/>
      <c r="R102" s="117"/>
    </row>
    <row r="103" spans="2:65" s="7" customFormat="1" ht="19.899999999999999" customHeight="1" x14ac:dyDescent="0.3">
      <c r="B103" s="114"/>
      <c r="C103" s="115"/>
      <c r="D103" s="116" t="s">
        <v>160</v>
      </c>
      <c r="E103" s="115"/>
      <c r="F103" s="115"/>
      <c r="G103" s="115"/>
      <c r="H103" s="115"/>
      <c r="I103" s="115"/>
      <c r="J103" s="115"/>
      <c r="K103" s="115"/>
      <c r="L103" s="115"/>
      <c r="M103" s="115"/>
      <c r="N103" s="310">
        <f>N210</f>
        <v>0</v>
      </c>
      <c r="O103" s="311"/>
      <c r="P103" s="311"/>
      <c r="Q103" s="311"/>
      <c r="R103" s="117"/>
    </row>
    <row r="104" spans="2:65" s="1" customFormat="1" ht="21.7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5" s="1" customFormat="1" ht="29.25" customHeight="1" x14ac:dyDescent="0.3">
      <c r="B105" s="32"/>
      <c r="C105" s="109" t="s">
        <v>102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12">
        <v>0</v>
      </c>
      <c r="O105" s="313"/>
      <c r="P105" s="313"/>
      <c r="Q105" s="313"/>
      <c r="R105" s="34"/>
      <c r="T105" s="118"/>
      <c r="U105" s="119" t="s">
        <v>34</v>
      </c>
    </row>
    <row r="106" spans="2:65" s="1" customFormat="1" ht="18" customHeight="1" x14ac:dyDescent="0.3">
      <c r="B106" s="120"/>
      <c r="C106" s="121"/>
      <c r="D106" s="314" t="s">
        <v>103</v>
      </c>
      <c r="E106" s="314"/>
      <c r="F106" s="314"/>
      <c r="G106" s="314"/>
      <c r="H106" s="314"/>
      <c r="I106" s="121"/>
      <c r="J106" s="121"/>
      <c r="K106" s="121"/>
      <c r="L106" s="121"/>
      <c r="M106" s="121"/>
      <c r="N106" s="315">
        <v>0</v>
      </c>
      <c r="O106" s="315"/>
      <c r="P106" s="315"/>
      <c r="Q106" s="315"/>
      <c r="R106" s="123"/>
      <c r="S106" s="124"/>
      <c r="T106" s="125"/>
      <c r="U106" s="126" t="s">
        <v>35</v>
      </c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7" t="s">
        <v>104</v>
      </c>
      <c r="AZ106" s="124"/>
      <c r="BA106" s="124"/>
      <c r="BB106" s="124"/>
      <c r="BC106" s="124"/>
      <c r="BD106" s="124"/>
      <c r="BE106" s="128">
        <f>IF(U106="základní",N106,0)</f>
        <v>0</v>
      </c>
      <c r="BF106" s="128">
        <f>IF(U106="snížená",N106,0)</f>
        <v>0</v>
      </c>
      <c r="BG106" s="128">
        <f>IF(U106="zákl. přenesená",N106,0)</f>
        <v>0</v>
      </c>
      <c r="BH106" s="128">
        <f>IF(U106="sníž. přenesená",N106,0)</f>
        <v>0</v>
      </c>
      <c r="BI106" s="128">
        <f>IF(U106="nulová",N106,0)</f>
        <v>0</v>
      </c>
      <c r="BJ106" s="127" t="s">
        <v>76</v>
      </c>
      <c r="BK106" s="124"/>
      <c r="BL106" s="124"/>
      <c r="BM106" s="124"/>
    </row>
    <row r="107" spans="2:65" s="1" customFormat="1" ht="18" customHeight="1" x14ac:dyDescent="0.3">
      <c r="B107" s="120"/>
      <c r="C107" s="121"/>
      <c r="D107" s="122" t="s">
        <v>105</v>
      </c>
      <c r="E107" s="121"/>
      <c r="F107" s="121"/>
      <c r="G107" s="121"/>
      <c r="H107" s="121"/>
      <c r="I107" s="121"/>
      <c r="J107" s="121"/>
      <c r="K107" s="121"/>
      <c r="L107" s="121"/>
      <c r="M107" s="121"/>
      <c r="N107" s="315">
        <v>0</v>
      </c>
      <c r="O107" s="315"/>
      <c r="P107" s="315"/>
      <c r="Q107" s="315"/>
      <c r="R107" s="123"/>
      <c r="S107" s="124"/>
      <c r="T107" s="129"/>
      <c r="U107" s="130" t="s">
        <v>35</v>
      </c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7" t="s">
        <v>106</v>
      </c>
      <c r="AZ107" s="124"/>
      <c r="BA107" s="124"/>
      <c r="BB107" s="124"/>
      <c r="BC107" s="124"/>
      <c r="BD107" s="124"/>
      <c r="BE107" s="128">
        <f>IF(U107="základní",N107,0)</f>
        <v>0</v>
      </c>
      <c r="BF107" s="128">
        <f>IF(U107="snížená",N107,0)</f>
        <v>0</v>
      </c>
      <c r="BG107" s="128">
        <f>IF(U107="zákl. přenesená",N107,0)</f>
        <v>0</v>
      </c>
      <c r="BH107" s="128">
        <f>IF(U107="sníž. přenesená",N107,0)</f>
        <v>0</v>
      </c>
      <c r="BI107" s="128">
        <f>IF(U107="nulová",N107,0)</f>
        <v>0</v>
      </c>
      <c r="BJ107" s="127" t="s">
        <v>76</v>
      </c>
      <c r="BK107" s="124"/>
      <c r="BL107" s="124"/>
      <c r="BM107" s="124"/>
    </row>
    <row r="108" spans="2:65" s="1" customForma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65" s="1" customFormat="1" ht="29.25" customHeight="1" x14ac:dyDescent="0.3">
      <c r="B109" s="32"/>
      <c r="C109" s="100" t="s">
        <v>84</v>
      </c>
      <c r="D109" s="101"/>
      <c r="E109" s="101"/>
      <c r="F109" s="101"/>
      <c r="G109" s="101"/>
      <c r="H109" s="101"/>
      <c r="I109" s="101"/>
      <c r="J109" s="101"/>
      <c r="K109" s="101"/>
      <c r="L109" s="264">
        <f>ROUND(SUM(N88+N105),2)</f>
        <v>0</v>
      </c>
      <c r="M109" s="264"/>
      <c r="N109" s="264"/>
      <c r="O109" s="264"/>
      <c r="P109" s="264"/>
      <c r="Q109" s="264"/>
      <c r="R109" s="34"/>
    </row>
    <row r="110" spans="2:65" s="1" customFormat="1" ht="6.95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  <row r="114" spans="2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2:63" s="1" customFormat="1" ht="36.950000000000003" customHeight="1" x14ac:dyDescent="0.3">
      <c r="B115" s="32"/>
      <c r="C115" s="274" t="s">
        <v>107</v>
      </c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4"/>
    </row>
    <row r="116" spans="2:63" s="1" customFormat="1" ht="6.95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3" s="1" customFormat="1" ht="30" customHeight="1" x14ac:dyDescent="0.3">
      <c r="B117" s="32"/>
      <c r="C117" s="29" t="s">
        <v>16</v>
      </c>
      <c r="D117" s="33"/>
      <c r="E117" s="33"/>
      <c r="F117" s="316" t="str">
        <f>F6</f>
        <v>Výměna rozvodů vody,odpadů, oprava sociálního zázemí na 1.stupni ZŠ Butovická ve Studénce-I.etapa</v>
      </c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3"/>
      <c r="R117" s="34"/>
    </row>
    <row r="118" spans="2:63" s="1" customFormat="1" ht="36.950000000000003" customHeight="1" x14ac:dyDescent="0.3">
      <c r="B118" s="32"/>
      <c r="C118" s="66" t="s">
        <v>92</v>
      </c>
      <c r="D118" s="33"/>
      <c r="E118" s="33"/>
      <c r="F118" s="276" t="str">
        <f>F7</f>
        <v>Stavební úpravy</v>
      </c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3"/>
      <c r="R118" s="34"/>
    </row>
    <row r="119" spans="2:63" s="1" customFormat="1" ht="6.95" customHeight="1" x14ac:dyDescent="0.3"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4"/>
    </row>
    <row r="120" spans="2:63" s="1" customFormat="1" ht="18" customHeight="1" x14ac:dyDescent="0.3">
      <c r="B120" s="32"/>
      <c r="C120" s="29" t="s">
        <v>19</v>
      </c>
      <c r="D120" s="33"/>
      <c r="E120" s="33"/>
      <c r="F120" s="27" t="str">
        <f>F9</f>
        <v>Studénka</v>
      </c>
      <c r="G120" s="33"/>
      <c r="H120" s="33"/>
      <c r="I120" s="33"/>
      <c r="J120" s="33"/>
      <c r="K120" s="29" t="s">
        <v>20</v>
      </c>
      <c r="L120" s="33"/>
      <c r="M120" s="307">
        <f>IF(O9="","",O9)</f>
        <v>44077</v>
      </c>
      <c r="N120" s="307"/>
      <c r="O120" s="307"/>
      <c r="P120" s="307"/>
      <c r="Q120" s="33"/>
      <c r="R120" s="34"/>
    </row>
    <row r="121" spans="2:63" s="1" customFormat="1" ht="6.95" customHeight="1" x14ac:dyDescent="0.3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63" s="1" customFormat="1" ht="15" x14ac:dyDescent="0.3">
      <c r="B122" s="32"/>
      <c r="C122" s="29" t="s">
        <v>21</v>
      </c>
      <c r="D122" s="33"/>
      <c r="E122" s="33"/>
      <c r="F122" s="27" t="str">
        <f>E12</f>
        <v>Město Studénka</v>
      </c>
      <c r="G122" s="33"/>
      <c r="H122" s="33"/>
      <c r="I122" s="33"/>
      <c r="J122" s="33"/>
      <c r="K122" s="29" t="s">
        <v>26</v>
      </c>
      <c r="L122" s="33"/>
      <c r="M122" s="283" t="str">
        <f>E18</f>
        <v>ing. Krhovský</v>
      </c>
      <c r="N122" s="283"/>
      <c r="O122" s="283"/>
      <c r="P122" s="283"/>
      <c r="Q122" s="283"/>
      <c r="R122" s="34"/>
    </row>
    <row r="123" spans="2:63" s="1" customFormat="1" ht="14.45" customHeight="1" x14ac:dyDescent="0.3">
      <c r="B123" s="32"/>
      <c r="C123" s="29" t="s">
        <v>24</v>
      </c>
      <c r="D123" s="33"/>
      <c r="E123" s="33"/>
      <c r="F123" s="27" t="str">
        <f>IF(E15="","",E15)</f>
        <v>bude určen výběrem</v>
      </c>
      <c r="G123" s="33"/>
      <c r="H123" s="33"/>
      <c r="I123" s="33"/>
      <c r="J123" s="33"/>
      <c r="K123" s="29" t="s">
        <v>29</v>
      </c>
      <c r="L123" s="33"/>
      <c r="M123" s="283">
        <f>E21</f>
        <v>0</v>
      </c>
      <c r="N123" s="283"/>
      <c r="O123" s="283"/>
      <c r="P123" s="283"/>
      <c r="Q123" s="283"/>
      <c r="R123" s="34"/>
    </row>
    <row r="124" spans="2:63" s="1" customFormat="1" ht="10.35" customHeight="1" x14ac:dyDescent="0.3"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</row>
    <row r="125" spans="2:63" s="8" customFormat="1" ht="29.25" customHeight="1" x14ac:dyDescent="0.3">
      <c r="B125" s="131"/>
      <c r="C125" s="132" t="s">
        <v>108</v>
      </c>
      <c r="D125" s="133" t="s">
        <v>109</v>
      </c>
      <c r="E125" s="133" t="s">
        <v>52</v>
      </c>
      <c r="F125" s="308" t="s">
        <v>110</v>
      </c>
      <c r="G125" s="308"/>
      <c r="H125" s="308"/>
      <c r="I125" s="308"/>
      <c r="J125" s="133" t="s">
        <v>111</v>
      </c>
      <c r="K125" s="133" t="s">
        <v>112</v>
      </c>
      <c r="L125" s="308" t="s">
        <v>113</v>
      </c>
      <c r="M125" s="308"/>
      <c r="N125" s="308" t="s">
        <v>97</v>
      </c>
      <c r="O125" s="308"/>
      <c r="P125" s="308"/>
      <c r="Q125" s="309"/>
      <c r="R125" s="134"/>
      <c r="T125" s="73" t="s">
        <v>114</v>
      </c>
      <c r="U125" s="74" t="s">
        <v>34</v>
      </c>
      <c r="V125" s="74" t="s">
        <v>115</v>
      </c>
      <c r="W125" s="74" t="s">
        <v>116</v>
      </c>
      <c r="X125" s="74" t="s">
        <v>117</v>
      </c>
      <c r="Y125" s="74" t="s">
        <v>118</v>
      </c>
      <c r="Z125" s="74" t="s">
        <v>119</v>
      </c>
      <c r="AA125" s="75" t="s">
        <v>120</v>
      </c>
    </row>
    <row r="126" spans="2:63" s="1" customFormat="1" ht="29.25" customHeight="1" x14ac:dyDescent="0.35">
      <c r="B126" s="32"/>
      <c r="C126" s="77" t="s">
        <v>93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00">
        <f>SUM(N127+N186)</f>
        <v>0</v>
      </c>
      <c r="O126" s="301"/>
      <c r="P126" s="301"/>
      <c r="Q126" s="301"/>
      <c r="R126" s="34"/>
      <c r="T126" s="76"/>
      <c r="U126" s="48"/>
      <c r="V126" s="48"/>
      <c r="W126" s="135" t="e">
        <f>W127+W185</f>
        <v>#REF!</v>
      </c>
      <c r="X126" s="48"/>
      <c r="Y126" s="135" t="e">
        <f>Y127+Y185</f>
        <v>#REF!</v>
      </c>
      <c r="Z126" s="48"/>
      <c r="AA126" s="136" t="e">
        <f>AA127+AA185</f>
        <v>#REF!</v>
      </c>
      <c r="AT126" s="19" t="s">
        <v>69</v>
      </c>
      <c r="AU126" s="19" t="s">
        <v>99</v>
      </c>
      <c r="BK126" s="137" t="e">
        <f>BK127+BK185</f>
        <v>#REF!</v>
      </c>
    </row>
    <row r="127" spans="2:63" s="9" customFormat="1" ht="37.35" customHeight="1" x14ac:dyDescent="0.35">
      <c r="B127" s="138"/>
      <c r="C127" s="139"/>
      <c r="D127" s="140" t="s">
        <v>131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302">
        <f>SUM(N128+N144+N149+N179+N184)</f>
        <v>0</v>
      </c>
      <c r="O127" s="303"/>
      <c r="P127" s="303"/>
      <c r="Q127" s="303"/>
      <c r="R127" s="141"/>
      <c r="T127" s="142"/>
      <c r="U127" s="139"/>
      <c r="V127" s="139"/>
      <c r="W127" s="143" t="e">
        <f>W128+#REF!+#REF!+#REF!+W144+W149+W178+W183</f>
        <v>#REF!</v>
      </c>
      <c r="X127" s="139"/>
      <c r="Y127" s="143" t="e">
        <f>Y128+#REF!+#REF!+#REF!+Y144+Y149+Y178+Y183</f>
        <v>#REF!</v>
      </c>
      <c r="Z127" s="139"/>
      <c r="AA127" s="144" t="e">
        <f>AA128+#REF!+#REF!+#REF!+AA144+AA149+AA178+AA183</f>
        <v>#REF!</v>
      </c>
      <c r="AR127" s="145" t="s">
        <v>76</v>
      </c>
      <c r="AT127" s="146" t="s">
        <v>69</v>
      </c>
      <c r="AU127" s="146" t="s">
        <v>70</v>
      </c>
      <c r="AY127" s="145" t="s">
        <v>121</v>
      </c>
      <c r="BK127" s="147" t="e">
        <f>BK128+#REF!+#REF!+#REF!+BK144+BK149+BK178+BK183</f>
        <v>#REF!</v>
      </c>
    </row>
    <row r="128" spans="2:63" s="9" customFormat="1" ht="19.899999999999999" customHeight="1" x14ac:dyDescent="0.3">
      <c r="B128" s="138"/>
      <c r="C128" s="139"/>
      <c r="D128" s="196" t="s">
        <v>337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304">
        <f>SUM(N129:Q143)</f>
        <v>0</v>
      </c>
      <c r="O128" s="305"/>
      <c r="P128" s="305"/>
      <c r="Q128" s="305"/>
      <c r="R128" s="141"/>
      <c r="T128" s="142"/>
      <c r="U128" s="139"/>
      <c r="V128" s="139"/>
      <c r="W128" s="143" t="e">
        <f>SUM(#REF!)</f>
        <v>#REF!</v>
      </c>
      <c r="X128" s="139"/>
      <c r="Y128" s="143" t="e">
        <f>SUM(#REF!)</f>
        <v>#REF!</v>
      </c>
      <c r="Z128" s="139"/>
      <c r="AA128" s="144" t="e">
        <f>SUM(#REF!)</f>
        <v>#REF!</v>
      </c>
      <c r="AR128" s="145" t="s">
        <v>76</v>
      </c>
      <c r="AT128" s="146" t="s">
        <v>69</v>
      </c>
      <c r="AU128" s="146" t="s">
        <v>76</v>
      </c>
      <c r="AY128" s="145" t="s">
        <v>121</v>
      </c>
      <c r="BK128" s="147" t="e">
        <f>SUM(#REF!)</f>
        <v>#REF!</v>
      </c>
    </row>
    <row r="129" spans="2:63" s="9" customFormat="1" ht="39.75" customHeight="1" x14ac:dyDescent="0.3">
      <c r="B129" s="138"/>
      <c r="C129" s="203">
        <v>1</v>
      </c>
      <c r="D129" s="203" t="s">
        <v>122</v>
      </c>
      <c r="E129" s="193" t="s">
        <v>483</v>
      </c>
      <c r="F129" s="289" t="s">
        <v>482</v>
      </c>
      <c r="G129" s="290"/>
      <c r="H129" s="290"/>
      <c r="I129" s="290"/>
      <c r="J129" s="205" t="s">
        <v>134</v>
      </c>
      <c r="K129" s="206">
        <v>13.3</v>
      </c>
      <c r="L129" s="286"/>
      <c r="M129" s="286"/>
      <c r="N129" s="286">
        <f>ROUND(L129*K129,2)</f>
        <v>0</v>
      </c>
      <c r="O129" s="286"/>
      <c r="P129" s="286"/>
      <c r="Q129" s="286"/>
      <c r="R129" s="141"/>
      <c r="T129" s="142"/>
      <c r="U129" s="139"/>
      <c r="V129" s="139"/>
      <c r="W129" s="143"/>
      <c r="X129" s="139"/>
      <c r="Y129" s="143"/>
      <c r="Z129" s="139"/>
      <c r="AA129" s="144"/>
      <c r="AR129" s="145"/>
      <c r="AT129" s="146"/>
      <c r="AU129" s="146"/>
      <c r="AY129" s="145"/>
      <c r="BK129" s="147"/>
    </row>
    <row r="130" spans="2:63" s="9" customFormat="1" ht="24.75" customHeight="1" x14ac:dyDescent="0.3">
      <c r="B130" s="138"/>
      <c r="C130" s="236"/>
      <c r="D130" s="236"/>
      <c r="E130" s="210" t="s">
        <v>5</v>
      </c>
      <c r="F130" s="344" t="s">
        <v>481</v>
      </c>
      <c r="G130" s="347"/>
      <c r="H130" s="347"/>
      <c r="I130" s="347"/>
      <c r="J130" s="236"/>
      <c r="K130" s="211">
        <v>13.3</v>
      </c>
      <c r="L130" s="236"/>
      <c r="M130" s="236"/>
      <c r="N130" s="236"/>
      <c r="O130" s="236"/>
      <c r="P130" s="236"/>
      <c r="Q130" s="236"/>
      <c r="R130" s="141"/>
      <c r="T130" s="142"/>
      <c r="U130" s="139"/>
      <c r="V130" s="139"/>
      <c r="W130" s="143"/>
      <c r="X130" s="139"/>
      <c r="Y130" s="143"/>
      <c r="Z130" s="139"/>
      <c r="AA130" s="144"/>
      <c r="AR130" s="145"/>
      <c r="AT130" s="146"/>
      <c r="AU130" s="146"/>
      <c r="AY130" s="145"/>
      <c r="BK130" s="147"/>
    </row>
    <row r="131" spans="2:63" s="9" customFormat="1" ht="33.75" customHeight="1" x14ac:dyDescent="0.3">
      <c r="B131" s="138"/>
      <c r="C131" s="203">
        <v>2</v>
      </c>
      <c r="D131" s="203" t="s">
        <v>122</v>
      </c>
      <c r="E131" s="193" t="s">
        <v>484</v>
      </c>
      <c r="F131" s="289" t="s">
        <v>485</v>
      </c>
      <c r="G131" s="290"/>
      <c r="H131" s="290"/>
      <c r="I131" s="290"/>
      <c r="J131" s="205" t="s">
        <v>134</v>
      </c>
      <c r="K131" s="206">
        <v>13.3</v>
      </c>
      <c r="L131" s="286"/>
      <c r="M131" s="286"/>
      <c r="N131" s="286">
        <f>ROUND(L131*K131,2)</f>
        <v>0</v>
      </c>
      <c r="O131" s="286"/>
      <c r="P131" s="286"/>
      <c r="Q131" s="286"/>
      <c r="R131" s="141"/>
      <c r="T131" s="142"/>
      <c r="U131" s="139"/>
      <c r="V131" s="139"/>
      <c r="W131" s="143"/>
      <c r="X131" s="139"/>
      <c r="Y131" s="143"/>
      <c r="Z131" s="139"/>
      <c r="AA131" s="144"/>
      <c r="AR131" s="145"/>
      <c r="AT131" s="146"/>
      <c r="AU131" s="146"/>
      <c r="AY131" s="145"/>
      <c r="BK131" s="147"/>
    </row>
    <row r="132" spans="2:63" s="9" customFormat="1" ht="33.75" customHeight="1" x14ac:dyDescent="0.3">
      <c r="B132" s="138"/>
      <c r="C132" s="203">
        <v>3</v>
      </c>
      <c r="D132" s="203" t="s">
        <v>122</v>
      </c>
      <c r="E132" s="204" t="s">
        <v>336</v>
      </c>
      <c r="F132" s="289" t="s">
        <v>486</v>
      </c>
      <c r="G132" s="343"/>
      <c r="H132" s="343"/>
      <c r="I132" s="343"/>
      <c r="J132" s="205" t="s">
        <v>134</v>
      </c>
      <c r="K132" s="206">
        <v>6.65</v>
      </c>
      <c r="L132" s="286"/>
      <c r="M132" s="343"/>
      <c r="N132" s="286">
        <f>ROUND(L132*K132,2)</f>
        <v>0</v>
      </c>
      <c r="O132" s="343"/>
      <c r="P132" s="343"/>
      <c r="Q132" s="343"/>
      <c r="R132" s="141"/>
      <c r="T132" s="142"/>
      <c r="U132" s="139"/>
      <c r="V132" s="139"/>
      <c r="W132" s="143"/>
      <c r="X132" s="139"/>
      <c r="Y132" s="143"/>
      <c r="Z132" s="139"/>
      <c r="AA132" s="144"/>
      <c r="AR132" s="145"/>
      <c r="AT132" s="146"/>
      <c r="AU132" s="146"/>
      <c r="AY132" s="145"/>
      <c r="BK132" s="147"/>
    </row>
    <row r="133" spans="2:63" s="9" customFormat="1" ht="28.5" customHeight="1" x14ac:dyDescent="0.3">
      <c r="B133" s="138"/>
      <c r="C133" s="247"/>
      <c r="D133" s="247"/>
      <c r="E133" s="210" t="s">
        <v>5</v>
      </c>
      <c r="F133" s="344" t="s">
        <v>505</v>
      </c>
      <c r="G133" s="347"/>
      <c r="H133" s="347"/>
      <c r="I133" s="347"/>
      <c r="J133" s="247"/>
      <c r="K133" s="211">
        <v>6.65</v>
      </c>
      <c r="L133" s="247"/>
      <c r="M133" s="247"/>
      <c r="N133" s="247"/>
      <c r="O133" s="247"/>
      <c r="P133" s="247"/>
      <c r="Q133" s="247"/>
      <c r="R133" s="141"/>
      <c r="T133" s="142"/>
      <c r="U133" s="139"/>
      <c r="V133" s="139"/>
      <c r="W133" s="143"/>
      <c r="X133" s="139"/>
      <c r="Y133" s="143"/>
      <c r="Z133" s="139"/>
      <c r="AA133" s="144"/>
      <c r="AR133" s="145"/>
      <c r="AT133" s="146"/>
      <c r="AU133" s="146"/>
      <c r="AY133" s="145"/>
      <c r="BK133" s="147"/>
    </row>
    <row r="134" spans="2:63" s="9" customFormat="1" ht="61.5" customHeight="1" x14ac:dyDescent="0.3">
      <c r="B134" s="138"/>
      <c r="C134" s="203">
        <v>4</v>
      </c>
      <c r="D134" s="203" t="s">
        <v>122</v>
      </c>
      <c r="E134" s="193" t="s">
        <v>487</v>
      </c>
      <c r="F134" s="289" t="s">
        <v>488</v>
      </c>
      <c r="G134" s="343"/>
      <c r="H134" s="343"/>
      <c r="I134" s="343"/>
      <c r="J134" s="205" t="s">
        <v>134</v>
      </c>
      <c r="K134" s="206">
        <v>5.9850000000000003</v>
      </c>
      <c r="L134" s="286"/>
      <c r="M134" s="343"/>
      <c r="N134" s="286">
        <f>ROUND(L134*K134,2)</f>
        <v>0</v>
      </c>
      <c r="O134" s="343"/>
      <c r="P134" s="343"/>
      <c r="Q134" s="343"/>
      <c r="R134" s="141"/>
      <c r="T134" s="142"/>
      <c r="U134" s="139"/>
      <c r="V134" s="139"/>
      <c r="W134" s="143"/>
      <c r="X134" s="139"/>
      <c r="Y134" s="143"/>
      <c r="Z134" s="139"/>
      <c r="AA134" s="144"/>
      <c r="AR134" s="145"/>
      <c r="AT134" s="146"/>
      <c r="AU134" s="146"/>
      <c r="AY134" s="145"/>
      <c r="BK134" s="147"/>
    </row>
    <row r="135" spans="2:63" s="9" customFormat="1" ht="24.75" customHeight="1" x14ac:dyDescent="0.3">
      <c r="B135" s="138"/>
      <c r="C135" s="247"/>
      <c r="D135" s="247"/>
      <c r="E135" s="210" t="s">
        <v>5</v>
      </c>
      <c r="F135" s="344" t="s">
        <v>489</v>
      </c>
      <c r="G135" s="347"/>
      <c r="H135" s="347"/>
      <c r="I135" s="347"/>
      <c r="J135" s="247"/>
      <c r="K135" s="211">
        <v>5.9850000000000003</v>
      </c>
      <c r="L135" s="247"/>
      <c r="M135" s="247"/>
      <c r="N135" s="247"/>
      <c r="O135" s="247"/>
      <c r="P135" s="247"/>
      <c r="Q135" s="247"/>
      <c r="R135" s="141"/>
      <c r="T135" s="142"/>
      <c r="U135" s="139"/>
      <c r="V135" s="139"/>
      <c r="W135" s="143"/>
      <c r="X135" s="139"/>
      <c r="Y135" s="143"/>
      <c r="Z135" s="139"/>
      <c r="AA135" s="144"/>
      <c r="AR135" s="145"/>
      <c r="AT135" s="146"/>
      <c r="AU135" s="146"/>
      <c r="AY135" s="145"/>
      <c r="BK135" s="147"/>
    </row>
    <row r="136" spans="2:63" s="9" customFormat="1" ht="24.75" customHeight="1" x14ac:dyDescent="0.3">
      <c r="B136" s="138"/>
      <c r="C136" s="203">
        <v>5</v>
      </c>
      <c r="D136" s="203" t="s">
        <v>122</v>
      </c>
      <c r="E136" s="193" t="s">
        <v>492</v>
      </c>
      <c r="F136" s="290" t="s">
        <v>324</v>
      </c>
      <c r="G136" s="343"/>
      <c r="H136" s="343"/>
      <c r="I136" s="343"/>
      <c r="J136" s="205" t="s">
        <v>134</v>
      </c>
      <c r="K136" s="206">
        <v>7.3150000000000004</v>
      </c>
      <c r="L136" s="286"/>
      <c r="M136" s="343"/>
      <c r="N136" s="286">
        <f>ROUND(L136*K136,2)</f>
        <v>0</v>
      </c>
      <c r="O136" s="343"/>
      <c r="P136" s="343"/>
      <c r="Q136" s="343"/>
      <c r="R136" s="141"/>
      <c r="T136" s="142"/>
      <c r="U136" s="139"/>
      <c r="V136" s="139"/>
      <c r="W136" s="143"/>
      <c r="X136" s="139"/>
      <c r="Y136" s="143"/>
      <c r="Z136" s="139"/>
      <c r="AA136" s="144"/>
      <c r="AR136" s="145"/>
      <c r="AT136" s="146"/>
      <c r="AU136" s="146"/>
      <c r="AY136" s="145"/>
      <c r="BK136" s="147"/>
    </row>
    <row r="137" spans="2:63" s="9" customFormat="1" ht="24.75" customHeight="1" x14ac:dyDescent="0.3">
      <c r="B137" s="138"/>
      <c r="C137" s="214"/>
      <c r="D137" s="214"/>
      <c r="E137" s="215"/>
      <c r="F137" s="344" t="s">
        <v>490</v>
      </c>
      <c r="G137" s="347"/>
      <c r="H137" s="347"/>
      <c r="I137" s="347"/>
      <c r="J137" s="217"/>
      <c r="K137" s="211">
        <v>13.3</v>
      </c>
      <c r="L137" s="216"/>
      <c r="M137" s="121"/>
      <c r="N137" s="216"/>
      <c r="O137" s="121"/>
      <c r="P137" s="121"/>
      <c r="Q137" s="121"/>
      <c r="R137" s="141"/>
      <c r="T137" s="142"/>
      <c r="U137" s="139"/>
      <c r="V137" s="139"/>
      <c r="W137" s="143"/>
      <c r="X137" s="139"/>
      <c r="Y137" s="143"/>
      <c r="Z137" s="139"/>
      <c r="AA137" s="144"/>
      <c r="AR137" s="145"/>
      <c r="AT137" s="146"/>
      <c r="AU137" s="146"/>
      <c r="AY137" s="145"/>
      <c r="BK137" s="147"/>
    </row>
    <row r="138" spans="2:63" s="9" customFormat="1" ht="24.75" customHeight="1" x14ac:dyDescent="0.3">
      <c r="B138" s="138"/>
      <c r="C138" s="247"/>
      <c r="D138" s="247"/>
      <c r="E138" s="210" t="s">
        <v>5</v>
      </c>
      <c r="F138" s="344" t="s">
        <v>491</v>
      </c>
      <c r="G138" s="347"/>
      <c r="H138" s="347"/>
      <c r="I138" s="347"/>
      <c r="J138" s="247"/>
      <c r="K138" s="211">
        <v>-5.9850000000000003</v>
      </c>
      <c r="L138" s="247"/>
      <c r="M138" s="247"/>
      <c r="N138" s="247"/>
      <c r="O138" s="247"/>
      <c r="P138" s="247"/>
      <c r="Q138" s="247"/>
      <c r="R138" s="141"/>
      <c r="T138" s="142"/>
      <c r="U138" s="139"/>
      <c r="V138" s="139"/>
      <c r="W138" s="143"/>
      <c r="X138" s="139"/>
      <c r="Y138" s="143"/>
      <c r="Z138" s="139"/>
      <c r="AA138" s="144"/>
      <c r="AR138" s="145"/>
      <c r="AT138" s="146"/>
      <c r="AU138" s="146"/>
      <c r="AY138" s="145"/>
      <c r="BK138" s="147"/>
    </row>
    <row r="139" spans="2:63" s="9" customFormat="1" ht="39" customHeight="1" x14ac:dyDescent="0.3">
      <c r="B139" s="138"/>
      <c r="C139" s="203">
        <v>6</v>
      </c>
      <c r="D139" s="203" t="s">
        <v>122</v>
      </c>
      <c r="E139" s="204" t="s">
        <v>143</v>
      </c>
      <c r="F139" s="290" t="s">
        <v>144</v>
      </c>
      <c r="G139" s="343"/>
      <c r="H139" s="343"/>
      <c r="I139" s="343"/>
      <c r="J139" s="205" t="s">
        <v>134</v>
      </c>
      <c r="K139" s="206">
        <v>5.9850000000000003</v>
      </c>
      <c r="L139" s="286"/>
      <c r="M139" s="343"/>
      <c r="N139" s="286">
        <f>ROUND(L139*K139,2)</f>
        <v>0</v>
      </c>
      <c r="O139" s="343"/>
      <c r="P139" s="343"/>
      <c r="Q139" s="343"/>
      <c r="R139" s="141"/>
      <c r="T139" s="142"/>
      <c r="U139" s="139"/>
      <c r="V139" s="139"/>
      <c r="W139" s="143"/>
      <c r="X139" s="139"/>
      <c r="Y139" s="143"/>
      <c r="Z139" s="139"/>
      <c r="AA139" s="144"/>
      <c r="AR139" s="145"/>
      <c r="AT139" s="146"/>
      <c r="AU139" s="146"/>
      <c r="AY139" s="145"/>
      <c r="BK139" s="147"/>
    </row>
    <row r="140" spans="2:63" s="9" customFormat="1" ht="19.899999999999999" customHeight="1" x14ac:dyDescent="0.3">
      <c r="B140" s="138"/>
      <c r="C140" s="197">
        <v>7</v>
      </c>
      <c r="D140" s="197" t="s">
        <v>126</v>
      </c>
      <c r="E140" s="208" t="s">
        <v>145</v>
      </c>
      <c r="F140" s="291" t="s">
        <v>146</v>
      </c>
      <c r="G140" s="346"/>
      <c r="H140" s="346"/>
      <c r="I140" s="346"/>
      <c r="J140" s="198" t="s">
        <v>140</v>
      </c>
      <c r="K140" s="166">
        <v>10.276</v>
      </c>
      <c r="L140" s="292"/>
      <c r="M140" s="346"/>
      <c r="N140" s="292">
        <f>ROUND(L140*K140,2)</f>
        <v>0</v>
      </c>
      <c r="O140" s="343"/>
      <c r="P140" s="343"/>
      <c r="Q140" s="343"/>
      <c r="R140" s="141"/>
      <c r="T140" s="142"/>
      <c r="U140" s="139"/>
      <c r="V140" s="139"/>
      <c r="W140" s="143"/>
      <c r="X140" s="139"/>
      <c r="Y140" s="143"/>
      <c r="Z140" s="139"/>
      <c r="AA140" s="144"/>
      <c r="AR140" s="145"/>
      <c r="AT140" s="146"/>
      <c r="AU140" s="146"/>
      <c r="AY140" s="145"/>
      <c r="BK140" s="147"/>
    </row>
    <row r="141" spans="2:63" s="9" customFormat="1" ht="19.899999999999999" customHeight="1" x14ac:dyDescent="0.3">
      <c r="B141" s="138"/>
      <c r="C141" s="209"/>
      <c r="D141" s="209"/>
      <c r="E141" s="210" t="s">
        <v>5</v>
      </c>
      <c r="F141" s="344" t="s">
        <v>493</v>
      </c>
      <c r="G141" s="347"/>
      <c r="H141" s="347"/>
      <c r="I141" s="347"/>
      <c r="J141" s="209"/>
      <c r="K141" s="211">
        <v>10.276</v>
      </c>
      <c r="L141" s="209"/>
      <c r="M141" s="209"/>
      <c r="N141" s="209"/>
      <c r="O141" s="209"/>
      <c r="P141" s="209"/>
      <c r="Q141" s="209"/>
      <c r="R141" s="141"/>
      <c r="T141" s="142"/>
      <c r="U141" s="139"/>
      <c r="V141" s="139"/>
      <c r="W141" s="143"/>
      <c r="X141" s="139"/>
      <c r="Y141" s="143"/>
      <c r="Z141" s="139"/>
      <c r="AA141" s="144"/>
      <c r="AR141" s="145"/>
      <c r="AT141" s="146"/>
      <c r="AU141" s="146"/>
      <c r="AY141" s="145"/>
      <c r="BK141" s="147"/>
    </row>
    <row r="142" spans="2:63" s="9" customFormat="1" ht="30.75" customHeight="1" x14ac:dyDescent="0.3">
      <c r="B142" s="138"/>
      <c r="C142" s="203">
        <v>8</v>
      </c>
      <c r="D142" s="203" t="s">
        <v>122</v>
      </c>
      <c r="E142" s="193" t="s">
        <v>494</v>
      </c>
      <c r="F142" s="289" t="s">
        <v>495</v>
      </c>
      <c r="G142" s="343"/>
      <c r="H142" s="343"/>
      <c r="I142" s="343"/>
      <c r="J142" s="205" t="s">
        <v>123</v>
      </c>
      <c r="K142" s="206">
        <v>22.4</v>
      </c>
      <c r="L142" s="286"/>
      <c r="M142" s="343"/>
      <c r="N142" s="286">
        <f>ROUND(L142*K142,2)</f>
        <v>0</v>
      </c>
      <c r="O142" s="343"/>
      <c r="P142" s="343"/>
      <c r="Q142" s="343"/>
      <c r="R142" s="141"/>
      <c r="T142" s="142"/>
      <c r="U142" s="139"/>
      <c r="V142" s="139"/>
      <c r="W142" s="143"/>
      <c r="X142" s="139"/>
      <c r="Y142" s="143"/>
      <c r="Z142" s="139"/>
      <c r="AA142" s="144"/>
      <c r="AR142" s="145"/>
      <c r="AT142" s="146"/>
      <c r="AU142" s="146"/>
      <c r="AY142" s="145"/>
      <c r="BK142" s="147"/>
    </row>
    <row r="143" spans="2:63" s="9" customFormat="1" ht="28.5" customHeight="1" x14ac:dyDescent="0.3">
      <c r="B143" s="138"/>
      <c r="C143" s="203">
        <v>9</v>
      </c>
      <c r="D143" s="203" t="s">
        <v>122</v>
      </c>
      <c r="E143" s="193" t="s">
        <v>496</v>
      </c>
      <c r="F143" s="289" t="s">
        <v>367</v>
      </c>
      <c r="G143" s="343"/>
      <c r="H143" s="343"/>
      <c r="I143" s="343"/>
      <c r="J143" s="205" t="s">
        <v>123</v>
      </c>
      <c r="K143" s="206">
        <v>22.4</v>
      </c>
      <c r="L143" s="286"/>
      <c r="M143" s="343"/>
      <c r="N143" s="286">
        <f>ROUND(L143*K143,2)</f>
        <v>0</v>
      </c>
      <c r="O143" s="343"/>
      <c r="P143" s="343"/>
      <c r="Q143" s="343"/>
      <c r="R143" s="141"/>
      <c r="T143" s="142"/>
      <c r="U143" s="139"/>
      <c r="V143" s="139"/>
      <c r="W143" s="143"/>
      <c r="X143" s="139"/>
      <c r="Y143" s="143"/>
      <c r="Z143" s="139"/>
      <c r="AA143" s="144"/>
      <c r="AR143" s="145"/>
      <c r="AT143" s="146"/>
      <c r="AU143" s="146"/>
      <c r="AY143" s="145"/>
      <c r="BK143" s="147"/>
    </row>
    <row r="144" spans="2:63" s="9" customFormat="1" ht="29.85" customHeight="1" x14ac:dyDescent="0.3">
      <c r="B144" s="138"/>
      <c r="C144" s="139"/>
      <c r="D144" s="196" t="s">
        <v>345</v>
      </c>
      <c r="E144" s="148"/>
      <c r="F144" s="148"/>
      <c r="G144" s="148"/>
      <c r="H144" s="148"/>
      <c r="I144" s="148"/>
      <c r="J144" s="148"/>
      <c r="K144" s="148"/>
      <c r="L144" s="148"/>
      <c r="M144" s="148"/>
      <c r="N144" s="350">
        <f>SUM(N145:Q148)</f>
        <v>0</v>
      </c>
      <c r="O144" s="351"/>
      <c r="P144" s="351"/>
      <c r="Q144" s="351"/>
      <c r="R144" s="141"/>
      <c r="T144" s="142"/>
      <c r="U144" s="139"/>
      <c r="V144" s="139"/>
      <c r="W144" s="143">
        <f>SUM(W145:W148)</f>
        <v>101.2469</v>
      </c>
      <c r="X144" s="139"/>
      <c r="Y144" s="143">
        <f>SUM(Y145:Y148)</f>
        <v>4.9910250000000005</v>
      </c>
      <c r="Z144" s="139"/>
      <c r="AA144" s="144">
        <f>SUM(AA145:AA148)</f>
        <v>0</v>
      </c>
      <c r="AR144" s="145" t="s">
        <v>76</v>
      </c>
      <c r="AT144" s="146" t="s">
        <v>69</v>
      </c>
      <c r="AU144" s="146" t="s">
        <v>76</v>
      </c>
      <c r="AY144" s="145" t="s">
        <v>121</v>
      </c>
      <c r="BK144" s="147">
        <f>SUM(BK145:BK148)</f>
        <v>0</v>
      </c>
    </row>
    <row r="145" spans="2:65" s="1" customFormat="1" ht="25.5" customHeight="1" x14ac:dyDescent="0.3">
      <c r="B145" s="120"/>
      <c r="C145" s="222">
        <v>10</v>
      </c>
      <c r="D145" s="222" t="s">
        <v>122</v>
      </c>
      <c r="E145" s="193" t="s">
        <v>497</v>
      </c>
      <c r="F145" s="362" t="s">
        <v>163</v>
      </c>
      <c r="G145" s="363"/>
      <c r="H145" s="363"/>
      <c r="I145" s="364"/>
      <c r="J145" s="224" t="s">
        <v>123</v>
      </c>
      <c r="K145" s="225">
        <v>205</v>
      </c>
      <c r="L145" s="365"/>
      <c r="M145" s="366"/>
      <c r="N145" s="365">
        <f>ROUND(L145*K145,2)</f>
        <v>0</v>
      </c>
      <c r="O145" s="367"/>
      <c r="P145" s="367"/>
      <c r="Q145" s="366"/>
      <c r="R145" s="123"/>
      <c r="T145" s="153" t="s">
        <v>5</v>
      </c>
      <c r="U145" s="41" t="s">
        <v>35</v>
      </c>
      <c r="V145" s="154">
        <v>0.47</v>
      </c>
      <c r="W145" s="154">
        <f>V145*K145</f>
        <v>96.35</v>
      </c>
      <c r="X145" s="154">
        <v>2.1000000000000001E-2</v>
      </c>
      <c r="Y145" s="154">
        <f>X145*K145</f>
        <v>4.3050000000000006</v>
      </c>
      <c r="Z145" s="154">
        <v>0</v>
      </c>
      <c r="AA145" s="155">
        <f>Z145*K145</f>
        <v>0</v>
      </c>
      <c r="AR145" s="19" t="s">
        <v>127</v>
      </c>
      <c r="AT145" s="19" t="s">
        <v>122</v>
      </c>
      <c r="AU145" s="19" t="s">
        <v>90</v>
      </c>
      <c r="AY145" s="19" t="s">
        <v>121</v>
      </c>
      <c r="BE145" s="156">
        <f>IF(U145="základní",N145,0)</f>
        <v>0</v>
      </c>
      <c r="BF145" s="156">
        <f>IF(U145="snížená",N145,0)</f>
        <v>0</v>
      </c>
      <c r="BG145" s="156">
        <f>IF(U145="zákl. přenesená",N145,0)</f>
        <v>0</v>
      </c>
      <c r="BH145" s="156">
        <f>IF(U145="sníž. přenesená",N145,0)</f>
        <v>0</v>
      </c>
      <c r="BI145" s="156">
        <f>IF(U145="nulová",N145,0)</f>
        <v>0</v>
      </c>
      <c r="BJ145" s="19" t="s">
        <v>76</v>
      </c>
      <c r="BK145" s="156">
        <f>ROUND(L145*K145,2)</f>
        <v>0</v>
      </c>
      <c r="BL145" s="19" t="s">
        <v>127</v>
      </c>
      <c r="BM145" s="19" t="s">
        <v>164</v>
      </c>
    </row>
    <row r="146" spans="2:65" s="10" customFormat="1" ht="35.25" customHeight="1" x14ac:dyDescent="0.3">
      <c r="B146" s="157"/>
      <c r="C146" s="218"/>
      <c r="D146" s="218"/>
      <c r="E146" s="219"/>
      <c r="F146" s="344" t="s">
        <v>368</v>
      </c>
      <c r="G146" s="345"/>
      <c r="H146" s="345"/>
      <c r="I146" s="345"/>
      <c r="J146" s="218"/>
      <c r="K146" s="220"/>
      <c r="L146" s="218"/>
      <c r="M146" s="218"/>
      <c r="N146" s="218"/>
      <c r="O146" s="218"/>
      <c r="P146" s="218"/>
      <c r="Q146" s="218"/>
      <c r="R146" s="159"/>
      <c r="T146" s="160"/>
      <c r="U146" s="158"/>
      <c r="V146" s="158"/>
      <c r="W146" s="158"/>
      <c r="X146" s="158"/>
      <c r="Y146" s="158"/>
      <c r="Z146" s="158"/>
      <c r="AA146" s="161"/>
      <c r="AT146" s="162" t="s">
        <v>125</v>
      </c>
      <c r="AU146" s="162" t="s">
        <v>90</v>
      </c>
      <c r="AV146" s="10" t="s">
        <v>90</v>
      </c>
      <c r="AW146" s="10" t="s">
        <v>28</v>
      </c>
      <c r="AX146" s="10" t="s">
        <v>76</v>
      </c>
      <c r="AY146" s="162" t="s">
        <v>121</v>
      </c>
    </row>
    <row r="147" spans="2:65" s="1" customFormat="1" ht="34.5" customHeight="1" x14ac:dyDescent="0.3">
      <c r="B147" s="120"/>
      <c r="C147" s="203">
        <v>11</v>
      </c>
      <c r="D147" s="203" t="s">
        <v>122</v>
      </c>
      <c r="E147" s="193" t="s">
        <v>497</v>
      </c>
      <c r="F147" s="293" t="s">
        <v>498</v>
      </c>
      <c r="G147" s="294"/>
      <c r="H147" s="294"/>
      <c r="I147" s="295"/>
      <c r="J147" s="205" t="s">
        <v>123</v>
      </c>
      <c r="K147" s="206">
        <v>9.3800000000000008</v>
      </c>
      <c r="L147" s="296"/>
      <c r="M147" s="297"/>
      <c r="N147" s="296">
        <f>ROUND(L147*K147,2)</f>
        <v>0</v>
      </c>
      <c r="O147" s="298"/>
      <c r="P147" s="298"/>
      <c r="Q147" s="297"/>
      <c r="R147" s="123"/>
      <c r="T147" s="153" t="s">
        <v>5</v>
      </c>
      <c r="U147" s="41" t="s">
        <v>35</v>
      </c>
      <c r="V147" s="154">
        <v>0.38</v>
      </c>
      <c r="W147" s="154">
        <f>V147*K147</f>
        <v>3.5644000000000005</v>
      </c>
      <c r="X147" s="154">
        <v>1.2999999999999999E-2</v>
      </c>
      <c r="Y147" s="154">
        <f>X147*K147</f>
        <v>0.12194000000000001</v>
      </c>
      <c r="Z147" s="154">
        <v>0</v>
      </c>
      <c r="AA147" s="155">
        <f>Z147*K147</f>
        <v>0</v>
      </c>
      <c r="AR147" s="19" t="s">
        <v>127</v>
      </c>
      <c r="AT147" s="19" t="s">
        <v>122</v>
      </c>
      <c r="AU147" s="19" t="s">
        <v>90</v>
      </c>
      <c r="AY147" s="19" t="s">
        <v>121</v>
      </c>
      <c r="BE147" s="156">
        <f>IF(U147="základní",N147,0)</f>
        <v>0</v>
      </c>
      <c r="BF147" s="156">
        <f>IF(U147="snížená",N147,0)</f>
        <v>0</v>
      </c>
      <c r="BG147" s="156">
        <f>IF(U147="zákl. přenesená",N147,0)</f>
        <v>0</v>
      </c>
      <c r="BH147" s="156">
        <f>IF(U147="sníž. přenesená",N147,0)</f>
        <v>0</v>
      </c>
      <c r="BI147" s="156">
        <f>IF(U147="nulová",N147,0)</f>
        <v>0</v>
      </c>
      <c r="BJ147" s="19" t="s">
        <v>76</v>
      </c>
      <c r="BK147" s="156">
        <f>ROUND(L147*K147,2)</f>
        <v>0</v>
      </c>
      <c r="BL147" s="19" t="s">
        <v>127</v>
      </c>
      <c r="BM147" s="19" t="s">
        <v>165</v>
      </c>
    </row>
    <row r="148" spans="2:65" s="1" customFormat="1" ht="25.5" customHeight="1" x14ac:dyDescent="0.3">
      <c r="B148" s="120"/>
      <c r="C148" s="203">
        <v>12</v>
      </c>
      <c r="D148" s="203" t="s">
        <v>122</v>
      </c>
      <c r="E148" s="204" t="s">
        <v>166</v>
      </c>
      <c r="F148" s="290" t="s">
        <v>167</v>
      </c>
      <c r="G148" s="290"/>
      <c r="H148" s="290"/>
      <c r="I148" s="290"/>
      <c r="J148" s="205" t="s">
        <v>134</v>
      </c>
      <c r="K148" s="206">
        <v>0.25</v>
      </c>
      <c r="L148" s="286"/>
      <c r="M148" s="286"/>
      <c r="N148" s="286">
        <f>ROUND(L148*K148,2)</f>
        <v>0</v>
      </c>
      <c r="O148" s="286"/>
      <c r="P148" s="286"/>
      <c r="Q148" s="286"/>
      <c r="R148" s="123"/>
      <c r="T148" s="153" t="s">
        <v>5</v>
      </c>
      <c r="U148" s="41" t="s">
        <v>35</v>
      </c>
      <c r="V148" s="154">
        <v>5.33</v>
      </c>
      <c r="W148" s="154">
        <f>V148*K148</f>
        <v>1.3325</v>
      </c>
      <c r="X148" s="154">
        <v>2.2563399999999998</v>
      </c>
      <c r="Y148" s="154">
        <f>X148*K148</f>
        <v>0.56408499999999995</v>
      </c>
      <c r="Z148" s="154">
        <v>0</v>
      </c>
      <c r="AA148" s="155">
        <f>Z148*K148</f>
        <v>0</v>
      </c>
      <c r="AR148" s="19" t="s">
        <v>127</v>
      </c>
      <c r="AT148" s="19" t="s">
        <v>122</v>
      </c>
      <c r="AU148" s="19" t="s">
        <v>90</v>
      </c>
      <c r="AY148" s="19" t="s">
        <v>121</v>
      </c>
      <c r="BE148" s="156">
        <f>IF(U148="základní",N148,0)</f>
        <v>0</v>
      </c>
      <c r="BF148" s="156">
        <f>IF(U148="snížená",N148,0)</f>
        <v>0</v>
      </c>
      <c r="BG148" s="156">
        <f>IF(U148="zákl. přenesená",N148,0)</f>
        <v>0</v>
      </c>
      <c r="BH148" s="156">
        <f>IF(U148="sníž. přenesená",N148,0)</f>
        <v>0</v>
      </c>
      <c r="BI148" s="156">
        <f>IF(U148="nulová",N148,0)</f>
        <v>0</v>
      </c>
      <c r="BJ148" s="19" t="s">
        <v>76</v>
      </c>
      <c r="BK148" s="156">
        <f>ROUND(L148*K148,2)</f>
        <v>0</v>
      </c>
      <c r="BL148" s="19" t="s">
        <v>127</v>
      </c>
      <c r="BM148" s="19" t="s">
        <v>168</v>
      </c>
    </row>
    <row r="149" spans="2:65" s="9" customFormat="1" ht="29.85" customHeight="1" x14ac:dyDescent="0.3">
      <c r="B149" s="138"/>
      <c r="C149" s="139"/>
      <c r="D149" s="196" t="s">
        <v>338</v>
      </c>
      <c r="E149" s="148"/>
      <c r="F149" s="148"/>
      <c r="G149" s="148"/>
      <c r="H149" s="148"/>
      <c r="I149" s="148"/>
      <c r="J149" s="148"/>
      <c r="K149" s="148"/>
      <c r="L149" s="148"/>
      <c r="M149" s="148"/>
      <c r="N149" s="304">
        <f>SUM(N150:Q178)</f>
        <v>0</v>
      </c>
      <c r="O149" s="305"/>
      <c r="P149" s="305"/>
      <c r="Q149" s="305"/>
      <c r="R149" s="141"/>
      <c r="T149" s="142"/>
      <c r="U149" s="139"/>
      <c r="V149" s="139"/>
      <c r="W149" s="143" t="e">
        <f>SUM(#REF!)</f>
        <v>#REF!</v>
      </c>
      <c r="X149" s="139"/>
      <c r="Y149" s="143" t="e">
        <f>SUM(#REF!)</f>
        <v>#REF!</v>
      </c>
      <c r="Z149" s="139"/>
      <c r="AA149" s="144" t="e">
        <f>SUM(#REF!)</f>
        <v>#REF!</v>
      </c>
      <c r="AR149" s="145" t="s">
        <v>76</v>
      </c>
      <c r="AT149" s="146" t="s">
        <v>69</v>
      </c>
      <c r="AU149" s="146" t="s">
        <v>76</v>
      </c>
      <c r="AY149" s="145" t="s">
        <v>121</v>
      </c>
      <c r="BK149" s="147" t="e">
        <f>SUM(#REF!)</f>
        <v>#REF!</v>
      </c>
    </row>
    <row r="150" spans="2:65" s="9" customFormat="1" ht="58.5" customHeight="1" x14ac:dyDescent="0.3">
      <c r="B150" s="138"/>
      <c r="C150" s="203">
        <v>13</v>
      </c>
      <c r="D150" s="203" t="s">
        <v>122</v>
      </c>
      <c r="E150" s="193" t="s">
        <v>500</v>
      </c>
      <c r="F150" s="289" t="s">
        <v>499</v>
      </c>
      <c r="G150" s="290"/>
      <c r="H150" s="290"/>
      <c r="I150" s="290"/>
      <c r="J150" s="212" t="s">
        <v>130</v>
      </c>
      <c r="K150" s="206">
        <v>3</v>
      </c>
      <c r="L150" s="286"/>
      <c r="M150" s="286"/>
      <c r="N150" s="286">
        <f>ROUND(L150*K150,2)</f>
        <v>0</v>
      </c>
      <c r="O150" s="286"/>
      <c r="P150" s="286"/>
      <c r="Q150" s="286"/>
      <c r="R150" s="141"/>
      <c r="T150" s="142"/>
      <c r="U150" s="139"/>
      <c r="V150" s="139"/>
      <c r="W150" s="143"/>
      <c r="X150" s="139"/>
      <c r="Y150" s="143"/>
      <c r="Z150" s="139"/>
      <c r="AA150" s="144"/>
      <c r="AR150" s="145"/>
      <c r="AT150" s="146"/>
      <c r="AU150" s="146"/>
      <c r="AY150" s="145"/>
      <c r="BK150" s="147"/>
    </row>
    <row r="151" spans="2:65" s="9" customFormat="1" ht="29.85" customHeight="1" x14ac:dyDescent="0.3">
      <c r="B151" s="138"/>
      <c r="C151" s="203">
        <v>14</v>
      </c>
      <c r="D151" s="203" t="s">
        <v>122</v>
      </c>
      <c r="E151" s="193" t="s">
        <v>501</v>
      </c>
      <c r="F151" s="289" t="s">
        <v>339</v>
      </c>
      <c r="G151" s="343"/>
      <c r="H151" s="343"/>
      <c r="I151" s="343"/>
      <c r="J151" s="205" t="s">
        <v>130</v>
      </c>
      <c r="K151" s="206">
        <v>10</v>
      </c>
      <c r="L151" s="286"/>
      <c r="M151" s="343"/>
      <c r="N151" s="286">
        <f t="shared" ref="N151:N157" si="0">ROUND(L151*K151,2)</f>
        <v>0</v>
      </c>
      <c r="O151" s="343"/>
      <c r="P151" s="343"/>
      <c r="Q151" s="343"/>
      <c r="R151" s="141"/>
      <c r="T151" s="142"/>
      <c r="U151" s="139"/>
      <c r="V151" s="139"/>
      <c r="W151" s="143"/>
      <c r="X151" s="139"/>
      <c r="Y151" s="143"/>
      <c r="Z151" s="139"/>
      <c r="AA151" s="144"/>
      <c r="AR151" s="145"/>
      <c r="AT151" s="146"/>
      <c r="AU151" s="146"/>
      <c r="AY151" s="145"/>
      <c r="BK151" s="147"/>
    </row>
    <row r="152" spans="2:65" s="9" customFormat="1" ht="29.85" customHeight="1" x14ac:dyDescent="0.3">
      <c r="B152" s="138"/>
      <c r="C152" s="203">
        <v>15</v>
      </c>
      <c r="D152" s="203" t="s">
        <v>122</v>
      </c>
      <c r="E152" s="193" t="s">
        <v>501</v>
      </c>
      <c r="F152" s="289" t="s">
        <v>340</v>
      </c>
      <c r="G152" s="343"/>
      <c r="H152" s="343"/>
      <c r="I152" s="343"/>
      <c r="J152" s="205" t="s">
        <v>130</v>
      </c>
      <c r="K152" s="206">
        <v>2</v>
      </c>
      <c r="L152" s="286"/>
      <c r="M152" s="343"/>
      <c r="N152" s="286">
        <f t="shared" si="0"/>
        <v>0</v>
      </c>
      <c r="O152" s="343"/>
      <c r="P152" s="343"/>
      <c r="Q152" s="343"/>
      <c r="R152" s="141"/>
      <c r="T152" s="142"/>
      <c r="U152" s="139"/>
      <c r="V152" s="139"/>
      <c r="W152" s="143"/>
      <c r="X152" s="139"/>
      <c r="Y152" s="143"/>
      <c r="Z152" s="139"/>
      <c r="AA152" s="144"/>
      <c r="AR152" s="145"/>
      <c r="AT152" s="146"/>
      <c r="AU152" s="146"/>
      <c r="AY152" s="145"/>
      <c r="BK152" s="147"/>
    </row>
    <row r="153" spans="2:65" s="9" customFormat="1" ht="29.85" customHeight="1" x14ac:dyDescent="0.3">
      <c r="B153" s="138"/>
      <c r="C153" s="203">
        <v>16</v>
      </c>
      <c r="D153" s="203" t="s">
        <v>122</v>
      </c>
      <c r="E153" s="193" t="s">
        <v>501</v>
      </c>
      <c r="F153" s="289" t="s">
        <v>341</v>
      </c>
      <c r="G153" s="343"/>
      <c r="H153" s="343"/>
      <c r="I153" s="343"/>
      <c r="J153" s="205" t="s">
        <v>130</v>
      </c>
      <c r="K153" s="206">
        <v>2</v>
      </c>
      <c r="L153" s="286"/>
      <c r="M153" s="343"/>
      <c r="N153" s="286">
        <f t="shared" si="0"/>
        <v>0</v>
      </c>
      <c r="O153" s="343"/>
      <c r="P153" s="343"/>
      <c r="Q153" s="343"/>
      <c r="R153" s="141"/>
      <c r="T153" s="142"/>
      <c r="U153" s="139"/>
      <c r="V153" s="139"/>
      <c r="W153" s="143"/>
      <c r="X153" s="139"/>
      <c r="Y153" s="143"/>
      <c r="Z153" s="139"/>
      <c r="AA153" s="144"/>
      <c r="AR153" s="145"/>
      <c r="AT153" s="146"/>
      <c r="AU153" s="146"/>
      <c r="AY153" s="145"/>
      <c r="BK153" s="147"/>
    </row>
    <row r="154" spans="2:65" s="9" customFormat="1" ht="29.85" customHeight="1" x14ac:dyDescent="0.3">
      <c r="B154" s="138"/>
      <c r="C154" s="203">
        <v>17</v>
      </c>
      <c r="D154" s="203" t="s">
        <v>122</v>
      </c>
      <c r="E154" s="193" t="s">
        <v>501</v>
      </c>
      <c r="F154" s="289" t="s">
        <v>342</v>
      </c>
      <c r="G154" s="343"/>
      <c r="H154" s="343"/>
      <c r="I154" s="343"/>
      <c r="J154" s="205" t="s">
        <v>130</v>
      </c>
      <c r="K154" s="206">
        <v>1</v>
      </c>
      <c r="L154" s="286"/>
      <c r="M154" s="343"/>
      <c r="N154" s="286">
        <f t="shared" si="0"/>
        <v>0</v>
      </c>
      <c r="O154" s="343"/>
      <c r="P154" s="343"/>
      <c r="Q154" s="343"/>
      <c r="R154" s="141"/>
      <c r="T154" s="142"/>
      <c r="U154" s="139"/>
      <c r="V154" s="139"/>
      <c r="W154" s="143"/>
      <c r="X154" s="139"/>
      <c r="Y154" s="143"/>
      <c r="Z154" s="139"/>
      <c r="AA154" s="144"/>
      <c r="AR154" s="145"/>
      <c r="AT154" s="146"/>
      <c r="AU154" s="146"/>
      <c r="AY154" s="145"/>
      <c r="BK154" s="147"/>
    </row>
    <row r="155" spans="2:65" s="9" customFormat="1" ht="29.85" customHeight="1" x14ac:dyDescent="0.3">
      <c r="B155" s="138"/>
      <c r="C155" s="203">
        <v>18</v>
      </c>
      <c r="D155" s="203" t="s">
        <v>122</v>
      </c>
      <c r="E155" s="193" t="s">
        <v>502</v>
      </c>
      <c r="F155" s="289" t="s">
        <v>503</v>
      </c>
      <c r="G155" s="343"/>
      <c r="H155" s="343"/>
      <c r="I155" s="343"/>
      <c r="J155" s="205" t="s">
        <v>130</v>
      </c>
      <c r="K155" s="206">
        <v>3</v>
      </c>
      <c r="L155" s="286"/>
      <c r="M155" s="343"/>
      <c r="N155" s="286">
        <f t="shared" si="0"/>
        <v>0</v>
      </c>
      <c r="O155" s="343"/>
      <c r="P155" s="343"/>
      <c r="Q155" s="343"/>
      <c r="R155" s="141"/>
      <c r="T155" s="142"/>
      <c r="U155" s="139"/>
      <c r="V155" s="139"/>
      <c r="W155" s="143"/>
      <c r="X155" s="139"/>
      <c r="Y155" s="143"/>
      <c r="Z155" s="139"/>
      <c r="AA155" s="144"/>
      <c r="AR155" s="145"/>
      <c r="AT155" s="146"/>
      <c r="AU155" s="146"/>
      <c r="AY155" s="145"/>
      <c r="BK155" s="147"/>
    </row>
    <row r="156" spans="2:65" s="9" customFormat="1" ht="29.85" customHeight="1" x14ac:dyDescent="0.3">
      <c r="B156" s="138"/>
      <c r="C156" s="203">
        <v>19</v>
      </c>
      <c r="D156" s="203" t="s">
        <v>122</v>
      </c>
      <c r="E156" s="193" t="s">
        <v>502</v>
      </c>
      <c r="F156" s="289" t="s">
        <v>504</v>
      </c>
      <c r="G156" s="343"/>
      <c r="H156" s="343"/>
      <c r="I156" s="343"/>
      <c r="J156" s="205" t="s">
        <v>130</v>
      </c>
      <c r="K156" s="206">
        <v>6</v>
      </c>
      <c r="L156" s="286"/>
      <c r="M156" s="343"/>
      <c r="N156" s="286">
        <f t="shared" si="0"/>
        <v>0</v>
      </c>
      <c r="O156" s="343"/>
      <c r="P156" s="343"/>
      <c r="Q156" s="343"/>
      <c r="R156" s="141"/>
      <c r="T156" s="142"/>
      <c r="U156" s="139"/>
      <c r="V156" s="139"/>
      <c r="W156" s="143"/>
      <c r="X156" s="139"/>
      <c r="Y156" s="143"/>
      <c r="Z156" s="139"/>
      <c r="AA156" s="144"/>
      <c r="AR156" s="145"/>
      <c r="AT156" s="146"/>
      <c r="AU156" s="146"/>
      <c r="AY156" s="145"/>
      <c r="BK156" s="147"/>
    </row>
    <row r="157" spans="2:65" s="9" customFormat="1" ht="60" customHeight="1" x14ac:dyDescent="0.3">
      <c r="B157" s="138"/>
      <c r="C157" s="203">
        <v>20</v>
      </c>
      <c r="D157" s="203" t="s">
        <v>122</v>
      </c>
      <c r="E157" s="204" t="s">
        <v>169</v>
      </c>
      <c r="F157" s="289" t="s">
        <v>369</v>
      </c>
      <c r="G157" s="290"/>
      <c r="H157" s="290"/>
      <c r="I157" s="290"/>
      <c r="J157" s="205" t="s">
        <v>134</v>
      </c>
      <c r="K157" s="206">
        <v>4</v>
      </c>
      <c r="L157" s="286"/>
      <c r="M157" s="286"/>
      <c r="N157" s="286">
        <f t="shared" si="0"/>
        <v>0</v>
      </c>
      <c r="O157" s="286"/>
      <c r="P157" s="286"/>
      <c r="Q157" s="286"/>
      <c r="R157" s="141"/>
      <c r="T157" s="142"/>
      <c r="U157" s="139"/>
      <c r="V157" s="139"/>
      <c r="W157" s="143"/>
      <c r="X157" s="139"/>
      <c r="Y157" s="143"/>
      <c r="Z157" s="139"/>
      <c r="AA157" s="144"/>
      <c r="AR157" s="145"/>
      <c r="AT157" s="146"/>
      <c r="AU157" s="146"/>
      <c r="AY157" s="145"/>
      <c r="BK157" s="147"/>
    </row>
    <row r="158" spans="2:65" s="9" customFormat="1" ht="29.85" customHeight="1" x14ac:dyDescent="0.3">
      <c r="B158" s="138"/>
      <c r="C158" s="203">
        <v>21</v>
      </c>
      <c r="D158" s="203" t="s">
        <v>122</v>
      </c>
      <c r="E158" s="193" t="s">
        <v>483</v>
      </c>
      <c r="F158" s="289" t="s">
        <v>482</v>
      </c>
      <c r="G158" s="290"/>
      <c r="H158" s="290"/>
      <c r="I158" s="290"/>
      <c r="J158" s="205" t="s">
        <v>134</v>
      </c>
      <c r="K158" s="206">
        <v>2.5</v>
      </c>
      <c r="L158" s="286"/>
      <c r="M158" s="286"/>
      <c r="N158" s="286">
        <f>ROUND(L158*K158,2)</f>
        <v>0</v>
      </c>
      <c r="O158" s="286"/>
      <c r="P158" s="286"/>
      <c r="Q158" s="286"/>
      <c r="R158" s="141"/>
      <c r="T158" s="142"/>
      <c r="U158" s="139"/>
      <c r="V158" s="139"/>
      <c r="W158" s="143"/>
      <c r="X158" s="139"/>
      <c r="Y158" s="143"/>
      <c r="Z158" s="139"/>
      <c r="AA158" s="144"/>
      <c r="AR158" s="145"/>
      <c r="AT158" s="146"/>
      <c r="AU158" s="146"/>
      <c r="AY158" s="145"/>
      <c r="BK158" s="147"/>
    </row>
    <row r="159" spans="2:65" s="9" customFormat="1" ht="29.85" customHeight="1" x14ac:dyDescent="0.3">
      <c r="B159" s="138"/>
      <c r="C159" s="247"/>
      <c r="D159" s="247"/>
      <c r="E159" s="210" t="s">
        <v>5</v>
      </c>
      <c r="F159" s="344" t="s">
        <v>517</v>
      </c>
      <c r="G159" s="347"/>
      <c r="H159" s="347"/>
      <c r="I159" s="347"/>
      <c r="J159" s="247"/>
      <c r="K159" s="211">
        <v>2.5</v>
      </c>
      <c r="L159" s="247"/>
      <c r="M159" s="247"/>
      <c r="N159" s="247"/>
      <c r="O159" s="247"/>
      <c r="P159" s="247"/>
      <c r="Q159" s="247"/>
      <c r="R159" s="141"/>
      <c r="T159" s="142"/>
      <c r="U159" s="139"/>
      <c r="V159" s="139"/>
      <c r="W159" s="143"/>
      <c r="X159" s="139"/>
      <c r="Y159" s="143"/>
      <c r="Z159" s="139"/>
      <c r="AA159" s="144"/>
      <c r="AR159" s="145"/>
      <c r="AT159" s="146"/>
      <c r="AU159" s="146"/>
      <c r="AY159" s="145"/>
      <c r="BK159" s="147"/>
    </row>
    <row r="160" spans="2:65" s="9" customFormat="1" ht="29.85" customHeight="1" x14ac:dyDescent="0.3">
      <c r="B160" s="138"/>
      <c r="C160" s="203">
        <v>22</v>
      </c>
      <c r="D160" s="203" t="s">
        <v>122</v>
      </c>
      <c r="E160" s="204" t="s">
        <v>336</v>
      </c>
      <c r="F160" s="289" t="s">
        <v>486</v>
      </c>
      <c r="G160" s="343"/>
      <c r="H160" s="343"/>
      <c r="I160" s="343"/>
      <c r="J160" s="205" t="s">
        <v>134</v>
      </c>
      <c r="K160" s="206">
        <v>1.25</v>
      </c>
      <c r="L160" s="286"/>
      <c r="M160" s="343"/>
      <c r="N160" s="286">
        <f>ROUND(L160*K160,2)</f>
        <v>0</v>
      </c>
      <c r="O160" s="343"/>
      <c r="P160" s="343"/>
      <c r="Q160" s="343"/>
      <c r="R160" s="141"/>
      <c r="T160" s="142"/>
      <c r="U160" s="139"/>
      <c r="V160" s="139"/>
      <c r="W160" s="143"/>
      <c r="X160" s="139"/>
      <c r="Y160" s="143"/>
      <c r="Z160" s="139"/>
      <c r="AA160" s="144"/>
      <c r="AR160" s="145"/>
      <c r="AT160" s="146"/>
      <c r="AU160" s="146"/>
      <c r="AY160" s="145"/>
      <c r="BK160" s="147"/>
    </row>
    <row r="161" spans="2:63" s="9" customFormat="1" ht="24.75" customHeight="1" x14ac:dyDescent="0.3">
      <c r="B161" s="138"/>
      <c r="C161" s="247"/>
      <c r="D161" s="247"/>
      <c r="E161" s="210" t="s">
        <v>5</v>
      </c>
      <c r="F161" s="344" t="s">
        <v>518</v>
      </c>
      <c r="G161" s="347"/>
      <c r="H161" s="347"/>
      <c r="I161" s="347"/>
      <c r="J161" s="247"/>
      <c r="K161" s="211">
        <v>1.25</v>
      </c>
      <c r="L161" s="247"/>
      <c r="M161" s="247"/>
      <c r="N161" s="247"/>
      <c r="O161" s="247"/>
      <c r="P161" s="247"/>
      <c r="Q161" s="247"/>
      <c r="R161" s="141"/>
      <c r="T161" s="142"/>
      <c r="U161" s="139"/>
      <c r="V161" s="139"/>
      <c r="W161" s="143"/>
      <c r="X161" s="139"/>
      <c r="Y161" s="143"/>
      <c r="Z161" s="139"/>
      <c r="AA161" s="144"/>
      <c r="AR161" s="145"/>
      <c r="AT161" s="146"/>
      <c r="AU161" s="146"/>
      <c r="AY161" s="145"/>
      <c r="BK161" s="147"/>
    </row>
    <row r="162" spans="2:63" s="9" customFormat="1" ht="59.25" customHeight="1" x14ac:dyDescent="0.3">
      <c r="B162" s="138"/>
      <c r="C162" s="203">
        <v>23</v>
      </c>
      <c r="D162" s="203" t="s">
        <v>122</v>
      </c>
      <c r="E162" s="193" t="s">
        <v>487</v>
      </c>
      <c r="F162" s="289" t="s">
        <v>488</v>
      </c>
      <c r="G162" s="343"/>
      <c r="H162" s="343"/>
      <c r="I162" s="343"/>
      <c r="J162" s="205" t="s">
        <v>134</v>
      </c>
      <c r="K162" s="206">
        <v>2.25</v>
      </c>
      <c r="L162" s="286"/>
      <c r="M162" s="343"/>
      <c r="N162" s="286">
        <f>ROUND(L162*K162,2)</f>
        <v>0</v>
      </c>
      <c r="O162" s="343"/>
      <c r="P162" s="343"/>
      <c r="Q162" s="343"/>
      <c r="R162" s="141"/>
      <c r="T162" s="142"/>
      <c r="U162" s="139"/>
      <c r="V162" s="139"/>
      <c r="W162" s="143"/>
      <c r="X162" s="139"/>
      <c r="Y162" s="143"/>
      <c r="Z162" s="139"/>
      <c r="AA162" s="144"/>
      <c r="AR162" s="145"/>
      <c r="AT162" s="146"/>
      <c r="AU162" s="146"/>
      <c r="AY162" s="145"/>
      <c r="BK162" s="147"/>
    </row>
    <row r="163" spans="2:63" s="9" customFormat="1" ht="29.85" customHeight="1" x14ac:dyDescent="0.3">
      <c r="B163" s="138"/>
      <c r="C163" s="247"/>
      <c r="D163" s="247"/>
      <c r="E163" s="210" t="s">
        <v>5</v>
      </c>
      <c r="F163" s="344" t="s">
        <v>519</v>
      </c>
      <c r="G163" s="347"/>
      <c r="H163" s="347"/>
      <c r="I163" s="347"/>
      <c r="J163" s="247"/>
      <c r="K163" s="211">
        <v>2.25</v>
      </c>
      <c r="L163" s="247"/>
      <c r="M163" s="247"/>
      <c r="N163" s="247"/>
      <c r="O163" s="247"/>
      <c r="P163" s="247"/>
      <c r="Q163" s="247"/>
      <c r="R163" s="141"/>
      <c r="T163" s="142"/>
      <c r="U163" s="139"/>
      <c r="V163" s="139"/>
      <c r="W163" s="143"/>
      <c r="X163" s="139"/>
      <c r="Y163" s="143"/>
      <c r="Z163" s="139"/>
      <c r="AA163" s="144"/>
      <c r="AR163" s="145"/>
      <c r="AT163" s="146"/>
      <c r="AU163" s="146"/>
      <c r="AY163" s="145"/>
      <c r="BK163" s="147"/>
    </row>
    <row r="164" spans="2:63" s="9" customFormat="1" ht="34.5" customHeight="1" x14ac:dyDescent="0.3">
      <c r="B164" s="138"/>
      <c r="C164" s="203">
        <v>24</v>
      </c>
      <c r="D164" s="203" t="s">
        <v>122</v>
      </c>
      <c r="E164" s="204" t="s">
        <v>149</v>
      </c>
      <c r="F164" s="289" t="s">
        <v>343</v>
      </c>
      <c r="G164" s="290"/>
      <c r="H164" s="290"/>
      <c r="I164" s="290"/>
      <c r="J164" s="205" t="s">
        <v>123</v>
      </c>
      <c r="K164" s="206">
        <v>2.5</v>
      </c>
      <c r="L164" s="286"/>
      <c r="M164" s="286"/>
      <c r="N164" s="286">
        <f t="shared" ref="N164" si="1">ROUND(L164*K164,2)</f>
        <v>0</v>
      </c>
      <c r="O164" s="286"/>
      <c r="P164" s="286"/>
      <c r="Q164" s="286"/>
      <c r="R164" s="141"/>
      <c r="T164" s="142"/>
      <c r="U164" s="139"/>
      <c r="V164" s="139"/>
      <c r="W164" s="143"/>
      <c r="X164" s="139"/>
      <c r="Y164" s="143"/>
      <c r="Z164" s="139"/>
      <c r="AA164" s="144"/>
      <c r="AR164" s="145"/>
      <c r="AT164" s="146"/>
      <c r="AU164" s="146"/>
      <c r="AY164" s="145"/>
      <c r="BK164" s="147"/>
    </row>
    <row r="165" spans="2:63" s="9" customFormat="1" ht="29.85" customHeight="1" x14ac:dyDescent="0.3">
      <c r="B165" s="138"/>
      <c r="C165" s="203">
        <v>25</v>
      </c>
      <c r="D165" s="203" t="s">
        <v>122</v>
      </c>
      <c r="E165" s="193" t="s">
        <v>492</v>
      </c>
      <c r="F165" s="290" t="s">
        <v>324</v>
      </c>
      <c r="G165" s="343"/>
      <c r="H165" s="343"/>
      <c r="I165" s="343"/>
      <c r="J165" s="205" t="s">
        <v>134</v>
      </c>
      <c r="K165" s="206">
        <v>0.25</v>
      </c>
      <c r="L165" s="286"/>
      <c r="M165" s="343"/>
      <c r="N165" s="286">
        <f>ROUND(L165*K165,2)</f>
        <v>0</v>
      </c>
      <c r="O165" s="343"/>
      <c r="P165" s="343"/>
      <c r="Q165" s="343"/>
      <c r="R165" s="141"/>
      <c r="T165" s="142"/>
      <c r="U165" s="139"/>
      <c r="V165" s="139"/>
      <c r="W165" s="143"/>
      <c r="X165" s="139"/>
      <c r="Y165" s="143"/>
      <c r="Z165" s="139"/>
      <c r="AA165" s="144"/>
      <c r="AR165" s="145"/>
      <c r="AT165" s="146"/>
      <c r="AU165" s="146"/>
      <c r="AY165" s="145"/>
      <c r="BK165" s="147"/>
    </row>
    <row r="166" spans="2:63" s="9" customFormat="1" ht="21.75" customHeight="1" x14ac:dyDescent="0.3">
      <c r="B166" s="138"/>
      <c r="C166" s="214"/>
      <c r="D166" s="214"/>
      <c r="E166" s="215"/>
      <c r="F166" s="344" t="s">
        <v>520</v>
      </c>
      <c r="G166" s="347"/>
      <c r="H166" s="347"/>
      <c r="I166" s="347"/>
      <c r="J166" s="217"/>
      <c r="K166" s="211">
        <v>2.5</v>
      </c>
      <c r="L166" s="216"/>
      <c r="M166" s="121"/>
      <c r="N166" s="216"/>
      <c r="O166" s="121"/>
      <c r="P166" s="121"/>
      <c r="Q166" s="121"/>
      <c r="R166" s="141"/>
      <c r="T166" s="142"/>
      <c r="U166" s="139"/>
      <c r="V166" s="139"/>
      <c r="W166" s="143"/>
      <c r="X166" s="139"/>
      <c r="Y166" s="143"/>
      <c r="Z166" s="139"/>
      <c r="AA166" s="144"/>
      <c r="AR166" s="145"/>
      <c r="AT166" s="146"/>
      <c r="AU166" s="146"/>
      <c r="AY166" s="145"/>
      <c r="BK166" s="147"/>
    </row>
    <row r="167" spans="2:63" s="9" customFormat="1" ht="22.5" customHeight="1" x14ac:dyDescent="0.3">
      <c r="B167" s="138"/>
      <c r="C167" s="247"/>
      <c r="D167" s="247"/>
      <c r="E167" s="210" t="s">
        <v>5</v>
      </c>
      <c r="F167" s="344" t="s">
        <v>521</v>
      </c>
      <c r="G167" s="347"/>
      <c r="H167" s="347"/>
      <c r="I167" s="347"/>
      <c r="J167" s="247"/>
      <c r="K167" s="211">
        <v>-2.25</v>
      </c>
      <c r="L167" s="247"/>
      <c r="M167" s="247"/>
      <c r="N167" s="247"/>
      <c r="O167" s="247"/>
      <c r="P167" s="247"/>
      <c r="Q167" s="247"/>
      <c r="R167" s="141"/>
      <c r="T167" s="142"/>
      <c r="U167" s="139"/>
      <c r="V167" s="139"/>
      <c r="W167" s="143"/>
      <c r="X167" s="139"/>
      <c r="Y167" s="143"/>
      <c r="Z167" s="139"/>
      <c r="AA167" s="144"/>
      <c r="AR167" s="145"/>
      <c r="AT167" s="146"/>
      <c r="AU167" s="146"/>
      <c r="AY167" s="145"/>
      <c r="BK167" s="147"/>
    </row>
    <row r="168" spans="2:63" s="9" customFormat="1" ht="32.25" customHeight="1" x14ac:dyDescent="0.3">
      <c r="B168" s="138"/>
      <c r="C168" s="203">
        <v>26</v>
      </c>
      <c r="D168" s="203" t="s">
        <v>122</v>
      </c>
      <c r="E168" s="204" t="s">
        <v>143</v>
      </c>
      <c r="F168" s="290" t="s">
        <v>144</v>
      </c>
      <c r="G168" s="343"/>
      <c r="H168" s="343"/>
      <c r="I168" s="343"/>
      <c r="J168" s="205" t="s">
        <v>134</v>
      </c>
      <c r="K168" s="206">
        <v>2.25</v>
      </c>
      <c r="L168" s="286"/>
      <c r="M168" s="343"/>
      <c r="N168" s="286">
        <f>ROUND(L168*K168,2)</f>
        <v>0</v>
      </c>
      <c r="O168" s="343"/>
      <c r="P168" s="343"/>
      <c r="Q168" s="343"/>
      <c r="R168" s="141"/>
      <c r="T168" s="142"/>
      <c r="U168" s="139"/>
      <c r="V168" s="139"/>
      <c r="W168" s="143"/>
      <c r="X168" s="139"/>
      <c r="Y168" s="143"/>
      <c r="Z168" s="139"/>
      <c r="AA168" s="144"/>
      <c r="AR168" s="145"/>
      <c r="AT168" s="146"/>
      <c r="AU168" s="146"/>
      <c r="AY168" s="145"/>
      <c r="BK168" s="147"/>
    </row>
    <row r="169" spans="2:63" s="9" customFormat="1" ht="32.25" customHeight="1" x14ac:dyDescent="0.3">
      <c r="B169" s="138"/>
      <c r="C169" s="197">
        <v>27</v>
      </c>
      <c r="D169" s="197" t="s">
        <v>126</v>
      </c>
      <c r="E169" s="208" t="s">
        <v>145</v>
      </c>
      <c r="F169" s="291" t="s">
        <v>146</v>
      </c>
      <c r="G169" s="346"/>
      <c r="H169" s="346"/>
      <c r="I169" s="346"/>
      <c r="J169" s="198" t="s">
        <v>140</v>
      </c>
      <c r="K169" s="166">
        <v>3.8359999999999999</v>
      </c>
      <c r="L169" s="292"/>
      <c r="M169" s="346"/>
      <c r="N169" s="292">
        <f>ROUND(L169*K169,2)</f>
        <v>0</v>
      </c>
      <c r="O169" s="343"/>
      <c r="P169" s="343"/>
      <c r="Q169" s="343"/>
      <c r="R169" s="141"/>
      <c r="T169" s="142"/>
      <c r="U169" s="139"/>
      <c r="V169" s="139"/>
      <c r="W169" s="143"/>
      <c r="X169" s="139"/>
      <c r="Y169" s="143"/>
      <c r="Z169" s="139"/>
      <c r="AA169" s="144"/>
      <c r="AR169" s="145"/>
      <c r="AT169" s="146"/>
      <c r="AU169" s="146"/>
      <c r="AY169" s="145"/>
      <c r="BK169" s="147"/>
    </row>
    <row r="170" spans="2:63" s="9" customFormat="1" ht="22.5" customHeight="1" x14ac:dyDescent="0.3">
      <c r="B170" s="138"/>
      <c r="C170" s="247"/>
      <c r="D170" s="247"/>
      <c r="E170" s="210" t="s">
        <v>5</v>
      </c>
      <c r="F170" s="344" t="s">
        <v>522</v>
      </c>
      <c r="G170" s="347"/>
      <c r="H170" s="347"/>
      <c r="I170" s="347"/>
      <c r="J170" s="247"/>
      <c r="K170" s="248">
        <v>3.8359999999999999</v>
      </c>
      <c r="L170" s="247"/>
      <c r="M170" s="247"/>
      <c r="N170" s="247"/>
      <c r="O170" s="247"/>
      <c r="P170" s="247"/>
      <c r="Q170" s="247"/>
      <c r="R170" s="141"/>
      <c r="T170" s="142"/>
      <c r="U170" s="139"/>
      <c r="V170" s="139"/>
      <c r="W170" s="143"/>
      <c r="X170" s="139"/>
      <c r="Y170" s="143"/>
      <c r="Z170" s="139"/>
      <c r="AA170" s="144"/>
      <c r="AR170" s="145"/>
      <c r="AT170" s="146"/>
      <c r="AU170" s="146"/>
      <c r="AY170" s="145"/>
      <c r="BK170" s="147"/>
    </row>
    <row r="171" spans="2:63" s="9" customFormat="1" ht="32.25" customHeight="1" x14ac:dyDescent="0.3">
      <c r="B171" s="138"/>
      <c r="C171" s="221">
        <v>28</v>
      </c>
      <c r="D171" s="203" t="s">
        <v>122</v>
      </c>
      <c r="E171" s="193" t="s">
        <v>506</v>
      </c>
      <c r="F171" s="289" t="s">
        <v>507</v>
      </c>
      <c r="G171" s="290"/>
      <c r="H171" s="290"/>
      <c r="I171" s="290"/>
      <c r="J171" s="205" t="s">
        <v>123</v>
      </c>
      <c r="K171" s="206">
        <v>5</v>
      </c>
      <c r="L171" s="286"/>
      <c r="M171" s="286"/>
      <c r="N171" s="286">
        <f t="shared" ref="N171" si="2">ROUND(L171*K171,2)</f>
        <v>0</v>
      </c>
      <c r="O171" s="286"/>
      <c r="P171" s="286"/>
      <c r="Q171" s="286"/>
      <c r="R171" s="141"/>
      <c r="T171" s="142"/>
      <c r="U171" s="139"/>
      <c r="V171" s="139"/>
      <c r="W171" s="143"/>
      <c r="X171" s="139"/>
      <c r="Y171" s="143"/>
      <c r="Z171" s="139"/>
      <c r="AA171" s="144"/>
      <c r="AR171" s="145"/>
      <c r="AT171" s="146"/>
      <c r="AU171" s="146"/>
      <c r="AY171" s="145"/>
      <c r="BK171" s="147"/>
    </row>
    <row r="172" spans="2:63" s="9" customFormat="1" ht="30.75" customHeight="1" x14ac:dyDescent="0.3">
      <c r="B172" s="138"/>
      <c r="C172" s="203">
        <v>29</v>
      </c>
      <c r="D172" s="203" t="s">
        <v>122</v>
      </c>
      <c r="E172" s="193" t="s">
        <v>508</v>
      </c>
      <c r="F172" s="289" t="s">
        <v>509</v>
      </c>
      <c r="G172" s="290"/>
      <c r="H172" s="290"/>
      <c r="I172" s="290"/>
      <c r="J172" s="205" t="s">
        <v>123</v>
      </c>
      <c r="K172" s="206">
        <v>96</v>
      </c>
      <c r="L172" s="286"/>
      <c r="M172" s="286"/>
      <c r="N172" s="286">
        <f>ROUND(L172*K172,2)</f>
        <v>0</v>
      </c>
      <c r="O172" s="286"/>
      <c r="P172" s="286"/>
      <c r="Q172" s="286"/>
      <c r="R172" s="141"/>
      <c r="T172" s="142"/>
      <c r="U172" s="139"/>
      <c r="V172" s="139"/>
      <c r="W172" s="143"/>
      <c r="X172" s="139"/>
      <c r="Y172" s="143"/>
      <c r="Z172" s="139"/>
      <c r="AA172" s="144"/>
      <c r="AR172" s="145"/>
      <c r="AT172" s="146"/>
      <c r="AU172" s="146"/>
      <c r="AY172" s="145"/>
      <c r="BK172" s="147"/>
    </row>
    <row r="173" spans="2:63" s="9" customFormat="1" ht="30" customHeight="1" x14ac:dyDescent="0.3">
      <c r="B173" s="138"/>
      <c r="C173" s="203">
        <v>30</v>
      </c>
      <c r="D173" s="203" t="s">
        <v>122</v>
      </c>
      <c r="E173" s="204" t="s">
        <v>161</v>
      </c>
      <c r="F173" s="290" t="s">
        <v>162</v>
      </c>
      <c r="G173" s="290"/>
      <c r="H173" s="290"/>
      <c r="I173" s="290"/>
      <c r="J173" s="205" t="s">
        <v>134</v>
      </c>
      <c r="K173" s="206">
        <v>0.5</v>
      </c>
      <c r="L173" s="286"/>
      <c r="M173" s="286"/>
      <c r="N173" s="286">
        <f>ROUND(L173*K173,2)</f>
        <v>0</v>
      </c>
      <c r="O173" s="286"/>
      <c r="P173" s="286"/>
      <c r="Q173" s="286"/>
      <c r="R173" s="141"/>
      <c r="T173" s="142"/>
      <c r="U173" s="139"/>
      <c r="V173" s="139"/>
      <c r="W173" s="143"/>
      <c r="X173" s="139"/>
      <c r="Y173" s="143"/>
      <c r="Z173" s="139"/>
      <c r="AA173" s="144"/>
      <c r="AR173" s="145"/>
      <c r="AT173" s="146"/>
      <c r="AU173" s="146"/>
      <c r="AY173" s="145"/>
      <c r="BK173" s="147"/>
    </row>
    <row r="174" spans="2:63" s="9" customFormat="1" ht="29.25" customHeight="1" x14ac:dyDescent="0.3">
      <c r="B174" s="138"/>
      <c r="C174" s="203">
        <v>31</v>
      </c>
      <c r="D174" s="203" t="s">
        <v>122</v>
      </c>
      <c r="E174" s="193" t="s">
        <v>510</v>
      </c>
      <c r="F174" s="289" t="s">
        <v>346</v>
      </c>
      <c r="G174" s="290"/>
      <c r="H174" s="290"/>
      <c r="I174" s="290"/>
      <c r="J174" s="232" t="s">
        <v>257</v>
      </c>
      <c r="K174" s="206">
        <v>24</v>
      </c>
      <c r="L174" s="286"/>
      <c r="M174" s="286"/>
      <c r="N174" s="286">
        <f>ROUND(L174*K174,2)</f>
        <v>0</v>
      </c>
      <c r="O174" s="286"/>
      <c r="P174" s="286"/>
      <c r="Q174" s="286"/>
      <c r="R174" s="141"/>
      <c r="T174" s="142"/>
      <c r="U174" s="139"/>
      <c r="V174" s="139"/>
      <c r="W174" s="143"/>
      <c r="X174" s="139"/>
      <c r="Y174" s="143"/>
      <c r="Z174" s="139"/>
      <c r="AA174" s="144"/>
      <c r="AR174" s="145"/>
      <c r="AT174" s="146"/>
      <c r="AU174" s="146"/>
      <c r="AY174" s="145"/>
      <c r="BK174" s="147"/>
    </row>
    <row r="175" spans="2:63" s="9" customFormat="1" ht="38.25" customHeight="1" x14ac:dyDescent="0.3">
      <c r="B175" s="138"/>
      <c r="C175" s="203">
        <v>32</v>
      </c>
      <c r="D175" s="203" t="s">
        <v>122</v>
      </c>
      <c r="E175" s="193" t="s">
        <v>347</v>
      </c>
      <c r="F175" s="289" t="s">
        <v>348</v>
      </c>
      <c r="G175" s="290"/>
      <c r="H175" s="290"/>
      <c r="I175" s="290"/>
      <c r="J175" s="212" t="s">
        <v>257</v>
      </c>
      <c r="K175" s="206">
        <v>24</v>
      </c>
      <c r="L175" s="286"/>
      <c r="M175" s="286"/>
      <c r="N175" s="286">
        <f>ROUND(L175*K175,2)</f>
        <v>0</v>
      </c>
      <c r="O175" s="286"/>
      <c r="P175" s="286"/>
      <c r="Q175" s="286"/>
      <c r="R175" s="141"/>
      <c r="T175" s="142"/>
      <c r="U175" s="139"/>
      <c r="V175" s="139"/>
      <c r="W175" s="143"/>
      <c r="X175" s="139"/>
      <c r="Y175" s="143"/>
      <c r="Z175" s="139"/>
      <c r="AA175" s="144"/>
      <c r="AR175" s="145"/>
      <c r="AT175" s="146"/>
      <c r="AU175" s="146"/>
      <c r="AY175" s="145"/>
      <c r="BK175" s="147"/>
    </row>
    <row r="176" spans="2:63" s="9" customFormat="1" ht="21.75" customHeight="1" x14ac:dyDescent="0.3">
      <c r="B176" s="138"/>
      <c r="C176" s="203">
        <v>33</v>
      </c>
      <c r="D176" s="203" t="s">
        <v>122</v>
      </c>
      <c r="E176" s="204" t="s">
        <v>161</v>
      </c>
      <c r="F176" s="289" t="s">
        <v>349</v>
      </c>
      <c r="G176" s="290"/>
      <c r="H176" s="290"/>
      <c r="I176" s="290"/>
      <c r="J176" s="212" t="s">
        <v>257</v>
      </c>
      <c r="K176" s="206">
        <v>24</v>
      </c>
      <c r="L176" s="286"/>
      <c r="M176" s="286"/>
      <c r="N176" s="286">
        <f>ROUND(L176*K176,2)</f>
        <v>0</v>
      </c>
      <c r="O176" s="286"/>
      <c r="P176" s="286"/>
      <c r="Q176" s="286"/>
      <c r="R176" s="141"/>
      <c r="T176" s="142"/>
      <c r="U176" s="139"/>
      <c r="V176" s="139"/>
      <c r="W176" s="143"/>
      <c r="X176" s="139"/>
      <c r="Y176" s="143"/>
      <c r="Z176" s="139"/>
      <c r="AA176" s="144"/>
      <c r="AR176" s="145"/>
      <c r="AT176" s="146"/>
      <c r="AU176" s="146"/>
      <c r="AY176" s="145"/>
      <c r="BK176" s="147"/>
    </row>
    <row r="177" spans="2:65" s="9" customFormat="1" ht="25.5" customHeight="1" x14ac:dyDescent="0.3">
      <c r="B177" s="138"/>
      <c r="C177" s="231"/>
      <c r="D177" s="231"/>
      <c r="E177" s="229" t="s">
        <v>5</v>
      </c>
      <c r="F177" s="359" t="s">
        <v>511</v>
      </c>
      <c r="G177" s="360"/>
      <c r="H177" s="360"/>
      <c r="I177" s="360"/>
      <c r="J177" s="231"/>
      <c r="K177" s="230"/>
      <c r="L177" s="231"/>
      <c r="M177" s="231"/>
      <c r="N177" s="231"/>
      <c r="O177" s="231"/>
      <c r="P177" s="231"/>
      <c r="Q177" s="231"/>
      <c r="R177" s="141"/>
      <c r="T177" s="142"/>
      <c r="U177" s="139"/>
      <c r="V177" s="139"/>
      <c r="W177" s="143"/>
      <c r="X177" s="139"/>
      <c r="Y177" s="143"/>
      <c r="Z177" s="139"/>
      <c r="AA177" s="144"/>
      <c r="AR177" s="145"/>
      <c r="AT177" s="146"/>
      <c r="AU177" s="146"/>
      <c r="AY177" s="145"/>
      <c r="BK177" s="147"/>
    </row>
    <row r="178" spans="2:65" s="9" customFormat="1" ht="29.85" customHeight="1" x14ac:dyDescent="0.3">
      <c r="B178" s="138"/>
      <c r="C178" s="203">
        <v>33</v>
      </c>
      <c r="D178" s="203" t="s">
        <v>122</v>
      </c>
      <c r="E178" s="204" t="s">
        <v>325</v>
      </c>
      <c r="F178" s="289" t="s">
        <v>512</v>
      </c>
      <c r="G178" s="290"/>
      <c r="H178" s="290"/>
      <c r="I178" s="290"/>
      <c r="J178" s="205" t="s">
        <v>129</v>
      </c>
      <c r="K178" s="206">
        <f>SUM(N150:Q176)/100</f>
        <v>0</v>
      </c>
      <c r="L178" s="286">
        <v>1.52</v>
      </c>
      <c r="M178" s="286"/>
      <c r="N178" s="286">
        <f t="shared" ref="N178" si="3">ROUND(L178*K178,2)</f>
        <v>0</v>
      </c>
      <c r="O178" s="286"/>
      <c r="P178" s="286"/>
      <c r="Q178" s="286"/>
      <c r="R178" s="141"/>
      <c r="T178" s="142"/>
      <c r="U178" s="139"/>
      <c r="V178" s="139"/>
      <c r="W178" s="143" t="e">
        <f>SUM(W181:W182)</f>
        <v>#REF!</v>
      </c>
      <c r="X178" s="139"/>
      <c r="Y178" s="143" t="e">
        <f>SUM(Y181:Y182)</f>
        <v>#REF!</v>
      </c>
      <c r="Z178" s="139"/>
      <c r="AA178" s="144" t="e">
        <f>SUM(AA181:AA182)</f>
        <v>#REF!</v>
      </c>
      <c r="AR178" s="145" t="s">
        <v>76</v>
      </c>
      <c r="AT178" s="146" t="s">
        <v>69</v>
      </c>
      <c r="AU178" s="146" t="s">
        <v>76</v>
      </c>
      <c r="AY178" s="145" t="s">
        <v>121</v>
      </c>
      <c r="BK178" s="147" t="e">
        <f>SUM(BK181:BK182)</f>
        <v>#REF!</v>
      </c>
    </row>
    <row r="179" spans="2:65" s="9" customFormat="1" ht="29.85" customHeight="1" x14ac:dyDescent="0.3">
      <c r="B179" s="138"/>
      <c r="C179" s="139"/>
      <c r="D179" s="148" t="s">
        <v>156</v>
      </c>
      <c r="E179" s="148"/>
      <c r="F179" s="148"/>
      <c r="G179" s="148"/>
      <c r="H179" s="148"/>
      <c r="I179" s="148"/>
      <c r="J179" s="148"/>
      <c r="K179" s="148"/>
      <c r="L179" s="148"/>
      <c r="M179" s="148"/>
      <c r="N179" s="304">
        <f>SUM(N180:Q183)</f>
        <v>0</v>
      </c>
      <c r="O179" s="305"/>
      <c r="P179" s="305"/>
      <c r="Q179" s="305"/>
      <c r="R179" s="141"/>
      <c r="T179" s="142"/>
      <c r="U179" s="139"/>
      <c r="V179" s="139"/>
      <c r="W179" s="143"/>
      <c r="X179" s="139"/>
      <c r="Y179" s="143"/>
      <c r="Z179" s="139"/>
      <c r="AA179" s="144"/>
      <c r="AR179" s="145"/>
      <c r="AT179" s="146"/>
      <c r="AU179" s="146"/>
      <c r="AY179" s="145"/>
      <c r="BK179" s="147"/>
    </row>
    <row r="180" spans="2:65" s="9" customFormat="1" ht="29.85" customHeight="1" x14ac:dyDescent="0.3">
      <c r="B180" s="138"/>
      <c r="C180" s="222">
        <v>34</v>
      </c>
      <c r="D180" s="222" t="s">
        <v>122</v>
      </c>
      <c r="E180" s="223" t="s">
        <v>513</v>
      </c>
      <c r="F180" s="354" t="s">
        <v>514</v>
      </c>
      <c r="G180" s="358"/>
      <c r="H180" s="358"/>
      <c r="I180" s="358"/>
      <c r="J180" s="224" t="s">
        <v>140</v>
      </c>
      <c r="K180" s="225">
        <v>16.120999999999999</v>
      </c>
      <c r="L180" s="355"/>
      <c r="M180" s="358"/>
      <c r="N180" s="355">
        <f>ROUND(L180*K180,2)</f>
        <v>0</v>
      </c>
      <c r="O180" s="358"/>
      <c r="P180" s="358"/>
      <c r="Q180" s="358"/>
      <c r="R180" s="141"/>
      <c r="T180" s="142"/>
      <c r="U180" s="139"/>
      <c r="V180" s="139"/>
      <c r="W180" s="143"/>
      <c r="X180" s="139"/>
      <c r="Y180" s="143"/>
      <c r="Z180" s="139"/>
      <c r="AA180" s="144"/>
      <c r="AR180" s="145"/>
      <c r="AT180" s="146"/>
      <c r="AU180" s="146"/>
      <c r="AY180" s="145"/>
      <c r="BK180" s="147"/>
    </row>
    <row r="181" spans="2:65" s="1" customFormat="1" ht="38.25" customHeight="1" x14ac:dyDescent="0.3">
      <c r="B181" s="120"/>
      <c r="C181" s="226"/>
      <c r="D181" s="226"/>
      <c r="E181" s="227" t="s">
        <v>5</v>
      </c>
      <c r="F181" s="356" t="s">
        <v>523</v>
      </c>
      <c r="G181" s="357"/>
      <c r="H181" s="357"/>
      <c r="I181" s="357"/>
      <c r="J181" s="226"/>
      <c r="K181" s="228">
        <v>16.120999999999999</v>
      </c>
      <c r="L181" s="226"/>
      <c r="M181" s="226"/>
      <c r="N181" s="226"/>
      <c r="O181" s="226"/>
      <c r="P181" s="226"/>
      <c r="Q181" s="226"/>
      <c r="R181" s="123"/>
      <c r="T181" s="153" t="s">
        <v>5</v>
      </c>
      <c r="U181" s="41" t="s">
        <v>35</v>
      </c>
      <c r="V181" s="154">
        <v>1.88</v>
      </c>
      <c r="W181" s="154">
        <f>V181*K182</f>
        <v>30.307479999999995</v>
      </c>
      <c r="X181" s="154">
        <v>0</v>
      </c>
      <c r="Y181" s="154">
        <f>X181*K182</f>
        <v>0</v>
      </c>
      <c r="Z181" s="154">
        <v>0</v>
      </c>
      <c r="AA181" s="155">
        <f>Z181*K182</f>
        <v>0</v>
      </c>
      <c r="AR181" s="19" t="s">
        <v>127</v>
      </c>
      <c r="AT181" s="19" t="s">
        <v>122</v>
      </c>
      <c r="AU181" s="19" t="s">
        <v>90</v>
      </c>
      <c r="AY181" s="19" t="s">
        <v>121</v>
      </c>
      <c r="BE181" s="156">
        <f>IF(U181="základní",N182,0)</f>
        <v>0</v>
      </c>
      <c r="BF181" s="156">
        <f>IF(U181="snížená",N182,0)</f>
        <v>0</v>
      </c>
      <c r="BG181" s="156">
        <f>IF(U181="zákl. přenesená",N182,0)</f>
        <v>0</v>
      </c>
      <c r="BH181" s="156">
        <f>IF(U181="sníž. přenesená",N182,0)</f>
        <v>0</v>
      </c>
      <c r="BI181" s="156">
        <f>IF(U181="nulová",N182,0)</f>
        <v>0</v>
      </c>
      <c r="BJ181" s="19" t="s">
        <v>76</v>
      </c>
      <c r="BK181" s="156">
        <f>ROUND(L182*K182,2)</f>
        <v>0</v>
      </c>
      <c r="BL181" s="19" t="s">
        <v>127</v>
      </c>
      <c r="BM181" s="19" t="s">
        <v>172</v>
      </c>
    </row>
    <row r="182" spans="2:65" s="1" customFormat="1" ht="38.25" customHeight="1" x14ac:dyDescent="0.3">
      <c r="B182" s="120"/>
      <c r="C182" s="222">
        <v>36</v>
      </c>
      <c r="D182" s="222" t="s">
        <v>122</v>
      </c>
      <c r="E182" s="223" t="s">
        <v>173</v>
      </c>
      <c r="F182" s="354" t="s">
        <v>515</v>
      </c>
      <c r="G182" s="354"/>
      <c r="H182" s="354"/>
      <c r="I182" s="354"/>
      <c r="J182" s="224" t="s">
        <v>140</v>
      </c>
      <c r="K182" s="225">
        <v>16.120999999999999</v>
      </c>
      <c r="L182" s="355"/>
      <c r="M182" s="355"/>
      <c r="N182" s="355">
        <f t="shared" ref="N182" si="4">ROUND(L182*K182,2)</f>
        <v>0</v>
      </c>
      <c r="O182" s="355"/>
      <c r="P182" s="355"/>
      <c r="Q182" s="355"/>
      <c r="R182" s="123"/>
      <c r="T182" s="153" t="s">
        <v>5</v>
      </c>
      <c r="U182" s="41" t="s">
        <v>35</v>
      </c>
      <c r="V182" s="154">
        <v>0.125</v>
      </c>
      <c r="W182" s="154" t="e">
        <f>V182*#REF!</f>
        <v>#REF!</v>
      </c>
      <c r="X182" s="154">
        <v>0</v>
      </c>
      <c r="Y182" s="154" t="e">
        <f>X182*#REF!</f>
        <v>#REF!</v>
      </c>
      <c r="Z182" s="154">
        <v>0</v>
      </c>
      <c r="AA182" s="155" t="e">
        <f>Z182*#REF!</f>
        <v>#REF!</v>
      </c>
      <c r="AR182" s="19" t="s">
        <v>127</v>
      </c>
      <c r="AT182" s="19" t="s">
        <v>122</v>
      </c>
      <c r="AU182" s="19" t="s">
        <v>90</v>
      </c>
      <c r="AY182" s="19" t="s">
        <v>121</v>
      </c>
      <c r="BE182" s="156" t="e">
        <f>IF(U182="základní",#REF!,0)</f>
        <v>#REF!</v>
      </c>
      <c r="BF182" s="156">
        <f>IF(U182="snížená",#REF!,0)</f>
        <v>0</v>
      </c>
      <c r="BG182" s="156">
        <f>IF(U182="zákl. přenesená",#REF!,0)</f>
        <v>0</v>
      </c>
      <c r="BH182" s="156">
        <f>IF(U182="sníž. přenesená",#REF!,0)</f>
        <v>0</v>
      </c>
      <c r="BI182" s="156">
        <f>IF(U182="nulová",#REF!,0)</f>
        <v>0</v>
      </c>
      <c r="BJ182" s="19" t="s">
        <v>76</v>
      </c>
      <c r="BK182" s="156" t="e">
        <f>ROUND(#REF!*#REF!,2)</f>
        <v>#REF!</v>
      </c>
      <c r="BL182" s="19" t="s">
        <v>127</v>
      </c>
      <c r="BM182" s="19" t="s">
        <v>174</v>
      </c>
    </row>
    <row r="183" spans="2:65" s="9" customFormat="1" ht="29.85" customHeight="1" x14ac:dyDescent="0.3">
      <c r="B183" s="138"/>
      <c r="C183" s="203">
        <v>37</v>
      </c>
      <c r="D183" s="203" t="s">
        <v>122</v>
      </c>
      <c r="E183" s="204" t="s">
        <v>170</v>
      </c>
      <c r="F183" s="290" t="s">
        <v>171</v>
      </c>
      <c r="G183" s="290"/>
      <c r="H183" s="290"/>
      <c r="I183" s="290"/>
      <c r="J183" s="205" t="s">
        <v>140</v>
      </c>
      <c r="K183" s="206">
        <v>16.120999999999999</v>
      </c>
      <c r="L183" s="286"/>
      <c r="M183" s="286"/>
      <c r="N183" s="286">
        <f>ROUND(L183*K183,2)</f>
        <v>0</v>
      </c>
      <c r="O183" s="286"/>
      <c r="P183" s="286"/>
      <c r="Q183" s="286"/>
      <c r="R183" s="141"/>
      <c r="T183" s="142"/>
      <c r="U183" s="139"/>
      <c r="V183" s="139"/>
      <c r="W183" s="143">
        <f>W184</f>
        <v>13.396550999999999</v>
      </c>
      <c r="X183" s="139"/>
      <c r="Y183" s="143">
        <f>Y184</f>
        <v>0</v>
      </c>
      <c r="Z183" s="139"/>
      <c r="AA183" s="144">
        <f>AA184</f>
        <v>0</v>
      </c>
      <c r="AR183" s="145" t="s">
        <v>76</v>
      </c>
      <c r="AT183" s="146" t="s">
        <v>69</v>
      </c>
      <c r="AU183" s="146" t="s">
        <v>76</v>
      </c>
      <c r="AY183" s="145" t="s">
        <v>121</v>
      </c>
      <c r="BK183" s="147">
        <f>BK184</f>
        <v>0</v>
      </c>
    </row>
    <row r="184" spans="2:65" s="1" customFormat="1" ht="25.5" customHeight="1" x14ac:dyDescent="0.3">
      <c r="B184" s="120"/>
      <c r="C184" s="139"/>
      <c r="D184" s="148" t="s">
        <v>133</v>
      </c>
      <c r="E184" s="148"/>
      <c r="F184" s="148"/>
      <c r="G184" s="148"/>
      <c r="H184" s="148"/>
      <c r="I184" s="148"/>
      <c r="J184" s="148"/>
      <c r="K184" s="148"/>
      <c r="L184" s="148"/>
      <c r="M184" s="148"/>
      <c r="N184" s="348">
        <f>BK183</f>
        <v>0</v>
      </c>
      <c r="O184" s="349"/>
      <c r="P184" s="349"/>
      <c r="Q184" s="349"/>
      <c r="R184" s="123"/>
      <c r="T184" s="153" t="s">
        <v>5</v>
      </c>
      <c r="U184" s="41" t="s">
        <v>35</v>
      </c>
      <c r="V184" s="154">
        <v>0.83099999999999996</v>
      </c>
      <c r="W184" s="154">
        <f>V184*K185</f>
        <v>13.396550999999999</v>
      </c>
      <c r="X184" s="154">
        <v>0</v>
      </c>
      <c r="Y184" s="154">
        <f>X184*K185</f>
        <v>0</v>
      </c>
      <c r="Z184" s="154">
        <v>0</v>
      </c>
      <c r="AA184" s="155">
        <f>Z184*K185</f>
        <v>0</v>
      </c>
      <c r="AR184" s="19" t="s">
        <v>127</v>
      </c>
      <c r="AT184" s="19" t="s">
        <v>122</v>
      </c>
      <c r="AU184" s="19" t="s">
        <v>90</v>
      </c>
      <c r="AY184" s="19" t="s">
        <v>121</v>
      </c>
      <c r="BE184" s="156">
        <f>IF(U184="základní",N185,0)</f>
        <v>0</v>
      </c>
      <c r="BF184" s="156">
        <f>IF(U184="snížená",N185,0)</f>
        <v>0</v>
      </c>
      <c r="BG184" s="156">
        <f>IF(U184="zákl. přenesená",N185,0)</f>
        <v>0</v>
      </c>
      <c r="BH184" s="156">
        <f>IF(U184="sníž. přenesená",N185,0)</f>
        <v>0</v>
      </c>
      <c r="BI184" s="156">
        <f>IF(U184="nulová",N185,0)</f>
        <v>0</v>
      </c>
      <c r="BJ184" s="19" t="s">
        <v>76</v>
      </c>
      <c r="BK184" s="156">
        <f>ROUND(L185*K185,2)</f>
        <v>0</v>
      </c>
      <c r="BL184" s="19" t="s">
        <v>127</v>
      </c>
      <c r="BM184" s="19" t="s">
        <v>177</v>
      </c>
    </row>
    <row r="185" spans="2:65" s="9" customFormat="1" ht="37.35" customHeight="1" x14ac:dyDescent="0.3">
      <c r="B185" s="138"/>
      <c r="C185" s="203">
        <v>38</v>
      </c>
      <c r="D185" s="203" t="s">
        <v>122</v>
      </c>
      <c r="E185" s="204" t="s">
        <v>175</v>
      </c>
      <c r="F185" s="290" t="s">
        <v>176</v>
      </c>
      <c r="G185" s="290"/>
      <c r="H185" s="290"/>
      <c r="I185" s="290"/>
      <c r="J185" s="205" t="s">
        <v>140</v>
      </c>
      <c r="K185" s="206">
        <v>16.120999999999999</v>
      </c>
      <c r="L185" s="286"/>
      <c r="M185" s="286"/>
      <c r="N185" s="286">
        <f>ROUND(L185*K185,2)</f>
        <v>0</v>
      </c>
      <c r="O185" s="286"/>
      <c r="P185" s="286"/>
      <c r="Q185" s="286"/>
      <c r="R185" s="141"/>
      <c r="T185" s="142"/>
      <c r="U185" s="139"/>
      <c r="V185" s="139"/>
      <c r="W185" s="143" t="e">
        <f>W186+W191+#REF!+W199+W209</f>
        <v>#REF!</v>
      </c>
      <c r="X185" s="139"/>
      <c r="Y185" s="143" t="e">
        <f>Y186+Y191+#REF!+Y199+Y209</f>
        <v>#REF!</v>
      </c>
      <c r="Z185" s="139"/>
      <c r="AA185" s="144" t="e">
        <f>AA186+AA191+#REF!+AA199+AA209</f>
        <v>#REF!</v>
      </c>
      <c r="AR185" s="145" t="s">
        <v>90</v>
      </c>
      <c r="AT185" s="146" t="s">
        <v>69</v>
      </c>
      <c r="AU185" s="146" t="s">
        <v>70</v>
      </c>
      <c r="AY185" s="145" t="s">
        <v>121</v>
      </c>
      <c r="BK185" s="147" t="e">
        <f>BK186+BK191+#REF!+BK199+BK209</f>
        <v>#REF!</v>
      </c>
    </row>
    <row r="186" spans="2:65" s="9" customFormat="1" ht="19.899999999999999" customHeight="1" x14ac:dyDescent="0.35">
      <c r="B186" s="138"/>
      <c r="C186" s="139"/>
      <c r="D186" s="140" t="s">
        <v>100</v>
      </c>
      <c r="E186" s="140"/>
      <c r="F186" s="140"/>
      <c r="G186" s="140"/>
      <c r="H186" s="140"/>
      <c r="I186" s="140"/>
      <c r="J186" s="140"/>
      <c r="K186" s="140"/>
      <c r="L186" s="140"/>
      <c r="M186" s="140"/>
      <c r="N186" s="352">
        <f>SUM(N187+N192+N200+N210)</f>
        <v>0</v>
      </c>
      <c r="O186" s="353"/>
      <c r="P186" s="353"/>
      <c r="Q186" s="353"/>
      <c r="R186" s="141"/>
      <c r="T186" s="142"/>
      <c r="U186" s="139"/>
      <c r="V186" s="139"/>
      <c r="W186" s="143">
        <f>SUM(W190:W190)</f>
        <v>0</v>
      </c>
      <c r="X186" s="139"/>
      <c r="Y186" s="143">
        <f>SUM(Y190:Y190)</f>
        <v>0</v>
      </c>
      <c r="Z186" s="139"/>
      <c r="AA186" s="144">
        <f>SUM(AA190:AA190)</f>
        <v>0</v>
      </c>
      <c r="AR186" s="145" t="s">
        <v>90</v>
      </c>
      <c r="AT186" s="146" t="s">
        <v>69</v>
      </c>
      <c r="AU186" s="146" t="s">
        <v>76</v>
      </c>
      <c r="AY186" s="145" t="s">
        <v>121</v>
      </c>
      <c r="BK186" s="147">
        <f>SUM(BK190:BK190)</f>
        <v>0</v>
      </c>
    </row>
    <row r="187" spans="2:65" s="9" customFormat="1" ht="45" customHeight="1" x14ac:dyDescent="0.3">
      <c r="B187" s="138"/>
      <c r="C187" s="139"/>
      <c r="D187" s="148" t="s">
        <v>157</v>
      </c>
      <c r="E187" s="148"/>
      <c r="F187" s="148"/>
      <c r="G187" s="148"/>
      <c r="H187" s="148"/>
      <c r="I187" s="148"/>
      <c r="J187" s="148"/>
      <c r="K187" s="148"/>
      <c r="L187" s="148"/>
      <c r="M187" s="148"/>
      <c r="N187" s="304">
        <f>SUM(N188:Q191)</f>
        <v>0</v>
      </c>
      <c r="O187" s="305"/>
      <c r="P187" s="305"/>
      <c r="Q187" s="305"/>
      <c r="R187" s="141"/>
      <c r="T187" s="142"/>
      <c r="U187" s="139"/>
      <c r="V187" s="139"/>
      <c r="W187" s="143"/>
      <c r="X187" s="139"/>
      <c r="Y187" s="143"/>
      <c r="Z187" s="139"/>
      <c r="AA187" s="144"/>
      <c r="AR187" s="145"/>
      <c r="AT187" s="146"/>
      <c r="AU187" s="146"/>
      <c r="AY187" s="145"/>
      <c r="BK187" s="147"/>
    </row>
    <row r="188" spans="2:65" s="9" customFormat="1" ht="42.75" customHeight="1" x14ac:dyDescent="0.3">
      <c r="B188" s="138"/>
      <c r="C188" s="203">
        <v>39</v>
      </c>
      <c r="D188" s="203" t="s">
        <v>122</v>
      </c>
      <c r="E188" s="193" t="s">
        <v>524</v>
      </c>
      <c r="F188" s="293" t="s">
        <v>516</v>
      </c>
      <c r="G188" s="294"/>
      <c r="H188" s="294"/>
      <c r="I188" s="295"/>
      <c r="J188" s="205" t="s">
        <v>123</v>
      </c>
      <c r="K188" s="206">
        <v>5</v>
      </c>
      <c r="L188" s="296"/>
      <c r="M188" s="297"/>
      <c r="N188" s="296">
        <f>ROUND(L188*K188,2)</f>
        <v>0</v>
      </c>
      <c r="O188" s="298"/>
      <c r="P188" s="298"/>
      <c r="Q188" s="297"/>
      <c r="R188" s="141"/>
      <c r="T188" s="142"/>
      <c r="U188" s="139"/>
      <c r="V188" s="139"/>
      <c r="W188" s="143"/>
      <c r="X188" s="139"/>
      <c r="Y188" s="143"/>
      <c r="Z188" s="139"/>
      <c r="AA188" s="144"/>
      <c r="AR188" s="145"/>
      <c r="AT188" s="146"/>
      <c r="AU188" s="146"/>
      <c r="AY188" s="145"/>
      <c r="BK188" s="147"/>
    </row>
    <row r="189" spans="2:65" s="9" customFormat="1" ht="30.75" customHeight="1" x14ac:dyDescent="0.3">
      <c r="B189" s="138"/>
      <c r="C189" s="203">
        <v>40</v>
      </c>
      <c r="D189" s="203" t="s">
        <v>122</v>
      </c>
      <c r="E189" s="204" t="s">
        <v>326</v>
      </c>
      <c r="F189" s="290" t="s">
        <v>327</v>
      </c>
      <c r="G189" s="290"/>
      <c r="H189" s="290"/>
      <c r="I189" s="290"/>
      <c r="J189" s="205" t="s">
        <v>123</v>
      </c>
      <c r="K189" s="206">
        <v>5</v>
      </c>
      <c r="L189" s="286"/>
      <c r="M189" s="286"/>
      <c r="N189" s="286">
        <f>ROUND(L189*K189,2)</f>
        <v>0</v>
      </c>
      <c r="O189" s="286"/>
      <c r="P189" s="286"/>
      <c r="Q189" s="286"/>
      <c r="R189" s="141"/>
      <c r="T189" s="142"/>
      <c r="U189" s="139"/>
      <c r="V189" s="139"/>
      <c r="W189" s="143"/>
      <c r="X189" s="139"/>
      <c r="Y189" s="143"/>
      <c r="Z189" s="139"/>
      <c r="AA189" s="144"/>
      <c r="AR189" s="145"/>
      <c r="AT189" s="146"/>
      <c r="AU189" s="146"/>
      <c r="AY189" s="145"/>
      <c r="BK189" s="147"/>
    </row>
    <row r="190" spans="2:65" s="1" customFormat="1" ht="38.25" customHeight="1" x14ac:dyDescent="0.3">
      <c r="B190" s="120"/>
      <c r="C190" s="197">
        <v>41</v>
      </c>
      <c r="D190" s="197" t="s">
        <v>126</v>
      </c>
      <c r="E190" s="208" t="s">
        <v>328</v>
      </c>
      <c r="F190" s="291" t="s">
        <v>329</v>
      </c>
      <c r="G190" s="291"/>
      <c r="H190" s="291"/>
      <c r="I190" s="291"/>
      <c r="J190" s="198" t="s">
        <v>123</v>
      </c>
      <c r="K190" s="166">
        <v>5</v>
      </c>
      <c r="L190" s="292"/>
      <c r="M190" s="292"/>
      <c r="N190" s="292">
        <f>ROUND(L190*K190,2)</f>
        <v>0</v>
      </c>
      <c r="O190" s="286"/>
      <c r="P190" s="286"/>
      <c r="Q190" s="286"/>
      <c r="R190" s="123"/>
      <c r="T190" s="153" t="s">
        <v>5</v>
      </c>
      <c r="U190" s="41" t="s">
        <v>35</v>
      </c>
      <c r="V190" s="154">
        <v>0</v>
      </c>
      <c r="W190" s="154">
        <f>V190*K191</f>
        <v>0</v>
      </c>
      <c r="X190" s="154">
        <v>0</v>
      </c>
      <c r="Y190" s="154">
        <f>X190*K191</f>
        <v>0</v>
      </c>
      <c r="Z190" s="154">
        <v>0</v>
      </c>
      <c r="AA190" s="155">
        <f>Z190*K191</f>
        <v>0</v>
      </c>
      <c r="AR190" s="19" t="s">
        <v>124</v>
      </c>
      <c r="AT190" s="19" t="s">
        <v>122</v>
      </c>
      <c r="AU190" s="19" t="s">
        <v>90</v>
      </c>
      <c r="AY190" s="19" t="s">
        <v>121</v>
      </c>
      <c r="BE190" s="156">
        <f>IF(U190="základní",N191,0)</f>
        <v>0</v>
      </c>
      <c r="BF190" s="156">
        <f>IF(U190="snížená",N191,0)</f>
        <v>0</v>
      </c>
      <c r="BG190" s="156">
        <f>IF(U190="zákl. přenesená",N191,0)</f>
        <v>0</v>
      </c>
      <c r="BH190" s="156">
        <f>IF(U190="sníž. přenesená",N191,0)</f>
        <v>0</v>
      </c>
      <c r="BI190" s="156">
        <f>IF(U190="nulová",N191,0)</f>
        <v>0</v>
      </c>
      <c r="BJ190" s="19" t="s">
        <v>76</v>
      </c>
      <c r="BK190" s="156">
        <f>ROUND(L191*K191,2)</f>
        <v>0</v>
      </c>
      <c r="BL190" s="19" t="s">
        <v>124</v>
      </c>
      <c r="BM190" s="19" t="s">
        <v>180</v>
      </c>
    </row>
    <row r="191" spans="2:65" s="9" customFormat="1" ht="29.85" customHeight="1" x14ac:dyDescent="0.3">
      <c r="B191" s="138"/>
      <c r="C191" s="149">
        <v>42</v>
      </c>
      <c r="D191" s="149" t="s">
        <v>122</v>
      </c>
      <c r="E191" s="150" t="s">
        <v>178</v>
      </c>
      <c r="F191" s="290" t="s">
        <v>179</v>
      </c>
      <c r="G191" s="290"/>
      <c r="H191" s="290"/>
      <c r="I191" s="290"/>
      <c r="J191" s="151" t="s">
        <v>129</v>
      </c>
      <c r="K191" s="152">
        <f>SUM(N188:Q190)/100</f>
        <v>0</v>
      </c>
      <c r="L191" s="286">
        <v>3.05</v>
      </c>
      <c r="M191" s="286"/>
      <c r="N191" s="286">
        <f>ROUND(L191*K191,2)</f>
        <v>0</v>
      </c>
      <c r="O191" s="286"/>
      <c r="P191" s="286"/>
      <c r="Q191" s="286"/>
      <c r="R191" s="141"/>
      <c r="T191" s="142"/>
      <c r="U191" s="139"/>
      <c r="V191" s="139"/>
      <c r="W191" s="143">
        <f>SUM(W192:W198)</f>
        <v>97.634999999999991</v>
      </c>
      <c r="X191" s="139"/>
      <c r="Y191" s="143">
        <f>SUM(Y192:Y198)</f>
        <v>0.3483</v>
      </c>
      <c r="Z191" s="139"/>
      <c r="AA191" s="144">
        <f>SUM(AA192:AA198)</f>
        <v>0</v>
      </c>
      <c r="AR191" s="145" t="s">
        <v>90</v>
      </c>
      <c r="AT191" s="146" t="s">
        <v>69</v>
      </c>
      <c r="AU191" s="146" t="s">
        <v>76</v>
      </c>
      <c r="AY191" s="145" t="s">
        <v>121</v>
      </c>
      <c r="BK191" s="147">
        <f>SUM(BK192:BK198)</f>
        <v>0</v>
      </c>
    </row>
    <row r="192" spans="2:65" s="1" customFormat="1" ht="25.5" customHeight="1" x14ac:dyDescent="0.3">
      <c r="B192" s="120"/>
      <c r="C192" s="139"/>
      <c r="D192" s="196" t="s">
        <v>334</v>
      </c>
      <c r="E192" s="148"/>
      <c r="F192" s="148"/>
      <c r="G192" s="148"/>
      <c r="H192" s="148"/>
      <c r="I192" s="148"/>
      <c r="J192" s="148"/>
      <c r="K192" s="148"/>
      <c r="L192" s="148"/>
      <c r="M192" s="148"/>
      <c r="N192" s="304">
        <f>SUM(N193:Q199)</f>
        <v>0</v>
      </c>
      <c r="O192" s="305"/>
      <c r="P192" s="305"/>
      <c r="Q192" s="305"/>
      <c r="R192" s="123"/>
      <c r="T192" s="153" t="s">
        <v>5</v>
      </c>
      <c r="U192" s="41" t="s">
        <v>35</v>
      </c>
      <c r="V192" s="154">
        <v>0.36299999999999999</v>
      </c>
      <c r="W192" s="154">
        <f>V192*K193</f>
        <v>29.402999999999999</v>
      </c>
      <c r="X192" s="154">
        <v>1.2600000000000001E-3</v>
      </c>
      <c r="Y192" s="154">
        <f>X192*K193</f>
        <v>0.10206</v>
      </c>
      <c r="Z192" s="154">
        <v>0</v>
      </c>
      <c r="AA192" s="155">
        <f>Z192*K193</f>
        <v>0</v>
      </c>
      <c r="AR192" s="19" t="s">
        <v>124</v>
      </c>
      <c r="AT192" s="19" t="s">
        <v>122</v>
      </c>
      <c r="AU192" s="19" t="s">
        <v>90</v>
      </c>
      <c r="AY192" s="19" t="s">
        <v>121</v>
      </c>
      <c r="BE192" s="156">
        <f>IF(U192="základní",N193,0)</f>
        <v>0</v>
      </c>
      <c r="BF192" s="156">
        <f>IF(U192="snížená",N193,0)</f>
        <v>0</v>
      </c>
      <c r="BG192" s="156">
        <f>IF(U192="zákl. přenesená",N193,0)</f>
        <v>0</v>
      </c>
      <c r="BH192" s="156">
        <f>IF(U192="sníž. přenesená",N193,0)</f>
        <v>0</v>
      </c>
      <c r="BI192" s="156">
        <f>IF(U192="nulová",N193,0)</f>
        <v>0</v>
      </c>
      <c r="BJ192" s="19" t="s">
        <v>76</v>
      </c>
      <c r="BK192" s="156">
        <f>ROUND(L193*K193,2)</f>
        <v>0</v>
      </c>
      <c r="BL192" s="19" t="s">
        <v>124</v>
      </c>
      <c r="BM192" s="19" t="s">
        <v>182</v>
      </c>
    </row>
    <row r="193" spans="2:65" s="1" customFormat="1" ht="31.5" customHeight="1" x14ac:dyDescent="0.3">
      <c r="B193" s="120"/>
      <c r="C193" s="203">
        <v>43</v>
      </c>
      <c r="D193" s="203" t="s">
        <v>122</v>
      </c>
      <c r="E193" s="193" t="s">
        <v>527</v>
      </c>
      <c r="F193" s="289" t="s">
        <v>330</v>
      </c>
      <c r="G193" s="290"/>
      <c r="H193" s="290"/>
      <c r="I193" s="290"/>
      <c r="J193" s="205" t="s">
        <v>128</v>
      </c>
      <c r="K193" s="206">
        <v>81</v>
      </c>
      <c r="L193" s="286"/>
      <c r="M193" s="286"/>
      <c r="N193" s="286">
        <f t="shared" ref="N193:N198" si="5">ROUND(L193*K193,2)</f>
        <v>0</v>
      </c>
      <c r="O193" s="286"/>
      <c r="P193" s="286"/>
      <c r="Q193" s="286"/>
      <c r="R193" s="123"/>
      <c r="T193" s="153" t="s">
        <v>5</v>
      </c>
      <c r="U193" s="41" t="s">
        <v>35</v>
      </c>
      <c r="V193" s="154">
        <v>0.38</v>
      </c>
      <c r="W193" s="154">
        <f>V193*K194</f>
        <v>61.56</v>
      </c>
      <c r="X193" s="154">
        <v>1.5200000000000001E-3</v>
      </c>
      <c r="Y193" s="154">
        <f>X193*K194</f>
        <v>0.24624000000000001</v>
      </c>
      <c r="Z193" s="154">
        <v>0</v>
      </c>
      <c r="AA193" s="155">
        <f>Z193*K194</f>
        <v>0</v>
      </c>
      <c r="AR193" s="19" t="s">
        <v>124</v>
      </c>
      <c r="AT193" s="19" t="s">
        <v>122</v>
      </c>
      <c r="AU193" s="19" t="s">
        <v>90</v>
      </c>
      <c r="AY193" s="19" t="s">
        <v>121</v>
      </c>
      <c r="BE193" s="156">
        <f>IF(U193="základní",N194,0)</f>
        <v>0</v>
      </c>
      <c r="BF193" s="156">
        <f>IF(U193="snížená",N194,0)</f>
        <v>0</v>
      </c>
      <c r="BG193" s="156">
        <f>IF(U193="zákl. přenesená",N194,0)</f>
        <v>0</v>
      </c>
      <c r="BH193" s="156">
        <f>IF(U193="sníž. přenesená",N194,0)</f>
        <v>0</v>
      </c>
      <c r="BI193" s="156">
        <f>IF(U193="nulová",N194,0)</f>
        <v>0</v>
      </c>
      <c r="BJ193" s="19" t="s">
        <v>76</v>
      </c>
      <c r="BK193" s="156">
        <f>ROUND(L194*K194,2)</f>
        <v>0</v>
      </c>
      <c r="BL193" s="19" t="s">
        <v>124</v>
      </c>
      <c r="BM193" s="19" t="s">
        <v>183</v>
      </c>
    </row>
    <row r="194" spans="2:65" s="1" customFormat="1" ht="33.75" customHeight="1" x14ac:dyDescent="0.3">
      <c r="B194" s="120"/>
      <c r="C194" s="203">
        <v>44</v>
      </c>
      <c r="D194" s="203" t="s">
        <v>122</v>
      </c>
      <c r="E194" s="204" t="s">
        <v>331</v>
      </c>
      <c r="F194" s="289" t="s">
        <v>332</v>
      </c>
      <c r="G194" s="290"/>
      <c r="H194" s="290"/>
      <c r="I194" s="290"/>
      <c r="J194" s="205" t="s">
        <v>128</v>
      </c>
      <c r="K194" s="206">
        <v>162</v>
      </c>
      <c r="L194" s="286"/>
      <c r="M194" s="286"/>
      <c r="N194" s="286">
        <f t="shared" si="5"/>
        <v>0</v>
      </c>
      <c r="O194" s="286"/>
      <c r="P194" s="286"/>
      <c r="Q194" s="286"/>
      <c r="R194" s="123"/>
      <c r="T194" s="153" t="s">
        <v>5</v>
      </c>
      <c r="U194" s="41" t="s">
        <v>35</v>
      </c>
      <c r="V194" s="154">
        <v>4.8000000000000001E-2</v>
      </c>
      <c r="W194" s="154">
        <f>V194*K195</f>
        <v>6.6719999999999997</v>
      </c>
      <c r="X194" s="154">
        <v>0</v>
      </c>
      <c r="Y194" s="154">
        <f>X194*K195</f>
        <v>0</v>
      </c>
      <c r="Z194" s="154">
        <v>0</v>
      </c>
      <c r="AA194" s="155">
        <f>Z194*K195</f>
        <v>0</v>
      </c>
      <c r="AR194" s="19" t="s">
        <v>124</v>
      </c>
      <c r="AT194" s="19" t="s">
        <v>122</v>
      </c>
      <c r="AU194" s="19" t="s">
        <v>90</v>
      </c>
      <c r="AY194" s="19" t="s">
        <v>121</v>
      </c>
      <c r="BE194" s="156">
        <f>IF(U194="základní",N195,0)</f>
        <v>0</v>
      </c>
      <c r="BF194" s="156">
        <f>IF(U194="snížená",N195,0)</f>
        <v>0</v>
      </c>
      <c r="BG194" s="156">
        <f>IF(U194="zákl. přenesená",N195,0)</f>
        <v>0</v>
      </c>
      <c r="BH194" s="156">
        <f>IF(U194="sníž. přenesená",N195,0)</f>
        <v>0</v>
      </c>
      <c r="BI194" s="156">
        <f>IF(U194="nulová",N195,0)</f>
        <v>0</v>
      </c>
      <c r="BJ194" s="19" t="s">
        <v>76</v>
      </c>
      <c r="BK194" s="156">
        <f>ROUND(L195*K195,2)</f>
        <v>0</v>
      </c>
      <c r="BL194" s="19" t="s">
        <v>124</v>
      </c>
      <c r="BM194" s="19" t="s">
        <v>185</v>
      </c>
    </row>
    <row r="195" spans="2:65" s="199" customFormat="1" ht="25.5" customHeight="1" x14ac:dyDescent="0.3">
      <c r="B195" s="201"/>
      <c r="C195" s="203">
        <v>45</v>
      </c>
      <c r="D195" s="203" t="s">
        <v>122</v>
      </c>
      <c r="E195" s="193" t="s">
        <v>525</v>
      </c>
      <c r="F195" s="289" t="s">
        <v>526</v>
      </c>
      <c r="G195" s="290"/>
      <c r="H195" s="290"/>
      <c r="I195" s="290"/>
      <c r="J195" s="205" t="s">
        <v>128</v>
      </c>
      <c r="K195" s="206">
        <v>139</v>
      </c>
      <c r="L195" s="286"/>
      <c r="M195" s="286"/>
      <c r="N195" s="286">
        <f t="shared" si="5"/>
        <v>0</v>
      </c>
      <c r="O195" s="286"/>
      <c r="P195" s="286"/>
      <c r="Q195" s="286"/>
      <c r="R195" s="202"/>
      <c r="T195" s="185"/>
      <c r="U195" s="184"/>
      <c r="V195" s="186"/>
      <c r="W195" s="186"/>
      <c r="X195" s="186"/>
      <c r="Y195" s="186"/>
      <c r="Z195" s="186"/>
      <c r="AA195" s="187"/>
      <c r="AR195" s="200"/>
      <c r="AT195" s="200"/>
      <c r="AU195" s="200"/>
      <c r="AY195" s="200"/>
      <c r="BE195" s="207"/>
      <c r="BF195" s="207"/>
      <c r="BG195" s="207"/>
      <c r="BH195" s="207"/>
      <c r="BI195" s="207"/>
      <c r="BJ195" s="200"/>
      <c r="BK195" s="207"/>
      <c r="BL195" s="200"/>
      <c r="BM195" s="200"/>
    </row>
    <row r="196" spans="2:65" s="199" customFormat="1" ht="25.5" customHeight="1" x14ac:dyDescent="0.3">
      <c r="B196" s="201"/>
      <c r="C196" s="203">
        <v>46</v>
      </c>
      <c r="D196" s="203" t="s">
        <v>122</v>
      </c>
      <c r="E196" s="193" t="s">
        <v>528</v>
      </c>
      <c r="F196" s="289" t="s">
        <v>333</v>
      </c>
      <c r="G196" s="290"/>
      <c r="H196" s="290"/>
      <c r="I196" s="290"/>
      <c r="J196" s="212" t="s">
        <v>257</v>
      </c>
      <c r="K196" s="206">
        <v>38</v>
      </c>
      <c r="L196" s="286"/>
      <c r="M196" s="286"/>
      <c r="N196" s="286">
        <f t="shared" si="5"/>
        <v>0</v>
      </c>
      <c r="O196" s="286"/>
      <c r="P196" s="286"/>
      <c r="Q196" s="286"/>
      <c r="R196" s="202"/>
      <c r="T196" s="185"/>
      <c r="U196" s="184"/>
      <c r="V196" s="186"/>
      <c r="W196" s="186"/>
      <c r="X196" s="186"/>
      <c r="Y196" s="186"/>
      <c r="Z196" s="186"/>
      <c r="AA196" s="187"/>
      <c r="AR196" s="200"/>
      <c r="AT196" s="200"/>
      <c r="AU196" s="200"/>
      <c r="AY196" s="200"/>
      <c r="BE196" s="207"/>
      <c r="BF196" s="207"/>
      <c r="BG196" s="207"/>
      <c r="BH196" s="207"/>
      <c r="BI196" s="207"/>
      <c r="BJ196" s="200"/>
      <c r="BK196" s="207"/>
      <c r="BL196" s="200"/>
      <c r="BM196" s="200"/>
    </row>
    <row r="197" spans="2:65" s="199" customFormat="1" ht="25.5" customHeight="1" x14ac:dyDescent="0.3">
      <c r="B197" s="201"/>
      <c r="C197" s="203">
        <v>47</v>
      </c>
      <c r="D197" s="203" t="s">
        <v>122</v>
      </c>
      <c r="E197" s="193" t="s">
        <v>529</v>
      </c>
      <c r="F197" s="289" t="s">
        <v>530</v>
      </c>
      <c r="G197" s="290"/>
      <c r="H197" s="290"/>
      <c r="I197" s="290"/>
      <c r="J197" s="205" t="s">
        <v>130</v>
      </c>
      <c r="K197" s="206">
        <v>10</v>
      </c>
      <c r="L197" s="286"/>
      <c r="M197" s="286"/>
      <c r="N197" s="286">
        <f t="shared" si="5"/>
        <v>0</v>
      </c>
      <c r="O197" s="286"/>
      <c r="P197" s="286"/>
      <c r="Q197" s="286"/>
      <c r="R197" s="202"/>
      <c r="T197" s="185"/>
      <c r="U197" s="184"/>
      <c r="V197" s="186"/>
      <c r="W197" s="186"/>
      <c r="X197" s="186"/>
      <c r="Y197" s="186"/>
      <c r="Z197" s="186"/>
      <c r="AA197" s="187"/>
      <c r="AR197" s="200"/>
      <c r="AT197" s="200"/>
      <c r="AU197" s="200"/>
      <c r="AY197" s="200"/>
      <c r="BE197" s="207"/>
      <c r="BF197" s="207"/>
      <c r="BG197" s="207"/>
      <c r="BH197" s="207"/>
      <c r="BI197" s="207"/>
      <c r="BJ197" s="200"/>
      <c r="BK197" s="207"/>
      <c r="BL197" s="200"/>
      <c r="BM197" s="200"/>
    </row>
    <row r="198" spans="2:65" s="199" customFormat="1" ht="25.5" customHeight="1" x14ac:dyDescent="0.3">
      <c r="B198" s="201"/>
      <c r="C198" s="203">
        <v>48</v>
      </c>
      <c r="D198" s="203" t="s">
        <v>122</v>
      </c>
      <c r="E198" s="204" t="s">
        <v>173</v>
      </c>
      <c r="F198" s="289" t="s">
        <v>531</v>
      </c>
      <c r="G198" s="290"/>
      <c r="H198" s="290"/>
      <c r="I198" s="290"/>
      <c r="J198" s="205" t="s">
        <v>140</v>
      </c>
      <c r="K198" s="206">
        <v>8</v>
      </c>
      <c r="L198" s="286"/>
      <c r="M198" s="286"/>
      <c r="N198" s="286">
        <f t="shared" si="5"/>
        <v>0</v>
      </c>
      <c r="O198" s="286"/>
      <c r="P198" s="286"/>
      <c r="Q198" s="286"/>
      <c r="R198" s="202"/>
      <c r="T198" s="185"/>
      <c r="U198" s="184"/>
      <c r="V198" s="186"/>
      <c r="W198" s="186"/>
      <c r="X198" s="186"/>
      <c r="Y198" s="186"/>
      <c r="Z198" s="186"/>
      <c r="AA198" s="187"/>
      <c r="AR198" s="200"/>
      <c r="AT198" s="200"/>
      <c r="AU198" s="200"/>
      <c r="AY198" s="200"/>
      <c r="BE198" s="207"/>
      <c r="BF198" s="207"/>
      <c r="BG198" s="207"/>
      <c r="BH198" s="207"/>
      <c r="BI198" s="207"/>
      <c r="BJ198" s="200"/>
      <c r="BK198" s="207"/>
      <c r="BL198" s="200"/>
      <c r="BM198" s="200"/>
    </row>
    <row r="199" spans="2:65" s="9" customFormat="1" ht="29.85" customHeight="1" x14ac:dyDescent="0.3">
      <c r="B199" s="138"/>
      <c r="C199" s="203">
        <v>49</v>
      </c>
      <c r="D199" s="203" t="s">
        <v>122</v>
      </c>
      <c r="E199" s="193" t="s">
        <v>513</v>
      </c>
      <c r="F199" s="289" t="s">
        <v>335</v>
      </c>
      <c r="G199" s="290"/>
      <c r="H199" s="290"/>
      <c r="I199" s="290"/>
      <c r="J199" s="205" t="s">
        <v>140</v>
      </c>
      <c r="K199" s="206">
        <v>8</v>
      </c>
      <c r="L199" s="286"/>
      <c r="M199" s="286"/>
      <c r="N199" s="286">
        <f>ROUND(L199*K199,2)</f>
        <v>0</v>
      </c>
      <c r="O199" s="286"/>
      <c r="P199" s="286"/>
      <c r="Q199" s="286"/>
      <c r="R199" s="141"/>
      <c r="T199" s="142"/>
      <c r="U199" s="139"/>
      <c r="V199" s="139"/>
      <c r="W199" s="143">
        <f>SUM(W208:W208)</f>
        <v>0</v>
      </c>
      <c r="X199" s="139"/>
      <c r="Y199" s="143">
        <f>SUM(Y208:Y208)</f>
        <v>0</v>
      </c>
      <c r="Z199" s="139"/>
      <c r="AA199" s="144">
        <f>SUM(AA208:AA208)</f>
        <v>0</v>
      </c>
      <c r="AR199" s="145" t="s">
        <v>90</v>
      </c>
      <c r="AT199" s="146" t="s">
        <v>69</v>
      </c>
      <c r="AU199" s="146" t="s">
        <v>76</v>
      </c>
      <c r="AY199" s="145" t="s">
        <v>121</v>
      </c>
      <c r="BK199" s="147">
        <f>SUM(BK208:BK208)</f>
        <v>0</v>
      </c>
    </row>
    <row r="200" spans="2:65" s="9" customFormat="1" ht="29.85" customHeight="1" x14ac:dyDescent="0.3">
      <c r="B200" s="138"/>
      <c r="C200" s="139"/>
      <c r="D200" s="148" t="s">
        <v>159</v>
      </c>
      <c r="E200" s="148"/>
      <c r="F200" s="148"/>
      <c r="G200" s="148"/>
      <c r="H200" s="148"/>
      <c r="I200" s="148"/>
      <c r="J200" s="148"/>
      <c r="K200" s="148"/>
      <c r="L200" s="148"/>
      <c r="M200" s="148"/>
      <c r="N200" s="348">
        <f>SUM(N201:Q209)</f>
        <v>0</v>
      </c>
      <c r="O200" s="349"/>
      <c r="P200" s="349"/>
      <c r="Q200" s="349"/>
      <c r="R200" s="141"/>
      <c r="T200" s="142"/>
      <c r="U200" s="139"/>
      <c r="V200" s="139"/>
      <c r="W200" s="143"/>
      <c r="X200" s="139"/>
      <c r="Y200" s="143"/>
      <c r="Z200" s="139"/>
      <c r="AA200" s="144"/>
      <c r="AR200" s="145"/>
      <c r="AT200" s="146"/>
      <c r="AU200" s="146"/>
      <c r="AY200" s="145"/>
      <c r="BK200" s="147"/>
    </row>
    <row r="201" spans="2:65" s="9" customFormat="1" ht="29.85" customHeight="1" x14ac:dyDescent="0.3">
      <c r="B201" s="138"/>
      <c r="C201" s="203">
        <v>50</v>
      </c>
      <c r="D201" s="203" t="s">
        <v>122</v>
      </c>
      <c r="E201" s="204" t="s">
        <v>315</v>
      </c>
      <c r="F201" s="290" t="s">
        <v>316</v>
      </c>
      <c r="G201" s="290"/>
      <c r="H201" s="290"/>
      <c r="I201" s="290"/>
      <c r="J201" s="205" t="s">
        <v>123</v>
      </c>
      <c r="K201" s="206">
        <v>80</v>
      </c>
      <c r="L201" s="286"/>
      <c r="M201" s="286"/>
      <c r="N201" s="286">
        <f>ROUND(L201*K201,2)</f>
        <v>0</v>
      </c>
      <c r="O201" s="286"/>
      <c r="P201" s="286"/>
      <c r="Q201" s="286"/>
      <c r="R201" s="141"/>
      <c r="T201" s="142"/>
      <c r="U201" s="139"/>
      <c r="V201" s="139"/>
      <c r="W201" s="143"/>
      <c r="X201" s="139"/>
      <c r="Y201" s="143"/>
      <c r="Z201" s="139"/>
      <c r="AA201" s="144"/>
      <c r="AR201" s="145"/>
      <c r="AT201" s="146"/>
      <c r="AU201" s="146"/>
      <c r="AY201" s="145"/>
      <c r="BK201" s="147"/>
    </row>
    <row r="202" spans="2:65" s="9" customFormat="1" ht="29.85" customHeight="1" x14ac:dyDescent="0.3">
      <c r="B202" s="138"/>
      <c r="C202" s="209"/>
      <c r="D202" s="209"/>
      <c r="E202" s="210" t="s">
        <v>5</v>
      </c>
      <c r="F202" s="344" t="s">
        <v>532</v>
      </c>
      <c r="G202" s="345"/>
      <c r="H202" s="345"/>
      <c r="I202" s="345"/>
      <c r="J202" s="209"/>
      <c r="K202" s="211">
        <v>80</v>
      </c>
      <c r="L202" s="209"/>
      <c r="M202" s="209"/>
      <c r="N202" s="209"/>
      <c r="O202" s="209"/>
      <c r="P202" s="209"/>
      <c r="Q202" s="209"/>
      <c r="R202" s="141"/>
      <c r="T202" s="142"/>
      <c r="U202" s="139"/>
      <c r="V202" s="139"/>
      <c r="W202" s="143"/>
      <c r="X202" s="139"/>
      <c r="Y202" s="143"/>
      <c r="Z202" s="139"/>
      <c r="AA202" s="144"/>
      <c r="AR202" s="145"/>
      <c r="AT202" s="146"/>
      <c r="AU202" s="146"/>
      <c r="AY202" s="145"/>
      <c r="BK202" s="147"/>
    </row>
    <row r="203" spans="2:65" s="9" customFormat="1" ht="29.85" customHeight="1" x14ac:dyDescent="0.3">
      <c r="B203" s="138"/>
      <c r="C203" s="197">
        <v>51</v>
      </c>
      <c r="D203" s="197" t="s">
        <v>126</v>
      </c>
      <c r="E203" s="208" t="s">
        <v>317</v>
      </c>
      <c r="F203" s="291" t="s">
        <v>318</v>
      </c>
      <c r="G203" s="291"/>
      <c r="H203" s="291"/>
      <c r="I203" s="291"/>
      <c r="J203" s="198" t="s">
        <v>123</v>
      </c>
      <c r="K203" s="166">
        <v>80</v>
      </c>
      <c r="L203" s="292"/>
      <c r="M203" s="292"/>
      <c r="N203" s="292">
        <f>ROUND(L203*K203,2)</f>
        <v>0</v>
      </c>
      <c r="O203" s="286"/>
      <c r="P203" s="286"/>
      <c r="Q203" s="286"/>
      <c r="R203" s="141"/>
      <c r="T203" s="142"/>
      <c r="U203" s="139"/>
      <c r="V203" s="139"/>
      <c r="W203" s="143"/>
      <c r="X203" s="139"/>
      <c r="Y203" s="143"/>
      <c r="Z203" s="139"/>
      <c r="AA203" s="144"/>
      <c r="AR203" s="145"/>
      <c r="AT203" s="146"/>
      <c r="AU203" s="146"/>
      <c r="AY203" s="145"/>
      <c r="BK203" s="147"/>
    </row>
    <row r="204" spans="2:65" s="9" customFormat="1" ht="38.25" customHeight="1" x14ac:dyDescent="0.3">
      <c r="B204" s="138"/>
      <c r="C204" s="203">
        <v>52</v>
      </c>
      <c r="D204" s="203" t="s">
        <v>122</v>
      </c>
      <c r="E204" s="204" t="s">
        <v>319</v>
      </c>
      <c r="F204" s="289" t="s">
        <v>320</v>
      </c>
      <c r="G204" s="290"/>
      <c r="H204" s="290"/>
      <c r="I204" s="290"/>
      <c r="J204" s="205" t="s">
        <v>123</v>
      </c>
      <c r="K204" s="206">
        <v>203</v>
      </c>
      <c r="L204" s="286"/>
      <c r="M204" s="286"/>
      <c r="N204" s="286">
        <f>ROUND(L204*K204,2)</f>
        <v>0</v>
      </c>
      <c r="O204" s="286"/>
      <c r="P204" s="286"/>
      <c r="Q204" s="286"/>
      <c r="R204" s="141"/>
      <c r="T204" s="142"/>
      <c r="U204" s="139"/>
      <c r="V204" s="139"/>
      <c r="W204" s="143"/>
      <c r="X204" s="139"/>
      <c r="Y204" s="143"/>
      <c r="Z204" s="139"/>
      <c r="AA204" s="144"/>
      <c r="AR204" s="145"/>
      <c r="AT204" s="146"/>
      <c r="AU204" s="146"/>
      <c r="AY204" s="145"/>
      <c r="BK204" s="147"/>
    </row>
    <row r="205" spans="2:65" s="9" customFormat="1" ht="29.85" customHeight="1" x14ac:dyDescent="0.3">
      <c r="B205" s="138"/>
      <c r="C205" s="209"/>
      <c r="D205" s="209"/>
      <c r="E205" s="210" t="s">
        <v>5</v>
      </c>
      <c r="F205" s="344" t="s">
        <v>533</v>
      </c>
      <c r="G205" s="345"/>
      <c r="H205" s="345"/>
      <c r="I205" s="345"/>
      <c r="J205" s="209"/>
      <c r="K205" s="211">
        <v>203</v>
      </c>
      <c r="L205" s="209"/>
      <c r="M205" s="209"/>
      <c r="N205" s="209"/>
      <c r="O205" s="209"/>
      <c r="P205" s="209"/>
      <c r="Q205" s="209"/>
      <c r="R205" s="141"/>
      <c r="T205" s="142"/>
      <c r="U205" s="139"/>
      <c r="V205" s="139"/>
      <c r="W205" s="143"/>
      <c r="X205" s="139"/>
      <c r="Y205" s="143"/>
      <c r="Z205" s="139"/>
      <c r="AA205" s="144"/>
      <c r="AR205" s="145"/>
      <c r="AT205" s="146"/>
      <c r="AU205" s="146"/>
      <c r="AY205" s="145"/>
      <c r="BK205" s="147"/>
    </row>
    <row r="206" spans="2:65" s="9" customFormat="1" ht="57" customHeight="1" x14ac:dyDescent="0.3">
      <c r="B206" s="138"/>
      <c r="C206" s="197">
        <v>53</v>
      </c>
      <c r="D206" s="197" t="s">
        <v>126</v>
      </c>
      <c r="E206" s="208" t="s">
        <v>321</v>
      </c>
      <c r="F206" s="291" t="s">
        <v>322</v>
      </c>
      <c r="G206" s="291"/>
      <c r="H206" s="291"/>
      <c r="I206" s="291"/>
      <c r="J206" s="198" t="s">
        <v>123</v>
      </c>
      <c r="K206" s="166">
        <v>203</v>
      </c>
      <c r="L206" s="292"/>
      <c r="M206" s="292"/>
      <c r="N206" s="292">
        <f>ROUND(L206*K206,2)</f>
        <v>0</v>
      </c>
      <c r="O206" s="286"/>
      <c r="P206" s="286"/>
      <c r="Q206" s="286"/>
      <c r="R206" s="141"/>
      <c r="T206" s="142"/>
      <c r="U206" s="139"/>
      <c r="V206" s="139"/>
      <c r="W206" s="143"/>
      <c r="X206" s="139"/>
      <c r="Y206" s="143"/>
      <c r="Z206" s="139"/>
      <c r="AA206" s="144"/>
      <c r="AR206" s="145"/>
      <c r="AT206" s="146"/>
      <c r="AU206" s="146"/>
      <c r="AY206" s="145"/>
      <c r="BK206" s="147"/>
    </row>
    <row r="207" spans="2:65" s="9" customFormat="1" ht="29.85" customHeight="1" x14ac:dyDescent="0.3">
      <c r="B207" s="138"/>
      <c r="C207" s="203">
        <v>54</v>
      </c>
      <c r="D207" s="203" t="s">
        <v>122</v>
      </c>
      <c r="E207" s="204" t="s">
        <v>323</v>
      </c>
      <c r="F207" s="289" t="s">
        <v>370</v>
      </c>
      <c r="G207" s="290"/>
      <c r="H207" s="290"/>
      <c r="I207" s="290"/>
      <c r="J207" s="205" t="s">
        <v>123</v>
      </c>
      <c r="K207" s="206">
        <v>283</v>
      </c>
      <c r="L207" s="286"/>
      <c r="M207" s="286"/>
      <c r="N207" s="286">
        <f>ROUND(L207*K207,2)</f>
        <v>0</v>
      </c>
      <c r="O207" s="286"/>
      <c r="P207" s="286"/>
      <c r="Q207" s="286"/>
      <c r="R207" s="141"/>
      <c r="T207" s="142"/>
      <c r="U207" s="139"/>
      <c r="V207" s="139"/>
      <c r="W207" s="143"/>
      <c r="X207" s="139"/>
      <c r="Y207" s="143"/>
      <c r="Z207" s="139"/>
      <c r="AA207" s="144"/>
      <c r="AR207" s="145"/>
      <c r="AT207" s="146"/>
      <c r="AU207" s="146"/>
      <c r="AY207" s="145"/>
      <c r="BK207" s="147"/>
    </row>
    <row r="208" spans="2:65" s="1" customFormat="1" ht="25.5" customHeight="1" x14ac:dyDescent="0.3">
      <c r="B208" s="120"/>
      <c r="C208" s="203">
        <v>55</v>
      </c>
      <c r="D208" s="203" t="s">
        <v>122</v>
      </c>
      <c r="E208" s="204" t="s">
        <v>188</v>
      </c>
      <c r="F208" s="290" t="s">
        <v>189</v>
      </c>
      <c r="G208" s="290"/>
      <c r="H208" s="290"/>
      <c r="I208" s="290"/>
      <c r="J208" s="205" t="s">
        <v>123</v>
      </c>
      <c r="K208" s="206">
        <v>80</v>
      </c>
      <c r="L208" s="286"/>
      <c r="M208" s="286"/>
      <c r="N208" s="286">
        <f>ROUND(L208*K208,2)</f>
        <v>0</v>
      </c>
      <c r="O208" s="286"/>
      <c r="P208" s="286"/>
      <c r="Q208" s="286"/>
      <c r="R208" s="123"/>
      <c r="T208" s="153" t="s">
        <v>5</v>
      </c>
      <c r="U208" s="41" t="s">
        <v>35</v>
      </c>
      <c r="V208" s="154">
        <v>0</v>
      </c>
      <c r="W208" s="154">
        <f>V208*K209</f>
        <v>0</v>
      </c>
      <c r="X208" s="154">
        <v>0</v>
      </c>
      <c r="Y208" s="154">
        <f>X208*K209</f>
        <v>0</v>
      </c>
      <c r="Z208" s="154">
        <v>0</v>
      </c>
      <c r="AA208" s="155">
        <f>Z208*K209</f>
        <v>0</v>
      </c>
      <c r="AR208" s="19" t="s">
        <v>124</v>
      </c>
      <c r="AT208" s="19" t="s">
        <v>122</v>
      </c>
      <c r="AU208" s="19" t="s">
        <v>90</v>
      </c>
      <c r="AY208" s="19" t="s">
        <v>121</v>
      </c>
      <c r="BE208" s="156">
        <f>IF(U208="základní",N209,0)</f>
        <v>0</v>
      </c>
      <c r="BF208" s="156">
        <f>IF(U208="snížená",N209,0)</f>
        <v>0</v>
      </c>
      <c r="BG208" s="156">
        <f>IF(U208="zákl. přenesená",N209,0)</f>
        <v>0</v>
      </c>
      <c r="BH208" s="156">
        <f>IF(U208="sníž. přenesená",N209,0)</f>
        <v>0</v>
      </c>
      <c r="BI208" s="156">
        <f>IF(U208="nulová",N209,0)</f>
        <v>0</v>
      </c>
      <c r="BJ208" s="19" t="s">
        <v>76</v>
      </c>
      <c r="BK208" s="156">
        <f>ROUND(L209*K209,2)</f>
        <v>0</v>
      </c>
      <c r="BL208" s="19" t="s">
        <v>124</v>
      </c>
      <c r="BM208" s="19" t="s">
        <v>192</v>
      </c>
    </row>
    <row r="209" spans="2:65" s="9" customFormat="1" ht="29.85" customHeight="1" x14ac:dyDescent="0.3">
      <c r="B209" s="138"/>
      <c r="C209" s="149">
        <v>56</v>
      </c>
      <c r="D209" s="149" t="s">
        <v>122</v>
      </c>
      <c r="E209" s="150" t="s">
        <v>190</v>
      </c>
      <c r="F209" s="290" t="s">
        <v>191</v>
      </c>
      <c r="G209" s="290"/>
      <c r="H209" s="290"/>
      <c r="I209" s="290"/>
      <c r="J209" s="151" t="s">
        <v>129</v>
      </c>
      <c r="K209" s="152">
        <f>SUM(N201:Q208)/100</f>
        <v>0</v>
      </c>
      <c r="L209" s="286">
        <v>0.37</v>
      </c>
      <c r="M209" s="286"/>
      <c r="N209" s="286">
        <f>ROUND(L209*K209,2)</f>
        <v>0</v>
      </c>
      <c r="O209" s="286"/>
      <c r="P209" s="286"/>
      <c r="Q209" s="286"/>
      <c r="R209" s="141"/>
      <c r="T209" s="142"/>
      <c r="U209" s="139"/>
      <c r="V209" s="139"/>
      <c r="W209" s="143">
        <f>SUM(W210:W211)</f>
        <v>24.904</v>
      </c>
      <c r="X209" s="139"/>
      <c r="Y209" s="143">
        <f>SUM(Y210:Y211)</f>
        <v>0.16980000000000001</v>
      </c>
      <c r="Z209" s="139"/>
      <c r="AA209" s="144">
        <f>SUM(AA210:AA211)</f>
        <v>0</v>
      </c>
      <c r="AR209" s="145" t="s">
        <v>90</v>
      </c>
      <c r="AT209" s="146" t="s">
        <v>69</v>
      </c>
      <c r="AU209" s="146" t="s">
        <v>76</v>
      </c>
      <c r="AY209" s="145" t="s">
        <v>121</v>
      </c>
      <c r="BK209" s="147">
        <f>SUM(BK210:BK211)</f>
        <v>0</v>
      </c>
    </row>
    <row r="210" spans="2:65" s="1" customFormat="1" ht="25.5" customHeight="1" x14ac:dyDescent="0.3">
      <c r="B210" s="120"/>
      <c r="C210" s="139"/>
      <c r="D210" s="148" t="s">
        <v>160</v>
      </c>
      <c r="E210" s="148"/>
      <c r="F210" s="148"/>
      <c r="G210" s="148"/>
      <c r="H210" s="148"/>
      <c r="I210" s="148"/>
      <c r="J210" s="148"/>
      <c r="K210" s="148"/>
      <c r="L210" s="148"/>
      <c r="M210" s="148"/>
      <c r="N210" s="348">
        <f>SUM(N211:Q212)</f>
        <v>0</v>
      </c>
      <c r="O210" s="349"/>
      <c r="P210" s="349"/>
      <c r="Q210" s="349"/>
      <c r="R210" s="123"/>
      <c r="T210" s="153" t="s">
        <v>5</v>
      </c>
      <c r="U210" s="41" t="s">
        <v>35</v>
      </c>
      <c r="V210" s="154">
        <v>3.7999999999999999E-2</v>
      </c>
      <c r="W210" s="154">
        <f>V210*K211</f>
        <v>10.754</v>
      </c>
      <c r="X210" s="154">
        <v>2.0000000000000001E-4</v>
      </c>
      <c r="Y210" s="154">
        <f>X210*K211</f>
        <v>5.6600000000000004E-2</v>
      </c>
      <c r="Z210" s="154">
        <v>0</v>
      </c>
      <c r="AA210" s="155">
        <f>Z210*K211</f>
        <v>0</v>
      </c>
      <c r="AR210" s="19" t="s">
        <v>124</v>
      </c>
      <c r="AT210" s="19" t="s">
        <v>122</v>
      </c>
      <c r="AU210" s="19" t="s">
        <v>90</v>
      </c>
      <c r="AY210" s="19" t="s">
        <v>121</v>
      </c>
      <c r="BE210" s="156">
        <f>IF(U210="základní",N211,0)</f>
        <v>0</v>
      </c>
      <c r="BF210" s="156">
        <f>IF(U210="snížená",N211,0)</f>
        <v>0</v>
      </c>
      <c r="BG210" s="156">
        <f>IF(U210="zákl. přenesená",N211,0)</f>
        <v>0</v>
      </c>
      <c r="BH210" s="156">
        <f>IF(U210="sníž. přenesená",N211,0)</f>
        <v>0</v>
      </c>
      <c r="BI210" s="156">
        <f>IF(U210="nulová",N211,0)</f>
        <v>0</v>
      </c>
      <c r="BJ210" s="19" t="s">
        <v>76</v>
      </c>
      <c r="BK210" s="156">
        <f>ROUND(L211*K211,2)</f>
        <v>0</v>
      </c>
      <c r="BL210" s="19" t="s">
        <v>124</v>
      </c>
      <c r="BM210" s="19" t="s">
        <v>195</v>
      </c>
    </row>
    <row r="211" spans="2:65" s="1" customFormat="1" ht="16.5" customHeight="1" x14ac:dyDescent="0.3">
      <c r="B211" s="120"/>
      <c r="C211" s="149">
        <v>57</v>
      </c>
      <c r="D211" s="149" t="s">
        <v>122</v>
      </c>
      <c r="E211" s="150" t="s">
        <v>193</v>
      </c>
      <c r="F211" s="290" t="s">
        <v>194</v>
      </c>
      <c r="G211" s="290"/>
      <c r="H211" s="290"/>
      <c r="I211" s="290"/>
      <c r="J211" s="151" t="s">
        <v>123</v>
      </c>
      <c r="K211" s="152">
        <v>283</v>
      </c>
      <c r="L211" s="286"/>
      <c r="M211" s="286"/>
      <c r="N211" s="286">
        <f>ROUND(L211*K211,2)</f>
        <v>0</v>
      </c>
      <c r="O211" s="286"/>
      <c r="P211" s="286"/>
      <c r="Q211" s="286"/>
      <c r="R211" s="123"/>
      <c r="T211" s="153" t="s">
        <v>5</v>
      </c>
      <c r="U211" s="163" t="s">
        <v>35</v>
      </c>
      <c r="V211" s="164">
        <v>0.05</v>
      </c>
      <c r="W211" s="164">
        <f>V211*K212</f>
        <v>14.15</v>
      </c>
      <c r="X211" s="164">
        <v>4.0000000000000002E-4</v>
      </c>
      <c r="Y211" s="164">
        <f>X211*K212</f>
        <v>0.11320000000000001</v>
      </c>
      <c r="Z211" s="164">
        <v>0</v>
      </c>
      <c r="AA211" s="165">
        <f>Z211*K212</f>
        <v>0</v>
      </c>
      <c r="AR211" s="19" t="s">
        <v>124</v>
      </c>
      <c r="AT211" s="19" t="s">
        <v>122</v>
      </c>
      <c r="AU211" s="19" t="s">
        <v>90</v>
      </c>
      <c r="AY211" s="19" t="s">
        <v>121</v>
      </c>
      <c r="BE211" s="156">
        <f>IF(U211="základní",N212,0)</f>
        <v>0</v>
      </c>
      <c r="BF211" s="156">
        <f>IF(U211="snížená",N212,0)</f>
        <v>0</v>
      </c>
      <c r="BG211" s="156">
        <f>IF(U211="zákl. přenesená",N212,0)</f>
        <v>0</v>
      </c>
      <c r="BH211" s="156">
        <f>IF(U211="sníž. přenesená",N212,0)</f>
        <v>0</v>
      </c>
      <c r="BI211" s="156">
        <f>IF(U211="nulová",N212,0)</f>
        <v>0</v>
      </c>
      <c r="BJ211" s="19" t="s">
        <v>76</v>
      </c>
      <c r="BK211" s="156">
        <f>ROUND(L212*K212,2)</f>
        <v>0</v>
      </c>
      <c r="BL211" s="19" t="s">
        <v>124</v>
      </c>
      <c r="BM211" s="19" t="s">
        <v>198</v>
      </c>
    </row>
    <row r="212" spans="2:65" s="1" customFormat="1" ht="16.5" customHeight="1" x14ac:dyDescent="0.3">
      <c r="B212" s="56"/>
      <c r="C212" s="149">
        <v>58</v>
      </c>
      <c r="D212" s="149" t="s">
        <v>122</v>
      </c>
      <c r="E212" s="150" t="s">
        <v>196</v>
      </c>
      <c r="F212" s="290" t="s">
        <v>197</v>
      </c>
      <c r="G212" s="290"/>
      <c r="H212" s="290"/>
      <c r="I212" s="290"/>
      <c r="J212" s="151" t="s">
        <v>123</v>
      </c>
      <c r="K212" s="152">
        <v>283</v>
      </c>
      <c r="L212" s="286"/>
      <c r="M212" s="286"/>
      <c r="N212" s="286">
        <f>ROUND(L212*K212,2)</f>
        <v>0</v>
      </c>
      <c r="O212" s="286"/>
      <c r="P212" s="286"/>
      <c r="Q212" s="286"/>
      <c r="R212" s="58"/>
    </row>
    <row r="213" spans="2:65" x14ac:dyDescent="0.3"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</sheetData>
  <mergeCells count="271">
    <mergeCell ref="L131:M131"/>
    <mergeCell ref="N131:Q131"/>
    <mergeCell ref="L134:M134"/>
    <mergeCell ref="N134:Q134"/>
    <mergeCell ref="L136:M136"/>
    <mergeCell ref="N136:Q136"/>
    <mergeCell ref="F150:I150"/>
    <mergeCell ref="L150:M150"/>
    <mergeCell ref="N150:Q150"/>
    <mergeCell ref="F145:I145"/>
    <mergeCell ref="L145:M145"/>
    <mergeCell ref="N145:Q145"/>
    <mergeCell ref="F146:I146"/>
    <mergeCell ref="F134:I134"/>
    <mergeCell ref="F135:I135"/>
    <mergeCell ref="F136:I136"/>
    <mergeCell ref="F137:I137"/>
    <mergeCell ref="F138:I138"/>
    <mergeCell ref="L132:M132"/>
    <mergeCell ref="N132:Q132"/>
    <mergeCell ref="F152:I152"/>
    <mergeCell ref="L152:M152"/>
    <mergeCell ref="N152:Q152"/>
    <mergeCell ref="F153:I153"/>
    <mergeCell ref="L153:M153"/>
    <mergeCell ref="F164:I164"/>
    <mergeCell ref="F172:I172"/>
    <mergeCell ref="L172:M172"/>
    <mergeCell ref="N172:Q172"/>
    <mergeCell ref="F157:I157"/>
    <mergeCell ref="L157:M157"/>
    <mergeCell ref="N157:Q157"/>
    <mergeCell ref="F158:I158"/>
    <mergeCell ref="L158:M158"/>
    <mergeCell ref="N158:Q158"/>
    <mergeCell ref="F159:I159"/>
    <mergeCell ref="F160:I160"/>
    <mergeCell ref="L160:M160"/>
    <mergeCell ref="N160:Q160"/>
    <mergeCell ref="L169:M169"/>
    <mergeCell ref="N169:Q169"/>
    <mergeCell ref="L171:M171"/>
    <mergeCell ref="N171:Q171"/>
    <mergeCell ref="F147:I147"/>
    <mergeCell ref="L147:M147"/>
    <mergeCell ref="N147:Q147"/>
    <mergeCell ref="F148:I148"/>
    <mergeCell ref="L148:M148"/>
    <mergeCell ref="N148:Q148"/>
    <mergeCell ref="F151:I151"/>
    <mergeCell ref="L151:M151"/>
    <mergeCell ref="N151:Q151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F177:I177"/>
    <mergeCell ref="F176:I176"/>
    <mergeCell ref="L176:M176"/>
    <mergeCell ref="N176:Q176"/>
    <mergeCell ref="F175:I175"/>
    <mergeCell ref="L175:M175"/>
    <mergeCell ref="N175:Q175"/>
    <mergeCell ref="F170:I170"/>
    <mergeCell ref="F161:I161"/>
    <mergeCell ref="F162:I162"/>
    <mergeCell ref="L162:M162"/>
    <mergeCell ref="N162:Q162"/>
    <mergeCell ref="F163:I163"/>
    <mergeCell ref="F171:I171"/>
    <mergeCell ref="F173:I173"/>
    <mergeCell ref="N165:Q165"/>
    <mergeCell ref="F166:I166"/>
    <mergeCell ref="F167:I167"/>
    <mergeCell ref="F174:I174"/>
    <mergeCell ref="L174:M174"/>
    <mergeCell ref="N174:Q174"/>
    <mergeCell ref="L173:M173"/>
    <mergeCell ref="N173:Q173"/>
    <mergeCell ref="N182:Q182"/>
    <mergeCell ref="F181:I181"/>
    <mergeCell ref="F180:I180"/>
    <mergeCell ref="L180:M180"/>
    <mergeCell ref="N180:Q180"/>
    <mergeCell ref="F211:I211"/>
    <mergeCell ref="L211:M211"/>
    <mergeCell ref="N211:Q211"/>
    <mergeCell ref="F208:I208"/>
    <mergeCell ref="L208:M208"/>
    <mergeCell ref="N208:Q208"/>
    <mergeCell ref="F209:I209"/>
    <mergeCell ref="L209:M209"/>
    <mergeCell ref="N209:Q209"/>
    <mergeCell ref="F183:I183"/>
    <mergeCell ref="L183:M183"/>
    <mergeCell ref="N183:Q183"/>
    <mergeCell ref="F190:I190"/>
    <mergeCell ref="L190:M190"/>
    <mergeCell ref="N190:Q190"/>
    <mergeCell ref="F212:I212"/>
    <mergeCell ref="L212:M212"/>
    <mergeCell ref="N212:Q21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N210:Q210"/>
    <mergeCell ref="N204:Q204"/>
    <mergeCell ref="F205:I205"/>
    <mergeCell ref="F206:I206"/>
    <mergeCell ref="L206:M206"/>
    <mergeCell ref="N206:Q206"/>
    <mergeCell ref="F207:I207"/>
    <mergeCell ref="L207:M207"/>
    <mergeCell ref="N207:Q207"/>
    <mergeCell ref="N184:Q184"/>
    <mergeCell ref="N186:Q186"/>
    <mergeCell ref="N187:Q187"/>
    <mergeCell ref="F165:I165"/>
    <mergeCell ref="L165:M165"/>
    <mergeCell ref="L199:M199"/>
    <mergeCell ref="N199:Q199"/>
    <mergeCell ref="N189:Q189"/>
    <mergeCell ref="H1:K1"/>
    <mergeCell ref="F168:I168"/>
    <mergeCell ref="F169:I169"/>
    <mergeCell ref="N192:Q192"/>
    <mergeCell ref="F154:I154"/>
    <mergeCell ref="F155:I155"/>
    <mergeCell ref="F156:I156"/>
    <mergeCell ref="F130:I130"/>
    <mergeCell ref="F131:I131"/>
    <mergeCell ref="F133:I133"/>
    <mergeCell ref="F132:I132"/>
    <mergeCell ref="L178:M178"/>
    <mergeCell ref="N178:Q178"/>
    <mergeCell ref="F178:I178"/>
    <mergeCell ref="F182:I182"/>
    <mergeCell ref="L182:M182"/>
    <mergeCell ref="S2:AC2"/>
    <mergeCell ref="N126:Q126"/>
    <mergeCell ref="N127:Q127"/>
    <mergeCell ref="N128:Q128"/>
    <mergeCell ref="N144:Q144"/>
    <mergeCell ref="N149:Q149"/>
    <mergeCell ref="N179:Q179"/>
    <mergeCell ref="L164:M164"/>
    <mergeCell ref="N164:Q164"/>
    <mergeCell ref="L168:M168"/>
    <mergeCell ref="N168:Q168"/>
    <mergeCell ref="L142:M142"/>
    <mergeCell ref="N142:Q142"/>
    <mergeCell ref="N153:Q153"/>
    <mergeCell ref="L154:M154"/>
    <mergeCell ref="N154:Q154"/>
    <mergeCell ref="L155:M155"/>
    <mergeCell ref="N155:Q155"/>
    <mergeCell ref="L156:M156"/>
    <mergeCell ref="N156:Q156"/>
    <mergeCell ref="L139:M139"/>
    <mergeCell ref="N107:Q107"/>
    <mergeCell ref="L109:Q109"/>
    <mergeCell ref="C115:Q115"/>
    <mergeCell ref="N200:Q200"/>
    <mergeCell ref="F185:I185"/>
    <mergeCell ref="L185:M185"/>
    <mergeCell ref="N185:Q185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F204:I204"/>
    <mergeCell ref="L204:M204"/>
    <mergeCell ref="F129:I129"/>
    <mergeCell ref="L129:M129"/>
    <mergeCell ref="N129:Q129"/>
    <mergeCell ref="N198:Q198"/>
    <mergeCell ref="F199:I199"/>
    <mergeCell ref="N139:Q139"/>
    <mergeCell ref="F142:I142"/>
    <mergeCell ref="F201:I201"/>
    <mergeCell ref="L201:M201"/>
    <mergeCell ref="N201:Q201"/>
    <mergeCell ref="F202:I202"/>
    <mergeCell ref="F203:I203"/>
    <mergeCell ref="L203:M203"/>
    <mergeCell ref="N203:Q203"/>
    <mergeCell ref="F140:I140"/>
    <mergeCell ref="L140:M140"/>
    <mergeCell ref="N140:Q140"/>
    <mergeCell ref="F141:I141"/>
    <mergeCell ref="F143:I143"/>
    <mergeCell ref="L143:M143"/>
    <mergeCell ref="N143:Q143"/>
    <mergeCell ref="F139:I139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Kanalizace</vt:lpstr>
      <vt:lpstr>Vodovod</vt:lpstr>
      <vt:lpstr>Stavební úpravy</vt:lpstr>
      <vt:lpstr>Kanalizace!Názvy_tisku</vt:lpstr>
      <vt:lpstr>'Rekapitulace stavby'!Názvy_tisku</vt:lpstr>
      <vt:lpstr>'Stavební úpravy'!Názvy_tisku</vt:lpstr>
      <vt:lpstr>Vodovod!Názvy_tisku</vt:lpstr>
      <vt:lpstr>Kanalizace!Oblast_tisku</vt:lpstr>
      <vt:lpstr>'Rekapitulace stavby'!Oblast_tisku</vt:lpstr>
      <vt:lpstr>'Stavební úpravy'!Oblast_tisku</vt:lpstr>
      <vt:lpstr>Vodovod!Oblast_tisku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Borovičková</dc:creator>
  <cp:lastModifiedBy>PC</cp:lastModifiedBy>
  <cp:lastPrinted>2020-10-07T12:57:28Z</cp:lastPrinted>
  <dcterms:created xsi:type="dcterms:W3CDTF">2018-01-05T07:22:27Z</dcterms:created>
  <dcterms:modified xsi:type="dcterms:W3CDTF">2022-04-21T08:15:45Z</dcterms:modified>
</cp:coreProperties>
</file>