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40" windowWidth="27495" windowHeight="12465"/>
  </bookViews>
  <sheets>
    <sheet name="Rekapitulace stavby" sheetId="1" r:id="rId1"/>
    <sheet name="Zdravotní insta..." sheetId="2" r:id="rId2"/>
    <sheet name="Stavební úpravy" sheetId="5" r:id="rId3"/>
  </sheets>
  <definedNames>
    <definedName name="_xlnm.Print_Titles" localSheetId="0">'Rekapitulace stavby'!$85:$85</definedName>
    <definedName name="_xlnm.Print_Titles" localSheetId="2">'Stavební úpravy'!$119:$119</definedName>
    <definedName name="_xlnm.Print_Titles" localSheetId="1">'Zdravotní insta...'!$118:$118</definedName>
    <definedName name="_xlnm.Print_Area" localSheetId="0">'Rekapitulace stavby'!$C$4:$AP$70,'Rekapitulace stavby'!$C$76:$AP$95</definedName>
    <definedName name="_xlnm.Print_Area" localSheetId="2">'Stavební úpravy'!$C$4:$Q$70,'Stavební úpravy'!$C$76:$Q$103,'Stavební úpravy'!$C$109:$Q$187</definedName>
    <definedName name="_xlnm.Print_Area" localSheetId="1">'Zdravotní insta...'!$C$4:$Q$70,'Zdravotní insta...'!$C$76:$Q$102,'Zdravotní insta...'!$C$108:$Q$276</definedName>
  </definedNames>
  <calcPr calcId="145621"/>
</workbook>
</file>

<file path=xl/calcChain.xml><?xml version="1.0" encoding="utf-8"?>
<calcChain xmlns="http://schemas.openxmlformats.org/spreadsheetml/2006/main">
  <c r="N174" i="5" l="1"/>
  <c r="N173" i="5"/>
  <c r="N155" i="5"/>
  <c r="N134" i="5"/>
  <c r="N181" i="5"/>
  <c r="N193" i="2" l="1"/>
  <c r="N186" i="5"/>
  <c r="N183" i="5" l="1"/>
  <c r="N152" i="5"/>
  <c r="N153" i="5"/>
  <c r="N154" i="5"/>
  <c r="N151" i="5" l="1"/>
  <c r="N150" i="5"/>
  <c r="N182" i="5" l="1"/>
  <c r="N185" i="5" l="1"/>
  <c r="N184" i="5"/>
  <c r="N180" i="5"/>
  <c r="N179" i="5"/>
  <c r="K187" i="5" l="1"/>
  <c r="N187" i="5" s="1"/>
  <c r="N178" i="5" s="1"/>
  <c r="N177" i="5" l="1"/>
  <c r="N176" i="5"/>
  <c r="N175" i="5"/>
  <c r="N172" i="5"/>
  <c r="N171" i="5"/>
  <c r="N170" i="5"/>
  <c r="N167" i="5"/>
  <c r="N164" i="5"/>
  <c r="N163" i="5"/>
  <c r="N162" i="5"/>
  <c r="N161" i="5"/>
  <c r="N149" i="5"/>
  <c r="N158" i="5"/>
  <c r="N157" i="5"/>
  <c r="N156" i="5"/>
  <c r="N148" i="5"/>
  <c r="N147" i="5"/>
  <c r="N146" i="5"/>
  <c r="N145" i="5"/>
  <c r="N139" i="5"/>
  <c r="N140" i="5"/>
  <c r="N141" i="5"/>
  <c r="N144" i="5"/>
  <c r="N143" i="5"/>
  <c r="N142" i="5"/>
  <c r="N132" i="5"/>
  <c r="N130" i="5"/>
  <c r="N136" i="5"/>
  <c r="N135" i="5"/>
  <c r="N133" i="5"/>
  <c r="N129" i="5"/>
  <c r="N128" i="5"/>
  <c r="N126" i="5"/>
  <c r="N125" i="5"/>
  <c r="N123" i="5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7" i="2"/>
  <c r="N246" i="2"/>
  <c r="N245" i="2"/>
  <c r="N244" i="2"/>
  <c r="N243" i="2"/>
  <c r="N242" i="2"/>
  <c r="N241" i="2"/>
  <c r="N240" i="2"/>
  <c r="N239" i="2"/>
  <c r="K273" i="2" l="1"/>
  <c r="K137" i="5"/>
  <c r="N137" i="5" s="1"/>
  <c r="N122" i="5" s="1"/>
  <c r="K159" i="5"/>
  <c r="K165" i="5"/>
  <c r="N165" i="5" s="1"/>
  <c r="N160" i="5" s="1"/>
  <c r="N166" i="5"/>
  <c r="N238" i="2" l="1"/>
  <c r="N237" i="2"/>
  <c r="N236" i="2"/>
  <c r="N235" i="2"/>
  <c r="N234" i="2"/>
  <c r="N229" i="2"/>
  <c r="N228" i="2"/>
  <c r="N233" i="2"/>
  <c r="N232" i="2"/>
  <c r="N231" i="2"/>
  <c r="N230" i="2"/>
  <c r="N227" i="2"/>
  <c r="N226" i="2"/>
  <c r="N225" i="2"/>
  <c r="N224" i="2"/>
  <c r="N223" i="2"/>
  <c r="N222" i="2"/>
  <c r="N221" i="2"/>
  <c r="N218" i="2"/>
  <c r="N217" i="2"/>
  <c r="N216" i="2"/>
  <c r="N215" i="2"/>
  <c r="N214" i="2"/>
  <c r="N213" i="2"/>
  <c r="K248" i="2" l="1"/>
  <c r="N209" i="2"/>
  <c r="N211" i="2"/>
  <c r="N212" i="2"/>
  <c r="N210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1" i="2"/>
  <c r="N194" i="2"/>
  <c r="N192" i="2"/>
  <c r="N190" i="2" l="1"/>
  <c r="N189" i="2"/>
  <c r="N188" i="2"/>
  <c r="N183" i="2"/>
  <c r="N182" i="2"/>
  <c r="N181" i="2"/>
  <c r="N180" i="2"/>
  <c r="N184" i="2"/>
  <c r="N187" i="2"/>
  <c r="N186" i="2"/>
  <c r="N185" i="2"/>
  <c r="N172" i="2"/>
  <c r="N159" i="2"/>
  <c r="N158" i="2"/>
  <c r="N164" i="2"/>
  <c r="N163" i="2"/>
  <c r="N162" i="2"/>
  <c r="N161" i="2"/>
  <c r="N160" i="2"/>
  <c r="N156" i="2"/>
  <c r="N155" i="2"/>
  <c r="N154" i="2"/>
  <c r="N153" i="2"/>
  <c r="K219" i="2" l="1"/>
  <c r="N152" i="2"/>
  <c r="N151" i="2"/>
  <c r="N150" i="2" l="1"/>
  <c r="N149" i="2"/>
  <c r="N148" i="2"/>
  <c r="N147" i="2"/>
  <c r="N146" i="2"/>
  <c r="N145" i="2"/>
  <c r="N144" i="2"/>
  <c r="N143" i="2"/>
  <c r="N142" i="2"/>
  <c r="N141" i="2"/>
  <c r="N140" i="2"/>
  <c r="N139" i="2"/>
  <c r="AY91" i="1" l="1"/>
  <c r="AX91" i="1"/>
  <c r="BI187" i="5"/>
  <c r="BH187" i="5"/>
  <c r="BG187" i="5"/>
  <c r="BE187" i="5"/>
  <c r="AA187" i="5"/>
  <c r="Y187" i="5"/>
  <c r="W187" i="5"/>
  <c r="BK187" i="5"/>
  <c r="BF187" i="5"/>
  <c r="BI185" i="5"/>
  <c r="BH185" i="5"/>
  <c r="BG185" i="5"/>
  <c r="BE185" i="5"/>
  <c r="AA185" i="5"/>
  <c r="Y185" i="5"/>
  <c r="W185" i="5"/>
  <c r="BK185" i="5"/>
  <c r="BF185" i="5"/>
  <c r="BI184" i="5"/>
  <c r="BH184" i="5"/>
  <c r="BG184" i="5"/>
  <c r="BE184" i="5"/>
  <c r="AA184" i="5"/>
  <c r="Y184" i="5"/>
  <c r="W184" i="5"/>
  <c r="BK184" i="5"/>
  <c r="BF184" i="5"/>
  <c r="BI180" i="5"/>
  <c r="BH180" i="5"/>
  <c r="BG180" i="5"/>
  <c r="BE180" i="5"/>
  <c r="AA180" i="5"/>
  <c r="Y180" i="5"/>
  <c r="W180" i="5"/>
  <c r="BK180" i="5"/>
  <c r="BF180" i="5"/>
  <c r="BI179" i="5"/>
  <c r="BH179" i="5"/>
  <c r="BG179" i="5"/>
  <c r="BE179" i="5"/>
  <c r="AA179" i="5"/>
  <c r="Y179" i="5"/>
  <c r="W179" i="5"/>
  <c r="BK179" i="5"/>
  <c r="BF179" i="5"/>
  <c r="BI177" i="5"/>
  <c r="BH177" i="5"/>
  <c r="BG177" i="5"/>
  <c r="BE177" i="5"/>
  <c r="AA177" i="5"/>
  <c r="Y177" i="5"/>
  <c r="W177" i="5"/>
  <c r="BK177" i="5"/>
  <c r="BF177" i="5"/>
  <c r="BI176" i="5"/>
  <c r="BH176" i="5"/>
  <c r="BG176" i="5"/>
  <c r="BE176" i="5"/>
  <c r="AA176" i="5"/>
  <c r="Y176" i="5"/>
  <c r="W176" i="5"/>
  <c r="BK176" i="5"/>
  <c r="BF176" i="5"/>
  <c r="BI175" i="5"/>
  <c r="BH175" i="5"/>
  <c r="BG175" i="5"/>
  <c r="BE175" i="5"/>
  <c r="AA175" i="5"/>
  <c r="Y175" i="5"/>
  <c r="W175" i="5"/>
  <c r="BK175" i="5"/>
  <c r="BF175" i="5"/>
  <c r="BI172" i="5"/>
  <c r="BH172" i="5"/>
  <c r="BG172" i="5"/>
  <c r="BE172" i="5"/>
  <c r="AA172" i="5"/>
  <c r="Y172" i="5"/>
  <c r="W172" i="5"/>
  <c r="BK172" i="5"/>
  <c r="BF172" i="5"/>
  <c r="BI171" i="5"/>
  <c r="BH171" i="5"/>
  <c r="BG171" i="5"/>
  <c r="BE171" i="5"/>
  <c r="AA171" i="5"/>
  <c r="Y171" i="5"/>
  <c r="W171" i="5"/>
  <c r="BK171" i="5"/>
  <c r="BF171" i="5"/>
  <c r="BI170" i="5"/>
  <c r="BH170" i="5"/>
  <c r="BG170" i="5"/>
  <c r="BE170" i="5"/>
  <c r="AA170" i="5"/>
  <c r="Y170" i="5"/>
  <c r="W170" i="5"/>
  <c r="BK170" i="5"/>
  <c r="BF170" i="5"/>
  <c r="BI167" i="5"/>
  <c r="BH167" i="5"/>
  <c r="BG167" i="5"/>
  <c r="BE167" i="5"/>
  <c r="AA167" i="5"/>
  <c r="Y167" i="5"/>
  <c r="W167" i="5"/>
  <c r="BK167" i="5"/>
  <c r="BF167" i="5"/>
  <c r="BI165" i="5"/>
  <c r="BH165" i="5"/>
  <c r="BG165" i="5"/>
  <c r="BE165" i="5"/>
  <c r="AA165" i="5"/>
  <c r="Y165" i="5"/>
  <c r="W165" i="5"/>
  <c r="BK165" i="5"/>
  <c r="BF165" i="5"/>
  <c r="BI164" i="5"/>
  <c r="BH164" i="5"/>
  <c r="BG164" i="5"/>
  <c r="BE164" i="5"/>
  <c r="AA164" i="5"/>
  <c r="Y164" i="5"/>
  <c r="W164" i="5"/>
  <c r="BK164" i="5"/>
  <c r="BF164" i="5"/>
  <c r="BI163" i="5"/>
  <c r="BH163" i="5"/>
  <c r="BG163" i="5"/>
  <c r="BE163" i="5"/>
  <c r="AA163" i="5"/>
  <c r="Y163" i="5"/>
  <c r="W163" i="5"/>
  <c r="BK163" i="5"/>
  <c r="BF163" i="5"/>
  <c r="BI162" i="5"/>
  <c r="BH162" i="5"/>
  <c r="BG162" i="5"/>
  <c r="BE162" i="5"/>
  <c r="AA162" i="5"/>
  <c r="Y162" i="5"/>
  <c r="W162" i="5"/>
  <c r="BK162" i="5"/>
  <c r="BF162" i="5"/>
  <c r="BI161" i="5"/>
  <c r="BH161" i="5"/>
  <c r="BG161" i="5"/>
  <c r="BE161" i="5"/>
  <c r="AA161" i="5"/>
  <c r="Y161" i="5"/>
  <c r="W161" i="5"/>
  <c r="BK161" i="5"/>
  <c r="BF161" i="5"/>
  <c r="BI159" i="5"/>
  <c r="BH159" i="5"/>
  <c r="BG159" i="5"/>
  <c r="BE159" i="5"/>
  <c r="BI144" i="5"/>
  <c r="BH144" i="5"/>
  <c r="BG144" i="5"/>
  <c r="BE144" i="5"/>
  <c r="AA144" i="5"/>
  <c r="Y144" i="5"/>
  <c r="W144" i="5"/>
  <c r="BK144" i="5"/>
  <c r="BF144" i="5"/>
  <c r="BI143" i="5"/>
  <c r="BH143" i="5"/>
  <c r="BG143" i="5"/>
  <c r="BE143" i="5"/>
  <c r="AA143" i="5"/>
  <c r="Y143" i="5"/>
  <c r="W143" i="5"/>
  <c r="BK143" i="5"/>
  <c r="BF143" i="5"/>
  <c r="BI142" i="5"/>
  <c r="BH142" i="5"/>
  <c r="BG142" i="5"/>
  <c r="BE142" i="5"/>
  <c r="AA142" i="5"/>
  <c r="Y142" i="5"/>
  <c r="W142" i="5"/>
  <c r="BK142" i="5"/>
  <c r="BF142" i="5"/>
  <c r="BI137" i="5"/>
  <c r="BH137" i="5"/>
  <c r="BG137" i="5"/>
  <c r="BE137" i="5"/>
  <c r="AA137" i="5"/>
  <c r="Y137" i="5"/>
  <c r="W137" i="5"/>
  <c r="BK137" i="5"/>
  <c r="BF137" i="5"/>
  <c r="BI129" i="5"/>
  <c r="BH129" i="5"/>
  <c r="BG129" i="5"/>
  <c r="BE129" i="5"/>
  <c r="AA129" i="5"/>
  <c r="Y129" i="5"/>
  <c r="W129" i="5"/>
  <c r="BK129" i="5"/>
  <c r="BF129" i="5"/>
  <c r="BI128" i="5"/>
  <c r="BH128" i="5"/>
  <c r="BG128" i="5"/>
  <c r="BE128" i="5"/>
  <c r="AA128" i="5"/>
  <c r="Y128" i="5"/>
  <c r="W128" i="5"/>
  <c r="BK128" i="5"/>
  <c r="BF128" i="5"/>
  <c r="BI126" i="5"/>
  <c r="BH126" i="5"/>
  <c r="BG126" i="5"/>
  <c r="BE126" i="5"/>
  <c r="AA126" i="5"/>
  <c r="Y126" i="5"/>
  <c r="W126" i="5"/>
  <c r="BK126" i="5"/>
  <c r="BF126" i="5"/>
  <c r="BI125" i="5"/>
  <c r="BH125" i="5"/>
  <c r="BG125" i="5"/>
  <c r="BE125" i="5"/>
  <c r="AA125" i="5"/>
  <c r="Y125" i="5"/>
  <c r="W125" i="5"/>
  <c r="BK125" i="5"/>
  <c r="BF125" i="5"/>
  <c r="BI123" i="5"/>
  <c r="BH123" i="5"/>
  <c r="BG123" i="5"/>
  <c r="BE123" i="5"/>
  <c r="AA123" i="5"/>
  <c r="Y123" i="5"/>
  <c r="W123" i="5"/>
  <c r="BK123" i="5"/>
  <c r="BF123" i="5"/>
  <c r="F117" i="5"/>
  <c r="M116" i="5"/>
  <c r="M28" i="5"/>
  <c r="AS91" i="1" s="1"/>
  <c r="BI101" i="5"/>
  <c r="BH101" i="5"/>
  <c r="BG101" i="5"/>
  <c r="BF101" i="5"/>
  <c r="BE101" i="5"/>
  <c r="BI100" i="5"/>
  <c r="BH100" i="5"/>
  <c r="BG100" i="5"/>
  <c r="BF100" i="5"/>
  <c r="BE100" i="5"/>
  <c r="F84" i="5"/>
  <c r="M83" i="5"/>
  <c r="O9" i="5"/>
  <c r="M114" i="5" s="1"/>
  <c r="F6" i="5"/>
  <c r="F78" i="5" s="1"/>
  <c r="AY90" i="1"/>
  <c r="AX90" i="1"/>
  <c r="AU90" i="1"/>
  <c r="BD90" i="1"/>
  <c r="BC90" i="1"/>
  <c r="BB90" i="1"/>
  <c r="AW90" i="1"/>
  <c r="BA90" i="1"/>
  <c r="AV90" i="1"/>
  <c r="AT90" i="1" s="1"/>
  <c r="AS90" i="1"/>
  <c r="AY89" i="1"/>
  <c r="AX89" i="1"/>
  <c r="AU89" i="1"/>
  <c r="AV89" i="1"/>
  <c r="BD89" i="1"/>
  <c r="BC89" i="1"/>
  <c r="BB89" i="1"/>
  <c r="AZ89" i="1"/>
  <c r="AS89" i="1"/>
  <c r="AY88" i="1"/>
  <c r="AX88" i="1"/>
  <c r="BI276" i="2"/>
  <c r="BH276" i="2"/>
  <c r="BG276" i="2"/>
  <c r="BE276" i="2"/>
  <c r="AA276" i="2"/>
  <c r="Y276" i="2"/>
  <c r="W276" i="2"/>
  <c r="BK276" i="2"/>
  <c r="N276" i="2"/>
  <c r="BF276" i="2" s="1"/>
  <c r="BI275" i="2"/>
  <c r="BH275" i="2"/>
  <c r="BG275" i="2"/>
  <c r="BE275" i="2"/>
  <c r="AA275" i="2"/>
  <c r="Y275" i="2"/>
  <c r="W275" i="2"/>
  <c r="BK275" i="2"/>
  <c r="N275" i="2"/>
  <c r="N274" i="2" s="1"/>
  <c r="BI273" i="2"/>
  <c r="BH273" i="2"/>
  <c r="BG273" i="2"/>
  <c r="BE273" i="2"/>
  <c r="AA273" i="2"/>
  <c r="Y273" i="2"/>
  <c r="W273" i="2"/>
  <c r="BK273" i="2"/>
  <c r="N273" i="2"/>
  <c r="N249" i="2" s="1"/>
  <c r="BI250" i="2"/>
  <c r="BH250" i="2"/>
  <c r="BG250" i="2"/>
  <c r="BE250" i="2"/>
  <c r="AA250" i="2"/>
  <c r="Y250" i="2"/>
  <c r="W250" i="2"/>
  <c r="BK250" i="2"/>
  <c r="BF250" i="2"/>
  <c r="BI248" i="2"/>
  <c r="BH248" i="2"/>
  <c r="BG248" i="2"/>
  <c r="BE248" i="2"/>
  <c r="AA248" i="2"/>
  <c r="Y248" i="2"/>
  <c r="W248" i="2"/>
  <c r="BK248" i="2"/>
  <c r="N248" i="2"/>
  <c r="N220" i="2" s="1"/>
  <c r="BI219" i="2"/>
  <c r="BH219" i="2"/>
  <c r="BG219" i="2"/>
  <c r="BE219" i="2"/>
  <c r="AA219" i="2"/>
  <c r="Y219" i="2"/>
  <c r="W219" i="2"/>
  <c r="BK219" i="2"/>
  <c r="N219" i="2"/>
  <c r="N179" i="2" s="1"/>
  <c r="BI218" i="2"/>
  <c r="BH218" i="2"/>
  <c r="BG218" i="2"/>
  <c r="BF218" i="2"/>
  <c r="AA218" i="2"/>
  <c r="Y218" i="2"/>
  <c r="W218" i="2"/>
  <c r="BK218" i="2"/>
  <c r="BE218" i="2"/>
  <c r="BI216" i="2"/>
  <c r="BH216" i="2"/>
  <c r="BG216" i="2"/>
  <c r="BE216" i="2"/>
  <c r="AA216" i="2"/>
  <c r="Y216" i="2"/>
  <c r="W216" i="2"/>
  <c r="BK216" i="2"/>
  <c r="BF216" i="2"/>
  <c r="BI212" i="2"/>
  <c r="BH212" i="2"/>
  <c r="BG212" i="2"/>
  <c r="BE212" i="2"/>
  <c r="AA212" i="2"/>
  <c r="Y212" i="2"/>
  <c r="W212" i="2"/>
  <c r="BK212" i="2"/>
  <c r="BF212" i="2"/>
  <c r="BI185" i="2"/>
  <c r="BH185" i="2"/>
  <c r="BG185" i="2"/>
  <c r="BF185" i="2"/>
  <c r="AA185" i="2"/>
  <c r="Y185" i="2"/>
  <c r="W185" i="2"/>
  <c r="BK185" i="2"/>
  <c r="BE185" i="2"/>
  <c r="BI184" i="2"/>
  <c r="BH184" i="2"/>
  <c r="BG184" i="2"/>
  <c r="BF184" i="2"/>
  <c r="AA184" i="2"/>
  <c r="Y184" i="2"/>
  <c r="W184" i="2"/>
  <c r="BK184" i="2"/>
  <c r="BE184" i="2"/>
  <c r="BI178" i="2"/>
  <c r="BH178" i="2"/>
  <c r="BG178" i="2"/>
  <c r="BE178" i="2"/>
  <c r="BI177" i="2"/>
  <c r="BH177" i="2"/>
  <c r="BG177" i="2"/>
  <c r="BE177" i="2"/>
  <c r="AA177" i="2"/>
  <c r="Y177" i="2"/>
  <c r="W177" i="2"/>
  <c r="BK177" i="2"/>
  <c r="N177" i="2"/>
  <c r="BF177" i="2" s="1"/>
  <c r="BI175" i="2"/>
  <c r="BH175" i="2"/>
  <c r="BG175" i="2"/>
  <c r="BE175" i="2"/>
  <c r="AA175" i="2"/>
  <c r="Y175" i="2"/>
  <c r="W175" i="2"/>
  <c r="BK175" i="2"/>
  <c r="N175" i="2"/>
  <c r="BF175" i="2" s="1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1" i="2"/>
  <c r="BH171" i="2"/>
  <c r="BG171" i="2"/>
  <c r="BE171" i="2"/>
  <c r="AA171" i="2"/>
  <c r="Y171" i="2"/>
  <c r="W171" i="2"/>
  <c r="BK171" i="2"/>
  <c r="N171" i="2"/>
  <c r="BF171" i="2" s="1"/>
  <c r="BI170" i="2"/>
  <c r="BH170" i="2"/>
  <c r="BG170" i="2"/>
  <c r="BE170" i="2"/>
  <c r="AA170" i="2"/>
  <c r="Y170" i="2"/>
  <c r="W170" i="2"/>
  <c r="BK170" i="2"/>
  <c r="N170" i="2"/>
  <c r="BI168" i="2"/>
  <c r="BH168" i="2"/>
  <c r="BG168" i="2"/>
  <c r="BE168" i="2"/>
  <c r="BI167" i="2"/>
  <c r="BH167" i="2"/>
  <c r="BG167" i="2"/>
  <c r="BE167" i="2"/>
  <c r="AA167" i="2"/>
  <c r="Y167" i="2"/>
  <c r="W167" i="2"/>
  <c r="BK167" i="2"/>
  <c r="N167" i="2"/>
  <c r="BF167" i="2" s="1"/>
  <c r="BI165" i="2"/>
  <c r="BH165" i="2"/>
  <c r="BG165" i="2"/>
  <c r="BE165" i="2"/>
  <c r="AA165" i="2"/>
  <c r="Y165" i="2"/>
  <c r="W165" i="2"/>
  <c r="BK165" i="2"/>
  <c r="N165" i="2"/>
  <c r="BF165" i="2" s="1"/>
  <c r="BI163" i="2"/>
  <c r="BH163" i="2"/>
  <c r="BG163" i="2"/>
  <c r="BF163" i="2"/>
  <c r="AA163" i="2"/>
  <c r="Y163" i="2"/>
  <c r="W163" i="2"/>
  <c r="BK163" i="2"/>
  <c r="BE163" i="2"/>
  <c r="BI157" i="2"/>
  <c r="BH157" i="2"/>
  <c r="BG157" i="2"/>
  <c r="BF157" i="2"/>
  <c r="AA157" i="2"/>
  <c r="Y157" i="2"/>
  <c r="W157" i="2"/>
  <c r="BK157" i="2"/>
  <c r="N157" i="2"/>
  <c r="BE157" i="2" s="1"/>
  <c r="BI138" i="2"/>
  <c r="BH138" i="2"/>
  <c r="BG138" i="2"/>
  <c r="BE138" i="2"/>
  <c r="AA138" i="2"/>
  <c r="Y138" i="2"/>
  <c r="W138" i="2"/>
  <c r="BK138" i="2"/>
  <c r="N138" i="2"/>
  <c r="BF138" i="2" s="1"/>
  <c r="BI137" i="2"/>
  <c r="BH137" i="2"/>
  <c r="BG137" i="2"/>
  <c r="BE137" i="2"/>
  <c r="AA137" i="2"/>
  <c r="Y137" i="2"/>
  <c r="W137" i="2"/>
  <c r="BK137" i="2"/>
  <c r="N137" i="2"/>
  <c r="BF137" i="2" s="1"/>
  <c r="BI136" i="2"/>
  <c r="BH136" i="2"/>
  <c r="BG136" i="2"/>
  <c r="BE136" i="2"/>
  <c r="AA136" i="2"/>
  <c r="Y136" i="2"/>
  <c r="W136" i="2"/>
  <c r="BK136" i="2"/>
  <c r="N136" i="2"/>
  <c r="BF136" i="2" s="1"/>
  <c r="BI135" i="2"/>
  <c r="BH135" i="2"/>
  <c r="BG135" i="2"/>
  <c r="BE135" i="2"/>
  <c r="AA135" i="2"/>
  <c r="Y135" i="2"/>
  <c r="W135" i="2"/>
  <c r="BK135" i="2"/>
  <c r="N135" i="2"/>
  <c r="BF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E133" i="2"/>
  <c r="AA133" i="2"/>
  <c r="Y133" i="2"/>
  <c r="W133" i="2"/>
  <c r="BK133" i="2"/>
  <c r="N133" i="2"/>
  <c r="BF133" i="2" s="1"/>
  <c r="BI132" i="2"/>
  <c r="BH132" i="2"/>
  <c r="BG132" i="2"/>
  <c r="BE132" i="2"/>
  <c r="AA132" i="2"/>
  <c r="Y132" i="2"/>
  <c r="W132" i="2"/>
  <c r="BK132" i="2"/>
  <c r="N132" i="2"/>
  <c r="BF132" i="2" s="1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E130" i="2"/>
  <c r="AA130" i="2"/>
  <c r="Y130" i="2"/>
  <c r="W130" i="2"/>
  <c r="BK130" i="2"/>
  <c r="N130" i="2"/>
  <c r="BF130" i="2" s="1"/>
  <c r="BI129" i="2"/>
  <c r="BH129" i="2"/>
  <c r="BG129" i="2"/>
  <c r="BE129" i="2"/>
  <c r="AA129" i="2"/>
  <c r="Y129" i="2"/>
  <c r="W129" i="2"/>
  <c r="BK129" i="2"/>
  <c r="N129" i="2"/>
  <c r="BI127" i="2"/>
  <c r="BH127" i="2"/>
  <c r="BG127" i="2"/>
  <c r="BE127" i="2"/>
  <c r="BI126" i="2"/>
  <c r="BH126" i="2"/>
  <c r="BG126" i="2"/>
  <c r="BE126" i="2"/>
  <c r="AA126" i="2"/>
  <c r="Y126" i="2"/>
  <c r="W126" i="2"/>
  <c r="BK126" i="2"/>
  <c r="N126" i="2"/>
  <c r="BF126" i="2" s="1"/>
  <c r="BI125" i="2"/>
  <c r="BH125" i="2"/>
  <c r="BG125" i="2"/>
  <c r="BE125" i="2"/>
  <c r="AA125" i="2"/>
  <c r="Y125" i="2"/>
  <c r="W125" i="2"/>
  <c r="BK125" i="2"/>
  <c r="N125" i="2"/>
  <c r="BF125" i="2" s="1"/>
  <c r="BI124" i="2"/>
  <c r="BH124" i="2"/>
  <c r="BG124" i="2"/>
  <c r="BE124" i="2"/>
  <c r="AA124" i="2"/>
  <c r="Y124" i="2"/>
  <c r="W124" i="2"/>
  <c r="BK124" i="2"/>
  <c r="N124" i="2"/>
  <c r="BF124" i="2" s="1"/>
  <c r="BI122" i="2"/>
  <c r="BH122" i="2"/>
  <c r="BG122" i="2"/>
  <c r="BE122" i="2"/>
  <c r="AA122" i="2"/>
  <c r="Y122" i="2"/>
  <c r="W122" i="2"/>
  <c r="BK122" i="2"/>
  <c r="N122" i="2"/>
  <c r="M116" i="2"/>
  <c r="F116" i="2"/>
  <c r="M115" i="2"/>
  <c r="F115" i="2"/>
  <c r="F113" i="2"/>
  <c r="F111" i="2"/>
  <c r="M28" i="2"/>
  <c r="AS88" i="1" s="1"/>
  <c r="AS87" i="1" s="1"/>
  <c r="BI100" i="2"/>
  <c r="BH100" i="2"/>
  <c r="BG100" i="2"/>
  <c r="BF100" i="2"/>
  <c r="BE100" i="2"/>
  <c r="BI99" i="2"/>
  <c r="BH99" i="2"/>
  <c r="BG99" i="2"/>
  <c r="BF99" i="2"/>
  <c r="BE99" i="2"/>
  <c r="M84" i="2"/>
  <c r="F84" i="2"/>
  <c r="M83" i="2"/>
  <c r="F79" i="2"/>
  <c r="O9" i="2"/>
  <c r="M113" i="2" s="1"/>
  <c r="F6" i="2"/>
  <c r="F78" i="2" s="1"/>
  <c r="AM83" i="1"/>
  <c r="L83" i="1"/>
  <c r="AM82" i="1"/>
  <c r="L82" i="1"/>
  <c r="L80" i="1"/>
  <c r="L78" i="1"/>
  <c r="BF275" i="2" l="1"/>
  <c r="W166" i="5"/>
  <c r="AA160" i="5"/>
  <c r="AA178" i="5"/>
  <c r="BK178" i="5"/>
  <c r="N95" i="5" s="1"/>
  <c r="Y178" i="5"/>
  <c r="AA166" i="5"/>
  <c r="Y166" i="5"/>
  <c r="W160" i="5"/>
  <c r="W122" i="5"/>
  <c r="AA122" i="5"/>
  <c r="W178" i="5"/>
  <c r="H35" i="5"/>
  <c r="BC91" i="1" s="1"/>
  <c r="BK122" i="5"/>
  <c r="BK160" i="5"/>
  <c r="Y160" i="5"/>
  <c r="BK166" i="5"/>
  <c r="H36" i="5"/>
  <c r="BD91" i="1" s="1"/>
  <c r="Y122" i="5"/>
  <c r="H34" i="5"/>
  <c r="BB91" i="1" s="1"/>
  <c r="BF273" i="2"/>
  <c r="BF248" i="2"/>
  <c r="BK274" i="2"/>
  <c r="N96" i="2" s="1"/>
  <c r="W179" i="2"/>
  <c r="BF219" i="2"/>
  <c r="BF170" i="2"/>
  <c r="K178" i="2"/>
  <c r="N178" i="2" s="1"/>
  <c r="Y274" i="2"/>
  <c r="BK220" i="2"/>
  <c r="AA249" i="2"/>
  <c r="W249" i="2"/>
  <c r="AA220" i="2"/>
  <c r="W220" i="2"/>
  <c r="Y220" i="2"/>
  <c r="AA179" i="2"/>
  <c r="Y249" i="2"/>
  <c r="BK179" i="2"/>
  <c r="Y179" i="2"/>
  <c r="BK249" i="2"/>
  <c r="BF129" i="2"/>
  <c r="K168" i="2"/>
  <c r="H34" i="2"/>
  <c r="BB88" i="1" s="1"/>
  <c r="BB87" i="1" s="1"/>
  <c r="W33" i="1" s="1"/>
  <c r="BF122" i="2"/>
  <c r="K127" i="2"/>
  <c r="H36" i="2"/>
  <c r="BD88" i="1" s="1"/>
  <c r="BD87" i="1" s="1"/>
  <c r="W35" i="1" s="1"/>
  <c r="H35" i="2"/>
  <c r="BC88" i="1" s="1"/>
  <c r="BC87" i="1" s="1"/>
  <c r="AY87" i="1" s="1"/>
  <c r="F110" i="2"/>
  <c r="F111" i="5"/>
  <c r="N90" i="5"/>
  <c r="M81" i="2"/>
  <c r="AA274" i="2"/>
  <c r="W274" i="2"/>
  <c r="BA89" i="1"/>
  <c r="AW89" i="1"/>
  <c r="AT89" i="1" s="1"/>
  <c r="M81" i="5"/>
  <c r="AZ90" i="1"/>
  <c r="N94" i="5" l="1"/>
  <c r="N93" i="5"/>
  <c r="N95" i="2"/>
  <c r="N94" i="2"/>
  <c r="N93" i="2"/>
  <c r="BK168" i="2"/>
  <c r="BK128" i="2" s="1"/>
  <c r="AA168" i="2"/>
  <c r="AA128" i="2" s="1"/>
  <c r="W168" i="2"/>
  <c r="W128" i="2" s="1"/>
  <c r="Y168" i="2"/>
  <c r="Y128" i="2" s="1"/>
  <c r="N168" i="2"/>
  <c r="AA127" i="2"/>
  <c r="AA121" i="2" s="1"/>
  <c r="N127" i="2"/>
  <c r="BK127" i="2"/>
  <c r="BK121" i="2" s="1"/>
  <c r="Y127" i="2"/>
  <c r="Y121" i="2" s="1"/>
  <c r="W127" i="2"/>
  <c r="W121" i="2" s="1"/>
  <c r="AX87" i="1"/>
  <c r="W34" i="1"/>
  <c r="BF127" i="2" l="1"/>
  <c r="N121" i="2"/>
  <c r="N128" i="2"/>
  <c r="N91" i="2" s="1"/>
  <c r="BF168" i="2"/>
  <c r="N90" i="2" l="1"/>
  <c r="Y178" i="2"/>
  <c r="Y169" i="2" s="1"/>
  <c r="Y120" i="2" s="1"/>
  <c r="Y119" i="2" s="1"/>
  <c r="BF178" i="2"/>
  <c r="BA88" i="1" s="1"/>
  <c r="BA87" i="1" s="1"/>
  <c r="W178" i="2"/>
  <c r="W169" i="2" s="1"/>
  <c r="W120" i="2" s="1"/>
  <c r="W119" i="2" s="1"/>
  <c r="AU88" i="1" s="1"/>
  <c r="AU87" i="1" s="1"/>
  <c r="AA178" i="2"/>
  <c r="AA169" i="2" s="1"/>
  <c r="AA120" i="2" s="1"/>
  <c r="AA119" i="2" s="1"/>
  <c r="N169" i="2"/>
  <c r="BK178" i="2"/>
  <c r="BK169" i="2" s="1"/>
  <c r="BK120" i="2" s="1"/>
  <c r="N92" i="2" l="1"/>
  <c r="N119" i="2"/>
  <c r="N120" i="2"/>
  <c r="N89" i="2" s="1"/>
  <c r="AW87" i="1"/>
  <c r="BK119" i="2"/>
  <c r="AW88" i="1"/>
  <c r="N88" i="2" l="1"/>
  <c r="M27" i="2" s="1"/>
  <c r="M30" i="2" s="1"/>
  <c r="H32" i="2" s="1"/>
  <c r="L102" i="2" l="1"/>
  <c r="M32" i="2"/>
  <c r="AV88" i="1" s="1"/>
  <c r="AT88" i="1" s="1"/>
  <c r="AZ88" i="1"/>
  <c r="AZ87" i="1" s="1"/>
  <c r="AG88" i="1"/>
  <c r="AV87" i="1" l="1"/>
  <c r="L38" i="2"/>
  <c r="AN88" i="1"/>
  <c r="W159" i="5"/>
  <c r="W138" i="5" s="1"/>
  <c r="W121" i="5" s="1"/>
  <c r="W120" i="5" s="1"/>
  <c r="AU91" i="1" s="1"/>
  <c r="N159" i="5"/>
  <c r="N138" i="5" s="1"/>
  <c r="N121" i="5" s="1"/>
  <c r="AA159" i="5"/>
  <c r="AA138" i="5" s="1"/>
  <c r="AA121" i="5" s="1"/>
  <c r="AA120" i="5" s="1"/>
  <c r="BK159" i="5"/>
  <c r="BK138" i="5" s="1"/>
  <c r="BK121" i="5" s="1"/>
  <c r="Y159" i="5"/>
  <c r="Y138" i="5" s="1"/>
  <c r="Y121" i="5" s="1"/>
  <c r="Y120" i="5" s="1"/>
  <c r="N92" i="5" l="1"/>
  <c r="N89" i="5"/>
  <c r="N120" i="5"/>
  <c r="AT87" i="1"/>
  <c r="BK120" i="5"/>
  <c r="BF159" i="5"/>
  <c r="N88" i="5" l="1"/>
  <c r="L103" i="5" s="1"/>
  <c r="AW91" i="1"/>
  <c r="BA91" i="1"/>
  <c r="M27" i="5" l="1"/>
  <c r="M30" i="5" s="1"/>
  <c r="H32" i="5" l="1"/>
  <c r="M32" i="5" s="1"/>
  <c r="L38" i="5" s="1"/>
  <c r="AG91" i="1"/>
  <c r="AG87" i="1" s="1"/>
  <c r="AZ91" i="1" l="1"/>
  <c r="AV91" i="1"/>
  <c r="AT91" i="1" s="1"/>
  <c r="AN91" i="1" s="1"/>
  <c r="AK26" i="1"/>
  <c r="AK29" i="1" s="1"/>
  <c r="W31" i="1" s="1"/>
  <c r="AG95" i="1"/>
  <c r="AK31" i="1" l="1"/>
  <c r="AK37" i="1" s="1"/>
  <c r="AN87" i="1"/>
  <c r="AN95" i="1"/>
</calcChain>
</file>

<file path=xl/sharedStrings.xml><?xml version="1.0" encoding="utf-8"?>
<sst xmlns="http://schemas.openxmlformats.org/spreadsheetml/2006/main" count="1945" uniqueCount="614">
  <si>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</si>
  <si>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</si>
  <si>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</si>
  <si>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</si>
  <si>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</si>
  <si>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</si>
  <si>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</si>
  <si>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</si>
  <si>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</si>
  <si>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</si>
  <si>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</si>
  <si>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</si>
  <si>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</si>
  <si>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</si>
  <si>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</si>
  <si>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</si>
  <si>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</si>
  <si>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</si>
  <si>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</si>
  <si>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</si>
  <si>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</si>
  <si>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</si>
  <si>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</si>
  <si>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</si>
  <si>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</si>
  <si>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bude určen výběrem</t>
  </si>
  <si>
    <t>Projektant:</t>
  </si>
  <si>
    <t>EUROPROJEKT, ing. Krhovský</t>
  </si>
  <si>
    <t>True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</si>
  <si>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</si>
  <si>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</si>
  <si>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</si>
  <si>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</si>
  <si>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</si>
  <si>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</si>
  <si>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</si>
  <si>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</si>
  <si>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</si>
  <si>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</si>
  <si>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</si>
  <si>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</si>
  <si>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</si>
  <si>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</si>
  <si>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</si>
  <si>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</si>
  <si>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</si>
  <si>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</si>
  <si>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</si>
  <si>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</si>
  <si>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</si>
  <si>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</si>
  <si>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</si>
  <si>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</si>
  <si>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</si>
  <si>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</si>
  <si>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</si>
  <si>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</si>
  <si>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</si>
  <si>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</si>
  <si>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</si>
  <si>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</si>
  <si>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</si>
  <si>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</si>
  <si>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</si>
  <si>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</si>
  <si>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</si>
  <si>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</si>
  <si>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</si>
  <si>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</si>
  <si>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</si>
  <si>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{822d51b1-c31b-41d1-aa93-abf426b917de}</t>
  </si>
  <si>
    <t>{00000000-0000-0000-0000-000000000000}</t>
  </si>
  <si>
    <t>/</t>
  </si>
  <si>
    <t>1</t>
  </si>
  <si>
    <t>{5c9702f3-eaaf-40b9-b1dd-a7b5fb532487}</t>
  </si>
  <si>
    <t>{fa5d6461-4164-4e48-8e05-8ef0d2770b31}</t>
  </si>
  <si>
    <t>{d5bc279c-7440-41f9-b1e7-aa98e68db434}</t>
  </si>
  <si>
    <t>{1df282ea-50c8-40ee-9edc-f4fbfdb1aa98}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</si>
  <si>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</si>
  <si>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</si>
  <si>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</si>
  <si>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</si>
  <si>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</si>
  <si>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</si>
  <si>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</si>
  <si>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</si>
  <si>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</si>
  <si>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</si>
  <si>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</si>
  <si>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</si>
  <si>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</si>
  <si>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</si>
  <si>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</si>
  <si>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</si>
  <si>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</si>
  <si>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</si>
  <si>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</si>
  <si>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</si>
  <si>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</si>
  <si>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</si>
  <si>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767 - Konstrukce zámečnické</t>
  </si>
  <si>
    <t xml:space="preserve">    783 - Dokončovací práce - nátěry</t>
  </si>
  <si>
    <t>2) Ostatní náklady</t>
  </si>
  <si>
    <t>Zařízení staveniště</t>
  </si>
  <si>
    <t>VRN</t>
  </si>
  <si>
    <t>2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</si>
  <si>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</si>
  <si>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</si>
  <si>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</si>
  <si>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</si>
  <si>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</si>
  <si>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</si>
  <si>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</si>
  <si>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</si>
  <si>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</si>
  <si>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</si>
  <si>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</si>
  <si>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</si>
  <si>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</si>
  <si>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</si>
  <si>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</si>
  <si>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</si>
  <si>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</si>
  <si>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</si>
  <si>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713471211</t>
  </si>
  <si>
    <t xml:space="preserve">Montáž tepelné izolace potrubí </t>
  </si>
  <si>
    <t>m</t>
  </si>
  <si>
    <t>16</t>
  </si>
  <si>
    <t>1063148102</t>
  </si>
  <si>
    <t>VV</t>
  </si>
  <si>
    <t>M</t>
  </si>
  <si>
    <t>283771030</t>
  </si>
  <si>
    <t>32</t>
  </si>
  <si>
    <t>-2066856526</t>
  </si>
  <si>
    <t>3</t>
  </si>
  <si>
    <t>283771110</t>
  </si>
  <si>
    <t>467234110</t>
  </si>
  <si>
    <t>4</t>
  </si>
  <si>
    <t>283771150</t>
  </si>
  <si>
    <t>490141901</t>
  </si>
  <si>
    <t>5</t>
  </si>
  <si>
    <t>998713201</t>
  </si>
  <si>
    <t>Přesun hmot procentní pro izolace tepelné v objektech v do 6 m</t>
  </si>
  <si>
    <t>%</t>
  </si>
  <si>
    <t>-1799750698</t>
  </si>
  <si>
    <t>6</t>
  </si>
  <si>
    <t>721173401</t>
  </si>
  <si>
    <t>-1702223808</t>
  </si>
  <si>
    <t>7</t>
  </si>
  <si>
    <t>721173402</t>
  </si>
  <si>
    <t>1623406710</t>
  </si>
  <si>
    <t>8</t>
  </si>
  <si>
    <t>721173403</t>
  </si>
  <si>
    <t>-1451657460</t>
  </si>
  <si>
    <t>721174042</t>
  </si>
  <si>
    <t>-1357362435</t>
  </si>
  <si>
    <t>721174043</t>
  </si>
  <si>
    <t>-1461930241</t>
  </si>
  <si>
    <t>721174044</t>
  </si>
  <si>
    <t>402345984</t>
  </si>
  <si>
    <t>721174045</t>
  </si>
  <si>
    <t>-1360154586</t>
  </si>
  <si>
    <t>721194104</t>
  </si>
  <si>
    <t>Vyvedení a upevnění odpadních výpustek do DN 40</t>
  </si>
  <si>
    <t>kus</t>
  </si>
  <si>
    <t>-396137617</t>
  </si>
  <si>
    <t>721194105</t>
  </si>
  <si>
    <t>Vyvedení a upevnění odpadních výpustek DN 50</t>
  </si>
  <si>
    <t>1732792547</t>
  </si>
  <si>
    <t>721194109</t>
  </si>
  <si>
    <t>Vyvedení a upevnění odpadních výpustek DN 100</t>
  </si>
  <si>
    <t>808102428</t>
  </si>
  <si>
    <t>721226513</t>
  </si>
  <si>
    <t>64</t>
  </si>
  <si>
    <t>-551768299</t>
  </si>
  <si>
    <t>1934111659</t>
  </si>
  <si>
    <t>721273153</t>
  </si>
  <si>
    <t>721290111</t>
  </si>
  <si>
    <t>Zkouška těsnosti potrubí kanalizace vodou do DN 125</t>
  </si>
  <si>
    <t>876465405</t>
  </si>
  <si>
    <t>721290112</t>
  </si>
  <si>
    <t>Zkouška těsnosti potrubí kanalizace vodou do DN 200</t>
  </si>
  <si>
    <t>2021639463</t>
  </si>
  <si>
    <t>998721201</t>
  </si>
  <si>
    <t>Přesun hmot procentní pro vnitřní kanalizace v objektech v do 6 m</t>
  </si>
  <si>
    <t>1825508864</t>
  </si>
  <si>
    <t>722174002</t>
  </si>
  <si>
    <t>Potrubí vodovodní plastové PPR svar polyfuze PN 16 D 20 x 2,8 mm</t>
  </si>
  <si>
    <t>1571267983</t>
  </si>
  <si>
    <t>722174003</t>
  </si>
  <si>
    <t>Potrubí vodovodní plastové PPR svar polyfuze PN 16 D 25 x 3,5 mm</t>
  </si>
  <si>
    <t>1906050801</t>
  </si>
  <si>
    <t>722174004</t>
  </si>
  <si>
    <t>Potrubí vodovodní plastové PPR svar polyfuze PN 16 D 32 x 4,4 mm</t>
  </si>
  <si>
    <t>-1392385562</t>
  </si>
  <si>
    <t>722190401</t>
  </si>
  <si>
    <t>Vyvedení a upevnění výpustku do DN 25</t>
  </si>
  <si>
    <t>-1078760932</t>
  </si>
  <si>
    <t>722290226</t>
  </si>
  <si>
    <t xml:space="preserve">Zkouška těsnosti vodovodního potrubí </t>
  </si>
  <si>
    <t>228812841</t>
  </si>
  <si>
    <t>722290234</t>
  </si>
  <si>
    <t>Proplach a dezinfekce vodovodního potrubí do DN 80</t>
  </si>
  <si>
    <t>494771211</t>
  </si>
  <si>
    <t>998722201</t>
  </si>
  <si>
    <t>Přesun hmot procentní pro vnitřní vodovod v objektech v do 6 m</t>
  </si>
  <si>
    <t>92905177</t>
  </si>
  <si>
    <t>-840265011</t>
  </si>
  <si>
    <t>1432579938</t>
  </si>
  <si>
    <t>-1793853622</t>
  </si>
  <si>
    <t>1960351815</t>
  </si>
  <si>
    <t>-881490290</t>
  </si>
  <si>
    <t>723231162</t>
  </si>
  <si>
    <t>kpl</t>
  </si>
  <si>
    <t>998723201</t>
  </si>
  <si>
    <t>368438856</t>
  </si>
  <si>
    <t>725119125</t>
  </si>
  <si>
    <t>642360410</t>
  </si>
  <si>
    <t>soubor</t>
  </si>
  <si>
    <t>725219503</t>
  </si>
  <si>
    <t>Montáž krytu sifonu umyvadel</t>
  </si>
  <si>
    <t>642110150</t>
  </si>
  <si>
    <t>551119920</t>
  </si>
  <si>
    <t>ventil rohový G 1/2</t>
  </si>
  <si>
    <t>596602565</t>
  </si>
  <si>
    <t>Připojovací hadička DN 15 - 50 cm</t>
  </si>
  <si>
    <t>596602568</t>
  </si>
  <si>
    <t>Připojovací hadička DN 15 - 80 cm</t>
  </si>
  <si>
    <t>725829111</t>
  </si>
  <si>
    <t>Montáž baterie stojánkové dřezové  G 1/2</t>
  </si>
  <si>
    <t>551439740</t>
  </si>
  <si>
    <t>725829131</t>
  </si>
  <si>
    <t>Montáž baterie umyvadlové stojánkové G 1/2 ostatní typ</t>
  </si>
  <si>
    <t>551440470</t>
  </si>
  <si>
    <t>725849411</t>
  </si>
  <si>
    <t>5514550pc</t>
  </si>
  <si>
    <t>725861102</t>
  </si>
  <si>
    <t>998725201</t>
  </si>
  <si>
    <t>Přesun hmot procentní pro zařizovací předměty v objektech v do 6 m</t>
  </si>
  <si>
    <t>-630678786</t>
  </si>
  <si>
    <t>767995111</t>
  </si>
  <si>
    <t>Montáž atypických zámečnických konstrukcí hmotnosti do 5 kg</t>
  </si>
  <si>
    <t>kg</t>
  </si>
  <si>
    <t>-785064673</t>
  </si>
  <si>
    <t>t</t>
  </si>
  <si>
    <t>998767201</t>
  </si>
  <si>
    <t>Přesun hmot procentní pro zámečnické konstrukce v objektech v do 6 m</t>
  </si>
  <si>
    <t>1828710824</t>
  </si>
  <si>
    <t>783314101</t>
  </si>
  <si>
    <t>Základní jednonásobný syntetický nátěr zámečnických konstrukcí</t>
  </si>
  <si>
    <t>m2</t>
  </si>
  <si>
    <t>1522205153</t>
  </si>
  <si>
    <t>783317101</t>
  </si>
  <si>
    <t>Krycí jednonásobný syntetický standardní nátěr zámečnických konstrukcí</t>
  </si>
  <si>
    <t>-698253206</t>
  </si>
  <si>
    <t>230205231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</si>
  <si>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</si>
  <si>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</si>
  <si>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</si>
  <si>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</si>
  <si>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-562075276</t>
  </si>
  <si>
    <t>-571328978</t>
  </si>
  <si>
    <t>1158401991</t>
  </si>
  <si>
    <t>232964488</t>
  </si>
  <si>
    <t>1650370774</t>
  </si>
  <si>
    <t>1633284841</t>
  </si>
  <si>
    <t>732219301</t>
  </si>
  <si>
    <t>1734168334</t>
  </si>
  <si>
    <t>-440111818</t>
  </si>
  <si>
    <t>-355911692</t>
  </si>
  <si>
    <t>426105850</t>
  </si>
  <si>
    <t>PC-provoz02</t>
  </si>
  <si>
    <t>998732201</t>
  </si>
  <si>
    <t>Přesun hmot procentní pro strojovny v objektech v do 6 m</t>
  </si>
  <si>
    <t>-1533598827</t>
  </si>
  <si>
    <t>138895684</t>
  </si>
  <si>
    <t>1870631926</t>
  </si>
  <si>
    <t>844104160</t>
  </si>
  <si>
    <t>733223205</t>
  </si>
  <si>
    <t>Potrubí měděné tvrdé spojované tvrdým pájením D 28x1,5</t>
  </si>
  <si>
    <t>839792794</t>
  </si>
  <si>
    <t>733224225</t>
  </si>
  <si>
    <t>Příplatek k potrubí měděnému za zhotovení přípojky z trubek měděných D 28x1,5</t>
  </si>
  <si>
    <t>733291101</t>
  </si>
  <si>
    <t>Zkouška těsnosti potrubí měděné do D 35x1,5</t>
  </si>
  <si>
    <t>1245850741</t>
  </si>
  <si>
    <t>734209113</t>
  </si>
  <si>
    <t>Montáž armatury závitové s dvěma závity G 1/2</t>
  </si>
  <si>
    <t>1208778042</t>
  </si>
  <si>
    <t>2099298809</t>
  </si>
  <si>
    <t>-1884530415</t>
  </si>
  <si>
    <t>2092836305</t>
  </si>
  <si>
    <t>1366899741</t>
  </si>
  <si>
    <t>734209125</t>
  </si>
  <si>
    <t>661498508</t>
  </si>
  <si>
    <t>1582772277</t>
  </si>
  <si>
    <t>734242414</t>
  </si>
  <si>
    <t>Ventil závitový zpětný přímý G 1 PN 16 do 110°C</t>
  </si>
  <si>
    <t>734251213</t>
  </si>
  <si>
    <t>734291123</t>
  </si>
  <si>
    <t>Kohout plnící a vypouštěcí G 1/2 PN 10 do 110°C závitový</t>
  </si>
  <si>
    <t>734291244</t>
  </si>
  <si>
    <t>Filtr závitový přímý G 1 PN 16 do 130°C s vnitřními závity</t>
  </si>
  <si>
    <t>734292715</t>
  </si>
  <si>
    <t>Kohout kulový přímý G 1 PN 42 do 185°C vnitřní závit</t>
  </si>
  <si>
    <t>734292716</t>
  </si>
  <si>
    <t>Kohout kulový přímý G 1 1/4 PN 42 do 185°C vnitřní závit</t>
  </si>
  <si>
    <t>1707643346</t>
  </si>
  <si>
    <t>338212149</t>
  </si>
  <si>
    <t>-48656686</t>
  </si>
  <si>
    <t>-578733712</t>
  </si>
  <si>
    <t>-1742782964</t>
  </si>
  <si>
    <t>Výměna rozvodů vody, odpadů a oprava sociálního zařízení celé                       MŠ Komenského ve Studénce</t>
  </si>
  <si>
    <t xml:space="preserve">Studénka </t>
  </si>
  <si>
    <t>Město Studénka</t>
  </si>
  <si>
    <t>izolace potrubí, trubice z pěnového polyetylénu Tubex pro DN25, 20x28mm, tl.20mm</t>
  </si>
  <si>
    <t>izolace potrubí, trubice z pěnového polyetylénu Tubex pro DN32, 20x35mm, tl.20mm</t>
  </si>
  <si>
    <t>izolace potrubí, trubice z pěnového polyetylénu Tubex pro DN20, 20x22mm, tl.20mm</t>
  </si>
  <si>
    <t>38+35+15</t>
  </si>
  <si>
    <t>Potrubí kanalizační plastové svodné systém KG SN4 DN 100 vč.montáže</t>
  </si>
  <si>
    <t>Potrubí kanalizační plastové svodné systém KG SN4 DN 125 vč.montáže</t>
  </si>
  <si>
    <t>Potrubí kanalizační plastové svodné systém KG SN4 DN 150 vč.montáže</t>
  </si>
  <si>
    <t>Potrubí kanalizační z PP připojovací systém HT DN 40 vč.montáže</t>
  </si>
  <si>
    <t>Potrubí kanalizační z PP připojovací systém HT DN 50 vč.montáže</t>
  </si>
  <si>
    <t>Potrubí kanalizační z PP připojovací systém HT DN 70 vč.montáže</t>
  </si>
  <si>
    <t>Potrubí kanalizační z PP připojovací systém HT DN 100 vč.montáža</t>
  </si>
  <si>
    <t>koleno kanalizace plastové KGB 45°/100</t>
  </si>
  <si>
    <t>koleno kanalizace plastové KGB 45°/125</t>
  </si>
  <si>
    <t>koleno kanalizace plastové KGB 45°/150</t>
  </si>
  <si>
    <t>Odbočka jednoduchá HTEA 110/75/45°</t>
  </si>
  <si>
    <t>odbočka jednoduchá KGEA 45° 100/125</t>
  </si>
  <si>
    <t>odbočka jednoduchá KGEA 45° 125/125</t>
  </si>
  <si>
    <t>odbočka jednoduchá KGEA 45° 125/150</t>
  </si>
  <si>
    <t>odbočka jednoduchá KGEA 45°  100/150</t>
  </si>
  <si>
    <t>odbočka jednoduchá KGEA 45°C 150/150</t>
  </si>
  <si>
    <t>odbočka jednoduchá KGEA 45°C  100/100</t>
  </si>
  <si>
    <t>3295114103</t>
  </si>
  <si>
    <t>3295114108</t>
  </si>
  <si>
    <t>3295114114</t>
  </si>
  <si>
    <t>3295114203</t>
  </si>
  <si>
    <t>3295114205</t>
  </si>
  <si>
    <t>3295114209</t>
  </si>
  <si>
    <t>3295114207</t>
  </si>
  <si>
    <t>3295114211</t>
  </si>
  <si>
    <t>3295114201</t>
  </si>
  <si>
    <t>3295114612</t>
  </si>
  <si>
    <t>čisticí kus KGRE 150</t>
  </si>
  <si>
    <t>32953142017</t>
  </si>
  <si>
    <t>3295313601</t>
  </si>
  <si>
    <t>čisticí kus HTRE 70</t>
  </si>
  <si>
    <t>3295314601</t>
  </si>
  <si>
    <t>čisticí kus HTRE 100</t>
  </si>
  <si>
    <t>3295114403</t>
  </si>
  <si>
    <t>Redukce KGR125/150</t>
  </si>
  <si>
    <t>Hlavice ventilační HL810 polypropylen PP DN 110</t>
  </si>
  <si>
    <t>721273151</t>
  </si>
  <si>
    <t>Hlavice ventilační HL807 polypropylen PP DN 75</t>
  </si>
  <si>
    <t>721273245</t>
  </si>
  <si>
    <t>721273115</t>
  </si>
  <si>
    <t>Střešní vtok, koš,  HL62, DN110</t>
  </si>
  <si>
    <t>Přivzdušňovací ventil HL905-podomítková verze DN75</t>
  </si>
  <si>
    <t xml:space="preserve">Zápachová uzávěrka podomítková pro pračku DN 40/50 s přípojem vody </t>
  </si>
  <si>
    <t>877265211</t>
  </si>
  <si>
    <t>877265221</t>
  </si>
  <si>
    <t>877275211</t>
  </si>
  <si>
    <t>877275221</t>
  </si>
  <si>
    <t>87731522pc</t>
  </si>
  <si>
    <t>721211405</t>
  </si>
  <si>
    <t>Vpusť podlahová HL80.1  DN75, boční odpad</t>
  </si>
  <si>
    <t>Vpusť podlahová sprchová  HL540  DN50, boční odpad</t>
  </si>
  <si>
    <t>Montáž tvarovek z tvrdého PVC-systém KG nebo HT  jednoosé do DN 100</t>
  </si>
  <si>
    <t>Montáž tvarovek z tvrdého PVC-systém KG nebo HT dvouosé do DN 100</t>
  </si>
  <si>
    <t>Montáž tvarovek z tvrdého PVC-systém KG nebo HT jednoosé do DN 150</t>
  </si>
  <si>
    <t>Montáž tvarovek z tvrdého PVC-systém KG nebo HT dvouosé do DN 150</t>
  </si>
  <si>
    <t>Montáž vpusti boční do DN 110</t>
  </si>
  <si>
    <t>722174005</t>
  </si>
  <si>
    <t>Potrubí vodovodní plastové PPR svar polyfuze PN 16 D 40 x 6,7 mm</t>
  </si>
  <si>
    <t>166+45+48+24</t>
  </si>
  <si>
    <t>722130235</t>
  </si>
  <si>
    <t>Potrubí vodovodní ocelové závitové pozinkované svařované běžné DN 40</t>
  </si>
  <si>
    <t xml:space="preserve">    723 - Zdravotechnika - zařízení, rozvodné potrubí</t>
  </si>
  <si>
    <t>DZD Dražice</t>
  </si>
  <si>
    <t>Zásobník TV nepřímotopný stacionární OKC NT 250,242 litrů, DN584,, H1537, 32kW</t>
  </si>
  <si>
    <t>Montáž zásobníku akumulačního, 242 l</t>
  </si>
  <si>
    <t>čerpadlo oběhové teplovodní Grundfos ALPHA2 25-60 230V 180mm, cirkulační</t>
  </si>
  <si>
    <t>732429225</t>
  </si>
  <si>
    <t>potrubí vodovodní PE100 PN16 SDR11 6 m, 100 m, 20 x 2 mm</t>
  </si>
  <si>
    <t>286131080</t>
  </si>
  <si>
    <t>871171141</t>
  </si>
  <si>
    <t xml:space="preserve">Montáž potrubí z PE100 SDR 11 otevřený výkop svařovaných na tupo do D 40 </t>
  </si>
  <si>
    <t>Montáž trubního dílu PE potrubí svařovaného na tupo nebo elektrospojkou D 20 mm, tl.stěny 3,6 mm</t>
  </si>
  <si>
    <t>ESBE</t>
  </si>
  <si>
    <t>Směšovací TRV ventil ESBE, typ VTA321, DN20, 35-60°C (ventil na teplou vodu) G3/4" (umyvárna)</t>
  </si>
  <si>
    <t>Směšovací TRV ventil ESBE, typ 30MR, 35-60°C (ventil na teplou vodu) G1" (kotelna)</t>
  </si>
  <si>
    <t>Montáž armatury závitové s třemi závity do G 1</t>
  </si>
  <si>
    <t>M171205-732-02</t>
  </si>
  <si>
    <t>Uvedení technologického zařízení ohřevu TV , čerpadla a úpravny vody do provozu</t>
  </si>
  <si>
    <t>kpl.</t>
  </si>
  <si>
    <t>Filtr</t>
  </si>
  <si>
    <t>Zdvojený filtr pro zachycení mechanických nečistot a vodního kamene-filtr DEPURA DOUBLE AU, G1"(2xtřídílný filtr 10", max.10bar, vč.držáku, rozm.350x260mm), vč.montáže</t>
  </si>
  <si>
    <t xml:space="preserve">Kohout kulový přímý G 1/2 PN 42 do 185°C plnoprůtokový s koulí DADO vnitřní závit </t>
  </si>
  <si>
    <t>Ventil závitový pojistný G 3/4" / G1"</t>
  </si>
  <si>
    <t>IVA502040</t>
  </si>
  <si>
    <t>Automat.odvzdušňovací ventil I DN 15</t>
  </si>
  <si>
    <t>Kohout  zahradní vypouštěcí G 1/2 PN 10 do 110°C závitový</t>
  </si>
  <si>
    <t>734291126</t>
  </si>
  <si>
    <t>734209116</t>
  </si>
  <si>
    <t>Montáž armatury závitové s dvěma závity G 5/4</t>
  </si>
  <si>
    <t>734411118b</t>
  </si>
  <si>
    <t>Teploměr 0-120°C</t>
  </si>
  <si>
    <t>734421101c</t>
  </si>
  <si>
    <t>Tlakoměr 0-600 kPa (voda)</t>
  </si>
  <si>
    <t>Montáž armatury závitové s dvěma závity G 1</t>
  </si>
  <si>
    <t>734209115</t>
  </si>
  <si>
    <t>Přesun hmot procentní pro vnitřní rozvod v objektech v do 6 m</t>
  </si>
  <si>
    <t>Hilti</t>
  </si>
  <si>
    <t>Protipožární prostup potrubí PVC 110, protipožární manžeta Hilti, bandáž + tmel Hilti, vč.montáže</t>
  </si>
  <si>
    <t>ks</t>
  </si>
  <si>
    <t>Protipožární prostup potrubí HT 70, protipožární manžeta Hilti, bandáž + tmel Hilti, vč.montáže</t>
  </si>
  <si>
    <t>Protipožární prostup potrubí PPR 20, protipožární manžeta Hilti, bandáž + tmel Hilti, vč.montáže</t>
  </si>
  <si>
    <t>Protipožární prostup potrubí PPR 25, protipožární manžeta Hilti, bandáž + tmel Hilti, vč.montáže</t>
  </si>
  <si>
    <t>Protipožární prostup potrubí PPR 32, protipožární manžeta Hilti, bandáž + tmel Hilti, vč.montáže</t>
  </si>
  <si>
    <t>Protipožární prostup potrubí PPR 40, protipožární manžeta Hilti, bandáž + tmel Hilti, vč.montáže</t>
  </si>
  <si>
    <t xml:space="preserve">Montáž klozetových mís </t>
  </si>
  <si>
    <t>Klozet JIKA Lyry Plus 826387 keramický stojící s hlubokým splachováním , svislý odpad, duraplastové sedátko s poklopem 893380</t>
  </si>
  <si>
    <t>642360405</t>
  </si>
  <si>
    <t>Dětský klozet JIKA Baby 822037 se svislým odpadem , ploché splachování, s instalační sadou, vč.plastové nádržky Modul 893710pro samostatně stojící klozety, boční přívod vody 3/8" , Dual Fluh 3/6l, koleno, duroplastové sedátko Baby 897037 bez poklopu, plastové úchytky</t>
  </si>
  <si>
    <t>642110120</t>
  </si>
  <si>
    <t>Umyvadlo keramické 55cm  JIKA Deep by Jika 812612, 550x420mm, vývod uprostřed</t>
  </si>
  <si>
    <t>Zápachová uzávěrka HL132 pro umyvadla DN 40</t>
  </si>
  <si>
    <t>Kryt na sifon bílý</t>
  </si>
  <si>
    <t>642110100</t>
  </si>
  <si>
    <t>Dětské umyvadlo keramické 50cm  JIKA Deep by Jika 812611, 500x410mm, vývod uprostřed</t>
  </si>
  <si>
    <t>Umyvadlo keramické 50cm  JIKA Deep by Jika 812611, 500x410mm, vývod uprostřed</t>
  </si>
  <si>
    <t>551440465</t>
  </si>
  <si>
    <t>Elektronická bezdotyková umyvadlová baterie Grohe  chromovaná stojánková</t>
  </si>
  <si>
    <t>Baterie umyvadlová páková stojánková LYRA chromovaná</t>
  </si>
  <si>
    <t xml:space="preserve">Baterie dřezová páková nástěnná chrom LYRA SMART H3, raménko 210mm </t>
  </si>
  <si>
    <t xml:space="preserve">Baterie dřezová páková nástěnná chrom LYRA SMART H3, raménko 300mm </t>
  </si>
  <si>
    <t>725865310</t>
  </si>
  <si>
    <t>Baterie umyvadlová páková stojánková LYRA chromovaná na dětské umyvadlo</t>
  </si>
  <si>
    <t>Dřezová zápachová uzávěrka HL100G, DN50</t>
  </si>
  <si>
    <t>725865310.1</t>
  </si>
  <si>
    <t>Dřezová zápachová uzávěrka pro dvoudílný řez HL126.2  DN50</t>
  </si>
  <si>
    <t>Montáž baterie sprchové nástěnné podomítkové  s nastavitelnou výškou sprchy</t>
  </si>
  <si>
    <t>5514955pc</t>
  </si>
  <si>
    <t>Baterie sprchová podomítková Lyra Plus chrom  vč.sprchové sady</t>
  </si>
  <si>
    <t>Výlevka keramická Jika Mira 425x500mm</t>
  </si>
  <si>
    <t xml:space="preserve">Montáž klozetových a výlevkových mís </t>
  </si>
  <si>
    <t>Baterie dřezová páková nástěnná chrom LYRA SMART H3, raménko 210mm, použít pro výlevku</t>
  </si>
  <si>
    <t>Montáž baterie stojánkové dřezové  G 1/2 (výlevka)</t>
  </si>
  <si>
    <t>12003138</t>
  </si>
  <si>
    <t>Objímka dvoušroubová M 8 DN 25</t>
  </si>
  <si>
    <t>Objímka dvoušroubová M 8 DN 20</t>
  </si>
  <si>
    <t>12003128</t>
  </si>
  <si>
    <t>12004046</t>
  </si>
  <si>
    <t>Objímka dvoušroubová M 8 DN 32</t>
  </si>
  <si>
    <t>12004853</t>
  </si>
  <si>
    <t>Objímka dvoušroubová M 8 DN 40</t>
  </si>
  <si>
    <t>12006064</t>
  </si>
  <si>
    <t>Objímka dvoušroubová M 10 DN 50</t>
  </si>
  <si>
    <t>12007278</t>
  </si>
  <si>
    <t>Objímka dvoušroubová M 10 DN 65</t>
  </si>
  <si>
    <t>12102116</t>
  </si>
  <si>
    <t>Objímka dvoušroubová M 10 DN 100</t>
  </si>
  <si>
    <t>12133142</t>
  </si>
  <si>
    <t>Objímka dvoušroubová M 10 DN 125</t>
  </si>
  <si>
    <t>12133159</t>
  </si>
  <si>
    <t>Objímka dvoušroubová M 10 DN 150</t>
  </si>
  <si>
    <t>423915030</t>
  </si>
  <si>
    <t>třmen kruhový ON 130625 DN 25</t>
  </si>
  <si>
    <t>423915040</t>
  </si>
  <si>
    <t>třmen kruhový ON 130625 DN 32</t>
  </si>
  <si>
    <t>423915050</t>
  </si>
  <si>
    <t>třmen kruhový ON 130625 DN 40</t>
  </si>
  <si>
    <t>423915060</t>
  </si>
  <si>
    <t>třmen kruhový ON 130625 DN 50</t>
  </si>
  <si>
    <t>22081000</t>
  </si>
  <si>
    <t>22101000</t>
  </si>
  <si>
    <t>31384020</t>
  </si>
  <si>
    <t>32271820</t>
  </si>
  <si>
    <t>Konzola 27/18x200</t>
  </si>
  <si>
    <t>32384450</t>
  </si>
  <si>
    <t>Konzola 38/40x500</t>
  </si>
  <si>
    <t>31100830</t>
  </si>
  <si>
    <t>Sestava uchycení M8x30</t>
  </si>
  <si>
    <t>31101030</t>
  </si>
  <si>
    <t>Sestava uchycení M10x30</t>
  </si>
  <si>
    <t>24081330</t>
  </si>
  <si>
    <t>Spojovací matice M8</t>
  </si>
  <si>
    <t>24101730</t>
  </si>
  <si>
    <t>Spojovací matice M10</t>
  </si>
  <si>
    <t>Závitová tyč M10x(200-500mm)</t>
  </si>
  <si>
    <t>Závitová tyč M8x(200-500mm)</t>
  </si>
  <si>
    <t>Nosník 38/40x1000</t>
  </si>
  <si>
    <t xml:space="preserve">    771 - Podlahy, obklady</t>
  </si>
  <si>
    <t>771571113</t>
  </si>
  <si>
    <t xml:space="preserve">Montáž podlah z keramických dlaždic </t>
  </si>
  <si>
    <t>597611180</t>
  </si>
  <si>
    <t>771571121</t>
  </si>
  <si>
    <t>597614280</t>
  </si>
  <si>
    <t>771571810</t>
  </si>
  <si>
    <t>998771201</t>
  </si>
  <si>
    <t xml:space="preserve">Místnost č.120 (toalety,umývárna děti), č.128(úklidová komora), č.121,č.122,č.123( WC,sprcha , učitelky),č.111 (dolní kuchyň), č.104 (toalety),č.103 (toalety), č.203(umývárna děti). Č.202 (WC děti), č.206 (kuchyň), č.210 (umývárna děti), č.211 (WC děti),č.205 (umyvadlo)  </t>
  </si>
  <si>
    <t>Montáž  obkladů</t>
  </si>
  <si>
    <t>Dlaždice keramické Siko 33x33cm</t>
  </si>
  <si>
    <t>Obklday keramické Siko 20x50</t>
  </si>
  <si>
    <t>776141124</t>
  </si>
  <si>
    <t>Vyrovnání podlah stěrkou samonivelační tl 10 mm</t>
  </si>
  <si>
    <t>784181105</t>
  </si>
  <si>
    <t xml:space="preserve">Základní akrylátová jednonásobná penetrace podkladu </t>
  </si>
  <si>
    <t>784312025</t>
  </si>
  <si>
    <t xml:space="preserve">Dvojnásobné bílé vápenné malby </t>
  </si>
  <si>
    <t>Demontáž podlah a obkladů z dlaždic keramických kladených do malty (umyvárny, toalety,kuchyňe) 196m2 + prostory místností nad páteřním potrubím kanalizace  v 1.NP 73m2</t>
  </si>
  <si>
    <t>965042231</t>
  </si>
  <si>
    <t>m3</t>
  </si>
  <si>
    <t>Bourání podkladů pod dlažby nebo mazanin betonových  tl přes 100 mm, šířka 0,6m pl do 14 m2 (stávající páteřní kanalizace) v1NP</t>
  </si>
  <si>
    <t>175111101</t>
  </si>
  <si>
    <t>Obsypání potrubí ručně sypaninou bez prohození, uloženou do 3 m (kanalizace v 1NP)</t>
  </si>
  <si>
    <t>564871116</t>
  </si>
  <si>
    <t>Podklad ze štěrkodrtě ŠD tl. 300 mm ( kanalizace v 1.NP)</t>
  </si>
  <si>
    <t>174101101</t>
  </si>
  <si>
    <t>Zásyp jam, šachet rýh nebo kolem objektů sypaninou se zhutněním</t>
  </si>
  <si>
    <t>171201201</t>
  </si>
  <si>
    <t>Uložení sypaniny na skládky</t>
  </si>
  <si>
    <t>997013501</t>
  </si>
  <si>
    <t>Odvoz suti a vybouraných hmot na skládku nebo meziskládku do 1 km se složením</t>
  </si>
  <si>
    <t>997013831</t>
  </si>
  <si>
    <t>Poplatek za uložení stavebního směsného odpadu na skládce (skládkovné)</t>
  </si>
  <si>
    <t>Přesun hmot procentní pro podlahy,obklady z dlaždic v objektech v do 6 m</t>
  </si>
  <si>
    <t>97103344pc</t>
  </si>
  <si>
    <t>Vrtání otvorů ve zdivu, otvor DN 50</t>
  </si>
  <si>
    <t>97103345pc</t>
  </si>
  <si>
    <t>Vrtání otvorů do zdivu, otvor DN 80</t>
  </si>
  <si>
    <t>97103346pc</t>
  </si>
  <si>
    <t>Vrtání otvorů do zdivu, otvor DN 100</t>
  </si>
  <si>
    <t>97103343pc</t>
  </si>
  <si>
    <t>Vrtání otvorů ve zdivu, otvor DN 40</t>
  </si>
  <si>
    <t>Vrtání otvorů ve zdivu, otvor DN 32</t>
  </si>
  <si>
    <t>97103342pc</t>
  </si>
  <si>
    <t>97103341pc</t>
  </si>
  <si>
    <t>Vrtání otvorů ve zdivu, otvor DN 25</t>
  </si>
  <si>
    <t xml:space="preserve">    9 - Ostatní konstrukce a práce,bourání </t>
  </si>
  <si>
    <t>577134120</t>
  </si>
  <si>
    <t>Podkladový beton ( v místě páteřního rozvodu kanalizace 1.NP) tl.8cm nad páteřním potrubím kanalizace 1.NP</t>
  </si>
  <si>
    <t>71119120pc</t>
  </si>
  <si>
    <t xml:space="preserve">Provedení izolace proti zemní vlhkosti - D+M (nad páteřním potrubím kanalizace a odboček 1.NP) </t>
  </si>
  <si>
    <t>628331590</t>
  </si>
  <si>
    <t>pás těžký asfaltovaný SKLOBIT 40 MINERAL G 200 S40 (nad páteřním potrubím kanalizace v 1.NP)</t>
  </si>
  <si>
    <t>713131151</t>
  </si>
  <si>
    <t>Montáž izolace tepelné stěn a základů volně vloženými rohožemi, pásy, dílci, deskami 1 vrstva</t>
  </si>
  <si>
    <t>283723050</t>
  </si>
  <si>
    <t>deska z pěnového polystyrenu EPS 100 S 1000 x 500 x 50 mm</t>
  </si>
  <si>
    <t xml:space="preserve">    711 - Izolace proti vodě, vlhkosti </t>
  </si>
  <si>
    <t xml:space="preserve">    1 - Zemní práce</t>
  </si>
  <si>
    <t>131303102</t>
  </si>
  <si>
    <t>Hloubení jam ručním nebo pneum nářadím v nesoudržných horninách tř. 4</t>
  </si>
  <si>
    <t>Přívod vody pro zahradu 15,5 x 0,5x1,2</t>
  </si>
  <si>
    <t>131303109</t>
  </si>
  <si>
    <t>Příplatek za lepivost u hloubení jam ručním nebo pneum nářadím v hornině tř. 4</t>
  </si>
  <si>
    <t>Obsypání potrubí ručně sypaninou bez prohození, uloženou do 3 m</t>
  </si>
  <si>
    <t>181411131</t>
  </si>
  <si>
    <t xml:space="preserve">Založení parkového trávníku výsevem plochy do 1000 m2 v rovině </t>
  </si>
  <si>
    <t>005724100</t>
  </si>
  <si>
    <t>osivo směs travní parková</t>
  </si>
  <si>
    <t>185803111</t>
  </si>
  <si>
    <t>Ošetření trávníku shrabáním v rovině a svahu do 1:5</t>
  </si>
  <si>
    <t>7134908pc</t>
  </si>
  <si>
    <t>733110808</t>
  </si>
  <si>
    <t>734200821</t>
  </si>
  <si>
    <t>Demontáž armatury závitové se dvěma závity do G 1/2</t>
  </si>
  <si>
    <t>Odvoz materiálu do 1 km se složením</t>
  </si>
  <si>
    <t>998733205</t>
  </si>
  <si>
    <t>Přesun hmot procentní pro rozvody potrubí v objektech v do 48 m</t>
  </si>
  <si>
    <t xml:space="preserve">    733 - Demontáže rozvodné potrubí </t>
  </si>
  <si>
    <t>Demontáž izolace tepelné potrubí ZTI vnitřní voda a kanalizace</t>
  </si>
  <si>
    <t>33110855</t>
  </si>
  <si>
    <t>Demontáž potrubí kamenina kanalizace do DN150</t>
  </si>
  <si>
    <t xml:space="preserve">Rozvody vody a kanalizace </t>
  </si>
  <si>
    <t>Stavební úpravy, oprava sociálního zařízení</t>
  </si>
  <si>
    <t xml:space="preserve">Rozvody vody a kanalizace  </t>
  </si>
  <si>
    <t xml:space="preserve">Stavební úpravy, oprava sociálního zařízení </t>
  </si>
  <si>
    <t>Celkové náklady z rozpočtů</t>
  </si>
  <si>
    <t xml:space="preserve">Celkové náklady za stavbu </t>
  </si>
  <si>
    <t>Bourání podkladů pod dlažby nebo mazanin betonových  tl přes 100 mm, šířka 0,6m pl do 14 m2 (stávající  kanalizace,ZTI) v 2NP</t>
  </si>
  <si>
    <t>Podkladový beton ( v místě kanalizace 2.NP) tl.8cm nad  potrubím kanalizace21.NP</t>
  </si>
  <si>
    <t>Studénka</t>
  </si>
  <si>
    <t>Dlaždice keramické  33x33cm (místnosti v 1.NP  a 2.NP nad potrubím kanalizace )</t>
  </si>
  <si>
    <t>Podlahy místností komplet nad páteřním potrubím kanalizacevč.odboček  v 1.NP  a kanalizace v 1.NP a 2.NP</t>
  </si>
  <si>
    <t>612331121</t>
  </si>
  <si>
    <t>971033351</t>
  </si>
  <si>
    <t>Vybourání otvorů ve stropu p.l do 0,09 m2 na MVC nebo MV tl do125 mm (stoupací potrubí stávající íkanalizace)</t>
  </si>
  <si>
    <t>971033631</t>
  </si>
  <si>
    <t>Vybourání otvorů , drážek ve zdivu cihelném pl do 4 m2 na MVC nebo MV tl do 150 mm (stoupací potrubí stávající dešť.kanalizace)</t>
  </si>
  <si>
    <t>Cementová   omítka hladká jednovrstvá vnitřních stěn nanášená ručně</t>
  </si>
  <si>
    <t>Chemická úpravna vody AQUINA SMK-BNT , G1", objemové řízení, vč.montáže a přívodu elektro</t>
  </si>
  <si>
    <t>Montáž čerpadla oběhového přírubového DN 50 jednodílné vč.elektroinstalace</t>
  </si>
  <si>
    <t>331108pc</t>
  </si>
  <si>
    <t>Demontáž zařizovacích předmětů</t>
  </si>
  <si>
    <t>Poplatek za uložení stavebního směsného odpadu na skládce</t>
  </si>
  <si>
    <t>Nerez</t>
  </si>
  <si>
    <t>Nerezová skřňkaNIKA do zdi (30cmx30cmx10cm) pro í TRV ventil ESBE, typ VTA321 (umyvárna) vč.montáže</t>
  </si>
  <si>
    <t>Demontáž potrubí ocelového potrubí tř.11 a pozinkovaného ocelového závitového potrubí do DN50</t>
  </si>
  <si>
    <t>Dem</t>
  </si>
  <si>
    <t>Demontáž ohřívačů TV</t>
  </si>
  <si>
    <t>631312141</t>
  </si>
  <si>
    <t>Mazanina betonem prostým tl 4-5 cm</t>
  </si>
  <si>
    <t>Potrubí kanalizace k šachtě v dl.0,6m (0,6 x 1x1,4)</t>
  </si>
  <si>
    <t>Montáž střecha</t>
  </si>
  <si>
    <t>Zapravení střechy po nových a stávajících prostupech</t>
  </si>
  <si>
    <t>9197-Dlažba</t>
  </si>
  <si>
    <t>Demontáž zámkové dlažby</t>
  </si>
  <si>
    <t>9198-Dlažba</t>
  </si>
  <si>
    <t>Montáž zámkové dlažby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</si>
</sst>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00336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</font>
    <font>
      <sz val="9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name val="Trebuchet MS"/>
      <family val="2"/>
      <charset val="238"/>
    </font>
    <font>
      <b/>
      <sz val="8"/>
      <name val="Trebuchet MS"/>
      <family val="2"/>
    </font>
    <font>
      <i/>
      <sz val="8"/>
      <color rgb="FF0000FF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</font>
    <font>
      <sz val="8"/>
      <color rgb="FFFF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14" fontId="2" fillId="0" borderId="0" xfId="0" applyNumberFormat="1" applyFont="1" applyBorder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/>
    </xf>
    <xf numFmtId="0" fontId="37" fillId="0" borderId="26" xfId="0" applyFont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center" vertical="center" wrapText="1"/>
      <protection locked="0"/>
    </xf>
    <xf numFmtId="167" fontId="37" fillId="0" borderId="26" xfId="0" applyNumberFormat="1" applyFont="1" applyBorder="1" applyAlignment="1" applyProtection="1">
      <alignment vertical="center"/>
      <protection locked="0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0" xfId="0"/>
    <xf numFmtId="0" fontId="42" fillId="0" borderId="25" xfId="0" applyFont="1" applyBorder="1" applyAlignment="1" applyProtection="1">
      <alignment horizontal="center" vertical="center"/>
      <protection locked="0"/>
    </xf>
    <xf numFmtId="49" fontId="42" fillId="0" borderId="25" xfId="0" applyNumberFormat="1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center" vertical="center" wrapText="1"/>
      <protection locked="0"/>
    </xf>
    <xf numFmtId="167" fontId="42" fillId="0" borderId="25" xfId="0" applyNumberFormat="1" applyFont="1" applyBorder="1" applyAlignment="1" applyProtection="1">
      <alignment vertical="center"/>
      <protection locked="0"/>
    </xf>
    <xf numFmtId="0" fontId="43" fillId="0" borderId="0" xfId="0" applyFont="1" applyBorder="1" applyAlignment="1"/>
    <xf numFmtId="0" fontId="44" fillId="0" borderId="0" xfId="0" applyFont="1" applyBorder="1" applyAlignment="1">
      <alignment horizontal="left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167" fontId="4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6" fillId="0" borderId="25" xfId="0" applyFont="1" applyBorder="1" applyAlignment="1" applyProtection="1">
      <alignment horizontal="center" vertical="center"/>
      <protection locked="0"/>
    </xf>
    <xf numFmtId="49" fontId="46" fillId="0" borderId="25" xfId="0" applyNumberFormat="1" applyFont="1" applyBorder="1" applyAlignment="1" applyProtection="1">
      <alignment horizontal="left" vertical="center" wrapText="1"/>
      <protection locked="0"/>
    </xf>
    <xf numFmtId="0" fontId="46" fillId="0" borderId="25" xfId="0" applyFont="1" applyBorder="1" applyAlignment="1" applyProtection="1">
      <alignment horizontal="center" vertical="center" wrapText="1"/>
      <protection locked="0"/>
    </xf>
    <xf numFmtId="167" fontId="46" fillId="0" borderId="25" xfId="0" applyNumberFormat="1" applyFont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4" fontId="23" fillId="5" borderId="0" xfId="0" applyNumberFormat="1" applyFont="1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0" fontId="39" fillId="0" borderId="12" xfId="0" applyFont="1" applyBorder="1" applyAlignment="1">
      <alignment horizontal="left" vertical="center" wrapText="1"/>
    </xf>
    <xf numFmtId="0" fontId="41" fillId="0" borderId="25" xfId="0" applyFont="1" applyBorder="1" applyAlignment="1" applyProtection="1">
      <alignment horizontal="left" vertical="center" wrapText="1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2" fillId="2" borderId="0" xfId="1" applyFont="1" applyFill="1" applyAlignment="1" applyProtection="1">
      <alignment horizontal="center" vertical="center"/>
    </xf>
    <xf numFmtId="4" fontId="5" fillId="0" borderId="0" xfId="0" applyNumberFormat="1" applyFont="1" applyBorder="1" applyAlignment="1"/>
    <xf numFmtId="4" fontId="35" fillId="0" borderId="17" xfId="0" applyNumberFormat="1" applyFont="1" applyBorder="1" applyAlignment="1"/>
    <xf numFmtId="4" fontId="35" fillId="0" borderId="17" xfId="0" applyNumberFormat="1" applyFont="1" applyBorder="1" applyAlignment="1">
      <alignment vertical="center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vertical="center"/>
      <protection locked="0"/>
    </xf>
    <xf numFmtId="4" fontId="37" fillId="0" borderId="26" xfId="0" applyNumberFormat="1" applyFont="1" applyBorder="1" applyAlignment="1" applyProtection="1">
      <alignment vertical="center"/>
      <protection locked="0"/>
    </xf>
    <xf numFmtId="0" fontId="36" fillId="0" borderId="2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40" fillId="0" borderId="25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4" fontId="42" fillId="0" borderId="25" xfId="0" applyNumberFormat="1" applyFont="1" applyBorder="1" applyAlignment="1" applyProtection="1">
      <alignment vertical="center"/>
      <protection locked="0"/>
    </xf>
    <xf numFmtId="0" fontId="45" fillId="0" borderId="12" xfId="0" applyFont="1" applyBorder="1" applyAlignment="1">
      <alignment horizontal="left" vertical="center" wrapText="1"/>
    </xf>
    <xf numFmtId="0" fontId="45" fillId="0" borderId="12" xfId="0" applyFont="1" applyBorder="1" applyAlignment="1">
      <alignment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44" fillId="0" borderId="23" xfId="0" applyNumberFormat="1" applyFont="1" applyBorder="1" applyAlignment="1"/>
    <xf numFmtId="4" fontId="44" fillId="0" borderId="23" xfId="0" applyNumberFormat="1" applyFont="1" applyBorder="1" applyAlignment="1">
      <alignment vertical="center"/>
    </xf>
    <xf numFmtId="0" fontId="46" fillId="0" borderId="25" xfId="0" applyFont="1" applyBorder="1" applyAlignment="1" applyProtection="1">
      <alignment horizontal="left" vertical="center" wrapText="1"/>
      <protection locked="0"/>
    </xf>
    <xf numFmtId="4" fontId="46" fillId="0" borderId="25" xfId="0" applyNumberFormat="1" applyFont="1" applyBorder="1" applyAlignment="1" applyProtection="1">
      <alignment vertical="center"/>
      <protection locked="0"/>
    </xf>
    <xf numFmtId="0" fontId="47" fillId="0" borderId="12" xfId="0" applyFont="1" applyBorder="1" applyAlignment="1">
      <alignment horizontal="left" vertical="center" wrapText="1"/>
    </xf>
    <xf numFmtId="0" fontId="47" fillId="0" borderId="12" xfId="0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33" fillId="0" borderId="25" xfId="0" applyFont="1" applyBorder="1" applyAlignment="1" applyProtection="1">
      <alignment vertical="center"/>
      <protection locked="0"/>
    </xf>
    <xf numFmtId="0" fontId="46" fillId="0" borderId="25" xfId="0" applyFont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6"/>
  <sheetViews>
    <sheetView showGridLines="0" tabSelected="1" workbookViewId="0">
      <pane ySplit="1" topLeftCell="A2" activePane="bottomLeft" state="frozen"/>
      <selection pane="bottomLeft" activeCell="BE38" sqref="BE3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 x14ac:dyDescent="0.3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R2" s="227" t="s">
        <v>8</v>
      </c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9" t="s">
        <v>9</v>
      </c>
      <c r="BT2" s="19" t="s">
        <v>10</v>
      </c>
    </row>
    <row r="3" spans="1:73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 x14ac:dyDescent="0.3">
      <c r="B4" s="23"/>
      <c r="C4" s="206" t="s">
        <v>12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4"/>
      <c r="AS4" s="18" t="s">
        <v>13</v>
      </c>
      <c r="BS4" s="19" t="s">
        <v>14</v>
      </c>
    </row>
    <row r="5" spans="1:73" ht="14.45" customHeight="1" x14ac:dyDescent="0.3">
      <c r="B5" s="23"/>
      <c r="C5" s="25"/>
      <c r="D5" s="26" t="s">
        <v>15</v>
      </c>
      <c r="E5" s="25"/>
      <c r="F5" s="25"/>
      <c r="G5" s="25"/>
      <c r="H5" s="25"/>
      <c r="I5" s="25"/>
      <c r="J5" s="25"/>
      <c r="K5" s="208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5"/>
      <c r="AQ5" s="24"/>
      <c r="BS5" s="19" t="s">
        <v>9</v>
      </c>
    </row>
    <row r="6" spans="1:73" ht="36.950000000000003" customHeight="1" x14ac:dyDescent="0.3">
      <c r="B6" s="23"/>
      <c r="C6" s="25"/>
      <c r="D6" s="28" t="s">
        <v>16</v>
      </c>
      <c r="E6" s="25"/>
      <c r="F6" s="25"/>
      <c r="G6" s="25"/>
      <c r="H6" s="25"/>
      <c r="I6" s="25"/>
      <c r="J6" s="25"/>
      <c r="K6" s="210" t="s">
        <v>312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5"/>
      <c r="AQ6" s="24"/>
      <c r="BS6" s="19" t="s">
        <v>9</v>
      </c>
    </row>
    <row r="7" spans="1:73" ht="14.45" customHeight="1" x14ac:dyDescent="0.3">
      <c r="B7" s="23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5" customHeight="1" x14ac:dyDescent="0.3">
      <c r="B8" s="23"/>
      <c r="C8" s="25"/>
      <c r="D8" s="29" t="s">
        <v>19</v>
      </c>
      <c r="E8" s="25"/>
      <c r="F8" s="25"/>
      <c r="G8" s="25"/>
      <c r="H8" s="25"/>
      <c r="I8" s="25"/>
      <c r="J8" s="25"/>
      <c r="K8" s="169" t="s">
        <v>313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171">
        <v>44014</v>
      </c>
      <c r="AO8" s="25"/>
      <c r="AP8" s="25"/>
      <c r="AQ8" s="24"/>
      <c r="BS8" s="19" t="s">
        <v>9</v>
      </c>
    </row>
    <row r="9" spans="1:73" ht="14.45" customHeight="1" x14ac:dyDescent="0.3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5" customHeight="1" x14ac:dyDescent="0.3">
      <c r="B10" s="23"/>
      <c r="C10" s="25"/>
      <c r="D10" s="29" t="s">
        <v>21</v>
      </c>
      <c r="E10" s="25"/>
      <c r="F10" s="25"/>
      <c r="G10" s="25"/>
      <c r="H10" s="25"/>
      <c r="I10" s="170" t="s">
        <v>314</v>
      </c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22</v>
      </c>
      <c r="AL10" s="25"/>
      <c r="AM10" s="25"/>
      <c r="AN10" s="27" t="s">
        <v>5</v>
      </c>
      <c r="AO10" s="25"/>
      <c r="AP10" s="25"/>
      <c r="AQ10" s="24"/>
      <c r="BS10" s="19" t="s">
        <v>9</v>
      </c>
    </row>
    <row r="11" spans="1:73" ht="18.399999999999999" customHeight="1" x14ac:dyDescent="0.3">
      <c r="B11" s="23"/>
      <c r="C11" s="25"/>
      <c r="D11" s="25"/>
      <c r="E11" s="27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23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5" customHeight="1" x14ac:dyDescent="0.3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5" customHeight="1" x14ac:dyDescent="0.3">
      <c r="B13" s="23"/>
      <c r="C13" s="25"/>
      <c r="D13" s="29" t="s">
        <v>24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5" x14ac:dyDescent="0.3">
      <c r="B14" s="23"/>
      <c r="C14" s="25"/>
      <c r="D14" s="25"/>
      <c r="E14" s="27" t="s">
        <v>25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23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5" customHeight="1" x14ac:dyDescent="0.3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 x14ac:dyDescent="0.3">
      <c r="B16" s="23"/>
      <c r="C16" s="25"/>
      <c r="D16" s="29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4"/>
      <c r="BS16" s="19" t="s">
        <v>6</v>
      </c>
    </row>
    <row r="17" spans="2:71" ht="18.399999999999999" customHeight="1" x14ac:dyDescent="0.3">
      <c r="B17" s="23"/>
      <c r="C17" s="25"/>
      <c r="D17" s="25"/>
      <c r="E17" s="27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23</v>
      </c>
      <c r="AL17" s="25"/>
      <c r="AM17" s="25"/>
      <c r="AN17" s="27" t="s">
        <v>5</v>
      </c>
      <c r="AO17" s="25"/>
      <c r="AP17" s="25"/>
      <c r="AQ17" s="24"/>
      <c r="BS17" s="19" t="s">
        <v>28</v>
      </c>
    </row>
    <row r="18" spans="2:71" ht="6.95" customHeight="1" x14ac:dyDescent="0.3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9</v>
      </c>
    </row>
    <row r="19" spans="2:71" ht="14.45" customHeight="1" x14ac:dyDescent="0.3">
      <c r="B19" s="23"/>
      <c r="C19" s="25"/>
      <c r="D19" s="29" t="s">
        <v>29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4"/>
      <c r="BS19" s="19" t="s">
        <v>9</v>
      </c>
    </row>
    <row r="20" spans="2:71" ht="18.399999999999999" customHeight="1" x14ac:dyDescent="0.3">
      <c r="B20" s="23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23</v>
      </c>
      <c r="AL20" s="25"/>
      <c r="AM20" s="25"/>
      <c r="AN20" s="27" t="s">
        <v>5</v>
      </c>
      <c r="AO20" s="25"/>
      <c r="AP20" s="25"/>
      <c r="AQ20" s="24"/>
    </row>
    <row r="21" spans="2:71" ht="6.95" customHeight="1" x14ac:dyDescent="0.3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 x14ac:dyDescent="0.3">
      <c r="B22" s="23"/>
      <c r="C22" s="25"/>
      <c r="D22" s="29" t="s">
        <v>30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 x14ac:dyDescent="0.3">
      <c r="B23" s="23"/>
      <c r="C23" s="25"/>
      <c r="D23" s="25"/>
      <c r="E23" s="211" t="s">
        <v>5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5"/>
      <c r="AP23" s="25"/>
      <c r="AQ23" s="24"/>
    </row>
    <row r="24" spans="2:71" ht="6.95" customHeight="1" x14ac:dyDescent="0.3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 x14ac:dyDescent="0.3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5" customHeight="1" x14ac:dyDescent="0.3">
      <c r="B26" s="23"/>
      <c r="C26" s="25"/>
      <c r="D26" s="31" t="s">
        <v>582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35">
        <f>ROUND(AG87,2)</f>
        <v>0</v>
      </c>
      <c r="AL26" s="209"/>
      <c r="AM26" s="209"/>
      <c r="AN26" s="209"/>
      <c r="AO26" s="209"/>
      <c r="AP26" s="25"/>
      <c r="AQ26" s="24"/>
    </row>
    <row r="27" spans="2:71" ht="14.45" customHeight="1" x14ac:dyDescent="0.3">
      <c r="B27" s="23"/>
      <c r="C27" s="25"/>
      <c r="D27" s="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35"/>
      <c r="AL27" s="235"/>
      <c r="AM27" s="235"/>
      <c r="AN27" s="235"/>
      <c r="AO27" s="235"/>
      <c r="AP27" s="25"/>
      <c r="AQ27" s="24"/>
    </row>
    <row r="28" spans="2:71" s="1" customFormat="1" ht="6.95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 x14ac:dyDescent="0.3">
      <c r="B29" s="32"/>
      <c r="C29" s="33"/>
      <c r="D29" s="35" t="s">
        <v>31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36">
        <f>ROUND(AK26+AK27,2)</f>
        <v>0</v>
      </c>
      <c r="AL29" s="237"/>
      <c r="AM29" s="237"/>
      <c r="AN29" s="237"/>
      <c r="AO29" s="237"/>
      <c r="AP29" s="33"/>
      <c r="AQ29" s="34"/>
    </row>
    <row r="30" spans="2:71" s="1" customFormat="1" ht="6.9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 x14ac:dyDescent="0.3">
      <c r="B31" s="37"/>
      <c r="C31" s="195"/>
      <c r="D31" s="194" t="s">
        <v>32</v>
      </c>
      <c r="E31" s="195"/>
      <c r="F31" s="194" t="s">
        <v>33</v>
      </c>
      <c r="G31" s="195"/>
      <c r="H31" s="195"/>
      <c r="I31" s="195"/>
      <c r="J31" s="195"/>
      <c r="K31" s="195"/>
      <c r="L31" s="201">
        <v>0.21</v>
      </c>
      <c r="M31" s="201"/>
      <c r="N31" s="201"/>
      <c r="O31" s="201"/>
      <c r="P31" s="195"/>
      <c r="Q31" s="38"/>
      <c r="R31" s="38"/>
      <c r="S31" s="38"/>
      <c r="T31" s="41" t="s">
        <v>34</v>
      </c>
      <c r="U31" s="38"/>
      <c r="V31" s="38"/>
      <c r="W31" s="202">
        <f>SUM(AK29)</f>
        <v>0</v>
      </c>
      <c r="X31" s="203"/>
      <c r="Y31" s="203"/>
      <c r="Z31" s="203"/>
      <c r="AA31" s="203"/>
      <c r="AB31" s="203"/>
      <c r="AC31" s="203"/>
      <c r="AD31" s="203"/>
      <c r="AE31" s="203"/>
      <c r="AF31" s="38"/>
      <c r="AG31" s="38"/>
      <c r="AH31" s="38"/>
      <c r="AI31" s="38"/>
      <c r="AJ31" s="38"/>
      <c r="AK31" s="202">
        <f>SUM(AN88+AN91)</f>
        <v>0</v>
      </c>
      <c r="AL31" s="203"/>
      <c r="AM31" s="203"/>
      <c r="AN31" s="203"/>
      <c r="AO31" s="203"/>
      <c r="AP31" s="38"/>
      <c r="AQ31" s="42"/>
    </row>
    <row r="32" spans="2:71" s="2" customFormat="1" ht="14.45" customHeight="1" x14ac:dyDescent="0.3">
      <c r="B32" s="37"/>
      <c r="C32" s="38"/>
      <c r="D32" s="38"/>
      <c r="E32" s="38"/>
      <c r="F32" s="39" t="s">
        <v>35</v>
      </c>
      <c r="G32" s="38"/>
      <c r="H32" s="38"/>
      <c r="I32" s="38"/>
      <c r="J32" s="38"/>
      <c r="K32" s="38"/>
      <c r="L32" s="201">
        <v>0.15</v>
      </c>
      <c r="M32" s="203"/>
      <c r="N32" s="203"/>
      <c r="O32" s="203"/>
      <c r="P32" s="38"/>
      <c r="Q32" s="38"/>
      <c r="R32" s="38"/>
      <c r="S32" s="38"/>
      <c r="T32" s="41" t="s">
        <v>34</v>
      </c>
      <c r="U32" s="38"/>
      <c r="V32" s="38"/>
      <c r="W32" s="202"/>
      <c r="X32" s="203"/>
      <c r="Y32" s="203"/>
      <c r="Z32" s="203"/>
      <c r="AA32" s="203"/>
      <c r="AB32" s="203"/>
      <c r="AC32" s="203"/>
      <c r="AD32" s="203"/>
      <c r="AE32" s="203"/>
      <c r="AF32" s="38"/>
      <c r="AG32" s="38"/>
      <c r="AH32" s="38"/>
      <c r="AI32" s="38"/>
      <c r="AJ32" s="38"/>
      <c r="AK32" s="202"/>
      <c r="AL32" s="203"/>
      <c r="AM32" s="203"/>
      <c r="AN32" s="203"/>
      <c r="AO32" s="203"/>
      <c r="AP32" s="38"/>
      <c r="AQ32" s="42"/>
    </row>
    <row r="33" spans="2:43" s="2" customFormat="1" ht="14.45" hidden="1" customHeight="1" x14ac:dyDescent="0.3">
      <c r="B33" s="37"/>
      <c r="C33" s="38"/>
      <c r="D33" s="38"/>
      <c r="E33" s="38"/>
      <c r="F33" s="39" t="s">
        <v>36</v>
      </c>
      <c r="G33" s="38"/>
      <c r="H33" s="38"/>
      <c r="I33" s="38"/>
      <c r="J33" s="38"/>
      <c r="K33" s="38"/>
      <c r="L33" s="201">
        <v>0.21</v>
      </c>
      <c r="M33" s="203"/>
      <c r="N33" s="203"/>
      <c r="O33" s="203"/>
      <c r="P33" s="38"/>
      <c r="Q33" s="38"/>
      <c r="R33" s="38"/>
      <c r="S33" s="38"/>
      <c r="T33" s="41" t="s">
        <v>34</v>
      </c>
      <c r="U33" s="38"/>
      <c r="V33" s="38"/>
      <c r="W33" s="202" t="e">
        <f>ROUND(BB87+SUM(CF94),2)</f>
        <v>#REF!</v>
      </c>
      <c r="X33" s="203"/>
      <c r="Y33" s="203"/>
      <c r="Z33" s="203"/>
      <c r="AA33" s="203"/>
      <c r="AB33" s="203"/>
      <c r="AC33" s="203"/>
      <c r="AD33" s="203"/>
      <c r="AE33" s="203"/>
      <c r="AF33" s="38"/>
      <c r="AG33" s="38"/>
      <c r="AH33" s="38"/>
      <c r="AI33" s="38"/>
      <c r="AJ33" s="38"/>
      <c r="AK33" s="202">
        <v>0</v>
      </c>
      <c r="AL33" s="203"/>
      <c r="AM33" s="203"/>
      <c r="AN33" s="203"/>
      <c r="AO33" s="203"/>
      <c r="AP33" s="38"/>
      <c r="AQ33" s="42"/>
    </row>
    <row r="34" spans="2:43" s="2" customFormat="1" ht="14.45" hidden="1" customHeight="1" x14ac:dyDescent="0.3">
      <c r="B34" s="37"/>
      <c r="C34" s="38"/>
      <c r="D34" s="38"/>
      <c r="E34" s="38"/>
      <c r="F34" s="39" t="s">
        <v>37</v>
      </c>
      <c r="G34" s="38"/>
      <c r="H34" s="38"/>
      <c r="I34" s="38"/>
      <c r="J34" s="38"/>
      <c r="K34" s="38"/>
      <c r="L34" s="201">
        <v>0.15</v>
      </c>
      <c r="M34" s="203"/>
      <c r="N34" s="203"/>
      <c r="O34" s="203"/>
      <c r="P34" s="38"/>
      <c r="Q34" s="38"/>
      <c r="R34" s="38"/>
      <c r="S34" s="38"/>
      <c r="T34" s="41" t="s">
        <v>34</v>
      </c>
      <c r="U34" s="38"/>
      <c r="V34" s="38"/>
      <c r="W34" s="202" t="e">
        <f>ROUND(BC87+SUM(CG94),2)</f>
        <v>#REF!</v>
      </c>
      <c r="X34" s="203"/>
      <c r="Y34" s="203"/>
      <c r="Z34" s="203"/>
      <c r="AA34" s="203"/>
      <c r="AB34" s="203"/>
      <c r="AC34" s="203"/>
      <c r="AD34" s="203"/>
      <c r="AE34" s="203"/>
      <c r="AF34" s="38"/>
      <c r="AG34" s="38"/>
      <c r="AH34" s="38"/>
      <c r="AI34" s="38"/>
      <c r="AJ34" s="38"/>
      <c r="AK34" s="202">
        <v>0</v>
      </c>
      <c r="AL34" s="203"/>
      <c r="AM34" s="203"/>
      <c r="AN34" s="203"/>
      <c r="AO34" s="203"/>
      <c r="AP34" s="38"/>
      <c r="AQ34" s="42"/>
    </row>
    <row r="35" spans="2:43" s="2" customFormat="1" ht="14.45" hidden="1" customHeight="1" x14ac:dyDescent="0.3">
      <c r="B35" s="37"/>
      <c r="C35" s="38"/>
      <c r="D35" s="38"/>
      <c r="E35" s="38"/>
      <c r="F35" s="39" t="s">
        <v>38</v>
      </c>
      <c r="G35" s="38"/>
      <c r="H35" s="38"/>
      <c r="I35" s="38"/>
      <c r="J35" s="38"/>
      <c r="K35" s="38"/>
      <c r="L35" s="201">
        <v>0</v>
      </c>
      <c r="M35" s="203"/>
      <c r="N35" s="203"/>
      <c r="O35" s="203"/>
      <c r="P35" s="38"/>
      <c r="Q35" s="38"/>
      <c r="R35" s="38"/>
      <c r="S35" s="38"/>
      <c r="T35" s="41" t="s">
        <v>34</v>
      </c>
      <c r="U35" s="38"/>
      <c r="V35" s="38"/>
      <c r="W35" s="202" t="e">
        <f>ROUND(BD87+SUM(CH94),2)</f>
        <v>#REF!</v>
      </c>
      <c r="X35" s="203"/>
      <c r="Y35" s="203"/>
      <c r="Z35" s="203"/>
      <c r="AA35" s="203"/>
      <c r="AB35" s="203"/>
      <c r="AC35" s="203"/>
      <c r="AD35" s="203"/>
      <c r="AE35" s="203"/>
      <c r="AF35" s="38"/>
      <c r="AG35" s="38"/>
      <c r="AH35" s="38"/>
      <c r="AI35" s="38"/>
      <c r="AJ35" s="38"/>
      <c r="AK35" s="202">
        <v>0</v>
      </c>
      <c r="AL35" s="203"/>
      <c r="AM35" s="203"/>
      <c r="AN35" s="203"/>
      <c r="AO35" s="203"/>
      <c r="AP35" s="38"/>
      <c r="AQ35" s="42"/>
    </row>
    <row r="36" spans="2:43" s="1" customFormat="1" ht="6.95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 x14ac:dyDescent="0.3">
      <c r="B37" s="32"/>
      <c r="C37" s="43"/>
      <c r="D37" s="44" t="s">
        <v>39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40</v>
      </c>
      <c r="U37" s="45"/>
      <c r="V37" s="45"/>
      <c r="W37" s="45"/>
      <c r="X37" s="216" t="s">
        <v>41</v>
      </c>
      <c r="Y37" s="217"/>
      <c r="Z37" s="217"/>
      <c r="AA37" s="217"/>
      <c r="AB37" s="217"/>
      <c r="AC37" s="45"/>
      <c r="AD37" s="45"/>
      <c r="AE37" s="45"/>
      <c r="AF37" s="45"/>
      <c r="AG37" s="45"/>
      <c r="AH37" s="45"/>
      <c r="AI37" s="45"/>
      <c r="AJ37" s="45"/>
      <c r="AK37" s="218">
        <f>SUM(AK31)</f>
        <v>0</v>
      </c>
      <c r="AL37" s="217"/>
      <c r="AM37" s="217"/>
      <c r="AN37" s="217"/>
      <c r="AO37" s="219"/>
      <c r="AP37" s="43"/>
      <c r="AQ37" s="34"/>
    </row>
    <row r="38" spans="2:43" s="1" customFormat="1" ht="14.4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x14ac:dyDescent="0.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 x14ac:dyDescent="0.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 x14ac:dyDescent="0.3">
      <c r="B49" s="32"/>
      <c r="C49" s="33"/>
      <c r="D49" s="47" t="s">
        <v>42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43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 x14ac:dyDescent="0.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 x14ac:dyDescent="0.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 x14ac:dyDescent="0.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 x14ac:dyDescent="0.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 x14ac:dyDescent="0.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 x14ac:dyDescent="0.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 x14ac:dyDescent="0.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5" x14ac:dyDescent="0.3">
      <c r="B58" s="32"/>
      <c r="C58" s="33"/>
      <c r="D58" s="52" t="s">
        <v>44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45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44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45</v>
      </c>
      <c r="AN58" s="53"/>
      <c r="AO58" s="55"/>
      <c r="AP58" s="33"/>
      <c r="AQ58" s="34"/>
    </row>
    <row r="59" spans="2:43" x14ac:dyDescent="0.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 x14ac:dyDescent="0.3">
      <c r="B60" s="32"/>
      <c r="C60" s="33"/>
      <c r="D60" s="47" t="s">
        <v>46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47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 x14ac:dyDescent="0.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 x14ac:dyDescent="0.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 x14ac:dyDescent="0.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 x14ac:dyDescent="0.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 x14ac:dyDescent="0.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 x14ac:dyDescent="0.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 x14ac:dyDescent="0.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5" x14ac:dyDescent="0.3">
      <c r="B69" s="32"/>
      <c r="C69" s="33"/>
      <c r="D69" s="52" t="s">
        <v>44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45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44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45</v>
      </c>
      <c r="AN69" s="53"/>
      <c r="AO69" s="55"/>
      <c r="AP69" s="33"/>
      <c r="AQ69" s="34"/>
    </row>
    <row r="70" spans="2:43" s="1" customFormat="1" ht="6.95" customHeight="1" x14ac:dyDescent="0.3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 x14ac:dyDescent="0.3">
      <c r="B76" s="32"/>
      <c r="C76" s="206" t="s">
        <v>48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4"/>
    </row>
    <row r="77" spans="2:43" s="3" customFormat="1" ht="14.45" customHeight="1" x14ac:dyDescent="0.3">
      <c r="B77" s="62"/>
      <c r="C77" s="29" t="s">
        <v>15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 x14ac:dyDescent="0.3">
      <c r="B78" s="65"/>
      <c r="C78" s="66" t="s">
        <v>16</v>
      </c>
      <c r="D78" s="67"/>
      <c r="E78" s="67"/>
      <c r="F78" s="67"/>
      <c r="G78" s="67"/>
      <c r="H78" s="67"/>
      <c r="I78" s="67"/>
      <c r="J78" s="67"/>
      <c r="K78" s="67"/>
      <c r="L78" s="220" t="str">
        <f>K6</f>
        <v>Výměna rozvodů vody, odpadů a oprava sociálního zařízení celé                       MŠ Komenského ve Studénce</v>
      </c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67"/>
      <c r="AQ78" s="68"/>
    </row>
    <row r="79" spans="2:43" s="1" customFormat="1" ht="6.95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 x14ac:dyDescent="0.3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 xml:space="preserve">Studénka 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70"/>
      <c r="AN80" s="33"/>
      <c r="AO80" s="33"/>
      <c r="AP80" s="33"/>
      <c r="AQ80" s="34"/>
    </row>
    <row r="81" spans="1:76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 x14ac:dyDescent="0.3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/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26</v>
      </c>
      <c r="AJ82" s="33"/>
      <c r="AK82" s="33"/>
      <c r="AL82" s="33"/>
      <c r="AM82" s="222" t="str">
        <f>IF(E17="","",E17)</f>
        <v/>
      </c>
      <c r="AN82" s="222"/>
      <c r="AO82" s="222"/>
      <c r="AP82" s="222"/>
      <c r="AQ82" s="34"/>
      <c r="AS82" s="231" t="s">
        <v>49</v>
      </c>
      <c r="AT82" s="232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 x14ac:dyDescent="0.3">
      <c r="B83" s="32"/>
      <c r="C83" s="29" t="s">
        <v>24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>bude určen výběrem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29</v>
      </c>
      <c r="AJ83" s="33"/>
      <c r="AK83" s="33"/>
      <c r="AL83" s="33"/>
      <c r="AM83" s="222" t="str">
        <f>IF(E20="","",E20)</f>
        <v/>
      </c>
      <c r="AN83" s="222"/>
      <c r="AO83" s="222"/>
      <c r="AP83" s="222"/>
      <c r="AQ83" s="34"/>
      <c r="AS83" s="233"/>
      <c r="AT83" s="234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233"/>
      <c r="AT84" s="234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 x14ac:dyDescent="0.3">
      <c r="B85" s="32"/>
      <c r="C85" s="212" t="s">
        <v>50</v>
      </c>
      <c r="D85" s="213"/>
      <c r="E85" s="213"/>
      <c r="F85" s="213"/>
      <c r="G85" s="213"/>
      <c r="H85" s="72"/>
      <c r="I85" s="214" t="s">
        <v>51</v>
      </c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4" t="s">
        <v>52</v>
      </c>
      <c r="AH85" s="213"/>
      <c r="AI85" s="213"/>
      <c r="AJ85" s="213"/>
      <c r="AK85" s="213"/>
      <c r="AL85" s="213"/>
      <c r="AM85" s="213"/>
      <c r="AN85" s="214" t="s">
        <v>53</v>
      </c>
      <c r="AO85" s="213"/>
      <c r="AP85" s="215"/>
      <c r="AQ85" s="34"/>
      <c r="AS85" s="73" t="s">
        <v>54</v>
      </c>
      <c r="AT85" s="74" t="s">
        <v>55</v>
      </c>
      <c r="AU85" s="74" t="s">
        <v>56</v>
      </c>
      <c r="AV85" s="74" t="s">
        <v>57</v>
      </c>
      <c r="AW85" s="74" t="s">
        <v>58</v>
      </c>
      <c r="AX85" s="74" t="s">
        <v>59</v>
      </c>
      <c r="AY85" s="74" t="s">
        <v>60</v>
      </c>
      <c r="AZ85" s="74" t="s">
        <v>61</v>
      </c>
      <c r="BA85" s="74" t="s">
        <v>62</v>
      </c>
      <c r="BB85" s="74" t="s">
        <v>63</v>
      </c>
      <c r="BC85" s="74" t="s">
        <v>64</v>
      </c>
      <c r="BD85" s="75" t="s">
        <v>65</v>
      </c>
    </row>
    <row r="86" spans="1:76" s="1" customFormat="1" ht="10.9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 x14ac:dyDescent="0.3">
      <c r="B87" s="65"/>
      <c r="C87" s="77" t="s">
        <v>582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229">
        <f>ROUND(SUM(AG88:AG91),2)</f>
        <v>0</v>
      </c>
      <c r="AH87" s="229"/>
      <c r="AI87" s="229"/>
      <c r="AJ87" s="229"/>
      <c r="AK87" s="229"/>
      <c r="AL87" s="229"/>
      <c r="AM87" s="229"/>
      <c r="AN87" s="230">
        <f>SUM(AN88+AN91)</f>
        <v>0</v>
      </c>
      <c r="AO87" s="230"/>
      <c r="AP87" s="230"/>
      <c r="AQ87" s="68"/>
      <c r="AS87" s="79" t="e">
        <f>ROUND(SUM(AS88:AS91),2)</f>
        <v>#REF!</v>
      </c>
      <c r="AT87" s="80" t="e">
        <f>ROUND(SUM(AV87:AW87),2)</f>
        <v>#REF!</v>
      </c>
      <c r="AU87" s="81" t="e">
        <f>ROUND(SUM(AU88:AU91),5)</f>
        <v>#REF!</v>
      </c>
      <c r="AV87" s="80" t="e">
        <f>ROUND(AZ87*L31,2)</f>
        <v>#REF!</v>
      </c>
      <c r="AW87" s="80" t="e">
        <f>ROUND(BA87*L32,2)</f>
        <v>#REF!</v>
      </c>
      <c r="AX87" s="80" t="e">
        <f>ROUND(BB87*L31,2)</f>
        <v>#REF!</v>
      </c>
      <c r="AY87" s="80" t="e">
        <f>ROUND(BC87*L32,2)</f>
        <v>#REF!</v>
      </c>
      <c r="AZ87" s="80" t="e">
        <f>ROUND(SUM(AZ88:AZ91),2)</f>
        <v>#REF!</v>
      </c>
      <c r="BA87" s="80" t="e">
        <f>ROUND(SUM(BA88:BA91),2)</f>
        <v>#REF!</v>
      </c>
      <c r="BB87" s="80" t="e">
        <f>ROUND(SUM(BB88:BB91),2)</f>
        <v>#REF!</v>
      </c>
      <c r="BC87" s="80" t="e">
        <f>ROUND(SUM(BC88:BC91),2)</f>
        <v>#REF!</v>
      </c>
      <c r="BD87" s="82" t="e">
        <f>ROUND(SUM(BD88:BD91),2)</f>
        <v>#REF!</v>
      </c>
      <c r="BS87" s="83" t="s">
        <v>66</v>
      </c>
      <c r="BT87" s="83" t="s">
        <v>67</v>
      </c>
      <c r="BU87" s="84" t="s">
        <v>68</v>
      </c>
      <c r="BV87" s="83" t="s">
        <v>69</v>
      </c>
      <c r="BW87" s="83" t="s">
        <v>70</v>
      </c>
      <c r="BX87" s="83" t="s">
        <v>71</v>
      </c>
    </row>
    <row r="88" spans="1:76" s="5" customFormat="1" ht="31.5" customHeight="1" x14ac:dyDescent="0.3">
      <c r="A88" s="85" t="s">
        <v>72</v>
      </c>
      <c r="B88" s="86"/>
      <c r="C88" s="87"/>
      <c r="D88" s="223"/>
      <c r="E88" s="223"/>
      <c r="F88" s="223"/>
      <c r="G88" s="223"/>
      <c r="H88" s="223"/>
      <c r="I88" s="88"/>
      <c r="J88" s="223" t="s">
        <v>580</v>
      </c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  <c r="AG88" s="224">
        <f>'Zdravotní insta...'!M30</f>
        <v>0</v>
      </c>
      <c r="AH88" s="225"/>
      <c r="AI88" s="225"/>
      <c r="AJ88" s="225"/>
      <c r="AK88" s="225"/>
      <c r="AL88" s="225"/>
      <c r="AM88" s="225"/>
      <c r="AN88" s="224">
        <f>SUM(AG88,AT88)</f>
        <v>0</v>
      </c>
      <c r="AO88" s="225"/>
      <c r="AP88" s="225"/>
      <c r="AQ88" s="89"/>
      <c r="AS88" s="90">
        <f>'Zdravotní insta...'!M28</f>
        <v>0</v>
      </c>
      <c r="AT88" s="91">
        <f>ROUND(SUM(AV88:AW88),2)</f>
        <v>0</v>
      </c>
      <c r="AU88" s="92" t="e">
        <f>'Zdravotní insta...'!W119</f>
        <v>#REF!</v>
      </c>
      <c r="AV88" s="91">
        <f>'Zdravotní insta...'!M32</f>
        <v>0</v>
      </c>
      <c r="AW88" s="91">
        <f>'Zdravotní insta...'!M33</f>
        <v>0</v>
      </c>
      <c r="AX88" s="91">
        <f>'Zdravotní insta...'!M34</f>
        <v>0</v>
      </c>
      <c r="AY88" s="91">
        <f>'Zdravotní insta...'!M35</f>
        <v>0</v>
      </c>
      <c r="AZ88" s="91">
        <f>'Zdravotní insta...'!H32</f>
        <v>0</v>
      </c>
      <c r="BA88" s="91">
        <f>'Zdravotní insta...'!H33</f>
        <v>0</v>
      </c>
      <c r="BB88" s="91">
        <f>'Zdravotní insta...'!H34</f>
        <v>0</v>
      </c>
      <c r="BC88" s="91">
        <f>'Zdravotní insta...'!H35</f>
        <v>0</v>
      </c>
      <c r="BD88" s="93">
        <f>'Zdravotní insta...'!H36</f>
        <v>0</v>
      </c>
      <c r="BT88" s="94" t="s">
        <v>73</v>
      </c>
      <c r="BV88" s="94" t="s">
        <v>69</v>
      </c>
      <c r="BW88" s="94" t="s">
        <v>74</v>
      </c>
      <c r="BX88" s="94" t="s">
        <v>70</v>
      </c>
    </row>
    <row r="89" spans="1:76" s="5" customFormat="1" ht="16.5" customHeight="1" x14ac:dyDescent="0.3">
      <c r="A89" s="85" t="s">
        <v>72</v>
      </c>
      <c r="B89" s="86"/>
      <c r="C89" s="87"/>
      <c r="D89" s="223"/>
      <c r="E89" s="223"/>
      <c r="F89" s="223"/>
      <c r="G89" s="223"/>
      <c r="H89" s="223"/>
      <c r="I89" s="88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4"/>
      <c r="AH89" s="225"/>
      <c r="AI89" s="225"/>
      <c r="AJ89" s="225"/>
      <c r="AK89" s="225"/>
      <c r="AL89" s="225"/>
      <c r="AM89" s="225"/>
      <c r="AN89" s="224"/>
      <c r="AO89" s="225"/>
      <c r="AP89" s="225"/>
      <c r="AQ89" s="89"/>
      <c r="AS89" s="90" t="e">
        <f>#REF!</f>
        <v>#REF!</v>
      </c>
      <c r="AT89" s="91" t="e">
        <f>ROUND(SUM(AV89:AW89),2)</f>
        <v>#REF!</v>
      </c>
      <c r="AU89" s="92" t="e">
        <f>#REF!</f>
        <v>#REF!</v>
      </c>
      <c r="AV89" s="91" t="e">
        <f>#REF!</f>
        <v>#REF!</v>
      </c>
      <c r="AW89" s="91" t="e">
        <f>#REF!</f>
        <v>#REF!</v>
      </c>
      <c r="AX89" s="91" t="e">
        <f>#REF!</f>
        <v>#REF!</v>
      </c>
      <c r="AY89" s="91" t="e">
        <f>#REF!</f>
        <v>#REF!</v>
      </c>
      <c r="AZ89" s="91" t="e">
        <f>#REF!</f>
        <v>#REF!</v>
      </c>
      <c r="BA89" s="91" t="e">
        <f>#REF!</f>
        <v>#REF!</v>
      </c>
      <c r="BB89" s="91" t="e">
        <f>#REF!</f>
        <v>#REF!</v>
      </c>
      <c r="BC89" s="91" t="e">
        <f>#REF!</f>
        <v>#REF!</v>
      </c>
      <c r="BD89" s="93" t="e">
        <f>#REF!</f>
        <v>#REF!</v>
      </c>
      <c r="BT89" s="94" t="s">
        <v>73</v>
      </c>
      <c r="BV89" s="94" t="s">
        <v>69</v>
      </c>
      <c r="BW89" s="94" t="s">
        <v>75</v>
      </c>
      <c r="BX89" s="94" t="s">
        <v>70</v>
      </c>
    </row>
    <row r="90" spans="1:76" s="5" customFormat="1" ht="16.5" customHeight="1" x14ac:dyDescent="0.3">
      <c r="A90" s="85" t="s">
        <v>72</v>
      </c>
      <c r="B90" s="86"/>
      <c r="C90" s="87"/>
      <c r="D90" s="223"/>
      <c r="E90" s="223"/>
      <c r="F90" s="223"/>
      <c r="G90" s="223"/>
      <c r="H90" s="223"/>
      <c r="I90" s="88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4"/>
      <c r="AH90" s="225"/>
      <c r="AI90" s="225"/>
      <c r="AJ90" s="225"/>
      <c r="AK90" s="225"/>
      <c r="AL90" s="225"/>
      <c r="AM90" s="225"/>
      <c r="AN90" s="224"/>
      <c r="AO90" s="225"/>
      <c r="AP90" s="225"/>
      <c r="AQ90" s="89"/>
      <c r="AS90" s="90" t="e">
        <f>#REF!</f>
        <v>#REF!</v>
      </c>
      <c r="AT90" s="91" t="e">
        <f>ROUND(SUM(AV90:AW90),2)</f>
        <v>#REF!</v>
      </c>
      <c r="AU90" s="92" t="e">
        <f>#REF!</f>
        <v>#REF!</v>
      </c>
      <c r="AV90" s="91" t="e">
        <f>#REF!</f>
        <v>#REF!</v>
      </c>
      <c r="AW90" s="91" t="e">
        <f>#REF!</f>
        <v>#REF!</v>
      </c>
      <c r="AX90" s="91" t="e">
        <f>#REF!</f>
        <v>#REF!</v>
      </c>
      <c r="AY90" s="91" t="e">
        <f>#REF!</f>
        <v>#REF!</v>
      </c>
      <c r="AZ90" s="91" t="e">
        <f>#REF!</f>
        <v>#REF!</v>
      </c>
      <c r="BA90" s="91" t="e">
        <f>#REF!</f>
        <v>#REF!</v>
      </c>
      <c r="BB90" s="91" t="e">
        <f>#REF!</f>
        <v>#REF!</v>
      </c>
      <c r="BC90" s="91" t="e">
        <f>#REF!</f>
        <v>#REF!</v>
      </c>
      <c r="BD90" s="93" t="e">
        <f>#REF!</f>
        <v>#REF!</v>
      </c>
      <c r="BT90" s="94" t="s">
        <v>73</v>
      </c>
      <c r="BV90" s="94" t="s">
        <v>69</v>
      </c>
      <c r="BW90" s="94" t="s">
        <v>76</v>
      </c>
      <c r="BX90" s="94" t="s">
        <v>70</v>
      </c>
    </row>
    <row r="91" spans="1:76" s="5" customFormat="1" ht="31.5" customHeight="1" x14ac:dyDescent="0.3">
      <c r="A91" s="85" t="s">
        <v>72</v>
      </c>
      <c r="B91" s="86"/>
      <c r="C91" s="87"/>
      <c r="D91" s="223"/>
      <c r="E91" s="223"/>
      <c r="F91" s="223"/>
      <c r="G91" s="223"/>
      <c r="H91" s="223"/>
      <c r="I91" s="88"/>
      <c r="J91" s="223" t="s">
        <v>581</v>
      </c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4">
        <f>'Stavební úpravy'!M30</f>
        <v>0</v>
      </c>
      <c r="AH91" s="225"/>
      <c r="AI91" s="225"/>
      <c r="AJ91" s="225"/>
      <c r="AK91" s="225"/>
      <c r="AL91" s="225"/>
      <c r="AM91" s="225"/>
      <c r="AN91" s="224">
        <f>SUM(AG91,AT91)</f>
        <v>0</v>
      </c>
      <c r="AO91" s="225"/>
      <c r="AP91" s="225"/>
      <c r="AQ91" s="89"/>
      <c r="AS91" s="95">
        <f>'Stavební úpravy'!M28</f>
        <v>0</v>
      </c>
      <c r="AT91" s="96">
        <f>ROUND(SUM(AV91:AW91),2)</f>
        <v>0</v>
      </c>
      <c r="AU91" s="97" t="e">
        <f>'Stavební úpravy'!W120</f>
        <v>#REF!</v>
      </c>
      <c r="AV91" s="96">
        <f>'Stavební úpravy'!M32</f>
        <v>0</v>
      </c>
      <c r="AW91" s="96">
        <f>'Stavební úpravy'!M33</f>
        <v>0</v>
      </c>
      <c r="AX91" s="96">
        <f>'Stavební úpravy'!M34</f>
        <v>0</v>
      </c>
      <c r="AY91" s="96">
        <f>'Stavební úpravy'!M35</f>
        <v>0</v>
      </c>
      <c r="AZ91" s="96">
        <f>'Stavební úpravy'!H32</f>
        <v>0</v>
      </c>
      <c r="BA91" s="96">
        <f>'Stavební úpravy'!H33</f>
        <v>0</v>
      </c>
      <c r="BB91" s="96">
        <f>'Stavební úpravy'!H34</f>
        <v>0</v>
      </c>
      <c r="BC91" s="96">
        <f>'Stavební úpravy'!H35</f>
        <v>0</v>
      </c>
      <c r="BD91" s="98">
        <f>'Stavební úpravy'!H36</f>
        <v>0</v>
      </c>
      <c r="BT91" s="94" t="s">
        <v>73</v>
      </c>
      <c r="BV91" s="94" t="s">
        <v>69</v>
      </c>
      <c r="BW91" s="94" t="s">
        <v>77</v>
      </c>
      <c r="BX91" s="94" t="s">
        <v>70</v>
      </c>
    </row>
    <row r="92" spans="1:76" x14ac:dyDescent="0.3">
      <c r="B92" s="23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4"/>
    </row>
    <row r="93" spans="1:76" s="1" customFormat="1" ht="30" customHeight="1" x14ac:dyDescent="0.3">
      <c r="B93" s="32"/>
      <c r="C93" s="77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230"/>
      <c r="AH93" s="230"/>
      <c r="AI93" s="230"/>
      <c r="AJ93" s="230"/>
      <c r="AK93" s="230"/>
      <c r="AL93" s="230"/>
      <c r="AM93" s="230"/>
      <c r="AN93" s="230"/>
      <c r="AO93" s="230"/>
      <c r="AP93" s="230"/>
      <c r="AQ93" s="34"/>
      <c r="AS93" s="73" t="s">
        <v>78</v>
      </c>
      <c r="AT93" s="74" t="s">
        <v>79</v>
      </c>
      <c r="AU93" s="74" t="s">
        <v>32</v>
      </c>
      <c r="AV93" s="75" t="s">
        <v>55</v>
      </c>
    </row>
    <row r="94" spans="1:76" s="1" customFormat="1" ht="10.9" customHeight="1" x14ac:dyDescent="0.3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4"/>
      <c r="AS94" s="99"/>
      <c r="AT94" s="53"/>
      <c r="AU94" s="53"/>
      <c r="AV94" s="55"/>
    </row>
    <row r="95" spans="1:76" s="1" customFormat="1" ht="30" customHeight="1" x14ac:dyDescent="0.3">
      <c r="B95" s="32"/>
      <c r="C95" s="100" t="s">
        <v>583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226">
        <f>ROUND(AG87+AG93,2)</f>
        <v>0</v>
      </c>
      <c r="AH95" s="226"/>
      <c r="AI95" s="226"/>
      <c r="AJ95" s="226"/>
      <c r="AK95" s="226"/>
      <c r="AL95" s="226"/>
      <c r="AM95" s="226"/>
      <c r="AN95" s="226">
        <f>SUM(AN88+AN91)</f>
        <v>0</v>
      </c>
      <c r="AO95" s="226"/>
      <c r="AP95" s="226"/>
      <c r="AQ95" s="34"/>
    </row>
    <row r="96" spans="1:76" s="1" customFormat="1" ht="6.95" customHeight="1" x14ac:dyDescent="0.3">
      <c r="B96" s="56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8"/>
    </row>
  </sheetData>
  <mergeCells count="57">
    <mergeCell ref="AR2:BE2"/>
    <mergeCell ref="AG87:AM87"/>
    <mergeCell ref="AN87:AP87"/>
    <mergeCell ref="AG93:AM93"/>
    <mergeCell ref="AN93:AP93"/>
    <mergeCell ref="AN88:AP88"/>
    <mergeCell ref="AG88:AM88"/>
    <mergeCell ref="AS82:AT84"/>
    <mergeCell ref="AM83:AP83"/>
    <mergeCell ref="AK26:AO26"/>
    <mergeCell ref="AK27:AO27"/>
    <mergeCell ref="AK29:AO29"/>
    <mergeCell ref="AG95:AM95"/>
    <mergeCell ref="AN95:AP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SO 01-1 - Zdravotní insta...'!C2" display="/"/>
    <hyperlink ref="A89" location="'SO 02 - Přípojka vody'!C2" display="/"/>
    <hyperlink ref="A90" location="'SO 03 - Přípojka plynu'!C2" display="/"/>
    <hyperlink ref="A91" location="'SO 04-1 - Ústřední vytápění 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7"/>
  <sheetViews>
    <sheetView showGridLines="0" workbookViewId="0">
      <pane ySplit="1" topLeftCell="A64" activePane="bottomLeft" state="frozen"/>
      <selection pane="bottomLeft" activeCell="N100" sqref="N98:Q10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81</v>
      </c>
      <c r="G1" s="14"/>
      <c r="H1" s="272" t="s">
        <v>82</v>
      </c>
      <c r="I1" s="272"/>
      <c r="J1" s="272"/>
      <c r="K1" s="272"/>
      <c r="L1" s="14" t="s">
        <v>83</v>
      </c>
      <c r="M1" s="12"/>
      <c r="N1" s="12"/>
      <c r="O1" s="13" t="s">
        <v>84</v>
      </c>
      <c r="P1" s="12"/>
      <c r="Q1" s="12"/>
      <c r="R1" s="12"/>
      <c r="S1" s="14" t="s">
        <v>85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27" t="s">
        <v>8</v>
      </c>
      <c r="T2" s="228"/>
      <c r="U2" s="228"/>
      <c r="V2" s="228"/>
      <c r="W2" s="228"/>
      <c r="X2" s="228"/>
      <c r="Y2" s="228"/>
      <c r="Z2" s="228"/>
      <c r="AA2" s="228"/>
      <c r="AB2" s="228"/>
      <c r="AC2" s="228"/>
      <c r="AT2" s="19" t="s">
        <v>74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73</v>
      </c>
    </row>
    <row r="4" spans="1:66" ht="36.950000000000003" customHeight="1" x14ac:dyDescent="0.3">
      <c r="B4" s="23"/>
      <c r="C4" s="206" t="s">
        <v>86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4"/>
      <c r="T4" s="18" t="s">
        <v>13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38.25" customHeight="1" x14ac:dyDescent="0.3">
      <c r="B6" s="23"/>
      <c r="C6" s="25"/>
      <c r="D6" s="29" t="s">
        <v>16</v>
      </c>
      <c r="E6" s="25"/>
      <c r="F6" s="243" t="str">
        <f>'Rekapitulace stavby'!K6</f>
        <v>Výměna rozvodů vody, odpadů a oprava sociálního zařízení celé                       MŠ Komenského ve Studénce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5"/>
      <c r="R6" s="24"/>
    </row>
    <row r="7" spans="1:66" s="1" customFormat="1" ht="32.85" customHeight="1" x14ac:dyDescent="0.3">
      <c r="B7" s="32"/>
      <c r="C7" s="33"/>
      <c r="D7" s="28" t="s">
        <v>87</v>
      </c>
      <c r="E7" s="33"/>
      <c r="F7" s="210" t="s">
        <v>578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3"/>
      <c r="R7" s="34"/>
    </row>
    <row r="8" spans="1:66" s="1" customFormat="1" ht="14.45" customHeight="1" x14ac:dyDescent="0.3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19</v>
      </c>
      <c r="E9" s="33"/>
      <c r="F9" s="27"/>
      <c r="G9" s="33"/>
      <c r="H9" s="33"/>
      <c r="I9" s="33"/>
      <c r="J9" s="33"/>
      <c r="K9" s="33"/>
      <c r="L9" s="33"/>
      <c r="M9" s="29" t="s">
        <v>20</v>
      </c>
      <c r="N9" s="33"/>
      <c r="O9" s="246">
        <f>'Rekapitulace stavby'!AN8</f>
        <v>44014</v>
      </c>
      <c r="P9" s="246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08" t="s">
        <v>5</v>
      </c>
      <c r="P11" s="208"/>
      <c r="Q11" s="33"/>
      <c r="R11" s="34"/>
    </row>
    <row r="12" spans="1:66" s="1" customFormat="1" ht="18" customHeight="1" x14ac:dyDescent="0.3">
      <c r="B12" s="32"/>
      <c r="C12" s="33"/>
      <c r="D12" s="33"/>
      <c r="E12" s="27"/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08" t="s">
        <v>5</v>
      </c>
      <c r="P12" s="208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08" t="s">
        <v>5</v>
      </c>
      <c r="P14" s="208"/>
      <c r="Q14" s="33"/>
      <c r="R14" s="34"/>
    </row>
    <row r="15" spans="1:66" s="1" customFormat="1" ht="18" customHeight="1" x14ac:dyDescent="0.3">
      <c r="B15" s="32"/>
      <c r="C15" s="33"/>
      <c r="D15" s="33"/>
      <c r="E15" s="27" t="s">
        <v>25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08" t="s">
        <v>5</v>
      </c>
      <c r="P15" s="208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08" t="s">
        <v>5</v>
      </c>
      <c r="P17" s="208"/>
      <c r="Q17" s="33"/>
      <c r="R17" s="34"/>
    </row>
    <row r="18" spans="2:18" s="1" customFormat="1" ht="18" customHeight="1" x14ac:dyDescent="0.3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08" t="s">
        <v>5</v>
      </c>
      <c r="P18" s="208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29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08" t="s">
        <v>5</v>
      </c>
      <c r="P20" s="208"/>
      <c r="Q20" s="33"/>
      <c r="R20" s="34"/>
    </row>
    <row r="21" spans="2:18" s="1" customFormat="1" ht="18" customHeight="1" x14ac:dyDescent="0.3">
      <c r="B21" s="32"/>
      <c r="C21" s="33"/>
      <c r="D21" s="33"/>
      <c r="E21" s="27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08" t="s">
        <v>5</v>
      </c>
      <c r="P21" s="208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 x14ac:dyDescent="0.3">
      <c r="B24" s="32"/>
      <c r="C24" s="33"/>
      <c r="D24" s="33"/>
      <c r="E24" s="211" t="s">
        <v>5</v>
      </c>
      <c r="F24" s="211"/>
      <c r="G24" s="211"/>
      <c r="H24" s="211"/>
      <c r="I24" s="211"/>
      <c r="J24" s="211"/>
      <c r="K24" s="211"/>
      <c r="L24" s="211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03" t="s">
        <v>88</v>
      </c>
      <c r="E27" s="33"/>
      <c r="F27" s="33"/>
      <c r="G27" s="33"/>
      <c r="H27" s="33"/>
      <c r="I27" s="33"/>
      <c r="J27" s="33"/>
      <c r="K27" s="33"/>
      <c r="L27" s="33"/>
      <c r="M27" s="235">
        <f>N88</f>
        <v>0</v>
      </c>
      <c r="N27" s="235"/>
      <c r="O27" s="235"/>
      <c r="P27" s="235"/>
      <c r="Q27" s="33"/>
      <c r="R27" s="34"/>
    </row>
    <row r="28" spans="2:18" s="1" customFormat="1" ht="14.45" customHeight="1" x14ac:dyDescent="0.3">
      <c r="B28" s="32"/>
      <c r="C28" s="33"/>
      <c r="D28" s="31" t="s">
        <v>89</v>
      </c>
      <c r="E28" s="33"/>
      <c r="F28" s="33"/>
      <c r="G28" s="33"/>
      <c r="H28" s="33"/>
      <c r="I28" s="33"/>
      <c r="J28" s="33"/>
      <c r="K28" s="33"/>
      <c r="L28" s="33"/>
      <c r="M28" s="235">
        <f>N98</f>
        <v>0</v>
      </c>
      <c r="N28" s="235"/>
      <c r="O28" s="235"/>
      <c r="P28" s="235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04" t="s">
        <v>31</v>
      </c>
      <c r="E30" s="33"/>
      <c r="F30" s="33"/>
      <c r="G30" s="33"/>
      <c r="H30" s="33"/>
      <c r="I30" s="33"/>
      <c r="J30" s="33"/>
      <c r="K30" s="33"/>
      <c r="L30" s="33"/>
      <c r="M30" s="247">
        <f>ROUND(M27+M28,2)</f>
        <v>0</v>
      </c>
      <c r="N30" s="245"/>
      <c r="O30" s="245"/>
      <c r="P30" s="245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32</v>
      </c>
      <c r="E32" s="39" t="s">
        <v>33</v>
      </c>
      <c r="F32" s="40">
        <v>0.21</v>
      </c>
      <c r="G32" s="105" t="s">
        <v>34</v>
      </c>
      <c r="H32" s="248">
        <f>SUM(M30)</f>
        <v>0</v>
      </c>
      <c r="I32" s="245"/>
      <c r="J32" s="245"/>
      <c r="K32" s="33"/>
      <c r="L32" s="33"/>
      <c r="M32" s="248">
        <f>SUM(H32*0.21)</f>
        <v>0</v>
      </c>
      <c r="N32" s="245"/>
      <c r="O32" s="245"/>
      <c r="P32" s="245"/>
      <c r="Q32" s="33"/>
      <c r="R32" s="34"/>
    </row>
    <row r="33" spans="2:18" s="1" customFormat="1" ht="12.75" customHeight="1" x14ac:dyDescent="0.3">
      <c r="B33" s="32"/>
      <c r="C33" s="33"/>
      <c r="D33" s="33"/>
      <c r="E33" s="39" t="s">
        <v>35</v>
      </c>
      <c r="F33" s="40">
        <v>0.15</v>
      </c>
      <c r="G33" s="105" t="s">
        <v>34</v>
      </c>
      <c r="H33" s="248">
        <v>0</v>
      </c>
      <c r="I33" s="245"/>
      <c r="J33" s="245"/>
      <c r="K33" s="33"/>
      <c r="L33" s="33"/>
      <c r="M33" s="248"/>
      <c r="N33" s="245"/>
      <c r="O33" s="245"/>
      <c r="P33" s="245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36</v>
      </c>
      <c r="F34" s="40">
        <v>0.21</v>
      </c>
      <c r="G34" s="105" t="s">
        <v>34</v>
      </c>
      <c r="H34" s="248">
        <f>ROUND((SUM(BG98:BG101)+SUM(BG119:BG276)), 2)</f>
        <v>0</v>
      </c>
      <c r="I34" s="245"/>
      <c r="J34" s="245"/>
      <c r="K34" s="33"/>
      <c r="L34" s="33"/>
      <c r="M34" s="248">
        <v>0</v>
      </c>
      <c r="N34" s="245"/>
      <c r="O34" s="245"/>
      <c r="P34" s="245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37</v>
      </c>
      <c r="F35" s="40">
        <v>0.15</v>
      </c>
      <c r="G35" s="105" t="s">
        <v>34</v>
      </c>
      <c r="H35" s="248">
        <f>ROUND((SUM(BH98:BH101)+SUM(BH119:BH276)), 2)</f>
        <v>0</v>
      </c>
      <c r="I35" s="245"/>
      <c r="J35" s="245"/>
      <c r="K35" s="33"/>
      <c r="L35" s="33"/>
      <c r="M35" s="248">
        <v>0</v>
      </c>
      <c r="N35" s="245"/>
      <c r="O35" s="245"/>
      <c r="P35" s="245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38</v>
      </c>
      <c r="F36" s="40">
        <v>0</v>
      </c>
      <c r="G36" s="105" t="s">
        <v>34</v>
      </c>
      <c r="H36" s="248">
        <f>ROUND((SUM(BI98:BI101)+SUM(BI119:BI276)), 2)</f>
        <v>0</v>
      </c>
      <c r="I36" s="245"/>
      <c r="J36" s="245"/>
      <c r="K36" s="33"/>
      <c r="L36" s="33"/>
      <c r="M36" s="248">
        <v>0</v>
      </c>
      <c r="N36" s="245"/>
      <c r="O36" s="245"/>
      <c r="P36" s="245"/>
      <c r="Q36" s="33"/>
      <c r="R36" s="34"/>
    </row>
    <row r="37" spans="2:18" s="1" customFormat="1" ht="28.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1"/>
      <c r="D38" s="106" t="s">
        <v>39</v>
      </c>
      <c r="E38" s="72"/>
      <c r="F38" s="72"/>
      <c r="G38" s="107" t="s">
        <v>40</v>
      </c>
      <c r="H38" s="108" t="s">
        <v>41</v>
      </c>
      <c r="I38" s="72"/>
      <c r="J38" s="72"/>
      <c r="K38" s="72"/>
      <c r="L38" s="249">
        <f>SUM(M30:M36)</f>
        <v>0</v>
      </c>
      <c r="M38" s="249"/>
      <c r="N38" s="249"/>
      <c r="O38" s="249"/>
      <c r="P38" s="250"/>
      <c r="Q38" s="101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42</v>
      </c>
      <c r="E50" s="48"/>
      <c r="F50" s="48"/>
      <c r="G50" s="48"/>
      <c r="H50" s="49"/>
      <c r="I50" s="33"/>
      <c r="J50" s="47" t="s">
        <v>43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44</v>
      </c>
      <c r="E59" s="53"/>
      <c r="F59" s="53"/>
      <c r="G59" s="54" t="s">
        <v>45</v>
      </c>
      <c r="H59" s="55"/>
      <c r="I59" s="33"/>
      <c r="J59" s="52" t="s">
        <v>44</v>
      </c>
      <c r="K59" s="53"/>
      <c r="L59" s="53"/>
      <c r="M59" s="53"/>
      <c r="N59" s="54" t="s">
        <v>45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46</v>
      </c>
      <c r="E61" s="48"/>
      <c r="F61" s="48"/>
      <c r="G61" s="48"/>
      <c r="H61" s="49"/>
      <c r="I61" s="33"/>
      <c r="J61" s="47" t="s">
        <v>47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44</v>
      </c>
      <c r="E70" s="53"/>
      <c r="F70" s="53"/>
      <c r="G70" s="54" t="s">
        <v>45</v>
      </c>
      <c r="H70" s="55"/>
      <c r="I70" s="33"/>
      <c r="J70" s="52" t="s">
        <v>44</v>
      </c>
      <c r="K70" s="53"/>
      <c r="L70" s="53"/>
      <c r="M70" s="53"/>
      <c r="N70" s="54" t="s">
        <v>45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06" t="s">
        <v>90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16</v>
      </c>
      <c r="D78" s="33"/>
      <c r="E78" s="33"/>
      <c r="F78" s="243" t="str">
        <f>F6</f>
        <v>Výměna rozvodů vody, odpadů a oprava sociálního zařízení celé                       MŠ Komenského ve Studénce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3"/>
      <c r="R78" s="34"/>
    </row>
    <row r="79" spans="2:18" s="1" customFormat="1" ht="36.950000000000003" customHeight="1" x14ac:dyDescent="0.3">
      <c r="B79" s="32"/>
      <c r="C79" s="66" t="s">
        <v>87</v>
      </c>
      <c r="D79" s="33"/>
      <c r="E79" s="33"/>
      <c r="F79" s="220" t="str">
        <f>F7</f>
        <v xml:space="preserve">Rozvody vody a kanalizace 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19</v>
      </c>
      <c r="D81" s="33"/>
      <c r="E81" s="33"/>
      <c r="F81" s="196" t="s">
        <v>586</v>
      </c>
      <c r="G81" s="33"/>
      <c r="H81" s="33"/>
      <c r="I81" s="33"/>
      <c r="J81" s="33"/>
      <c r="K81" s="29" t="s">
        <v>20</v>
      </c>
      <c r="L81" s="33"/>
      <c r="M81" s="246">
        <f>IF(O9="","",O9)</f>
        <v>44014</v>
      </c>
      <c r="N81" s="246"/>
      <c r="O81" s="246"/>
      <c r="P81" s="246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 x14ac:dyDescent="0.3">
      <c r="B83" s="32"/>
      <c r="C83" s="29" t="s">
        <v>21</v>
      </c>
      <c r="D83" s="33"/>
      <c r="E83" s="33"/>
      <c r="F83" s="27"/>
      <c r="G83" s="33"/>
      <c r="H83" s="33"/>
      <c r="I83" s="33"/>
      <c r="J83" s="33"/>
      <c r="K83" s="29" t="s">
        <v>26</v>
      </c>
      <c r="L83" s="33"/>
      <c r="M83" s="208" t="str">
        <f>E18</f>
        <v>EUROPROJEKT, ing. Krhovský</v>
      </c>
      <c r="N83" s="208"/>
      <c r="O83" s="208"/>
      <c r="P83" s="208"/>
      <c r="Q83" s="208"/>
      <c r="R83" s="34"/>
    </row>
    <row r="84" spans="2:47" s="1" customFormat="1" ht="14.45" customHeight="1" x14ac:dyDescent="0.3">
      <c r="B84" s="32"/>
      <c r="C84" s="29" t="s">
        <v>24</v>
      </c>
      <c r="D84" s="33"/>
      <c r="E84" s="33"/>
      <c r="F84" s="27" t="str">
        <f>IF(E15="","",E15)</f>
        <v>bude určen výběrem</v>
      </c>
      <c r="G84" s="33"/>
      <c r="H84" s="33"/>
      <c r="I84" s="33"/>
      <c r="J84" s="33"/>
      <c r="K84" s="29" t="s">
        <v>29</v>
      </c>
      <c r="L84" s="33"/>
      <c r="M84" s="208">
        <f>E21</f>
        <v>0</v>
      </c>
      <c r="N84" s="208"/>
      <c r="O84" s="208"/>
      <c r="P84" s="208"/>
      <c r="Q84" s="208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251" t="s">
        <v>91</v>
      </c>
      <c r="D86" s="252"/>
      <c r="E86" s="252"/>
      <c r="F86" s="252"/>
      <c r="G86" s="252"/>
      <c r="H86" s="101"/>
      <c r="I86" s="101"/>
      <c r="J86" s="101"/>
      <c r="K86" s="101"/>
      <c r="L86" s="101"/>
      <c r="M86" s="101"/>
      <c r="N86" s="251" t="s">
        <v>92</v>
      </c>
      <c r="O86" s="252"/>
      <c r="P86" s="252"/>
      <c r="Q86" s="252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09" t="s">
        <v>93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30">
        <f>N119</f>
        <v>0</v>
      </c>
      <c r="O88" s="253"/>
      <c r="P88" s="253"/>
      <c r="Q88" s="253"/>
      <c r="R88" s="34"/>
      <c r="AU88" s="19" t="s">
        <v>94</v>
      </c>
    </row>
    <row r="89" spans="2:47" s="6" customFormat="1" ht="24.95" customHeight="1" x14ac:dyDescent="0.3">
      <c r="B89" s="110"/>
      <c r="C89" s="111"/>
      <c r="D89" s="112" t="s">
        <v>95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57">
        <f>N120</f>
        <v>0</v>
      </c>
      <c r="O89" s="258"/>
      <c r="P89" s="258"/>
      <c r="Q89" s="258"/>
      <c r="R89" s="113"/>
    </row>
    <row r="90" spans="2:47" s="7" customFormat="1" ht="19.899999999999999" customHeight="1" x14ac:dyDescent="0.3">
      <c r="B90" s="114"/>
      <c r="C90" s="115"/>
      <c r="D90" s="116" t="s">
        <v>96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59">
        <f>N121</f>
        <v>0</v>
      </c>
      <c r="O90" s="260"/>
      <c r="P90" s="260"/>
      <c r="Q90" s="260"/>
      <c r="R90" s="117"/>
    </row>
    <row r="91" spans="2:47" s="7" customFormat="1" ht="19.899999999999999" customHeight="1" x14ac:dyDescent="0.3">
      <c r="B91" s="114"/>
      <c r="C91" s="115"/>
      <c r="D91" s="116" t="s">
        <v>97</v>
      </c>
      <c r="E91" s="115"/>
      <c r="F91" s="115"/>
      <c r="G91" s="115"/>
      <c r="H91" s="115"/>
      <c r="I91" s="115"/>
      <c r="J91" s="115"/>
      <c r="K91" s="115"/>
      <c r="L91" s="115"/>
      <c r="M91" s="115"/>
      <c r="N91" s="259">
        <f>N128</f>
        <v>0</v>
      </c>
      <c r="O91" s="260"/>
      <c r="P91" s="260"/>
      <c r="Q91" s="260"/>
      <c r="R91" s="117"/>
    </row>
    <row r="92" spans="2:47" s="7" customFormat="1" ht="19.899999999999999" customHeight="1" x14ac:dyDescent="0.3">
      <c r="B92" s="114"/>
      <c r="C92" s="115"/>
      <c r="D92" s="116" t="s">
        <v>98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59">
        <f>N169</f>
        <v>0</v>
      </c>
      <c r="O92" s="260"/>
      <c r="P92" s="260"/>
      <c r="Q92" s="260"/>
      <c r="R92" s="117"/>
    </row>
    <row r="93" spans="2:47" s="7" customFormat="1" ht="19.899999999999999" customHeight="1" x14ac:dyDescent="0.3">
      <c r="B93" s="114"/>
      <c r="C93" s="115"/>
      <c r="D93" s="177" t="s">
        <v>380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59">
        <f>N179</f>
        <v>0</v>
      </c>
      <c r="O93" s="260"/>
      <c r="P93" s="260"/>
      <c r="Q93" s="260"/>
      <c r="R93" s="117"/>
    </row>
    <row r="94" spans="2:47" s="7" customFormat="1" ht="19.899999999999999" customHeight="1" x14ac:dyDescent="0.3">
      <c r="B94" s="114"/>
      <c r="C94" s="115"/>
      <c r="D94" s="116" t="s">
        <v>99</v>
      </c>
      <c r="E94" s="115"/>
      <c r="F94" s="115"/>
      <c r="G94" s="115"/>
      <c r="H94" s="115"/>
      <c r="I94" s="115"/>
      <c r="J94" s="115"/>
      <c r="K94" s="115"/>
      <c r="L94" s="115"/>
      <c r="M94" s="115"/>
      <c r="N94" s="259">
        <f>N220</f>
        <v>0</v>
      </c>
      <c r="O94" s="260"/>
      <c r="P94" s="260"/>
      <c r="Q94" s="260"/>
      <c r="R94" s="117"/>
    </row>
    <row r="95" spans="2:47" s="7" customFormat="1" ht="19.899999999999999" customHeight="1" x14ac:dyDescent="0.3">
      <c r="B95" s="114"/>
      <c r="C95" s="115"/>
      <c r="D95" s="116" t="s">
        <v>100</v>
      </c>
      <c r="E95" s="115"/>
      <c r="F95" s="115"/>
      <c r="G95" s="115"/>
      <c r="H95" s="115"/>
      <c r="I95" s="115"/>
      <c r="J95" s="115"/>
      <c r="K95" s="115"/>
      <c r="L95" s="115"/>
      <c r="M95" s="115"/>
      <c r="N95" s="259">
        <f>N249</f>
        <v>0</v>
      </c>
      <c r="O95" s="260"/>
      <c r="P95" s="260"/>
      <c r="Q95" s="260"/>
      <c r="R95" s="117"/>
    </row>
    <row r="96" spans="2:47" s="7" customFormat="1" ht="19.899999999999999" customHeight="1" x14ac:dyDescent="0.3">
      <c r="B96" s="114"/>
      <c r="C96" s="115"/>
      <c r="D96" s="116" t="s">
        <v>101</v>
      </c>
      <c r="E96" s="115"/>
      <c r="F96" s="115"/>
      <c r="G96" s="115"/>
      <c r="H96" s="115"/>
      <c r="I96" s="115"/>
      <c r="J96" s="115"/>
      <c r="K96" s="115"/>
      <c r="L96" s="115"/>
      <c r="M96" s="115"/>
      <c r="N96" s="259">
        <f>N274</f>
        <v>0</v>
      </c>
      <c r="O96" s="260"/>
      <c r="P96" s="260"/>
      <c r="Q96" s="260"/>
      <c r="R96" s="117"/>
    </row>
    <row r="97" spans="2:65" s="1" customFormat="1" ht="21.75" customHeight="1" x14ac:dyDescent="0.3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65" s="1" customFormat="1" ht="29.25" customHeight="1" x14ac:dyDescent="0.3">
      <c r="B98" s="32"/>
      <c r="C98" s="109" t="s">
        <v>102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53"/>
      <c r="O98" s="254"/>
      <c r="P98" s="254"/>
      <c r="Q98" s="254"/>
      <c r="R98" s="34"/>
      <c r="T98" s="118"/>
      <c r="U98" s="119" t="s">
        <v>32</v>
      </c>
    </row>
    <row r="99" spans="2:65" s="1" customFormat="1" ht="18" customHeight="1" x14ac:dyDescent="0.3">
      <c r="B99" s="120"/>
      <c r="C99" s="121"/>
      <c r="D99" s="255" t="s">
        <v>103</v>
      </c>
      <c r="E99" s="255"/>
      <c r="F99" s="255"/>
      <c r="G99" s="255"/>
      <c r="H99" s="255"/>
      <c r="I99" s="121"/>
      <c r="J99" s="121"/>
      <c r="K99" s="121"/>
      <c r="L99" s="121"/>
      <c r="M99" s="121"/>
      <c r="N99" s="256"/>
      <c r="O99" s="256"/>
      <c r="P99" s="256"/>
      <c r="Q99" s="256"/>
      <c r="R99" s="123"/>
      <c r="S99" s="124"/>
      <c r="T99" s="125"/>
      <c r="U99" s="126" t="s">
        <v>35</v>
      </c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7" t="s">
        <v>104</v>
      </c>
      <c r="AZ99" s="124"/>
      <c r="BA99" s="124"/>
      <c r="BB99" s="124"/>
      <c r="BC99" s="124"/>
      <c r="BD99" s="124"/>
      <c r="BE99" s="128">
        <f>IF(U99="základní",N99,0)</f>
        <v>0</v>
      </c>
      <c r="BF99" s="128">
        <f>IF(U99="snížená",N99,0)</f>
        <v>0</v>
      </c>
      <c r="BG99" s="128">
        <f>IF(U99="zákl. přenesená",N99,0)</f>
        <v>0</v>
      </c>
      <c r="BH99" s="128">
        <f>IF(U99="sníž. přenesená",N99,0)</f>
        <v>0</v>
      </c>
      <c r="BI99" s="128">
        <f>IF(U99="nulová",N99,0)</f>
        <v>0</v>
      </c>
      <c r="BJ99" s="127" t="s">
        <v>105</v>
      </c>
      <c r="BK99" s="124"/>
      <c r="BL99" s="124"/>
      <c r="BM99" s="124"/>
    </row>
    <row r="100" spans="2:65" s="1" customFormat="1" ht="18" customHeight="1" x14ac:dyDescent="0.3">
      <c r="B100" s="120"/>
      <c r="C100" s="121"/>
      <c r="D100" s="122" t="s">
        <v>106</v>
      </c>
      <c r="E100" s="121"/>
      <c r="F100" s="121"/>
      <c r="G100" s="121"/>
      <c r="H100" s="121"/>
      <c r="I100" s="121"/>
      <c r="J100" s="121"/>
      <c r="K100" s="121"/>
      <c r="L100" s="121"/>
      <c r="M100" s="121"/>
      <c r="N100" s="256"/>
      <c r="O100" s="256"/>
      <c r="P100" s="256"/>
      <c r="Q100" s="256"/>
      <c r="R100" s="123"/>
      <c r="S100" s="124"/>
      <c r="T100" s="129"/>
      <c r="U100" s="130" t="s">
        <v>35</v>
      </c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7" t="s">
        <v>107</v>
      </c>
      <c r="AZ100" s="124"/>
      <c r="BA100" s="124"/>
      <c r="BB100" s="124"/>
      <c r="BC100" s="124"/>
      <c r="BD100" s="124"/>
      <c r="BE100" s="128">
        <f>IF(U100="základní",N100,0)</f>
        <v>0</v>
      </c>
      <c r="BF100" s="128">
        <f>IF(U100="snížená",N100,0)</f>
        <v>0</v>
      </c>
      <c r="BG100" s="128">
        <f>IF(U100="zákl. přenesená",N100,0)</f>
        <v>0</v>
      </c>
      <c r="BH100" s="128">
        <f>IF(U100="sníž. přenesená",N100,0)</f>
        <v>0</v>
      </c>
      <c r="BI100" s="128">
        <f>IF(U100="nulová",N100,0)</f>
        <v>0</v>
      </c>
      <c r="BJ100" s="127" t="s">
        <v>105</v>
      </c>
      <c r="BK100" s="124"/>
      <c r="BL100" s="124"/>
      <c r="BM100" s="124"/>
    </row>
    <row r="101" spans="2:65" s="1" customFormat="1" x14ac:dyDescent="0.3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65" s="1" customFormat="1" ht="29.25" customHeight="1" x14ac:dyDescent="0.3">
      <c r="B102" s="32"/>
      <c r="C102" s="100" t="s">
        <v>80</v>
      </c>
      <c r="D102" s="101"/>
      <c r="E102" s="101"/>
      <c r="F102" s="101"/>
      <c r="G102" s="101"/>
      <c r="H102" s="101"/>
      <c r="I102" s="101"/>
      <c r="J102" s="101"/>
      <c r="K102" s="101"/>
      <c r="L102" s="226">
        <f>ROUND(SUM(N88+N98),2)</f>
        <v>0</v>
      </c>
      <c r="M102" s="226"/>
      <c r="N102" s="226"/>
      <c r="O102" s="226"/>
      <c r="P102" s="226"/>
      <c r="Q102" s="226"/>
      <c r="R102" s="34"/>
    </row>
    <row r="103" spans="2:65" s="1" customFormat="1" ht="6.95" customHeight="1" x14ac:dyDescent="0.3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</row>
    <row r="107" spans="2:65" s="1" customFormat="1" ht="6.95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08" spans="2:65" s="1" customFormat="1" ht="36.950000000000003" customHeight="1" x14ac:dyDescent="0.3">
      <c r="B108" s="32"/>
      <c r="C108" s="206" t="s">
        <v>108</v>
      </c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34"/>
    </row>
    <row r="109" spans="2:65" s="1" customFormat="1" ht="6.9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65" s="1" customFormat="1" ht="30" customHeight="1" x14ac:dyDescent="0.3">
      <c r="B110" s="32"/>
      <c r="C110" s="29" t="s">
        <v>16</v>
      </c>
      <c r="D110" s="33"/>
      <c r="E110" s="33"/>
      <c r="F110" s="243" t="str">
        <f>F6</f>
        <v>Výměna rozvodů vody, odpadů a oprava sociálního zařízení celé                       MŠ Komenského ve Studénce</v>
      </c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33"/>
      <c r="R110" s="34"/>
    </row>
    <row r="111" spans="2:65" s="1" customFormat="1" ht="36.950000000000003" customHeight="1" x14ac:dyDescent="0.3">
      <c r="B111" s="32"/>
      <c r="C111" s="66" t="s">
        <v>87</v>
      </c>
      <c r="D111" s="33"/>
      <c r="E111" s="33"/>
      <c r="F111" s="220" t="str">
        <f>F7</f>
        <v xml:space="preserve">Rozvody vody a kanalizace </v>
      </c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33"/>
      <c r="R111" s="34"/>
    </row>
    <row r="112" spans="2:65" s="1" customFormat="1" ht="6.95" customHeight="1" x14ac:dyDescent="0.3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1" customFormat="1" ht="18" customHeight="1" x14ac:dyDescent="0.3">
      <c r="B113" s="32"/>
      <c r="C113" s="29" t="s">
        <v>19</v>
      </c>
      <c r="D113" s="33"/>
      <c r="E113" s="33"/>
      <c r="F113" s="27">
        <f>F9</f>
        <v>0</v>
      </c>
      <c r="G113" s="33"/>
      <c r="H113" s="33"/>
      <c r="I113" s="33"/>
      <c r="J113" s="33"/>
      <c r="K113" s="29" t="s">
        <v>20</v>
      </c>
      <c r="L113" s="33"/>
      <c r="M113" s="246">
        <f>IF(O9="","",O9)</f>
        <v>44014</v>
      </c>
      <c r="N113" s="246"/>
      <c r="O113" s="246"/>
      <c r="P113" s="246"/>
      <c r="Q113" s="33"/>
      <c r="R113" s="34"/>
    </row>
    <row r="114" spans="2:65" s="1" customFormat="1" ht="6.95" customHeight="1" x14ac:dyDescent="0.3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1" customFormat="1" ht="15" x14ac:dyDescent="0.3">
      <c r="B115" s="32"/>
      <c r="C115" s="29" t="s">
        <v>21</v>
      </c>
      <c r="D115" s="33"/>
      <c r="E115" s="33"/>
      <c r="F115" s="27">
        <f>E12</f>
        <v>0</v>
      </c>
      <c r="G115" s="33"/>
      <c r="H115" s="33"/>
      <c r="I115" s="33"/>
      <c r="J115" s="33"/>
      <c r="K115" s="29" t="s">
        <v>26</v>
      </c>
      <c r="L115" s="33"/>
      <c r="M115" s="208" t="str">
        <f>E18</f>
        <v>EUROPROJEKT, ing. Krhovský</v>
      </c>
      <c r="N115" s="208"/>
      <c r="O115" s="208"/>
      <c r="P115" s="208"/>
      <c r="Q115" s="208"/>
      <c r="R115" s="34"/>
    </row>
    <row r="116" spans="2:65" s="1" customFormat="1" ht="14.45" customHeight="1" x14ac:dyDescent="0.3">
      <c r="B116" s="32"/>
      <c r="C116" s="29" t="s">
        <v>24</v>
      </c>
      <c r="D116" s="33"/>
      <c r="E116" s="33"/>
      <c r="F116" s="27" t="str">
        <f>IF(E15="","",E15)</f>
        <v>bude určen výběrem</v>
      </c>
      <c r="G116" s="33"/>
      <c r="H116" s="33"/>
      <c r="I116" s="33"/>
      <c r="J116" s="33"/>
      <c r="K116" s="29" t="s">
        <v>29</v>
      </c>
      <c r="L116" s="33"/>
      <c r="M116" s="208">
        <f>E21</f>
        <v>0</v>
      </c>
      <c r="N116" s="208"/>
      <c r="O116" s="208"/>
      <c r="P116" s="208"/>
      <c r="Q116" s="208"/>
      <c r="R116" s="34"/>
    </row>
    <row r="117" spans="2:65" s="1" customFormat="1" ht="10.35" customHeight="1" x14ac:dyDescent="0.3"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</row>
    <row r="118" spans="2:65" s="8" customFormat="1" ht="29.25" customHeight="1" x14ac:dyDescent="0.3">
      <c r="B118" s="131"/>
      <c r="C118" s="132" t="s">
        <v>109</v>
      </c>
      <c r="D118" s="133" t="s">
        <v>110</v>
      </c>
      <c r="E118" s="133" t="s">
        <v>50</v>
      </c>
      <c r="F118" s="261" t="s">
        <v>111</v>
      </c>
      <c r="G118" s="261"/>
      <c r="H118" s="261"/>
      <c r="I118" s="261"/>
      <c r="J118" s="133" t="s">
        <v>112</v>
      </c>
      <c r="K118" s="133" t="s">
        <v>113</v>
      </c>
      <c r="L118" s="261" t="s">
        <v>114</v>
      </c>
      <c r="M118" s="261"/>
      <c r="N118" s="261" t="s">
        <v>92</v>
      </c>
      <c r="O118" s="261"/>
      <c r="P118" s="261"/>
      <c r="Q118" s="262"/>
      <c r="R118" s="134"/>
      <c r="T118" s="73" t="s">
        <v>115</v>
      </c>
      <c r="U118" s="74" t="s">
        <v>32</v>
      </c>
      <c r="V118" s="74" t="s">
        <v>116</v>
      </c>
      <c r="W118" s="74" t="s">
        <v>117</v>
      </c>
      <c r="X118" s="74" t="s">
        <v>118</v>
      </c>
      <c r="Y118" s="74" t="s">
        <v>119</v>
      </c>
      <c r="Z118" s="74" t="s">
        <v>120</v>
      </c>
      <c r="AA118" s="75" t="s">
        <v>121</v>
      </c>
    </row>
    <row r="119" spans="2:65" s="1" customFormat="1" ht="29.25" customHeight="1" x14ac:dyDescent="0.35">
      <c r="B119" s="32"/>
      <c r="C119" s="77" t="s">
        <v>88</v>
      </c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273">
        <f>SUM(N121+N128+N169+N179+N220+N249+N274)</f>
        <v>0</v>
      </c>
      <c r="O119" s="257"/>
      <c r="P119" s="257"/>
      <c r="Q119" s="257"/>
      <c r="R119" s="34"/>
      <c r="T119" s="76"/>
      <c r="U119" s="48"/>
      <c r="V119" s="48"/>
      <c r="W119" s="135" t="e">
        <f>W120+#REF!</f>
        <v>#REF!</v>
      </c>
      <c r="X119" s="48"/>
      <c r="Y119" s="135" t="e">
        <f>Y120+#REF!</f>
        <v>#REF!</v>
      </c>
      <c r="Z119" s="48"/>
      <c r="AA119" s="136" t="e">
        <f>AA120+#REF!</f>
        <v>#REF!</v>
      </c>
      <c r="AT119" s="19" t="s">
        <v>66</v>
      </c>
      <c r="AU119" s="19" t="s">
        <v>94</v>
      </c>
      <c r="BK119" s="137" t="e">
        <f>BK120+#REF!</f>
        <v>#REF!</v>
      </c>
    </row>
    <row r="120" spans="2:65" s="9" customFormat="1" ht="37.35" customHeight="1" x14ac:dyDescent="0.35">
      <c r="B120" s="138"/>
      <c r="C120" s="139"/>
      <c r="D120" s="140" t="s">
        <v>95</v>
      </c>
      <c r="E120" s="140"/>
      <c r="F120" s="140"/>
      <c r="G120" s="140"/>
      <c r="H120" s="140"/>
      <c r="I120" s="140"/>
      <c r="J120" s="140"/>
      <c r="K120" s="140"/>
      <c r="L120" s="140"/>
      <c r="M120" s="140"/>
      <c r="N120" s="273">
        <f>SUM(N121+N128+N169+N179+N220+N249+N274)</f>
        <v>0</v>
      </c>
      <c r="O120" s="257"/>
      <c r="P120" s="257"/>
      <c r="Q120" s="257"/>
      <c r="R120" s="141"/>
      <c r="T120" s="142"/>
      <c r="U120" s="139"/>
      <c r="V120" s="139"/>
      <c r="W120" s="143">
        <f>W121+W128+W169+W179+W220+W249+W274</f>
        <v>425.07899999999995</v>
      </c>
      <c r="X120" s="139"/>
      <c r="Y120" s="143">
        <f>Y121+Y128+Y169+Y179+Y220+Y249+Y274</f>
        <v>0.60683999999999982</v>
      </c>
      <c r="Z120" s="139"/>
      <c r="AA120" s="144">
        <f>AA121+AA128+AA169+AA179+AA220+AA249+AA274</f>
        <v>0</v>
      </c>
      <c r="AR120" s="145" t="s">
        <v>105</v>
      </c>
      <c r="AT120" s="146" t="s">
        <v>66</v>
      </c>
      <c r="AU120" s="146" t="s">
        <v>67</v>
      </c>
      <c r="AY120" s="145" t="s">
        <v>122</v>
      </c>
      <c r="BK120" s="147">
        <f>BK121+BK128+BK169+BK179+BK220+BK249+BK274</f>
        <v>0</v>
      </c>
    </row>
    <row r="121" spans="2:65" s="9" customFormat="1" ht="19.899999999999999" customHeight="1" x14ac:dyDescent="0.3">
      <c r="B121" s="138"/>
      <c r="C121" s="139"/>
      <c r="D121" s="148" t="s">
        <v>96</v>
      </c>
      <c r="E121" s="148"/>
      <c r="F121" s="148"/>
      <c r="G121" s="148"/>
      <c r="H121" s="148"/>
      <c r="I121" s="148"/>
      <c r="J121" s="148"/>
      <c r="K121" s="148"/>
      <c r="L121" s="148"/>
      <c r="M121" s="148"/>
      <c r="N121" s="274">
        <f>SUM(N122:Q127)</f>
        <v>0</v>
      </c>
      <c r="O121" s="275"/>
      <c r="P121" s="275"/>
      <c r="Q121" s="275"/>
      <c r="R121" s="141"/>
      <c r="T121" s="142"/>
      <c r="U121" s="139"/>
      <c r="V121" s="139"/>
      <c r="W121" s="143">
        <f>SUM(W122:W127)</f>
        <v>7.8319999999999999</v>
      </c>
      <c r="X121" s="139"/>
      <c r="Y121" s="143">
        <f>SUM(Y122:Y127)</f>
        <v>2.7899999999999999E-3</v>
      </c>
      <c r="Z121" s="139"/>
      <c r="AA121" s="144">
        <f>SUM(AA122:AA127)</f>
        <v>0</v>
      </c>
      <c r="AR121" s="145" t="s">
        <v>105</v>
      </c>
      <c r="AT121" s="146" t="s">
        <v>66</v>
      </c>
      <c r="AU121" s="146" t="s">
        <v>73</v>
      </c>
      <c r="AY121" s="145" t="s">
        <v>122</v>
      </c>
      <c r="BK121" s="147">
        <f>SUM(BK122:BK127)</f>
        <v>0</v>
      </c>
    </row>
    <row r="122" spans="2:65" s="1" customFormat="1" ht="16.5" customHeight="1" x14ac:dyDescent="0.3">
      <c r="B122" s="120"/>
      <c r="C122" s="149" t="s">
        <v>73</v>
      </c>
      <c r="D122" s="149" t="s">
        <v>123</v>
      </c>
      <c r="E122" s="150" t="s">
        <v>124</v>
      </c>
      <c r="F122" s="242" t="s">
        <v>125</v>
      </c>
      <c r="G122" s="242"/>
      <c r="H122" s="242"/>
      <c r="I122" s="242"/>
      <c r="J122" s="151" t="s">
        <v>126</v>
      </c>
      <c r="K122" s="152">
        <v>88</v>
      </c>
      <c r="L122" s="240"/>
      <c r="M122" s="240"/>
      <c r="N122" s="240">
        <f>ROUND(L122*K122,2)</f>
        <v>0</v>
      </c>
      <c r="O122" s="240"/>
      <c r="P122" s="240"/>
      <c r="Q122" s="240"/>
      <c r="R122" s="123"/>
      <c r="T122" s="153" t="s">
        <v>5</v>
      </c>
      <c r="U122" s="41" t="s">
        <v>35</v>
      </c>
      <c r="V122" s="154">
        <v>8.8999999999999996E-2</v>
      </c>
      <c r="W122" s="154">
        <f>V122*K122</f>
        <v>7.8319999999999999</v>
      </c>
      <c r="X122" s="154">
        <v>0</v>
      </c>
      <c r="Y122" s="154">
        <f>X122*K122</f>
        <v>0</v>
      </c>
      <c r="Z122" s="154">
        <v>0</v>
      </c>
      <c r="AA122" s="155">
        <f>Z122*K122</f>
        <v>0</v>
      </c>
      <c r="AR122" s="19" t="s">
        <v>127</v>
      </c>
      <c r="AT122" s="19" t="s">
        <v>123</v>
      </c>
      <c r="AU122" s="19" t="s">
        <v>105</v>
      </c>
      <c r="AY122" s="19" t="s">
        <v>122</v>
      </c>
      <c r="BE122" s="156">
        <f>IF(U122="základní",N122,0)</f>
        <v>0</v>
      </c>
      <c r="BF122" s="156">
        <f>IF(U122="snížená",N122,0)</f>
        <v>0</v>
      </c>
      <c r="BG122" s="156">
        <f>IF(U122="zákl. přenesená",N122,0)</f>
        <v>0</v>
      </c>
      <c r="BH122" s="156">
        <f>IF(U122="sníž. přenesená",N122,0)</f>
        <v>0</v>
      </c>
      <c r="BI122" s="156">
        <f>IF(U122="nulová",N122,0)</f>
        <v>0</v>
      </c>
      <c r="BJ122" s="19" t="s">
        <v>105</v>
      </c>
      <c r="BK122" s="156">
        <f>ROUND(L122*K122,2)</f>
        <v>0</v>
      </c>
      <c r="BL122" s="19" t="s">
        <v>127</v>
      </c>
      <c r="BM122" s="19" t="s">
        <v>128</v>
      </c>
    </row>
    <row r="123" spans="2:65" s="10" customFormat="1" ht="16.5" customHeight="1" x14ac:dyDescent="0.3">
      <c r="B123" s="157"/>
      <c r="C123" s="158"/>
      <c r="D123" s="158"/>
      <c r="E123" s="159" t="s">
        <v>5</v>
      </c>
      <c r="F123" s="263" t="s">
        <v>318</v>
      </c>
      <c r="G123" s="264"/>
      <c r="H123" s="264"/>
      <c r="I123" s="264"/>
      <c r="J123" s="158"/>
      <c r="K123" s="160">
        <v>88</v>
      </c>
      <c r="L123" s="158"/>
      <c r="M123" s="158"/>
      <c r="N123" s="158"/>
      <c r="O123" s="158"/>
      <c r="P123" s="158"/>
      <c r="Q123" s="158"/>
      <c r="R123" s="161"/>
      <c r="T123" s="162"/>
      <c r="U123" s="158"/>
      <c r="V123" s="158"/>
      <c r="W123" s="158"/>
      <c r="X123" s="158"/>
      <c r="Y123" s="158"/>
      <c r="Z123" s="158"/>
      <c r="AA123" s="163"/>
      <c r="AT123" s="164" t="s">
        <v>129</v>
      </c>
      <c r="AU123" s="164" t="s">
        <v>105</v>
      </c>
      <c r="AV123" s="10" t="s">
        <v>105</v>
      </c>
      <c r="AW123" s="10" t="s">
        <v>28</v>
      </c>
      <c r="AX123" s="10" t="s">
        <v>73</v>
      </c>
      <c r="AY123" s="164" t="s">
        <v>122</v>
      </c>
    </row>
    <row r="124" spans="2:65" s="1" customFormat="1" ht="25.5" customHeight="1" x14ac:dyDescent="0.3">
      <c r="B124" s="120"/>
      <c r="C124" s="165" t="s">
        <v>105</v>
      </c>
      <c r="D124" s="165" t="s">
        <v>130</v>
      </c>
      <c r="E124" s="166" t="s">
        <v>131</v>
      </c>
      <c r="F124" s="265" t="s">
        <v>315</v>
      </c>
      <c r="G124" s="265"/>
      <c r="H124" s="265"/>
      <c r="I124" s="265"/>
      <c r="J124" s="167" t="s">
        <v>126</v>
      </c>
      <c r="K124" s="168">
        <v>38</v>
      </c>
      <c r="L124" s="266"/>
      <c r="M124" s="266"/>
      <c r="N124" s="266">
        <f>ROUND(L124*K124,2)</f>
        <v>0</v>
      </c>
      <c r="O124" s="240"/>
      <c r="P124" s="240"/>
      <c r="Q124" s="240"/>
      <c r="R124" s="123"/>
      <c r="T124" s="153" t="s">
        <v>5</v>
      </c>
      <c r="U124" s="41" t="s">
        <v>35</v>
      </c>
      <c r="V124" s="154">
        <v>0</v>
      </c>
      <c r="W124" s="154">
        <f>V124*K124</f>
        <v>0</v>
      </c>
      <c r="X124" s="154">
        <v>3.0000000000000001E-5</v>
      </c>
      <c r="Y124" s="154">
        <f>X124*K124</f>
        <v>1.14E-3</v>
      </c>
      <c r="Z124" s="154">
        <v>0</v>
      </c>
      <c r="AA124" s="155">
        <f>Z124*K124</f>
        <v>0</v>
      </c>
      <c r="AR124" s="19" t="s">
        <v>132</v>
      </c>
      <c r="AT124" s="19" t="s">
        <v>130</v>
      </c>
      <c r="AU124" s="19" t="s">
        <v>105</v>
      </c>
      <c r="AY124" s="19" t="s">
        <v>122</v>
      </c>
      <c r="BE124" s="156">
        <f>IF(U124="základní",N124,0)</f>
        <v>0</v>
      </c>
      <c r="BF124" s="156">
        <f>IF(U124="snížená",N124,0)</f>
        <v>0</v>
      </c>
      <c r="BG124" s="156">
        <f>IF(U124="zákl. přenesená",N124,0)</f>
        <v>0</v>
      </c>
      <c r="BH124" s="156">
        <f>IF(U124="sníž. přenesená",N124,0)</f>
        <v>0</v>
      </c>
      <c r="BI124" s="156">
        <f>IF(U124="nulová",N124,0)</f>
        <v>0</v>
      </c>
      <c r="BJ124" s="19" t="s">
        <v>105</v>
      </c>
      <c r="BK124" s="156">
        <f>ROUND(L124*K124,2)</f>
        <v>0</v>
      </c>
      <c r="BL124" s="19" t="s">
        <v>127</v>
      </c>
      <c r="BM124" s="19" t="s">
        <v>133</v>
      </c>
    </row>
    <row r="125" spans="2:65" s="1" customFormat="1" ht="25.5" customHeight="1" x14ac:dyDescent="0.3">
      <c r="B125" s="120"/>
      <c r="C125" s="165" t="s">
        <v>134</v>
      </c>
      <c r="D125" s="165" t="s">
        <v>130</v>
      </c>
      <c r="E125" s="166" t="s">
        <v>135</v>
      </c>
      <c r="F125" s="265" t="s">
        <v>316</v>
      </c>
      <c r="G125" s="265"/>
      <c r="H125" s="265"/>
      <c r="I125" s="265"/>
      <c r="J125" s="167" t="s">
        <v>126</v>
      </c>
      <c r="K125" s="168">
        <v>35</v>
      </c>
      <c r="L125" s="266"/>
      <c r="M125" s="266"/>
      <c r="N125" s="266">
        <f>ROUND(L125*K125,2)</f>
        <v>0</v>
      </c>
      <c r="O125" s="240"/>
      <c r="P125" s="240"/>
      <c r="Q125" s="240"/>
      <c r="R125" s="123"/>
      <c r="T125" s="153" t="s">
        <v>5</v>
      </c>
      <c r="U125" s="41" t="s">
        <v>35</v>
      </c>
      <c r="V125" s="154">
        <v>0</v>
      </c>
      <c r="W125" s="154">
        <f>V125*K125</f>
        <v>0</v>
      </c>
      <c r="X125" s="154">
        <v>3.0000000000000001E-5</v>
      </c>
      <c r="Y125" s="154">
        <f>X125*K125</f>
        <v>1.0499999999999999E-3</v>
      </c>
      <c r="Z125" s="154">
        <v>0</v>
      </c>
      <c r="AA125" s="155">
        <f>Z125*K125</f>
        <v>0</v>
      </c>
      <c r="AR125" s="19" t="s">
        <v>132</v>
      </c>
      <c r="AT125" s="19" t="s">
        <v>130</v>
      </c>
      <c r="AU125" s="19" t="s">
        <v>105</v>
      </c>
      <c r="AY125" s="19" t="s">
        <v>122</v>
      </c>
      <c r="BE125" s="156">
        <f>IF(U125="základní",N125,0)</f>
        <v>0</v>
      </c>
      <c r="BF125" s="156">
        <f>IF(U125="snížená",N125,0)</f>
        <v>0</v>
      </c>
      <c r="BG125" s="156">
        <f>IF(U125="zákl. přenesená",N125,0)</f>
        <v>0</v>
      </c>
      <c r="BH125" s="156">
        <f>IF(U125="sníž. přenesená",N125,0)</f>
        <v>0</v>
      </c>
      <c r="BI125" s="156">
        <f>IF(U125="nulová",N125,0)</f>
        <v>0</v>
      </c>
      <c r="BJ125" s="19" t="s">
        <v>105</v>
      </c>
      <c r="BK125" s="156">
        <f>ROUND(L125*K125,2)</f>
        <v>0</v>
      </c>
      <c r="BL125" s="19" t="s">
        <v>127</v>
      </c>
      <c r="BM125" s="19" t="s">
        <v>136</v>
      </c>
    </row>
    <row r="126" spans="2:65" s="1" customFormat="1" ht="25.5" customHeight="1" x14ac:dyDescent="0.3">
      <c r="B126" s="120"/>
      <c r="C126" s="165" t="s">
        <v>137</v>
      </c>
      <c r="D126" s="165" t="s">
        <v>130</v>
      </c>
      <c r="E126" s="166" t="s">
        <v>138</v>
      </c>
      <c r="F126" s="265" t="s">
        <v>317</v>
      </c>
      <c r="G126" s="265"/>
      <c r="H126" s="265"/>
      <c r="I126" s="265"/>
      <c r="J126" s="167" t="s">
        <v>126</v>
      </c>
      <c r="K126" s="168">
        <v>15</v>
      </c>
      <c r="L126" s="266"/>
      <c r="M126" s="266"/>
      <c r="N126" s="266">
        <f>ROUND(L126*K126,2)</f>
        <v>0</v>
      </c>
      <c r="O126" s="240"/>
      <c r="P126" s="240"/>
      <c r="Q126" s="240"/>
      <c r="R126" s="123"/>
      <c r="T126" s="153" t="s">
        <v>5</v>
      </c>
      <c r="U126" s="41" t="s">
        <v>35</v>
      </c>
      <c r="V126" s="154">
        <v>0</v>
      </c>
      <c r="W126" s="154">
        <f>V126*K126</f>
        <v>0</v>
      </c>
      <c r="X126" s="154">
        <v>4.0000000000000003E-5</v>
      </c>
      <c r="Y126" s="154">
        <f>X126*K126</f>
        <v>6.0000000000000006E-4</v>
      </c>
      <c r="Z126" s="154">
        <v>0</v>
      </c>
      <c r="AA126" s="155">
        <f>Z126*K126</f>
        <v>0</v>
      </c>
      <c r="AR126" s="19" t="s">
        <v>132</v>
      </c>
      <c r="AT126" s="19" t="s">
        <v>130</v>
      </c>
      <c r="AU126" s="19" t="s">
        <v>105</v>
      </c>
      <c r="AY126" s="19" t="s">
        <v>122</v>
      </c>
      <c r="BE126" s="156">
        <f>IF(U126="základní",N126,0)</f>
        <v>0</v>
      </c>
      <c r="BF126" s="156">
        <f>IF(U126="snížená",N126,0)</f>
        <v>0</v>
      </c>
      <c r="BG126" s="156">
        <f>IF(U126="zákl. přenesená",N126,0)</f>
        <v>0</v>
      </c>
      <c r="BH126" s="156">
        <f>IF(U126="sníž. přenesená",N126,0)</f>
        <v>0</v>
      </c>
      <c r="BI126" s="156">
        <f>IF(U126="nulová",N126,0)</f>
        <v>0</v>
      </c>
      <c r="BJ126" s="19" t="s">
        <v>105</v>
      </c>
      <c r="BK126" s="156">
        <f>ROUND(L126*K126,2)</f>
        <v>0</v>
      </c>
      <c r="BL126" s="19" t="s">
        <v>127</v>
      </c>
      <c r="BM126" s="19" t="s">
        <v>139</v>
      </c>
    </row>
    <row r="127" spans="2:65" s="1" customFormat="1" ht="25.5" customHeight="1" x14ac:dyDescent="0.3">
      <c r="B127" s="120"/>
      <c r="C127" s="149" t="s">
        <v>140</v>
      </c>
      <c r="D127" s="149" t="s">
        <v>123</v>
      </c>
      <c r="E127" s="150" t="s">
        <v>141</v>
      </c>
      <c r="F127" s="242" t="s">
        <v>142</v>
      </c>
      <c r="G127" s="242"/>
      <c r="H127" s="242"/>
      <c r="I127" s="242"/>
      <c r="J127" s="151" t="s">
        <v>143</v>
      </c>
      <c r="K127" s="152">
        <f>SUM(N122:Q126)/100</f>
        <v>0</v>
      </c>
      <c r="L127" s="240">
        <v>1.77</v>
      </c>
      <c r="M127" s="240"/>
      <c r="N127" s="240">
        <f>ROUND(L127*K127,2)</f>
        <v>0</v>
      </c>
      <c r="O127" s="240"/>
      <c r="P127" s="240"/>
      <c r="Q127" s="240"/>
      <c r="R127" s="123"/>
      <c r="T127" s="153" t="s">
        <v>5</v>
      </c>
      <c r="U127" s="41" t="s">
        <v>35</v>
      </c>
      <c r="V127" s="154">
        <v>0</v>
      </c>
      <c r="W127" s="154">
        <f>V127*K127</f>
        <v>0</v>
      </c>
      <c r="X127" s="154">
        <v>0</v>
      </c>
      <c r="Y127" s="154">
        <f>X127*K127</f>
        <v>0</v>
      </c>
      <c r="Z127" s="154">
        <v>0</v>
      </c>
      <c r="AA127" s="155">
        <f>Z127*K127</f>
        <v>0</v>
      </c>
      <c r="AR127" s="19" t="s">
        <v>127</v>
      </c>
      <c r="AT127" s="19" t="s">
        <v>123</v>
      </c>
      <c r="AU127" s="19" t="s">
        <v>105</v>
      </c>
      <c r="AY127" s="19" t="s">
        <v>122</v>
      </c>
      <c r="BE127" s="156">
        <f>IF(U127="základní",N127,0)</f>
        <v>0</v>
      </c>
      <c r="BF127" s="156">
        <f>IF(U127="snížená",N127,0)</f>
        <v>0</v>
      </c>
      <c r="BG127" s="156">
        <f>IF(U127="zákl. přenesená",N127,0)</f>
        <v>0</v>
      </c>
      <c r="BH127" s="156">
        <f>IF(U127="sníž. přenesená",N127,0)</f>
        <v>0</v>
      </c>
      <c r="BI127" s="156">
        <f>IF(U127="nulová",N127,0)</f>
        <v>0</v>
      </c>
      <c r="BJ127" s="19" t="s">
        <v>105</v>
      </c>
      <c r="BK127" s="156">
        <f>ROUND(L127*K127,2)</f>
        <v>0</v>
      </c>
      <c r="BL127" s="19" t="s">
        <v>127</v>
      </c>
      <c r="BM127" s="19" t="s">
        <v>144</v>
      </c>
    </row>
    <row r="128" spans="2:65" s="9" customFormat="1" ht="29.85" customHeight="1" x14ac:dyDescent="0.3">
      <c r="B128" s="138"/>
      <c r="C128" s="139"/>
      <c r="D128" s="148" t="s">
        <v>97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274">
        <f>SUM(N129:Q168)</f>
        <v>0</v>
      </c>
      <c r="O128" s="275"/>
      <c r="P128" s="275"/>
      <c r="Q128" s="275"/>
      <c r="R128" s="141"/>
      <c r="T128" s="142"/>
      <c r="U128" s="139"/>
      <c r="V128" s="139"/>
      <c r="W128" s="143">
        <f>SUM(W129:W168)</f>
        <v>160.65499999999994</v>
      </c>
      <c r="X128" s="139"/>
      <c r="Y128" s="143">
        <f>SUM(Y129:Y168)</f>
        <v>0.24111999999999995</v>
      </c>
      <c r="Z128" s="139"/>
      <c r="AA128" s="144">
        <f>SUM(AA129:AA168)</f>
        <v>0</v>
      </c>
      <c r="AR128" s="145" t="s">
        <v>105</v>
      </c>
      <c r="AT128" s="146" t="s">
        <v>66</v>
      </c>
      <c r="AU128" s="146" t="s">
        <v>73</v>
      </c>
      <c r="AY128" s="145" t="s">
        <v>122</v>
      </c>
      <c r="BK128" s="147">
        <f>SUM(BK129:BK168)</f>
        <v>0</v>
      </c>
    </row>
    <row r="129" spans="2:65" s="1" customFormat="1" ht="25.5" customHeight="1" x14ac:dyDescent="0.3">
      <c r="B129" s="120"/>
      <c r="C129" s="149" t="s">
        <v>145</v>
      </c>
      <c r="D129" s="149" t="s">
        <v>123</v>
      </c>
      <c r="E129" s="150" t="s">
        <v>146</v>
      </c>
      <c r="F129" s="241" t="s">
        <v>319</v>
      </c>
      <c r="G129" s="242"/>
      <c r="H129" s="242"/>
      <c r="I129" s="242"/>
      <c r="J129" s="151" t="s">
        <v>126</v>
      </c>
      <c r="K129" s="152">
        <v>20</v>
      </c>
      <c r="L129" s="240"/>
      <c r="M129" s="240"/>
      <c r="N129" s="240">
        <f t="shared" ref="N129:N165" si="0">ROUND(L129*K129,2)</f>
        <v>0</v>
      </c>
      <c r="O129" s="240"/>
      <c r="P129" s="240"/>
      <c r="Q129" s="240"/>
      <c r="R129" s="123"/>
      <c r="T129" s="153" t="s">
        <v>5</v>
      </c>
      <c r="U129" s="41" t="s">
        <v>35</v>
      </c>
      <c r="V129" s="154">
        <v>0.36299999999999999</v>
      </c>
      <c r="W129" s="154">
        <f t="shared" ref="W129:W165" si="1">V129*K129</f>
        <v>7.26</v>
      </c>
      <c r="X129" s="154">
        <v>1.2600000000000001E-3</v>
      </c>
      <c r="Y129" s="154">
        <f t="shared" ref="Y129:Y165" si="2">X129*K129</f>
        <v>2.52E-2</v>
      </c>
      <c r="Z129" s="154">
        <v>0</v>
      </c>
      <c r="AA129" s="155">
        <f t="shared" ref="AA129:AA165" si="3">Z129*K129</f>
        <v>0</v>
      </c>
      <c r="AR129" s="19" t="s">
        <v>127</v>
      </c>
      <c r="AT129" s="19" t="s">
        <v>123</v>
      </c>
      <c r="AU129" s="19" t="s">
        <v>105</v>
      </c>
      <c r="AY129" s="19" t="s">
        <v>122</v>
      </c>
      <c r="BE129" s="156">
        <f t="shared" ref="BE129:BE165" si="4">IF(U129="základní",N129,0)</f>
        <v>0</v>
      </c>
      <c r="BF129" s="156">
        <f t="shared" ref="BF129:BF165" si="5">IF(U129="snížená",N129,0)</f>
        <v>0</v>
      </c>
      <c r="BG129" s="156">
        <f t="shared" ref="BG129:BG165" si="6">IF(U129="zákl. přenesená",N129,0)</f>
        <v>0</v>
      </c>
      <c r="BH129" s="156">
        <f t="shared" ref="BH129:BH165" si="7">IF(U129="sníž. přenesená",N129,0)</f>
        <v>0</v>
      </c>
      <c r="BI129" s="156">
        <f t="shared" ref="BI129:BI165" si="8">IF(U129="nulová",N129,0)</f>
        <v>0</v>
      </c>
      <c r="BJ129" s="19" t="s">
        <v>105</v>
      </c>
      <c r="BK129" s="156">
        <f t="shared" ref="BK129:BK165" si="9">ROUND(L129*K129,2)</f>
        <v>0</v>
      </c>
      <c r="BL129" s="19" t="s">
        <v>127</v>
      </c>
      <c r="BM129" s="19" t="s">
        <v>147</v>
      </c>
    </row>
    <row r="130" spans="2:65" s="1" customFormat="1" ht="25.5" customHeight="1" x14ac:dyDescent="0.3">
      <c r="B130" s="120"/>
      <c r="C130" s="149" t="s">
        <v>148</v>
      </c>
      <c r="D130" s="149" t="s">
        <v>123</v>
      </c>
      <c r="E130" s="150" t="s">
        <v>149</v>
      </c>
      <c r="F130" s="241" t="s">
        <v>320</v>
      </c>
      <c r="G130" s="242"/>
      <c r="H130" s="242"/>
      <c r="I130" s="242"/>
      <c r="J130" s="151" t="s">
        <v>126</v>
      </c>
      <c r="K130" s="152">
        <v>15</v>
      </c>
      <c r="L130" s="240"/>
      <c r="M130" s="240"/>
      <c r="N130" s="240">
        <f t="shared" si="0"/>
        <v>0</v>
      </c>
      <c r="O130" s="240"/>
      <c r="P130" s="240"/>
      <c r="Q130" s="240"/>
      <c r="R130" s="123"/>
      <c r="T130" s="153" t="s">
        <v>5</v>
      </c>
      <c r="U130" s="41" t="s">
        <v>35</v>
      </c>
      <c r="V130" s="154">
        <v>0.38300000000000001</v>
      </c>
      <c r="W130" s="154">
        <f t="shared" si="1"/>
        <v>5.7450000000000001</v>
      </c>
      <c r="X130" s="154">
        <v>1.7700000000000001E-3</v>
      </c>
      <c r="Y130" s="154">
        <f t="shared" si="2"/>
        <v>2.6550000000000001E-2</v>
      </c>
      <c r="Z130" s="154">
        <v>0</v>
      </c>
      <c r="AA130" s="155">
        <f t="shared" si="3"/>
        <v>0</v>
      </c>
      <c r="AR130" s="19" t="s">
        <v>127</v>
      </c>
      <c r="AT130" s="19" t="s">
        <v>123</v>
      </c>
      <c r="AU130" s="19" t="s">
        <v>105</v>
      </c>
      <c r="AY130" s="19" t="s">
        <v>122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9" t="s">
        <v>105</v>
      </c>
      <c r="BK130" s="156">
        <f t="shared" si="9"/>
        <v>0</v>
      </c>
      <c r="BL130" s="19" t="s">
        <v>127</v>
      </c>
      <c r="BM130" s="19" t="s">
        <v>150</v>
      </c>
    </row>
    <row r="131" spans="2:65" s="1" customFormat="1" ht="25.5" customHeight="1" x14ac:dyDescent="0.3">
      <c r="B131" s="120"/>
      <c r="C131" s="149" t="s">
        <v>151</v>
      </c>
      <c r="D131" s="149" t="s">
        <v>123</v>
      </c>
      <c r="E131" s="150" t="s">
        <v>152</v>
      </c>
      <c r="F131" s="241" t="s">
        <v>321</v>
      </c>
      <c r="G131" s="242"/>
      <c r="H131" s="242"/>
      <c r="I131" s="242"/>
      <c r="J131" s="151" t="s">
        <v>126</v>
      </c>
      <c r="K131" s="152">
        <v>25</v>
      </c>
      <c r="L131" s="240"/>
      <c r="M131" s="240"/>
      <c r="N131" s="240">
        <f t="shared" si="0"/>
        <v>0</v>
      </c>
      <c r="O131" s="240"/>
      <c r="P131" s="240"/>
      <c r="Q131" s="240"/>
      <c r="R131" s="123"/>
      <c r="T131" s="153" t="s">
        <v>5</v>
      </c>
      <c r="U131" s="41" t="s">
        <v>35</v>
      </c>
      <c r="V131" s="154">
        <v>0.40400000000000003</v>
      </c>
      <c r="W131" s="154">
        <f t="shared" si="1"/>
        <v>10.100000000000001</v>
      </c>
      <c r="X131" s="154">
        <v>2.7699999999999999E-3</v>
      </c>
      <c r="Y131" s="154">
        <f t="shared" si="2"/>
        <v>6.9249999999999992E-2</v>
      </c>
      <c r="Z131" s="154">
        <v>0</v>
      </c>
      <c r="AA131" s="155">
        <f t="shared" si="3"/>
        <v>0</v>
      </c>
      <c r="AR131" s="19" t="s">
        <v>127</v>
      </c>
      <c r="AT131" s="19" t="s">
        <v>123</v>
      </c>
      <c r="AU131" s="19" t="s">
        <v>105</v>
      </c>
      <c r="AY131" s="19" t="s">
        <v>122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9" t="s">
        <v>105</v>
      </c>
      <c r="BK131" s="156">
        <f t="shared" si="9"/>
        <v>0</v>
      </c>
      <c r="BL131" s="19" t="s">
        <v>127</v>
      </c>
      <c r="BM131" s="19" t="s">
        <v>153</v>
      </c>
    </row>
    <row r="132" spans="2:65" s="1" customFormat="1" ht="25.5" customHeight="1" x14ac:dyDescent="0.3">
      <c r="B132" s="120"/>
      <c r="C132" s="149">
        <v>9</v>
      </c>
      <c r="D132" s="149" t="s">
        <v>123</v>
      </c>
      <c r="E132" s="150" t="s">
        <v>154</v>
      </c>
      <c r="F132" s="241" t="s">
        <v>322</v>
      </c>
      <c r="G132" s="242"/>
      <c r="H132" s="242"/>
      <c r="I132" s="242"/>
      <c r="J132" s="151" t="s">
        <v>126</v>
      </c>
      <c r="K132" s="152">
        <v>7</v>
      </c>
      <c r="L132" s="240"/>
      <c r="M132" s="240"/>
      <c r="N132" s="240">
        <f t="shared" si="0"/>
        <v>0</v>
      </c>
      <c r="O132" s="240"/>
      <c r="P132" s="240"/>
      <c r="Q132" s="240"/>
      <c r="R132" s="123"/>
      <c r="T132" s="153" t="s">
        <v>5</v>
      </c>
      <c r="U132" s="41" t="s">
        <v>35</v>
      </c>
      <c r="V132" s="154">
        <v>0.65900000000000003</v>
      </c>
      <c r="W132" s="154">
        <f t="shared" si="1"/>
        <v>4.6130000000000004</v>
      </c>
      <c r="X132" s="154">
        <v>2.9E-4</v>
      </c>
      <c r="Y132" s="154">
        <f t="shared" si="2"/>
        <v>2.0300000000000001E-3</v>
      </c>
      <c r="Z132" s="154">
        <v>0</v>
      </c>
      <c r="AA132" s="155">
        <f t="shared" si="3"/>
        <v>0</v>
      </c>
      <c r="AR132" s="19" t="s">
        <v>127</v>
      </c>
      <c r="AT132" s="19" t="s">
        <v>123</v>
      </c>
      <c r="AU132" s="19" t="s">
        <v>105</v>
      </c>
      <c r="AY132" s="19" t="s">
        <v>122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9" t="s">
        <v>105</v>
      </c>
      <c r="BK132" s="156">
        <f t="shared" si="9"/>
        <v>0</v>
      </c>
      <c r="BL132" s="19" t="s">
        <v>127</v>
      </c>
      <c r="BM132" s="19" t="s">
        <v>155</v>
      </c>
    </row>
    <row r="133" spans="2:65" s="1" customFormat="1" ht="25.5" customHeight="1" x14ac:dyDescent="0.3">
      <c r="B133" s="120"/>
      <c r="C133" s="149">
        <v>10</v>
      </c>
      <c r="D133" s="149" t="s">
        <v>123</v>
      </c>
      <c r="E133" s="150" t="s">
        <v>156</v>
      </c>
      <c r="F133" s="241" t="s">
        <v>323</v>
      </c>
      <c r="G133" s="242"/>
      <c r="H133" s="242"/>
      <c r="I133" s="242"/>
      <c r="J133" s="151" t="s">
        <v>126</v>
      </c>
      <c r="K133" s="152">
        <v>29</v>
      </c>
      <c r="L133" s="240"/>
      <c r="M133" s="240"/>
      <c r="N133" s="240">
        <f t="shared" si="0"/>
        <v>0</v>
      </c>
      <c r="O133" s="240"/>
      <c r="P133" s="240"/>
      <c r="Q133" s="240"/>
      <c r="R133" s="123"/>
      <c r="T133" s="153" t="s">
        <v>5</v>
      </c>
      <c r="U133" s="41" t="s">
        <v>35</v>
      </c>
      <c r="V133" s="154">
        <v>0.72799999999999998</v>
      </c>
      <c r="W133" s="154">
        <f t="shared" si="1"/>
        <v>21.111999999999998</v>
      </c>
      <c r="X133" s="154">
        <v>3.5E-4</v>
      </c>
      <c r="Y133" s="154">
        <f t="shared" si="2"/>
        <v>1.0149999999999999E-2</v>
      </c>
      <c r="Z133" s="154">
        <v>0</v>
      </c>
      <c r="AA133" s="155">
        <f t="shared" si="3"/>
        <v>0</v>
      </c>
      <c r="AR133" s="19" t="s">
        <v>127</v>
      </c>
      <c r="AT133" s="19" t="s">
        <v>123</v>
      </c>
      <c r="AU133" s="19" t="s">
        <v>105</v>
      </c>
      <c r="AY133" s="19" t="s">
        <v>122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9" t="s">
        <v>105</v>
      </c>
      <c r="BK133" s="156">
        <f t="shared" si="9"/>
        <v>0</v>
      </c>
      <c r="BL133" s="19" t="s">
        <v>127</v>
      </c>
      <c r="BM133" s="19" t="s">
        <v>157</v>
      </c>
    </row>
    <row r="134" spans="2:65" s="1" customFormat="1" ht="25.5" customHeight="1" x14ac:dyDescent="0.3">
      <c r="B134" s="120"/>
      <c r="C134" s="149">
        <v>11</v>
      </c>
      <c r="D134" s="149" t="s">
        <v>123</v>
      </c>
      <c r="E134" s="150" t="s">
        <v>158</v>
      </c>
      <c r="F134" s="241" t="s">
        <v>324</v>
      </c>
      <c r="G134" s="242"/>
      <c r="H134" s="242"/>
      <c r="I134" s="242"/>
      <c r="J134" s="151" t="s">
        <v>126</v>
      </c>
      <c r="K134" s="152">
        <v>46</v>
      </c>
      <c r="L134" s="240"/>
      <c r="M134" s="240"/>
      <c r="N134" s="240">
        <f t="shared" si="0"/>
        <v>0</v>
      </c>
      <c r="O134" s="240"/>
      <c r="P134" s="240"/>
      <c r="Q134" s="240"/>
      <c r="R134" s="123"/>
      <c r="T134" s="153" t="s">
        <v>5</v>
      </c>
      <c r="U134" s="41" t="s">
        <v>33</v>
      </c>
      <c r="V134" s="154">
        <v>0.79700000000000004</v>
      </c>
      <c r="W134" s="154">
        <f t="shared" si="1"/>
        <v>36.661999999999999</v>
      </c>
      <c r="X134" s="154">
        <v>5.6999999999999998E-4</v>
      </c>
      <c r="Y134" s="154">
        <f t="shared" si="2"/>
        <v>2.622E-2</v>
      </c>
      <c r="Z134" s="154">
        <v>0</v>
      </c>
      <c r="AA134" s="155">
        <f t="shared" si="3"/>
        <v>0</v>
      </c>
      <c r="AR134" s="19" t="s">
        <v>127</v>
      </c>
      <c r="AT134" s="19" t="s">
        <v>123</v>
      </c>
      <c r="AU134" s="19" t="s">
        <v>105</v>
      </c>
      <c r="AY134" s="19" t="s">
        <v>122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9" t="s">
        <v>73</v>
      </c>
      <c r="BK134" s="156">
        <f t="shared" si="9"/>
        <v>0</v>
      </c>
      <c r="BL134" s="19" t="s">
        <v>127</v>
      </c>
      <c r="BM134" s="19" t="s">
        <v>159</v>
      </c>
    </row>
    <row r="135" spans="2:65" s="1" customFormat="1" ht="25.5" customHeight="1" x14ac:dyDescent="0.3">
      <c r="B135" s="120"/>
      <c r="C135" s="149">
        <v>12</v>
      </c>
      <c r="D135" s="149" t="s">
        <v>123</v>
      </c>
      <c r="E135" s="150" t="s">
        <v>160</v>
      </c>
      <c r="F135" s="241" t="s">
        <v>325</v>
      </c>
      <c r="G135" s="242"/>
      <c r="H135" s="242"/>
      <c r="I135" s="242"/>
      <c r="J135" s="151" t="s">
        <v>126</v>
      </c>
      <c r="K135" s="152">
        <v>55</v>
      </c>
      <c r="L135" s="240"/>
      <c r="M135" s="240"/>
      <c r="N135" s="240">
        <f t="shared" si="0"/>
        <v>0</v>
      </c>
      <c r="O135" s="240"/>
      <c r="P135" s="240"/>
      <c r="Q135" s="240"/>
      <c r="R135" s="123"/>
      <c r="T135" s="153" t="s">
        <v>5</v>
      </c>
      <c r="U135" s="41" t="s">
        <v>35</v>
      </c>
      <c r="V135" s="154">
        <v>0.83199999999999996</v>
      </c>
      <c r="W135" s="154">
        <f t="shared" si="1"/>
        <v>45.76</v>
      </c>
      <c r="X135" s="154">
        <v>1.14E-3</v>
      </c>
      <c r="Y135" s="154">
        <f t="shared" si="2"/>
        <v>6.2699999999999992E-2</v>
      </c>
      <c r="Z135" s="154">
        <v>0</v>
      </c>
      <c r="AA135" s="155">
        <f t="shared" si="3"/>
        <v>0</v>
      </c>
      <c r="AR135" s="19" t="s">
        <v>127</v>
      </c>
      <c r="AT135" s="19" t="s">
        <v>123</v>
      </c>
      <c r="AU135" s="19" t="s">
        <v>105</v>
      </c>
      <c r="AY135" s="19" t="s">
        <v>122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9" t="s">
        <v>105</v>
      </c>
      <c r="BK135" s="156">
        <f t="shared" si="9"/>
        <v>0</v>
      </c>
      <c r="BL135" s="19" t="s">
        <v>127</v>
      </c>
      <c r="BM135" s="19" t="s">
        <v>161</v>
      </c>
    </row>
    <row r="136" spans="2:65" s="1" customFormat="1" ht="25.5" customHeight="1" x14ac:dyDescent="0.3">
      <c r="B136" s="120"/>
      <c r="C136" s="149">
        <v>13</v>
      </c>
      <c r="D136" s="149" t="s">
        <v>123</v>
      </c>
      <c r="E136" s="150" t="s">
        <v>162</v>
      </c>
      <c r="F136" s="242" t="s">
        <v>163</v>
      </c>
      <c r="G136" s="242"/>
      <c r="H136" s="242"/>
      <c r="I136" s="242"/>
      <c r="J136" s="151" t="s">
        <v>164</v>
      </c>
      <c r="K136" s="152">
        <v>18</v>
      </c>
      <c r="L136" s="240"/>
      <c r="M136" s="240"/>
      <c r="N136" s="240">
        <f t="shared" si="0"/>
        <v>0</v>
      </c>
      <c r="O136" s="240"/>
      <c r="P136" s="240"/>
      <c r="Q136" s="240"/>
      <c r="R136" s="123"/>
      <c r="T136" s="153" t="s">
        <v>5</v>
      </c>
      <c r="U136" s="41" t="s">
        <v>35</v>
      </c>
      <c r="V136" s="154">
        <v>0.157</v>
      </c>
      <c r="W136" s="154">
        <f t="shared" si="1"/>
        <v>2.8260000000000001</v>
      </c>
      <c r="X136" s="154">
        <v>0</v>
      </c>
      <c r="Y136" s="154">
        <f t="shared" si="2"/>
        <v>0</v>
      </c>
      <c r="Z136" s="154">
        <v>0</v>
      </c>
      <c r="AA136" s="155">
        <f t="shared" si="3"/>
        <v>0</v>
      </c>
      <c r="AR136" s="19" t="s">
        <v>127</v>
      </c>
      <c r="AT136" s="19" t="s">
        <v>123</v>
      </c>
      <c r="AU136" s="19" t="s">
        <v>105</v>
      </c>
      <c r="AY136" s="19" t="s">
        <v>122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9" t="s">
        <v>105</v>
      </c>
      <c r="BK136" s="156">
        <f t="shared" si="9"/>
        <v>0</v>
      </c>
      <c r="BL136" s="19" t="s">
        <v>127</v>
      </c>
      <c r="BM136" s="19" t="s">
        <v>165</v>
      </c>
    </row>
    <row r="137" spans="2:65" s="1" customFormat="1" ht="25.5" customHeight="1" x14ac:dyDescent="0.3">
      <c r="B137" s="120"/>
      <c r="C137" s="149">
        <v>14</v>
      </c>
      <c r="D137" s="149" t="s">
        <v>123</v>
      </c>
      <c r="E137" s="150" t="s">
        <v>166</v>
      </c>
      <c r="F137" s="242" t="s">
        <v>167</v>
      </c>
      <c r="G137" s="242"/>
      <c r="H137" s="242"/>
      <c r="I137" s="242"/>
      <c r="J137" s="151" t="s">
        <v>164</v>
      </c>
      <c r="K137" s="152">
        <v>7</v>
      </c>
      <c r="L137" s="240"/>
      <c r="M137" s="240"/>
      <c r="N137" s="240">
        <f t="shared" si="0"/>
        <v>0</v>
      </c>
      <c r="O137" s="240"/>
      <c r="P137" s="240"/>
      <c r="Q137" s="240"/>
      <c r="R137" s="123"/>
      <c r="T137" s="153" t="s">
        <v>5</v>
      </c>
      <c r="U137" s="41" t="s">
        <v>35</v>
      </c>
      <c r="V137" s="154">
        <v>0.17399999999999999</v>
      </c>
      <c r="W137" s="154">
        <f t="shared" si="1"/>
        <v>1.218</v>
      </c>
      <c r="X137" s="154">
        <v>0</v>
      </c>
      <c r="Y137" s="154">
        <f t="shared" si="2"/>
        <v>0</v>
      </c>
      <c r="Z137" s="154">
        <v>0</v>
      </c>
      <c r="AA137" s="155">
        <f t="shared" si="3"/>
        <v>0</v>
      </c>
      <c r="AR137" s="19" t="s">
        <v>127</v>
      </c>
      <c r="AT137" s="19" t="s">
        <v>123</v>
      </c>
      <c r="AU137" s="19" t="s">
        <v>105</v>
      </c>
      <c r="AY137" s="19" t="s">
        <v>122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9" t="s">
        <v>105</v>
      </c>
      <c r="BK137" s="156">
        <f t="shared" si="9"/>
        <v>0</v>
      </c>
      <c r="BL137" s="19" t="s">
        <v>127</v>
      </c>
      <c r="BM137" s="19" t="s">
        <v>168</v>
      </c>
    </row>
    <row r="138" spans="2:65" s="1" customFormat="1" ht="25.5" customHeight="1" x14ac:dyDescent="0.3">
      <c r="B138" s="120"/>
      <c r="C138" s="149">
        <v>15</v>
      </c>
      <c r="D138" s="149" t="s">
        <v>123</v>
      </c>
      <c r="E138" s="150" t="s">
        <v>169</v>
      </c>
      <c r="F138" s="242" t="s">
        <v>170</v>
      </c>
      <c r="G138" s="242"/>
      <c r="H138" s="242"/>
      <c r="I138" s="242"/>
      <c r="J138" s="151" t="s">
        <v>164</v>
      </c>
      <c r="K138" s="152">
        <v>29</v>
      </c>
      <c r="L138" s="240"/>
      <c r="M138" s="240"/>
      <c r="N138" s="240">
        <f t="shared" si="0"/>
        <v>0</v>
      </c>
      <c r="O138" s="240"/>
      <c r="P138" s="240"/>
      <c r="Q138" s="240"/>
      <c r="R138" s="123"/>
      <c r="T138" s="153" t="s">
        <v>5</v>
      </c>
      <c r="U138" s="41" t="s">
        <v>35</v>
      </c>
      <c r="V138" s="154">
        <v>0.25900000000000001</v>
      </c>
      <c r="W138" s="154">
        <f t="shared" si="1"/>
        <v>7.5110000000000001</v>
      </c>
      <c r="X138" s="154">
        <v>0</v>
      </c>
      <c r="Y138" s="154">
        <f t="shared" si="2"/>
        <v>0</v>
      </c>
      <c r="Z138" s="154">
        <v>0</v>
      </c>
      <c r="AA138" s="155">
        <f t="shared" si="3"/>
        <v>0</v>
      </c>
      <c r="AR138" s="19" t="s">
        <v>127</v>
      </c>
      <c r="AT138" s="19" t="s">
        <v>123</v>
      </c>
      <c r="AU138" s="19" t="s">
        <v>105</v>
      </c>
      <c r="AY138" s="19" t="s">
        <v>122</v>
      </c>
      <c r="BE138" s="156">
        <f t="shared" si="4"/>
        <v>0</v>
      </c>
      <c r="BF138" s="156">
        <f t="shared" si="5"/>
        <v>0</v>
      </c>
      <c r="BG138" s="156">
        <f t="shared" si="6"/>
        <v>0</v>
      </c>
      <c r="BH138" s="156">
        <f t="shared" si="7"/>
        <v>0</v>
      </c>
      <c r="BI138" s="156">
        <f t="shared" si="8"/>
        <v>0</v>
      </c>
      <c r="BJ138" s="19" t="s">
        <v>105</v>
      </c>
      <c r="BK138" s="156">
        <f t="shared" si="9"/>
        <v>0</v>
      </c>
      <c r="BL138" s="19" t="s">
        <v>127</v>
      </c>
      <c r="BM138" s="19" t="s">
        <v>171</v>
      </c>
    </row>
    <row r="139" spans="2:65" s="1" customFormat="1" ht="25.5" customHeight="1" x14ac:dyDescent="0.3">
      <c r="B139" s="120"/>
      <c r="C139" s="172">
        <v>16</v>
      </c>
      <c r="D139" s="172" t="s">
        <v>130</v>
      </c>
      <c r="E139" s="173" t="s">
        <v>336</v>
      </c>
      <c r="F139" s="238" t="s">
        <v>326</v>
      </c>
      <c r="G139" s="238"/>
      <c r="H139" s="238"/>
      <c r="I139" s="238"/>
      <c r="J139" s="174" t="s">
        <v>164</v>
      </c>
      <c r="K139" s="175">
        <v>15</v>
      </c>
      <c r="L139" s="239"/>
      <c r="M139" s="239"/>
      <c r="N139" s="239">
        <f t="shared" si="0"/>
        <v>0</v>
      </c>
      <c r="O139" s="240"/>
      <c r="P139" s="240"/>
      <c r="Q139" s="240"/>
      <c r="R139" s="123"/>
      <c r="T139" s="153"/>
      <c r="U139" s="41"/>
      <c r="V139" s="154"/>
      <c r="W139" s="154"/>
      <c r="X139" s="154"/>
      <c r="Y139" s="154"/>
      <c r="Z139" s="154"/>
      <c r="AA139" s="155"/>
      <c r="AR139" s="19"/>
      <c r="AT139" s="19"/>
      <c r="AU139" s="19"/>
      <c r="AY139" s="19"/>
      <c r="BE139" s="156"/>
      <c r="BF139" s="156"/>
      <c r="BG139" s="156"/>
      <c r="BH139" s="156"/>
      <c r="BI139" s="156"/>
      <c r="BJ139" s="19"/>
      <c r="BK139" s="156"/>
      <c r="BL139" s="19"/>
      <c r="BM139" s="19"/>
    </row>
    <row r="140" spans="2:65" s="1" customFormat="1" ht="25.5" customHeight="1" x14ac:dyDescent="0.3">
      <c r="B140" s="120"/>
      <c r="C140" s="172">
        <v>17</v>
      </c>
      <c r="D140" s="172" t="s">
        <v>130</v>
      </c>
      <c r="E140" s="173" t="s">
        <v>337</v>
      </c>
      <c r="F140" s="238" t="s">
        <v>327</v>
      </c>
      <c r="G140" s="238"/>
      <c r="H140" s="238"/>
      <c r="I140" s="238"/>
      <c r="J140" s="174" t="s">
        <v>164</v>
      </c>
      <c r="K140" s="175">
        <v>20</v>
      </c>
      <c r="L140" s="239"/>
      <c r="M140" s="239"/>
      <c r="N140" s="239">
        <f t="shared" si="0"/>
        <v>0</v>
      </c>
      <c r="O140" s="240"/>
      <c r="P140" s="240"/>
      <c r="Q140" s="240"/>
      <c r="R140" s="123"/>
      <c r="T140" s="153"/>
      <c r="U140" s="41"/>
      <c r="V140" s="154"/>
      <c r="W140" s="154"/>
      <c r="X140" s="154"/>
      <c r="Y140" s="154"/>
      <c r="Z140" s="154"/>
      <c r="AA140" s="155"/>
      <c r="AR140" s="19"/>
      <c r="AT140" s="19"/>
      <c r="AU140" s="19"/>
      <c r="AY140" s="19"/>
      <c r="BE140" s="156"/>
      <c r="BF140" s="156"/>
      <c r="BG140" s="156"/>
      <c r="BH140" s="156"/>
      <c r="BI140" s="156"/>
      <c r="BJ140" s="19"/>
      <c r="BK140" s="156"/>
      <c r="BL140" s="19"/>
      <c r="BM140" s="19"/>
    </row>
    <row r="141" spans="2:65" s="1" customFormat="1" ht="25.5" customHeight="1" x14ac:dyDescent="0.3">
      <c r="B141" s="120"/>
      <c r="C141" s="172">
        <v>18</v>
      </c>
      <c r="D141" s="172" t="s">
        <v>130</v>
      </c>
      <c r="E141" s="173" t="s">
        <v>338</v>
      </c>
      <c r="F141" s="238" t="s">
        <v>328</v>
      </c>
      <c r="G141" s="238"/>
      <c r="H141" s="238"/>
      <c r="I141" s="238"/>
      <c r="J141" s="174" t="s">
        <v>164</v>
      </c>
      <c r="K141" s="175">
        <v>3</v>
      </c>
      <c r="L141" s="239"/>
      <c r="M141" s="239"/>
      <c r="N141" s="239">
        <f t="shared" si="0"/>
        <v>0</v>
      </c>
      <c r="O141" s="240"/>
      <c r="P141" s="240"/>
      <c r="Q141" s="240"/>
      <c r="R141" s="123"/>
      <c r="T141" s="153"/>
      <c r="U141" s="41"/>
      <c r="V141" s="154"/>
      <c r="W141" s="154"/>
      <c r="X141" s="154"/>
      <c r="Y141" s="154"/>
      <c r="Z141" s="154"/>
      <c r="AA141" s="155"/>
      <c r="AR141" s="19"/>
      <c r="AT141" s="19"/>
      <c r="AU141" s="19"/>
      <c r="AY141" s="19"/>
      <c r="BE141" s="156"/>
      <c r="BF141" s="156"/>
      <c r="BG141" s="156"/>
      <c r="BH141" s="156"/>
      <c r="BI141" s="156"/>
      <c r="BJ141" s="19"/>
      <c r="BK141" s="156"/>
      <c r="BL141" s="19"/>
      <c r="BM141" s="19"/>
    </row>
    <row r="142" spans="2:65" s="1" customFormat="1" ht="25.5" customHeight="1" x14ac:dyDescent="0.3">
      <c r="B142" s="120"/>
      <c r="C142" s="172">
        <v>19</v>
      </c>
      <c r="D142" s="172" t="s">
        <v>130</v>
      </c>
      <c r="E142" s="173" t="s">
        <v>339</v>
      </c>
      <c r="F142" s="238" t="s">
        <v>330</v>
      </c>
      <c r="G142" s="238"/>
      <c r="H142" s="238"/>
      <c r="I142" s="238"/>
      <c r="J142" s="174" t="s">
        <v>164</v>
      </c>
      <c r="K142" s="175">
        <v>9</v>
      </c>
      <c r="L142" s="239"/>
      <c r="M142" s="239"/>
      <c r="N142" s="239">
        <f t="shared" si="0"/>
        <v>0</v>
      </c>
      <c r="O142" s="240"/>
      <c r="P142" s="240"/>
      <c r="Q142" s="240"/>
      <c r="R142" s="123"/>
      <c r="T142" s="153"/>
      <c r="U142" s="41"/>
      <c r="V142" s="154"/>
      <c r="W142" s="154"/>
      <c r="X142" s="154"/>
      <c r="Y142" s="154"/>
      <c r="Z142" s="154"/>
      <c r="AA142" s="155"/>
      <c r="AR142" s="19"/>
      <c r="AT142" s="19"/>
      <c r="AU142" s="19"/>
      <c r="AY142" s="19"/>
      <c r="BE142" s="156"/>
      <c r="BF142" s="156"/>
      <c r="BG142" s="156"/>
      <c r="BH142" s="156"/>
      <c r="BI142" s="156"/>
      <c r="BJ142" s="19"/>
      <c r="BK142" s="156"/>
      <c r="BL142" s="19"/>
      <c r="BM142" s="19"/>
    </row>
    <row r="143" spans="2:65" s="1" customFormat="1" ht="25.5" customHeight="1" x14ac:dyDescent="0.3">
      <c r="B143" s="120"/>
      <c r="C143" s="172">
        <v>20</v>
      </c>
      <c r="D143" s="172" t="s">
        <v>130</v>
      </c>
      <c r="E143" s="173" t="s">
        <v>340</v>
      </c>
      <c r="F143" s="238" t="s">
        <v>331</v>
      </c>
      <c r="G143" s="238"/>
      <c r="H143" s="238"/>
      <c r="I143" s="238"/>
      <c r="J143" s="174" t="s">
        <v>164</v>
      </c>
      <c r="K143" s="175">
        <v>2</v>
      </c>
      <c r="L143" s="239"/>
      <c r="M143" s="239"/>
      <c r="N143" s="239">
        <f t="shared" ref="N143:N144" si="10">ROUND(L143*K143,2)</f>
        <v>0</v>
      </c>
      <c r="O143" s="240"/>
      <c r="P143" s="240"/>
      <c r="Q143" s="240"/>
      <c r="R143" s="123"/>
      <c r="T143" s="153"/>
      <c r="U143" s="41"/>
      <c r="V143" s="154"/>
      <c r="W143" s="154"/>
      <c r="X143" s="154"/>
      <c r="Y143" s="154"/>
      <c r="Z143" s="154"/>
      <c r="AA143" s="155"/>
      <c r="AR143" s="19"/>
      <c r="AT143" s="19"/>
      <c r="AU143" s="19"/>
      <c r="AY143" s="19"/>
      <c r="BE143" s="156"/>
      <c r="BF143" s="156"/>
      <c r="BG143" s="156"/>
      <c r="BH143" s="156"/>
      <c r="BI143" s="156"/>
      <c r="BJ143" s="19"/>
      <c r="BK143" s="156"/>
      <c r="BL143" s="19"/>
      <c r="BM143" s="19"/>
    </row>
    <row r="144" spans="2:65" s="1" customFormat="1" ht="25.5" customHeight="1" x14ac:dyDescent="0.3">
      <c r="B144" s="120"/>
      <c r="C144" s="172">
        <v>21</v>
      </c>
      <c r="D144" s="172" t="s">
        <v>130</v>
      </c>
      <c r="E144" s="173" t="s">
        <v>341</v>
      </c>
      <c r="F144" s="238" t="s">
        <v>332</v>
      </c>
      <c r="G144" s="238"/>
      <c r="H144" s="238"/>
      <c r="I144" s="238"/>
      <c r="J144" s="174" t="s">
        <v>164</v>
      </c>
      <c r="K144" s="175">
        <v>4</v>
      </c>
      <c r="L144" s="239"/>
      <c r="M144" s="239"/>
      <c r="N144" s="239">
        <f t="shared" si="10"/>
        <v>0</v>
      </c>
      <c r="O144" s="240"/>
      <c r="P144" s="240"/>
      <c r="Q144" s="240"/>
      <c r="R144" s="123"/>
      <c r="T144" s="153"/>
      <c r="U144" s="41"/>
      <c r="V144" s="154"/>
      <c r="W144" s="154"/>
      <c r="X144" s="154"/>
      <c r="Y144" s="154"/>
      <c r="Z144" s="154"/>
      <c r="AA144" s="155"/>
      <c r="AR144" s="19"/>
      <c r="AT144" s="19"/>
      <c r="AU144" s="19"/>
      <c r="AY144" s="19"/>
      <c r="BE144" s="156"/>
      <c r="BF144" s="156"/>
      <c r="BG144" s="156"/>
      <c r="BH144" s="156"/>
      <c r="BI144" s="156"/>
      <c r="BJ144" s="19"/>
      <c r="BK144" s="156"/>
      <c r="BL144" s="19"/>
      <c r="BM144" s="19"/>
    </row>
    <row r="145" spans="2:65" s="1" customFormat="1" ht="25.5" customHeight="1" x14ac:dyDescent="0.3">
      <c r="B145" s="120"/>
      <c r="C145" s="172">
        <v>22</v>
      </c>
      <c r="D145" s="172" t="s">
        <v>130</v>
      </c>
      <c r="E145" s="173" t="s">
        <v>342</v>
      </c>
      <c r="F145" s="238" t="s">
        <v>333</v>
      </c>
      <c r="G145" s="238"/>
      <c r="H145" s="238"/>
      <c r="I145" s="238"/>
      <c r="J145" s="174" t="s">
        <v>164</v>
      </c>
      <c r="K145" s="175">
        <v>5</v>
      </c>
      <c r="L145" s="239"/>
      <c r="M145" s="239"/>
      <c r="N145" s="239">
        <f t="shared" ref="N145" si="11">ROUND(L145*K145,2)</f>
        <v>0</v>
      </c>
      <c r="O145" s="240"/>
      <c r="P145" s="240"/>
      <c r="Q145" s="240"/>
      <c r="R145" s="123"/>
      <c r="T145" s="153"/>
      <c r="U145" s="41"/>
      <c r="V145" s="154"/>
      <c r="W145" s="154"/>
      <c r="X145" s="154"/>
      <c r="Y145" s="154"/>
      <c r="Z145" s="154"/>
      <c r="AA145" s="155"/>
      <c r="AR145" s="19"/>
      <c r="AT145" s="19"/>
      <c r="AU145" s="19"/>
      <c r="AY145" s="19"/>
      <c r="BE145" s="156"/>
      <c r="BF145" s="156"/>
      <c r="BG145" s="156"/>
      <c r="BH145" s="156"/>
      <c r="BI145" s="156"/>
      <c r="BJ145" s="19"/>
      <c r="BK145" s="156"/>
      <c r="BL145" s="19"/>
      <c r="BM145" s="19"/>
    </row>
    <row r="146" spans="2:65" s="1" customFormat="1" ht="25.5" customHeight="1" x14ac:dyDescent="0.3">
      <c r="B146" s="120"/>
      <c r="C146" s="172">
        <v>23</v>
      </c>
      <c r="D146" s="172" t="s">
        <v>130</v>
      </c>
      <c r="E146" s="173" t="s">
        <v>343</v>
      </c>
      <c r="F146" s="238" t="s">
        <v>334</v>
      </c>
      <c r="G146" s="238"/>
      <c r="H146" s="238"/>
      <c r="I146" s="238"/>
      <c r="J146" s="174" t="s">
        <v>164</v>
      </c>
      <c r="K146" s="175">
        <v>1</v>
      </c>
      <c r="L146" s="239"/>
      <c r="M146" s="239"/>
      <c r="N146" s="239">
        <f t="shared" ref="N146" si="12">ROUND(L146*K146,2)</f>
        <v>0</v>
      </c>
      <c r="O146" s="240"/>
      <c r="P146" s="240"/>
      <c r="Q146" s="240"/>
      <c r="R146" s="123"/>
      <c r="T146" s="153"/>
      <c r="U146" s="41"/>
      <c r="V146" s="154"/>
      <c r="W146" s="154"/>
      <c r="X146" s="154"/>
      <c r="Y146" s="154"/>
      <c r="Z146" s="154"/>
      <c r="AA146" s="155"/>
      <c r="AR146" s="19"/>
      <c r="AT146" s="19"/>
      <c r="AU146" s="19"/>
      <c r="AY146" s="19"/>
      <c r="BE146" s="156"/>
      <c r="BF146" s="156"/>
      <c r="BG146" s="156"/>
      <c r="BH146" s="156"/>
      <c r="BI146" s="156"/>
      <c r="BJ146" s="19"/>
      <c r="BK146" s="156"/>
      <c r="BL146" s="19"/>
      <c r="BM146" s="19"/>
    </row>
    <row r="147" spans="2:65" s="1" customFormat="1" ht="25.5" customHeight="1" x14ac:dyDescent="0.3">
      <c r="B147" s="120"/>
      <c r="C147" s="172">
        <v>24</v>
      </c>
      <c r="D147" s="172" t="s">
        <v>130</v>
      </c>
      <c r="E147" s="173" t="s">
        <v>344</v>
      </c>
      <c r="F147" s="238" t="s">
        <v>335</v>
      </c>
      <c r="G147" s="238"/>
      <c r="H147" s="238"/>
      <c r="I147" s="238"/>
      <c r="J147" s="174" t="s">
        <v>164</v>
      </c>
      <c r="K147" s="175">
        <v>1</v>
      </c>
      <c r="L147" s="239"/>
      <c r="M147" s="239"/>
      <c r="N147" s="239">
        <f t="shared" ref="N147:N149" si="13">ROUND(L147*K147,2)</f>
        <v>0</v>
      </c>
      <c r="O147" s="240"/>
      <c r="P147" s="240"/>
      <c r="Q147" s="240"/>
      <c r="R147" s="123"/>
      <c r="T147" s="153"/>
      <c r="U147" s="41"/>
      <c r="V147" s="154"/>
      <c r="W147" s="154"/>
      <c r="X147" s="154"/>
      <c r="Y147" s="154"/>
      <c r="Z147" s="154"/>
      <c r="AA147" s="155"/>
      <c r="AR147" s="19"/>
      <c r="AT147" s="19"/>
      <c r="AU147" s="19"/>
      <c r="AY147" s="19"/>
      <c r="BE147" s="156"/>
      <c r="BF147" s="156"/>
      <c r="BG147" s="156"/>
      <c r="BH147" s="156"/>
      <c r="BI147" s="156"/>
      <c r="BJ147" s="19"/>
      <c r="BK147" s="156"/>
      <c r="BL147" s="19"/>
      <c r="BM147" s="19"/>
    </row>
    <row r="148" spans="2:65" s="1" customFormat="1" ht="25.5" customHeight="1" x14ac:dyDescent="0.3">
      <c r="B148" s="120"/>
      <c r="C148" s="172">
        <v>25</v>
      </c>
      <c r="D148" s="172" t="s">
        <v>130</v>
      </c>
      <c r="E148" s="173" t="s">
        <v>347</v>
      </c>
      <c r="F148" s="238" t="s">
        <v>329</v>
      </c>
      <c r="G148" s="238"/>
      <c r="H148" s="238"/>
      <c r="I148" s="238"/>
      <c r="J148" s="174" t="s">
        <v>164</v>
      </c>
      <c r="K148" s="175">
        <v>6</v>
      </c>
      <c r="L148" s="239"/>
      <c r="M148" s="239"/>
      <c r="N148" s="239">
        <f t="shared" si="13"/>
        <v>0</v>
      </c>
      <c r="O148" s="240"/>
      <c r="P148" s="240"/>
      <c r="Q148" s="240"/>
      <c r="R148" s="123"/>
      <c r="T148" s="153"/>
      <c r="U148" s="41"/>
      <c r="V148" s="154"/>
      <c r="W148" s="154"/>
      <c r="X148" s="154"/>
      <c r="Y148" s="154"/>
      <c r="Z148" s="154"/>
      <c r="AA148" s="155"/>
      <c r="AR148" s="19"/>
      <c r="AT148" s="19"/>
      <c r="AU148" s="19"/>
      <c r="AY148" s="19"/>
      <c r="BE148" s="156"/>
      <c r="BF148" s="156"/>
      <c r="BG148" s="156"/>
      <c r="BH148" s="156"/>
      <c r="BI148" s="156"/>
      <c r="BJ148" s="19"/>
      <c r="BK148" s="156"/>
      <c r="BL148" s="19"/>
      <c r="BM148" s="19"/>
    </row>
    <row r="149" spans="2:65" s="1" customFormat="1" ht="25.5" customHeight="1" x14ac:dyDescent="0.3">
      <c r="B149" s="120"/>
      <c r="C149" s="172">
        <v>26</v>
      </c>
      <c r="D149" s="172" t="s">
        <v>130</v>
      </c>
      <c r="E149" s="173" t="s">
        <v>345</v>
      </c>
      <c r="F149" s="238" t="s">
        <v>346</v>
      </c>
      <c r="G149" s="238"/>
      <c r="H149" s="238"/>
      <c r="I149" s="238"/>
      <c r="J149" s="174" t="s">
        <v>164</v>
      </c>
      <c r="K149" s="175">
        <v>2</v>
      </c>
      <c r="L149" s="239"/>
      <c r="M149" s="239"/>
      <c r="N149" s="239">
        <f t="shared" si="13"/>
        <v>0</v>
      </c>
      <c r="O149" s="240"/>
      <c r="P149" s="240"/>
      <c r="Q149" s="240"/>
      <c r="R149" s="123"/>
      <c r="T149" s="153"/>
      <c r="U149" s="41"/>
      <c r="V149" s="154"/>
      <c r="W149" s="154"/>
      <c r="X149" s="154"/>
      <c r="Y149" s="154"/>
      <c r="Z149" s="154"/>
      <c r="AA149" s="155"/>
      <c r="AR149" s="19"/>
      <c r="AT149" s="19"/>
      <c r="AU149" s="19"/>
      <c r="AY149" s="19"/>
      <c r="BE149" s="156"/>
      <c r="BF149" s="156"/>
      <c r="BG149" s="156"/>
      <c r="BH149" s="156"/>
      <c r="BI149" s="156"/>
      <c r="BJ149" s="19"/>
      <c r="BK149" s="156"/>
      <c r="BL149" s="19"/>
      <c r="BM149" s="19"/>
    </row>
    <row r="150" spans="2:65" s="1" customFormat="1" ht="25.5" customHeight="1" x14ac:dyDescent="0.3">
      <c r="B150" s="120"/>
      <c r="C150" s="172">
        <v>27</v>
      </c>
      <c r="D150" s="172" t="s">
        <v>130</v>
      </c>
      <c r="E150" s="173" t="s">
        <v>348</v>
      </c>
      <c r="F150" s="238" t="s">
        <v>349</v>
      </c>
      <c r="G150" s="238"/>
      <c r="H150" s="238"/>
      <c r="I150" s="238"/>
      <c r="J150" s="174" t="s">
        <v>164</v>
      </c>
      <c r="K150" s="175">
        <v>6</v>
      </c>
      <c r="L150" s="239"/>
      <c r="M150" s="239"/>
      <c r="N150" s="239">
        <f t="shared" ref="N150" si="14">ROUND(L150*K150,2)</f>
        <v>0</v>
      </c>
      <c r="O150" s="240"/>
      <c r="P150" s="240"/>
      <c r="Q150" s="240"/>
      <c r="R150" s="123"/>
      <c r="T150" s="153"/>
      <c r="U150" s="41"/>
      <c r="V150" s="154"/>
      <c r="W150" s="154"/>
      <c r="X150" s="154"/>
      <c r="Y150" s="154"/>
      <c r="Z150" s="154"/>
      <c r="AA150" s="155"/>
      <c r="AR150" s="19"/>
      <c r="AT150" s="19"/>
      <c r="AU150" s="19"/>
      <c r="AY150" s="19"/>
      <c r="BE150" s="156"/>
      <c r="BF150" s="156"/>
      <c r="BG150" s="156"/>
      <c r="BH150" s="156"/>
      <c r="BI150" s="156"/>
      <c r="BJ150" s="19"/>
      <c r="BK150" s="156"/>
      <c r="BL150" s="19"/>
      <c r="BM150" s="19"/>
    </row>
    <row r="151" spans="2:65" s="1" customFormat="1" ht="25.5" customHeight="1" x14ac:dyDescent="0.3">
      <c r="B151" s="120"/>
      <c r="C151" s="172">
        <v>28</v>
      </c>
      <c r="D151" s="172" t="s">
        <v>130</v>
      </c>
      <c r="E151" s="173" t="s">
        <v>350</v>
      </c>
      <c r="F151" s="238" t="s">
        <v>351</v>
      </c>
      <c r="G151" s="238"/>
      <c r="H151" s="238"/>
      <c r="I151" s="238"/>
      <c r="J151" s="174" t="s">
        <v>164</v>
      </c>
      <c r="K151" s="175">
        <v>4</v>
      </c>
      <c r="L151" s="239"/>
      <c r="M151" s="239"/>
      <c r="N151" s="239">
        <f t="shared" ref="N151" si="15">ROUND(L151*K151,2)</f>
        <v>0</v>
      </c>
      <c r="O151" s="240"/>
      <c r="P151" s="240"/>
      <c r="Q151" s="240"/>
      <c r="R151" s="123"/>
      <c r="T151" s="153"/>
      <c r="U151" s="41"/>
      <c r="V151" s="154"/>
      <c r="W151" s="154"/>
      <c r="X151" s="154"/>
      <c r="Y151" s="154"/>
      <c r="Z151" s="154"/>
      <c r="AA151" s="155"/>
      <c r="AR151" s="19"/>
      <c r="AT151" s="19"/>
      <c r="AU151" s="19"/>
      <c r="AY151" s="19"/>
      <c r="BE151" s="156"/>
      <c r="BF151" s="156"/>
      <c r="BG151" s="156"/>
      <c r="BH151" s="156"/>
      <c r="BI151" s="156"/>
      <c r="BJ151" s="19"/>
      <c r="BK151" s="156"/>
      <c r="BL151" s="19"/>
      <c r="BM151" s="19"/>
    </row>
    <row r="152" spans="2:65" s="1" customFormat="1" ht="25.5" customHeight="1" x14ac:dyDescent="0.3">
      <c r="B152" s="120"/>
      <c r="C152" s="172">
        <v>29</v>
      </c>
      <c r="D152" s="172" t="s">
        <v>130</v>
      </c>
      <c r="E152" s="173" t="s">
        <v>352</v>
      </c>
      <c r="F152" s="238" t="s">
        <v>353</v>
      </c>
      <c r="G152" s="238"/>
      <c r="H152" s="238"/>
      <c r="I152" s="238"/>
      <c r="J152" s="174" t="s">
        <v>164</v>
      </c>
      <c r="K152" s="175">
        <v>2</v>
      </c>
      <c r="L152" s="239"/>
      <c r="M152" s="239"/>
      <c r="N152" s="239">
        <f t="shared" ref="N152:N153" si="16">ROUND(L152*K152,2)</f>
        <v>0</v>
      </c>
      <c r="O152" s="240"/>
      <c r="P152" s="240"/>
      <c r="Q152" s="240"/>
      <c r="R152" s="123"/>
      <c r="T152" s="153"/>
      <c r="U152" s="41"/>
      <c r="V152" s="154"/>
      <c r="W152" s="154"/>
      <c r="X152" s="154"/>
      <c r="Y152" s="154"/>
      <c r="Z152" s="154"/>
      <c r="AA152" s="155"/>
      <c r="AR152" s="19"/>
      <c r="AT152" s="19"/>
      <c r="AU152" s="19"/>
      <c r="AY152" s="19"/>
      <c r="BE152" s="156"/>
      <c r="BF152" s="156"/>
      <c r="BG152" s="156"/>
      <c r="BH152" s="156"/>
      <c r="BI152" s="156"/>
      <c r="BJ152" s="19"/>
      <c r="BK152" s="156"/>
      <c r="BL152" s="19"/>
      <c r="BM152" s="19"/>
    </row>
    <row r="153" spans="2:65" s="1" customFormat="1" ht="25.5" customHeight="1" x14ac:dyDescent="0.3">
      <c r="B153" s="120"/>
      <c r="C153" s="149">
        <v>30</v>
      </c>
      <c r="D153" s="149" t="s">
        <v>123</v>
      </c>
      <c r="E153" s="150" t="s">
        <v>176</v>
      </c>
      <c r="F153" s="241" t="s">
        <v>354</v>
      </c>
      <c r="G153" s="242"/>
      <c r="H153" s="242"/>
      <c r="I153" s="242"/>
      <c r="J153" s="151" t="s">
        <v>164</v>
      </c>
      <c r="K153" s="152">
        <v>4</v>
      </c>
      <c r="L153" s="240"/>
      <c r="M153" s="240"/>
      <c r="N153" s="240">
        <f t="shared" si="16"/>
        <v>0</v>
      </c>
      <c r="O153" s="240"/>
      <c r="P153" s="240"/>
      <c r="Q153" s="240"/>
      <c r="R153" s="123"/>
      <c r="T153" s="153"/>
      <c r="U153" s="41"/>
      <c r="V153" s="154"/>
      <c r="W153" s="154"/>
      <c r="X153" s="154"/>
      <c r="Y153" s="154"/>
      <c r="Z153" s="154"/>
      <c r="AA153" s="155"/>
      <c r="AR153" s="19"/>
      <c r="AT153" s="19"/>
      <c r="AU153" s="19"/>
      <c r="AY153" s="19"/>
      <c r="BE153" s="156"/>
      <c r="BF153" s="156"/>
      <c r="BG153" s="156"/>
      <c r="BH153" s="156"/>
      <c r="BI153" s="156"/>
      <c r="BJ153" s="19"/>
      <c r="BK153" s="156"/>
      <c r="BL153" s="19"/>
      <c r="BM153" s="19"/>
    </row>
    <row r="154" spans="2:65" s="1" customFormat="1" ht="25.5" customHeight="1" x14ac:dyDescent="0.3">
      <c r="B154" s="120"/>
      <c r="C154" s="149">
        <v>31</v>
      </c>
      <c r="D154" s="149" t="s">
        <v>123</v>
      </c>
      <c r="E154" s="176" t="s">
        <v>355</v>
      </c>
      <c r="F154" s="241" t="s">
        <v>356</v>
      </c>
      <c r="G154" s="242"/>
      <c r="H154" s="242"/>
      <c r="I154" s="242"/>
      <c r="J154" s="151" t="s">
        <v>164</v>
      </c>
      <c r="K154" s="152">
        <v>4</v>
      </c>
      <c r="L154" s="240"/>
      <c r="M154" s="240"/>
      <c r="N154" s="240">
        <f t="shared" ref="N154" si="17">ROUND(L154*K154,2)</f>
        <v>0</v>
      </c>
      <c r="O154" s="240"/>
      <c r="P154" s="240"/>
      <c r="Q154" s="240"/>
      <c r="R154" s="123"/>
      <c r="T154" s="153"/>
      <c r="U154" s="41"/>
      <c r="V154" s="154"/>
      <c r="W154" s="154"/>
      <c r="X154" s="154"/>
      <c r="Y154" s="154"/>
      <c r="Z154" s="154"/>
      <c r="AA154" s="155"/>
      <c r="AR154" s="19"/>
      <c r="AT154" s="19"/>
      <c r="AU154" s="19"/>
      <c r="AY154" s="19"/>
      <c r="BE154" s="156"/>
      <c r="BF154" s="156"/>
      <c r="BG154" s="156"/>
      <c r="BH154" s="156"/>
      <c r="BI154" s="156"/>
      <c r="BJ154" s="19"/>
      <c r="BK154" s="156"/>
      <c r="BL154" s="19"/>
      <c r="BM154" s="19"/>
    </row>
    <row r="155" spans="2:65" s="1" customFormat="1" ht="25.5" customHeight="1" x14ac:dyDescent="0.3">
      <c r="B155" s="120"/>
      <c r="C155" s="149">
        <v>32</v>
      </c>
      <c r="D155" s="149" t="s">
        <v>123</v>
      </c>
      <c r="E155" s="176" t="s">
        <v>357</v>
      </c>
      <c r="F155" s="241" t="s">
        <v>360</v>
      </c>
      <c r="G155" s="242"/>
      <c r="H155" s="242"/>
      <c r="I155" s="242"/>
      <c r="J155" s="151" t="s">
        <v>164</v>
      </c>
      <c r="K155" s="152">
        <v>2</v>
      </c>
      <c r="L155" s="240"/>
      <c r="M155" s="240"/>
      <c r="N155" s="240">
        <f t="shared" ref="N155" si="18">ROUND(L155*K155,2)</f>
        <v>0</v>
      </c>
      <c r="O155" s="240"/>
      <c r="P155" s="240"/>
      <c r="Q155" s="240"/>
      <c r="R155" s="123"/>
      <c r="T155" s="153"/>
      <c r="U155" s="41"/>
      <c r="V155" s="154"/>
      <c r="W155" s="154"/>
      <c r="X155" s="154"/>
      <c r="Y155" s="154"/>
      <c r="Z155" s="154"/>
      <c r="AA155" s="155"/>
      <c r="AR155" s="19"/>
      <c r="AT155" s="19"/>
      <c r="AU155" s="19"/>
      <c r="AY155" s="19"/>
      <c r="BE155" s="156"/>
      <c r="BF155" s="156"/>
      <c r="BG155" s="156"/>
      <c r="BH155" s="156"/>
      <c r="BI155" s="156"/>
      <c r="BJ155" s="19"/>
      <c r="BK155" s="156"/>
      <c r="BL155" s="19"/>
      <c r="BM155" s="19"/>
    </row>
    <row r="156" spans="2:65" s="1" customFormat="1" ht="25.5" customHeight="1" x14ac:dyDescent="0.3">
      <c r="B156" s="120"/>
      <c r="C156" s="149">
        <v>33</v>
      </c>
      <c r="D156" s="149" t="s">
        <v>123</v>
      </c>
      <c r="E156" s="176" t="s">
        <v>358</v>
      </c>
      <c r="F156" s="241" t="s">
        <v>359</v>
      </c>
      <c r="G156" s="242"/>
      <c r="H156" s="242"/>
      <c r="I156" s="242"/>
      <c r="J156" s="151" t="s">
        <v>164</v>
      </c>
      <c r="K156" s="152">
        <v>2</v>
      </c>
      <c r="L156" s="240"/>
      <c r="M156" s="240"/>
      <c r="N156" s="240">
        <f t="shared" ref="N156" si="19">ROUND(L156*K156,2)</f>
        <v>0</v>
      </c>
      <c r="O156" s="240"/>
      <c r="P156" s="240"/>
      <c r="Q156" s="240"/>
      <c r="R156" s="123"/>
      <c r="T156" s="153"/>
      <c r="U156" s="41"/>
      <c r="V156" s="154"/>
      <c r="W156" s="154"/>
      <c r="X156" s="154"/>
      <c r="Y156" s="154"/>
      <c r="Z156" s="154"/>
      <c r="AA156" s="155"/>
      <c r="AR156" s="19"/>
      <c r="AT156" s="19"/>
      <c r="AU156" s="19"/>
      <c r="AY156" s="19"/>
      <c r="BE156" s="156"/>
      <c r="BF156" s="156"/>
      <c r="BG156" s="156"/>
      <c r="BH156" s="156"/>
      <c r="BI156" s="156"/>
      <c r="BJ156" s="19"/>
      <c r="BK156" s="156"/>
      <c r="BL156" s="19"/>
      <c r="BM156" s="19"/>
    </row>
    <row r="157" spans="2:65" s="1" customFormat="1" ht="35.25" customHeight="1" x14ac:dyDescent="0.3">
      <c r="B157" s="120"/>
      <c r="C157" s="149">
        <v>34</v>
      </c>
      <c r="D157" s="149" t="s">
        <v>123</v>
      </c>
      <c r="E157" s="150" t="s">
        <v>172</v>
      </c>
      <c r="F157" s="267" t="s">
        <v>361</v>
      </c>
      <c r="G157" s="267"/>
      <c r="H157" s="267"/>
      <c r="I157" s="267"/>
      <c r="J157" s="151" t="s">
        <v>164</v>
      </c>
      <c r="K157" s="152">
        <v>1</v>
      </c>
      <c r="L157" s="240"/>
      <c r="M157" s="240"/>
      <c r="N157" s="240">
        <f t="shared" si="0"/>
        <v>0</v>
      </c>
      <c r="O157" s="240"/>
      <c r="P157" s="240"/>
      <c r="Q157" s="240"/>
      <c r="R157" s="123"/>
      <c r="T157" s="153" t="s">
        <v>5</v>
      </c>
      <c r="U157" s="41" t="s">
        <v>33</v>
      </c>
      <c r="V157" s="154">
        <v>0.113</v>
      </c>
      <c r="W157" s="154">
        <f t="shared" si="1"/>
        <v>0.113</v>
      </c>
      <c r="X157" s="154">
        <v>1.0200000000000001E-3</v>
      </c>
      <c r="Y157" s="154">
        <f t="shared" si="2"/>
        <v>1.0200000000000001E-3</v>
      </c>
      <c r="Z157" s="154">
        <v>0</v>
      </c>
      <c r="AA157" s="155">
        <f t="shared" si="3"/>
        <v>0</v>
      </c>
      <c r="AR157" s="19" t="s">
        <v>173</v>
      </c>
      <c r="AT157" s="19" t="s">
        <v>123</v>
      </c>
      <c r="AU157" s="19" t="s">
        <v>105</v>
      </c>
      <c r="AY157" s="19" t="s">
        <v>122</v>
      </c>
      <c r="BE157" s="156">
        <f t="shared" si="4"/>
        <v>0</v>
      </c>
      <c r="BF157" s="156">
        <f t="shared" si="5"/>
        <v>0</v>
      </c>
      <c r="BG157" s="156">
        <f t="shared" si="6"/>
        <v>0</v>
      </c>
      <c r="BH157" s="156">
        <f t="shared" si="7"/>
        <v>0</v>
      </c>
      <c r="BI157" s="156">
        <f t="shared" si="8"/>
        <v>0</v>
      </c>
      <c r="BJ157" s="19" t="s">
        <v>73</v>
      </c>
      <c r="BK157" s="156">
        <f t="shared" si="9"/>
        <v>0</v>
      </c>
      <c r="BL157" s="19" t="s">
        <v>173</v>
      </c>
      <c r="BM157" s="19" t="s">
        <v>174</v>
      </c>
    </row>
    <row r="158" spans="2:65" s="1" customFormat="1" ht="24.75" customHeight="1" x14ac:dyDescent="0.3">
      <c r="B158" s="120"/>
      <c r="C158" s="149">
        <v>35</v>
      </c>
      <c r="D158" s="149" t="s">
        <v>123</v>
      </c>
      <c r="E158" s="150" t="s">
        <v>367</v>
      </c>
      <c r="F158" s="241" t="s">
        <v>368</v>
      </c>
      <c r="G158" s="242"/>
      <c r="H158" s="242"/>
      <c r="I158" s="242"/>
      <c r="J158" s="151" t="s">
        <v>164</v>
      </c>
      <c r="K158" s="152">
        <v>1</v>
      </c>
      <c r="L158" s="240"/>
      <c r="M158" s="240"/>
      <c r="N158" s="240">
        <f>ROUND(L158*K158,2)</f>
        <v>0</v>
      </c>
      <c r="O158" s="240"/>
      <c r="P158" s="240"/>
      <c r="Q158" s="240"/>
      <c r="R158" s="123"/>
      <c r="T158" s="153"/>
      <c r="U158" s="41"/>
      <c r="V158" s="154"/>
      <c r="W158" s="154"/>
      <c r="X158" s="154"/>
      <c r="Y158" s="154"/>
      <c r="Z158" s="154"/>
      <c r="AA158" s="155"/>
      <c r="AR158" s="19"/>
      <c r="AT158" s="19"/>
      <c r="AU158" s="19"/>
      <c r="AY158" s="19"/>
      <c r="BE158" s="156"/>
      <c r="BF158" s="156"/>
      <c r="BG158" s="156"/>
      <c r="BH158" s="156"/>
      <c r="BI158" s="156"/>
      <c r="BJ158" s="19"/>
      <c r="BK158" s="156"/>
      <c r="BL158" s="19"/>
      <c r="BM158" s="19"/>
    </row>
    <row r="159" spans="2:65" s="1" customFormat="1" ht="24.75" customHeight="1" x14ac:dyDescent="0.3">
      <c r="B159" s="120"/>
      <c r="C159" s="149">
        <v>36</v>
      </c>
      <c r="D159" s="149" t="s">
        <v>123</v>
      </c>
      <c r="E159" s="150" t="s">
        <v>367</v>
      </c>
      <c r="F159" s="241" t="s">
        <v>369</v>
      </c>
      <c r="G159" s="242"/>
      <c r="H159" s="242"/>
      <c r="I159" s="242"/>
      <c r="J159" s="151" t="s">
        <v>164</v>
      </c>
      <c r="K159" s="152">
        <v>2</v>
      </c>
      <c r="L159" s="240"/>
      <c r="M159" s="240"/>
      <c r="N159" s="240">
        <f>ROUND(L159*K159,2)</f>
        <v>0</v>
      </c>
      <c r="O159" s="240"/>
      <c r="P159" s="240"/>
      <c r="Q159" s="240"/>
      <c r="R159" s="123"/>
      <c r="T159" s="153"/>
      <c r="U159" s="41"/>
      <c r="V159" s="154"/>
      <c r="W159" s="154"/>
      <c r="X159" s="154"/>
      <c r="Y159" s="154"/>
      <c r="Z159" s="154"/>
      <c r="AA159" s="155"/>
      <c r="AR159" s="19"/>
      <c r="AT159" s="19"/>
      <c r="AU159" s="19"/>
      <c r="AY159" s="19"/>
      <c r="BE159" s="156"/>
      <c r="BF159" s="156"/>
      <c r="BG159" s="156"/>
      <c r="BH159" s="156"/>
      <c r="BI159" s="156"/>
      <c r="BJ159" s="19"/>
      <c r="BK159" s="156"/>
      <c r="BL159" s="19"/>
      <c r="BM159" s="19"/>
    </row>
    <row r="160" spans="2:65" s="1" customFormat="1" ht="30" customHeight="1" x14ac:dyDescent="0.3">
      <c r="B160" s="120"/>
      <c r="C160" s="149">
        <v>37</v>
      </c>
      <c r="D160" s="149" t="s">
        <v>123</v>
      </c>
      <c r="E160" s="150" t="s">
        <v>362</v>
      </c>
      <c r="F160" s="241" t="s">
        <v>370</v>
      </c>
      <c r="G160" s="242"/>
      <c r="H160" s="242"/>
      <c r="I160" s="242"/>
      <c r="J160" s="151" t="s">
        <v>164</v>
      </c>
      <c r="K160" s="152">
        <v>41</v>
      </c>
      <c r="L160" s="240"/>
      <c r="M160" s="240"/>
      <c r="N160" s="240">
        <f t="shared" si="0"/>
        <v>0</v>
      </c>
      <c r="O160" s="240"/>
      <c r="P160" s="240"/>
      <c r="Q160" s="240"/>
      <c r="R160" s="123"/>
      <c r="T160" s="153"/>
      <c r="U160" s="41"/>
      <c r="V160" s="154"/>
      <c r="W160" s="154"/>
      <c r="X160" s="154"/>
      <c r="Y160" s="154"/>
      <c r="Z160" s="154"/>
      <c r="AA160" s="155"/>
      <c r="AR160" s="19"/>
      <c r="AT160" s="19"/>
      <c r="AU160" s="19"/>
      <c r="AY160" s="19"/>
      <c r="BE160" s="156"/>
      <c r="BF160" s="156"/>
      <c r="BG160" s="156"/>
      <c r="BH160" s="156"/>
      <c r="BI160" s="156"/>
      <c r="BJ160" s="19"/>
      <c r="BK160" s="156"/>
      <c r="BL160" s="19"/>
      <c r="BM160" s="19"/>
    </row>
    <row r="161" spans="2:65" s="1" customFormat="1" ht="29.25" customHeight="1" x14ac:dyDescent="0.3">
      <c r="B161" s="120"/>
      <c r="C161" s="149">
        <v>38</v>
      </c>
      <c r="D161" s="149" t="s">
        <v>123</v>
      </c>
      <c r="E161" s="150" t="s">
        <v>363</v>
      </c>
      <c r="F161" s="241" t="s">
        <v>371</v>
      </c>
      <c r="G161" s="242"/>
      <c r="H161" s="242"/>
      <c r="I161" s="242"/>
      <c r="J161" s="151" t="s">
        <v>164</v>
      </c>
      <c r="K161" s="152">
        <v>7</v>
      </c>
      <c r="L161" s="240"/>
      <c r="M161" s="240"/>
      <c r="N161" s="240">
        <f t="shared" si="0"/>
        <v>0</v>
      </c>
      <c r="O161" s="240"/>
      <c r="P161" s="240"/>
      <c r="Q161" s="240"/>
      <c r="R161" s="123"/>
      <c r="T161" s="153"/>
      <c r="U161" s="41"/>
      <c r="V161" s="154"/>
      <c r="W161" s="154"/>
      <c r="X161" s="154"/>
      <c r="Y161" s="154"/>
      <c r="Z161" s="154"/>
      <c r="AA161" s="155"/>
      <c r="AR161" s="19"/>
      <c r="AT161" s="19"/>
      <c r="AU161" s="19"/>
      <c r="AY161" s="19"/>
      <c r="BE161" s="156"/>
      <c r="BF161" s="156"/>
      <c r="BG161" s="156"/>
      <c r="BH161" s="156"/>
      <c r="BI161" s="156"/>
      <c r="BJ161" s="19"/>
      <c r="BK161" s="156"/>
      <c r="BL161" s="19"/>
      <c r="BM161" s="19"/>
    </row>
    <row r="162" spans="2:65" s="1" customFormat="1" ht="30.75" customHeight="1" x14ac:dyDescent="0.3">
      <c r="B162" s="120"/>
      <c r="C162" s="149">
        <v>39</v>
      </c>
      <c r="D162" s="149" t="s">
        <v>123</v>
      </c>
      <c r="E162" s="150" t="s">
        <v>364</v>
      </c>
      <c r="F162" s="241" t="s">
        <v>372</v>
      </c>
      <c r="G162" s="242"/>
      <c r="H162" s="242"/>
      <c r="I162" s="242"/>
      <c r="J162" s="151" t="s">
        <v>164</v>
      </c>
      <c r="K162" s="152">
        <v>27</v>
      </c>
      <c r="L162" s="240"/>
      <c r="M162" s="240"/>
      <c r="N162" s="240">
        <f t="shared" si="0"/>
        <v>0</v>
      </c>
      <c r="O162" s="240"/>
      <c r="P162" s="240"/>
      <c r="Q162" s="240"/>
      <c r="R162" s="123"/>
      <c r="T162" s="153"/>
      <c r="U162" s="41"/>
      <c r="V162" s="154"/>
      <c r="W162" s="154"/>
      <c r="X162" s="154"/>
      <c r="Y162" s="154"/>
      <c r="Z162" s="154"/>
      <c r="AA162" s="155"/>
      <c r="AR162" s="19"/>
      <c r="AT162" s="19"/>
      <c r="AU162" s="19"/>
      <c r="AY162" s="19"/>
      <c r="BE162" s="156"/>
      <c r="BF162" s="156"/>
      <c r="BG162" s="156"/>
      <c r="BH162" s="156"/>
      <c r="BI162" s="156"/>
      <c r="BJ162" s="19"/>
      <c r="BK162" s="156"/>
      <c r="BL162" s="19"/>
      <c r="BM162" s="19"/>
    </row>
    <row r="163" spans="2:65" s="1" customFormat="1" ht="29.25" customHeight="1" x14ac:dyDescent="0.3">
      <c r="B163" s="120"/>
      <c r="C163" s="149">
        <v>40</v>
      </c>
      <c r="D163" s="149" t="s">
        <v>123</v>
      </c>
      <c r="E163" s="150" t="s">
        <v>365</v>
      </c>
      <c r="F163" s="241" t="s">
        <v>373</v>
      </c>
      <c r="G163" s="242"/>
      <c r="H163" s="242"/>
      <c r="I163" s="242"/>
      <c r="J163" s="151" t="s">
        <v>164</v>
      </c>
      <c r="K163" s="152">
        <v>12</v>
      </c>
      <c r="L163" s="240"/>
      <c r="M163" s="240"/>
      <c r="N163" s="240">
        <f t="shared" si="0"/>
        <v>0</v>
      </c>
      <c r="O163" s="240"/>
      <c r="P163" s="240"/>
      <c r="Q163" s="240"/>
      <c r="R163" s="123"/>
      <c r="T163" s="153" t="s">
        <v>5</v>
      </c>
      <c r="U163" s="41" t="s">
        <v>33</v>
      </c>
      <c r="V163" s="154">
        <v>0.66700000000000004</v>
      </c>
      <c r="W163" s="154">
        <f t="shared" si="1"/>
        <v>8.0040000000000013</v>
      </c>
      <c r="X163" s="154">
        <v>1.5E-3</v>
      </c>
      <c r="Y163" s="154">
        <f t="shared" si="2"/>
        <v>1.8000000000000002E-2</v>
      </c>
      <c r="Z163" s="154">
        <v>0</v>
      </c>
      <c r="AA163" s="155">
        <f t="shared" si="3"/>
        <v>0</v>
      </c>
      <c r="AR163" s="19" t="s">
        <v>127</v>
      </c>
      <c r="AT163" s="19" t="s">
        <v>123</v>
      </c>
      <c r="AU163" s="19" t="s">
        <v>105</v>
      </c>
      <c r="AY163" s="19" t="s">
        <v>122</v>
      </c>
      <c r="BE163" s="156">
        <f t="shared" si="4"/>
        <v>0</v>
      </c>
      <c r="BF163" s="156">
        <f t="shared" si="5"/>
        <v>0</v>
      </c>
      <c r="BG163" s="156">
        <f t="shared" si="6"/>
        <v>0</v>
      </c>
      <c r="BH163" s="156">
        <f t="shared" si="7"/>
        <v>0</v>
      </c>
      <c r="BI163" s="156">
        <f t="shared" si="8"/>
        <v>0</v>
      </c>
      <c r="BJ163" s="19" t="s">
        <v>73</v>
      </c>
      <c r="BK163" s="156">
        <f t="shared" si="9"/>
        <v>0</v>
      </c>
      <c r="BL163" s="19" t="s">
        <v>127</v>
      </c>
      <c r="BM163" s="19" t="s">
        <v>175</v>
      </c>
    </row>
    <row r="164" spans="2:65" s="1" customFormat="1" ht="29.25" customHeight="1" x14ac:dyDescent="0.3">
      <c r="B164" s="120"/>
      <c r="C164" s="149">
        <v>41</v>
      </c>
      <c r="D164" s="149" t="s">
        <v>123</v>
      </c>
      <c r="E164" s="150" t="s">
        <v>366</v>
      </c>
      <c r="F164" s="241" t="s">
        <v>374</v>
      </c>
      <c r="G164" s="242"/>
      <c r="H164" s="242"/>
      <c r="I164" s="242"/>
      <c r="J164" s="151" t="s">
        <v>164</v>
      </c>
      <c r="K164" s="152">
        <v>3</v>
      </c>
      <c r="L164" s="240"/>
      <c r="M164" s="240"/>
      <c r="N164" s="240">
        <f t="shared" si="0"/>
        <v>0</v>
      </c>
      <c r="O164" s="240"/>
      <c r="P164" s="240"/>
      <c r="Q164" s="240"/>
      <c r="R164" s="123"/>
      <c r="T164" s="153"/>
      <c r="U164" s="41"/>
      <c r="V164" s="154"/>
      <c r="W164" s="154"/>
      <c r="X164" s="154"/>
      <c r="Y164" s="154"/>
      <c r="Z164" s="154"/>
      <c r="AA164" s="155"/>
      <c r="AR164" s="19"/>
      <c r="AT164" s="19"/>
      <c r="AU164" s="19"/>
      <c r="AY164" s="19"/>
      <c r="BE164" s="156"/>
      <c r="BF164" s="156"/>
      <c r="BG164" s="156"/>
      <c r="BH164" s="156"/>
      <c r="BI164" s="156"/>
      <c r="BJ164" s="19"/>
      <c r="BK164" s="156"/>
      <c r="BL164" s="19"/>
      <c r="BM164" s="19"/>
    </row>
    <row r="165" spans="2:65" s="1" customFormat="1" ht="25.5" customHeight="1" x14ac:dyDescent="0.3">
      <c r="B165" s="120"/>
      <c r="C165" s="149">
        <v>42</v>
      </c>
      <c r="D165" s="149" t="s">
        <v>123</v>
      </c>
      <c r="E165" s="150" t="s">
        <v>177</v>
      </c>
      <c r="F165" s="242" t="s">
        <v>178</v>
      </c>
      <c r="G165" s="242"/>
      <c r="H165" s="242"/>
      <c r="I165" s="242"/>
      <c r="J165" s="151" t="s">
        <v>126</v>
      </c>
      <c r="K165" s="152">
        <v>172</v>
      </c>
      <c r="L165" s="240"/>
      <c r="M165" s="240"/>
      <c r="N165" s="240">
        <f t="shared" si="0"/>
        <v>0</v>
      </c>
      <c r="O165" s="240"/>
      <c r="P165" s="240"/>
      <c r="Q165" s="240"/>
      <c r="R165" s="123"/>
      <c r="T165" s="153" t="s">
        <v>5</v>
      </c>
      <c r="U165" s="41" t="s">
        <v>35</v>
      </c>
      <c r="V165" s="154">
        <v>4.8000000000000001E-2</v>
      </c>
      <c r="W165" s="154">
        <f t="shared" si="1"/>
        <v>8.2560000000000002</v>
      </c>
      <c r="X165" s="154">
        <v>0</v>
      </c>
      <c r="Y165" s="154">
        <f t="shared" si="2"/>
        <v>0</v>
      </c>
      <c r="Z165" s="154">
        <v>0</v>
      </c>
      <c r="AA165" s="155">
        <f t="shared" si="3"/>
        <v>0</v>
      </c>
      <c r="AR165" s="19" t="s">
        <v>127</v>
      </c>
      <c r="AT165" s="19" t="s">
        <v>123</v>
      </c>
      <c r="AU165" s="19" t="s">
        <v>105</v>
      </c>
      <c r="AY165" s="19" t="s">
        <v>122</v>
      </c>
      <c r="BE165" s="156">
        <f t="shared" si="4"/>
        <v>0</v>
      </c>
      <c r="BF165" s="156">
        <f t="shared" si="5"/>
        <v>0</v>
      </c>
      <c r="BG165" s="156">
        <f t="shared" si="6"/>
        <v>0</v>
      </c>
      <c r="BH165" s="156">
        <f t="shared" si="7"/>
        <v>0</v>
      </c>
      <c r="BI165" s="156">
        <f t="shared" si="8"/>
        <v>0</v>
      </c>
      <c r="BJ165" s="19" t="s">
        <v>105</v>
      </c>
      <c r="BK165" s="156">
        <f t="shared" si="9"/>
        <v>0</v>
      </c>
      <c r="BL165" s="19" t="s">
        <v>127</v>
      </c>
      <c r="BM165" s="19" t="s">
        <v>179</v>
      </c>
    </row>
    <row r="166" spans="2:65" s="10" customFormat="1" ht="16.5" customHeight="1" x14ac:dyDescent="0.3">
      <c r="B166" s="157"/>
      <c r="C166" s="158"/>
      <c r="D166" s="158"/>
      <c r="E166" s="159" t="s">
        <v>5</v>
      </c>
      <c r="F166" s="263"/>
      <c r="G166" s="264"/>
      <c r="H166" s="264"/>
      <c r="I166" s="264"/>
      <c r="J166" s="158"/>
      <c r="K166" s="160"/>
      <c r="L166" s="158"/>
      <c r="M166" s="158"/>
      <c r="N166" s="158"/>
      <c r="O166" s="158"/>
      <c r="P166" s="158"/>
      <c r="Q166" s="158"/>
      <c r="R166" s="161"/>
      <c r="T166" s="162"/>
      <c r="U166" s="158"/>
      <c r="V166" s="158"/>
      <c r="W166" s="158"/>
      <c r="X166" s="158"/>
      <c r="Y166" s="158"/>
      <c r="Z166" s="158"/>
      <c r="AA166" s="163"/>
      <c r="AT166" s="164" t="s">
        <v>129</v>
      </c>
      <c r="AU166" s="164" t="s">
        <v>105</v>
      </c>
      <c r="AV166" s="10" t="s">
        <v>105</v>
      </c>
      <c r="AW166" s="10" t="s">
        <v>28</v>
      </c>
      <c r="AX166" s="10" t="s">
        <v>73</v>
      </c>
      <c r="AY166" s="164" t="s">
        <v>122</v>
      </c>
    </row>
    <row r="167" spans="2:65" s="1" customFormat="1" ht="25.5" customHeight="1" x14ac:dyDescent="0.3">
      <c r="B167" s="120"/>
      <c r="C167" s="149">
        <v>43</v>
      </c>
      <c r="D167" s="149" t="s">
        <v>123</v>
      </c>
      <c r="E167" s="150" t="s">
        <v>180</v>
      </c>
      <c r="F167" s="242" t="s">
        <v>181</v>
      </c>
      <c r="G167" s="242"/>
      <c r="H167" s="242"/>
      <c r="I167" s="242"/>
      <c r="J167" s="151" t="s">
        <v>126</v>
      </c>
      <c r="K167" s="152">
        <v>25</v>
      </c>
      <c r="L167" s="240"/>
      <c r="M167" s="240"/>
      <c r="N167" s="240">
        <f>ROUND(L167*K167,2)</f>
        <v>0</v>
      </c>
      <c r="O167" s="240"/>
      <c r="P167" s="240"/>
      <c r="Q167" s="240"/>
      <c r="R167" s="123"/>
      <c r="T167" s="153" t="s">
        <v>5</v>
      </c>
      <c r="U167" s="41" t="s">
        <v>35</v>
      </c>
      <c r="V167" s="154">
        <v>5.8999999999999997E-2</v>
      </c>
      <c r="W167" s="154">
        <f>V167*K167</f>
        <v>1.4749999999999999</v>
      </c>
      <c r="X167" s="154">
        <v>0</v>
      </c>
      <c r="Y167" s="154">
        <f>X167*K167</f>
        <v>0</v>
      </c>
      <c r="Z167" s="154">
        <v>0</v>
      </c>
      <c r="AA167" s="155">
        <f>Z167*K167</f>
        <v>0</v>
      </c>
      <c r="AR167" s="19" t="s">
        <v>127</v>
      </c>
      <c r="AT167" s="19" t="s">
        <v>123</v>
      </c>
      <c r="AU167" s="19" t="s">
        <v>105</v>
      </c>
      <c r="AY167" s="19" t="s">
        <v>122</v>
      </c>
      <c r="BE167" s="156">
        <f>IF(U167="základní",N167,0)</f>
        <v>0</v>
      </c>
      <c r="BF167" s="156">
        <f>IF(U167="snížená",N167,0)</f>
        <v>0</v>
      </c>
      <c r="BG167" s="156">
        <f>IF(U167="zákl. přenesená",N167,0)</f>
        <v>0</v>
      </c>
      <c r="BH167" s="156">
        <f>IF(U167="sníž. přenesená",N167,0)</f>
        <v>0</v>
      </c>
      <c r="BI167" s="156">
        <f>IF(U167="nulová",N167,0)</f>
        <v>0</v>
      </c>
      <c r="BJ167" s="19" t="s">
        <v>105</v>
      </c>
      <c r="BK167" s="156">
        <f>ROUND(L167*K167,2)</f>
        <v>0</v>
      </c>
      <c r="BL167" s="19" t="s">
        <v>127</v>
      </c>
      <c r="BM167" s="19" t="s">
        <v>182</v>
      </c>
    </row>
    <row r="168" spans="2:65" s="1" customFormat="1" ht="25.5" customHeight="1" x14ac:dyDescent="0.3">
      <c r="B168" s="120"/>
      <c r="C168" s="149">
        <v>44</v>
      </c>
      <c r="D168" s="149" t="s">
        <v>123</v>
      </c>
      <c r="E168" s="150" t="s">
        <v>183</v>
      </c>
      <c r="F168" s="242" t="s">
        <v>184</v>
      </c>
      <c r="G168" s="242"/>
      <c r="H168" s="242"/>
      <c r="I168" s="242"/>
      <c r="J168" s="151" t="s">
        <v>143</v>
      </c>
      <c r="K168" s="152">
        <f>SUM(N129:Q167)/100</f>
        <v>0</v>
      </c>
      <c r="L168" s="240">
        <v>1.68</v>
      </c>
      <c r="M168" s="240"/>
      <c r="N168" s="240">
        <f>ROUND(L168*K168,2)</f>
        <v>0</v>
      </c>
      <c r="O168" s="240"/>
      <c r="P168" s="240"/>
      <c r="Q168" s="240"/>
      <c r="R168" s="123"/>
      <c r="T168" s="153" t="s">
        <v>5</v>
      </c>
      <c r="U168" s="41" t="s">
        <v>35</v>
      </c>
      <c r="V168" s="154">
        <v>0</v>
      </c>
      <c r="W168" s="154">
        <f>V168*K168</f>
        <v>0</v>
      </c>
      <c r="X168" s="154">
        <v>0</v>
      </c>
      <c r="Y168" s="154">
        <f>X168*K168</f>
        <v>0</v>
      </c>
      <c r="Z168" s="154">
        <v>0</v>
      </c>
      <c r="AA168" s="155">
        <f>Z168*K168</f>
        <v>0</v>
      </c>
      <c r="AR168" s="19" t="s">
        <v>127</v>
      </c>
      <c r="AT168" s="19" t="s">
        <v>123</v>
      </c>
      <c r="AU168" s="19" t="s">
        <v>105</v>
      </c>
      <c r="AY168" s="19" t="s">
        <v>122</v>
      </c>
      <c r="BE168" s="156">
        <f>IF(U168="základní",N168,0)</f>
        <v>0</v>
      </c>
      <c r="BF168" s="156">
        <f>IF(U168="snížená",N168,0)</f>
        <v>0</v>
      </c>
      <c r="BG168" s="156">
        <f>IF(U168="zákl. přenesená",N168,0)</f>
        <v>0</v>
      </c>
      <c r="BH168" s="156">
        <f>IF(U168="sníž. přenesená",N168,0)</f>
        <v>0</v>
      </c>
      <c r="BI168" s="156">
        <f>IF(U168="nulová",N168,0)</f>
        <v>0</v>
      </c>
      <c r="BJ168" s="19" t="s">
        <v>105</v>
      </c>
      <c r="BK168" s="156">
        <f>ROUND(L168*K168,2)</f>
        <v>0</v>
      </c>
      <c r="BL168" s="19" t="s">
        <v>127</v>
      </c>
      <c r="BM168" s="19" t="s">
        <v>185</v>
      </c>
    </row>
    <row r="169" spans="2:65" s="9" customFormat="1" ht="29.85" customHeight="1" x14ac:dyDescent="0.3">
      <c r="B169" s="138"/>
      <c r="C169" s="139"/>
      <c r="D169" s="148" t="s">
        <v>98</v>
      </c>
      <c r="E169" s="148"/>
      <c r="F169" s="148"/>
      <c r="G169" s="148"/>
      <c r="H169" s="148"/>
      <c r="I169" s="148"/>
      <c r="J169" s="148"/>
      <c r="K169" s="148"/>
      <c r="L169" s="148"/>
      <c r="M169" s="148"/>
      <c r="N169" s="274">
        <f>SUM(N170:Q178)</f>
        <v>0</v>
      </c>
      <c r="O169" s="275"/>
      <c r="P169" s="275"/>
      <c r="Q169" s="275"/>
      <c r="R169" s="141"/>
      <c r="T169" s="142"/>
      <c r="U169" s="139"/>
      <c r="V169" s="139"/>
      <c r="W169" s="143">
        <f>SUM(W170:W178)</f>
        <v>176.53</v>
      </c>
      <c r="X169" s="139"/>
      <c r="Y169" s="143">
        <f>SUM(Y170:Y178)</f>
        <v>0.23567000000000002</v>
      </c>
      <c r="Z169" s="139"/>
      <c r="AA169" s="144">
        <f>SUM(AA170:AA178)</f>
        <v>0</v>
      </c>
      <c r="AR169" s="145" t="s">
        <v>105</v>
      </c>
      <c r="AT169" s="146" t="s">
        <v>66</v>
      </c>
      <c r="AU169" s="146" t="s">
        <v>73</v>
      </c>
      <c r="AY169" s="145" t="s">
        <v>122</v>
      </c>
      <c r="BK169" s="147">
        <f>SUM(BK170:BK178)</f>
        <v>0</v>
      </c>
    </row>
    <row r="170" spans="2:65" s="1" customFormat="1" ht="25.5" customHeight="1" x14ac:dyDescent="0.3">
      <c r="B170" s="120"/>
      <c r="C170" s="149">
        <v>45</v>
      </c>
      <c r="D170" s="149" t="s">
        <v>123</v>
      </c>
      <c r="E170" s="150" t="s">
        <v>186</v>
      </c>
      <c r="F170" s="242" t="s">
        <v>187</v>
      </c>
      <c r="G170" s="242"/>
      <c r="H170" s="242"/>
      <c r="I170" s="242"/>
      <c r="J170" s="151" t="s">
        <v>126</v>
      </c>
      <c r="K170" s="152">
        <v>166</v>
      </c>
      <c r="L170" s="240"/>
      <c r="M170" s="240"/>
      <c r="N170" s="240">
        <f t="shared" ref="N170:N175" si="20">ROUND(L170*K170,2)</f>
        <v>0</v>
      </c>
      <c r="O170" s="240"/>
      <c r="P170" s="240"/>
      <c r="Q170" s="240"/>
      <c r="R170" s="123"/>
      <c r="T170" s="153" t="s">
        <v>5</v>
      </c>
      <c r="U170" s="41" t="s">
        <v>35</v>
      </c>
      <c r="V170" s="154">
        <v>0.52900000000000003</v>
      </c>
      <c r="W170" s="154">
        <f t="shared" ref="W170:W175" si="21">V170*K170</f>
        <v>87.814000000000007</v>
      </c>
      <c r="X170" s="154">
        <v>6.6E-4</v>
      </c>
      <c r="Y170" s="154">
        <f t="shared" ref="Y170:Y175" si="22">X170*K170</f>
        <v>0.10956</v>
      </c>
      <c r="Z170" s="154">
        <v>0</v>
      </c>
      <c r="AA170" s="155">
        <f t="shared" ref="AA170:AA175" si="23">Z170*K170</f>
        <v>0</v>
      </c>
      <c r="AR170" s="19" t="s">
        <v>127</v>
      </c>
      <c r="AT170" s="19" t="s">
        <v>123</v>
      </c>
      <c r="AU170" s="19" t="s">
        <v>105</v>
      </c>
      <c r="AY170" s="19" t="s">
        <v>122</v>
      </c>
      <c r="BE170" s="156">
        <f t="shared" ref="BE170:BE175" si="24">IF(U170="základní",N170,0)</f>
        <v>0</v>
      </c>
      <c r="BF170" s="156">
        <f t="shared" ref="BF170:BF175" si="25">IF(U170="snížená",N170,0)</f>
        <v>0</v>
      </c>
      <c r="BG170" s="156">
        <f t="shared" ref="BG170:BG175" si="26">IF(U170="zákl. přenesená",N170,0)</f>
        <v>0</v>
      </c>
      <c r="BH170" s="156">
        <f t="shared" ref="BH170:BH175" si="27">IF(U170="sníž. přenesená",N170,0)</f>
        <v>0</v>
      </c>
      <c r="BI170" s="156">
        <f t="shared" ref="BI170:BI175" si="28">IF(U170="nulová",N170,0)</f>
        <v>0</v>
      </c>
      <c r="BJ170" s="19" t="s">
        <v>105</v>
      </c>
      <c r="BK170" s="156">
        <f t="shared" ref="BK170:BK175" si="29">ROUND(L170*K170,2)</f>
        <v>0</v>
      </c>
      <c r="BL170" s="19" t="s">
        <v>127</v>
      </c>
      <c r="BM170" s="19" t="s">
        <v>188</v>
      </c>
    </row>
    <row r="171" spans="2:65" s="1" customFormat="1" ht="25.5" customHeight="1" x14ac:dyDescent="0.3">
      <c r="B171" s="120"/>
      <c r="C171" s="149">
        <v>46</v>
      </c>
      <c r="D171" s="149" t="s">
        <v>123</v>
      </c>
      <c r="E171" s="150" t="s">
        <v>189</v>
      </c>
      <c r="F171" s="242" t="s">
        <v>190</v>
      </c>
      <c r="G171" s="242"/>
      <c r="H171" s="242"/>
      <c r="I171" s="242"/>
      <c r="J171" s="151" t="s">
        <v>126</v>
      </c>
      <c r="K171" s="152">
        <v>45</v>
      </c>
      <c r="L171" s="240"/>
      <c r="M171" s="240"/>
      <c r="N171" s="240">
        <f t="shared" si="20"/>
        <v>0</v>
      </c>
      <c r="O171" s="240"/>
      <c r="P171" s="240"/>
      <c r="Q171" s="240"/>
      <c r="R171" s="123"/>
      <c r="T171" s="153" t="s">
        <v>5</v>
      </c>
      <c r="U171" s="41" t="s">
        <v>35</v>
      </c>
      <c r="V171" s="154">
        <v>0.61599999999999999</v>
      </c>
      <c r="W171" s="154">
        <f t="shared" si="21"/>
        <v>27.72</v>
      </c>
      <c r="X171" s="154">
        <v>9.1E-4</v>
      </c>
      <c r="Y171" s="154">
        <f t="shared" si="22"/>
        <v>4.095E-2</v>
      </c>
      <c r="Z171" s="154">
        <v>0</v>
      </c>
      <c r="AA171" s="155">
        <f t="shared" si="23"/>
        <v>0</v>
      </c>
      <c r="AR171" s="19" t="s">
        <v>127</v>
      </c>
      <c r="AT171" s="19" t="s">
        <v>123</v>
      </c>
      <c r="AU171" s="19" t="s">
        <v>105</v>
      </c>
      <c r="AY171" s="19" t="s">
        <v>122</v>
      </c>
      <c r="BE171" s="156">
        <f t="shared" si="24"/>
        <v>0</v>
      </c>
      <c r="BF171" s="156">
        <f t="shared" si="25"/>
        <v>0</v>
      </c>
      <c r="BG171" s="156">
        <f t="shared" si="26"/>
        <v>0</v>
      </c>
      <c r="BH171" s="156">
        <f t="shared" si="27"/>
        <v>0</v>
      </c>
      <c r="BI171" s="156">
        <f t="shared" si="28"/>
        <v>0</v>
      </c>
      <c r="BJ171" s="19" t="s">
        <v>105</v>
      </c>
      <c r="BK171" s="156">
        <f t="shared" si="29"/>
        <v>0</v>
      </c>
      <c r="BL171" s="19" t="s">
        <v>127</v>
      </c>
      <c r="BM171" s="19" t="s">
        <v>191</v>
      </c>
    </row>
    <row r="172" spans="2:65" s="1" customFormat="1" ht="25.5" customHeight="1" x14ac:dyDescent="0.3">
      <c r="B172" s="120"/>
      <c r="C172" s="149">
        <v>47</v>
      </c>
      <c r="D172" s="149" t="s">
        <v>123</v>
      </c>
      <c r="E172" s="150" t="s">
        <v>192</v>
      </c>
      <c r="F172" s="242" t="s">
        <v>193</v>
      </c>
      <c r="G172" s="242"/>
      <c r="H172" s="242"/>
      <c r="I172" s="242"/>
      <c r="J172" s="151" t="s">
        <v>126</v>
      </c>
      <c r="K172" s="152">
        <v>48</v>
      </c>
      <c r="L172" s="240"/>
      <c r="M172" s="240"/>
      <c r="N172" s="240">
        <f t="shared" ref="N172" si="30">ROUND(L172*K172,2)</f>
        <v>0</v>
      </c>
      <c r="O172" s="240"/>
      <c r="P172" s="240"/>
      <c r="Q172" s="240"/>
      <c r="R172" s="123"/>
      <c r="T172" s="153"/>
      <c r="U172" s="41"/>
      <c r="V172" s="154"/>
      <c r="W172" s="154"/>
      <c r="X172" s="154"/>
      <c r="Y172" s="154"/>
      <c r="Z172" s="154"/>
      <c r="AA172" s="155"/>
      <c r="AR172" s="19"/>
      <c r="AT172" s="19"/>
      <c r="AU172" s="19"/>
      <c r="AY172" s="19"/>
      <c r="BE172" s="156"/>
      <c r="BF172" s="156"/>
      <c r="BG172" s="156"/>
      <c r="BH172" s="156"/>
      <c r="BI172" s="156"/>
      <c r="BJ172" s="19"/>
      <c r="BK172" s="156"/>
      <c r="BL172" s="19"/>
      <c r="BM172" s="19"/>
    </row>
    <row r="173" spans="2:65" s="1" customFormat="1" ht="25.5" customHeight="1" x14ac:dyDescent="0.3">
      <c r="B173" s="120"/>
      <c r="C173" s="149">
        <v>48</v>
      </c>
      <c r="D173" s="149" t="s">
        <v>123</v>
      </c>
      <c r="E173" s="176" t="s">
        <v>375</v>
      </c>
      <c r="F173" s="241" t="s">
        <v>376</v>
      </c>
      <c r="G173" s="242"/>
      <c r="H173" s="242"/>
      <c r="I173" s="242"/>
      <c r="J173" s="151" t="s">
        <v>126</v>
      </c>
      <c r="K173" s="152">
        <v>24</v>
      </c>
      <c r="L173" s="240"/>
      <c r="M173" s="240"/>
      <c r="N173" s="240">
        <f t="shared" si="20"/>
        <v>0</v>
      </c>
      <c r="O173" s="240"/>
      <c r="P173" s="240"/>
      <c r="Q173" s="240"/>
      <c r="R173" s="123"/>
      <c r="T173" s="153" t="s">
        <v>5</v>
      </c>
      <c r="U173" s="41" t="s">
        <v>35</v>
      </c>
      <c r="V173" s="154">
        <v>0.69599999999999995</v>
      </c>
      <c r="W173" s="154">
        <f t="shared" si="21"/>
        <v>16.704000000000001</v>
      </c>
      <c r="X173" s="154">
        <v>1.1900000000000001E-3</v>
      </c>
      <c r="Y173" s="154">
        <f t="shared" si="22"/>
        <v>2.8560000000000002E-2</v>
      </c>
      <c r="Z173" s="154">
        <v>0</v>
      </c>
      <c r="AA173" s="155">
        <f t="shared" si="23"/>
        <v>0</v>
      </c>
      <c r="AR173" s="19" t="s">
        <v>127</v>
      </c>
      <c r="AT173" s="19" t="s">
        <v>123</v>
      </c>
      <c r="AU173" s="19" t="s">
        <v>105</v>
      </c>
      <c r="AY173" s="19" t="s">
        <v>122</v>
      </c>
      <c r="BE173" s="156">
        <f t="shared" si="24"/>
        <v>0</v>
      </c>
      <c r="BF173" s="156">
        <f t="shared" si="25"/>
        <v>0</v>
      </c>
      <c r="BG173" s="156">
        <f t="shared" si="26"/>
        <v>0</v>
      </c>
      <c r="BH173" s="156">
        <f t="shared" si="27"/>
        <v>0</v>
      </c>
      <c r="BI173" s="156">
        <f t="shared" si="28"/>
        <v>0</v>
      </c>
      <c r="BJ173" s="19" t="s">
        <v>105</v>
      </c>
      <c r="BK173" s="156">
        <f t="shared" si="29"/>
        <v>0</v>
      </c>
      <c r="BL173" s="19" t="s">
        <v>127</v>
      </c>
      <c r="BM173" s="19" t="s">
        <v>194</v>
      </c>
    </row>
    <row r="174" spans="2:65" s="1" customFormat="1" ht="16.5" customHeight="1" x14ac:dyDescent="0.3">
      <c r="B174" s="120"/>
      <c r="C174" s="149">
        <v>49</v>
      </c>
      <c r="D174" s="149" t="s">
        <v>123</v>
      </c>
      <c r="E174" s="150" t="s">
        <v>195</v>
      </c>
      <c r="F174" s="242" t="s">
        <v>196</v>
      </c>
      <c r="G174" s="242"/>
      <c r="H174" s="242"/>
      <c r="I174" s="242"/>
      <c r="J174" s="151" t="s">
        <v>164</v>
      </c>
      <c r="K174" s="152">
        <v>5</v>
      </c>
      <c r="L174" s="240"/>
      <c r="M174" s="240"/>
      <c r="N174" s="240">
        <f t="shared" si="20"/>
        <v>0</v>
      </c>
      <c r="O174" s="240"/>
      <c r="P174" s="240"/>
      <c r="Q174" s="240"/>
      <c r="R174" s="123"/>
      <c r="T174" s="153" t="s">
        <v>5</v>
      </c>
      <c r="U174" s="41" t="s">
        <v>35</v>
      </c>
      <c r="V174" s="154">
        <v>0.42499999999999999</v>
      </c>
      <c r="W174" s="154">
        <f t="shared" si="21"/>
        <v>2.125</v>
      </c>
      <c r="X174" s="154">
        <v>0</v>
      </c>
      <c r="Y174" s="154">
        <f t="shared" si="22"/>
        <v>0</v>
      </c>
      <c r="Z174" s="154">
        <v>0</v>
      </c>
      <c r="AA174" s="155">
        <f t="shared" si="23"/>
        <v>0</v>
      </c>
      <c r="AR174" s="19" t="s">
        <v>127</v>
      </c>
      <c r="AT174" s="19" t="s">
        <v>123</v>
      </c>
      <c r="AU174" s="19" t="s">
        <v>105</v>
      </c>
      <c r="AY174" s="19" t="s">
        <v>122</v>
      </c>
      <c r="BE174" s="156">
        <f t="shared" si="24"/>
        <v>0</v>
      </c>
      <c r="BF174" s="156">
        <f t="shared" si="25"/>
        <v>0</v>
      </c>
      <c r="BG174" s="156">
        <f t="shared" si="26"/>
        <v>0</v>
      </c>
      <c r="BH174" s="156">
        <f t="shared" si="27"/>
        <v>0</v>
      </c>
      <c r="BI174" s="156">
        <f t="shared" si="28"/>
        <v>0</v>
      </c>
      <c r="BJ174" s="19" t="s">
        <v>105</v>
      </c>
      <c r="BK174" s="156">
        <f t="shared" si="29"/>
        <v>0</v>
      </c>
      <c r="BL174" s="19" t="s">
        <v>127</v>
      </c>
      <c r="BM174" s="19" t="s">
        <v>197</v>
      </c>
    </row>
    <row r="175" spans="2:65" s="1" customFormat="1" ht="16.5" customHeight="1" x14ac:dyDescent="0.3">
      <c r="B175" s="120"/>
      <c r="C175" s="149">
        <v>50</v>
      </c>
      <c r="D175" s="149" t="s">
        <v>123</v>
      </c>
      <c r="E175" s="150" t="s">
        <v>198</v>
      </c>
      <c r="F175" s="242" t="s">
        <v>199</v>
      </c>
      <c r="G175" s="242"/>
      <c r="H175" s="242"/>
      <c r="I175" s="242"/>
      <c r="J175" s="151" t="s">
        <v>126</v>
      </c>
      <c r="K175" s="152">
        <v>283</v>
      </c>
      <c r="L175" s="240"/>
      <c r="M175" s="240"/>
      <c r="N175" s="240">
        <f t="shared" si="20"/>
        <v>0</v>
      </c>
      <c r="O175" s="240"/>
      <c r="P175" s="240"/>
      <c r="Q175" s="240"/>
      <c r="R175" s="123"/>
      <c r="T175" s="153" t="s">
        <v>5</v>
      </c>
      <c r="U175" s="41" t="s">
        <v>35</v>
      </c>
      <c r="V175" s="154">
        <v>6.7000000000000004E-2</v>
      </c>
      <c r="W175" s="154">
        <f t="shared" si="21"/>
        <v>18.961000000000002</v>
      </c>
      <c r="X175" s="154">
        <v>1.9000000000000001E-4</v>
      </c>
      <c r="Y175" s="154">
        <f t="shared" si="22"/>
        <v>5.3770000000000005E-2</v>
      </c>
      <c r="Z175" s="154">
        <v>0</v>
      </c>
      <c r="AA175" s="155">
        <f t="shared" si="23"/>
        <v>0</v>
      </c>
      <c r="AR175" s="19" t="s">
        <v>127</v>
      </c>
      <c r="AT175" s="19" t="s">
        <v>123</v>
      </c>
      <c r="AU175" s="19" t="s">
        <v>105</v>
      </c>
      <c r="AY175" s="19" t="s">
        <v>122</v>
      </c>
      <c r="BE175" s="156">
        <f t="shared" si="24"/>
        <v>0</v>
      </c>
      <c r="BF175" s="156">
        <f t="shared" si="25"/>
        <v>0</v>
      </c>
      <c r="BG175" s="156">
        <f t="shared" si="26"/>
        <v>0</v>
      </c>
      <c r="BH175" s="156">
        <f t="shared" si="27"/>
        <v>0</v>
      </c>
      <c r="BI175" s="156">
        <f t="shared" si="28"/>
        <v>0</v>
      </c>
      <c r="BJ175" s="19" t="s">
        <v>105</v>
      </c>
      <c r="BK175" s="156">
        <f t="shared" si="29"/>
        <v>0</v>
      </c>
      <c r="BL175" s="19" t="s">
        <v>127</v>
      </c>
      <c r="BM175" s="19" t="s">
        <v>200</v>
      </c>
    </row>
    <row r="176" spans="2:65" s="10" customFormat="1" ht="16.5" customHeight="1" x14ac:dyDescent="0.3">
      <c r="B176" s="157"/>
      <c r="C176" s="158"/>
      <c r="D176" s="158"/>
      <c r="E176" s="159" t="s">
        <v>5</v>
      </c>
      <c r="F176" s="268" t="s">
        <v>377</v>
      </c>
      <c r="G176" s="264"/>
      <c r="H176" s="264"/>
      <c r="I176" s="264"/>
      <c r="J176" s="158"/>
      <c r="K176" s="160">
        <v>283</v>
      </c>
      <c r="L176" s="158"/>
      <c r="M176" s="158"/>
      <c r="N176" s="158"/>
      <c r="O176" s="158"/>
      <c r="P176" s="158"/>
      <c r="Q176" s="158"/>
      <c r="R176" s="161"/>
      <c r="T176" s="162"/>
      <c r="U176" s="158"/>
      <c r="V176" s="158"/>
      <c r="W176" s="158"/>
      <c r="X176" s="158"/>
      <c r="Y176" s="158"/>
      <c r="Z176" s="158"/>
      <c r="AA176" s="163"/>
      <c r="AT176" s="164" t="s">
        <v>129</v>
      </c>
      <c r="AU176" s="164" t="s">
        <v>105</v>
      </c>
      <c r="AV176" s="10" t="s">
        <v>105</v>
      </c>
      <c r="AW176" s="10" t="s">
        <v>28</v>
      </c>
      <c r="AX176" s="10" t="s">
        <v>73</v>
      </c>
      <c r="AY176" s="164" t="s">
        <v>122</v>
      </c>
    </row>
    <row r="177" spans="2:65" s="1" customFormat="1" ht="25.5" customHeight="1" x14ac:dyDescent="0.3">
      <c r="B177" s="120"/>
      <c r="C177" s="149">
        <v>51</v>
      </c>
      <c r="D177" s="149" t="s">
        <v>123</v>
      </c>
      <c r="E177" s="150" t="s">
        <v>201</v>
      </c>
      <c r="F177" s="242" t="s">
        <v>202</v>
      </c>
      <c r="G177" s="242"/>
      <c r="H177" s="242"/>
      <c r="I177" s="242"/>
      <c r="J177" s="151" t="s">
        <v>126</v>
      </c>
      <c r="K177" s="152">
        <v>283</v>
      </c>
      <c r="L177" s="240"/>
      <c r="M177" s="240"/>
      <c r="N177" s="240">
        <f>ROUND(L177*K177,2)</f>
        <v>0</v>
      </c>
      <c r="O177" s="240"/>
      <c r="P177" s="240"/>
      <c r="Q177" s="240"/>
      <c r="R177" s="123"/>
      <c r="T177" s="153" t="s">
        <v>5</v>
      </c>
      <c r="U177" s="41" t="s">
        <v>35</v>
      </c>
      <c r="V177" s="154">
        <v>8.2000000000000003E-2</v>
      </c>
      <c r="W177" s="154">
        <f>V177*K177</f>
        <v>23.206</v>
      </c>
      <c r="X177" s="154">
        <v>1.0000000000000001E-5</v>
      </c>
      <c r="Y177" s="154">
        <f>X177*K177</f>
        <v>2.8300000000000001E-3</v>
      </c>
      <c r="Z177" s="154">
        <v>0</v>
      </c>
      <c r="AA177" s="155">
        <f>Z177*K177</f>
        <v>0</v>
      </c>
      <c r="AR177" s="19" t="s">
        <v>127</v>
      </c>
      <c r="AT177" s="19" t="s">
        <v>123</v>
      </c>
      <c r="AU177" s="19" t="s">
        <v>105</v>
      </c>
      <c r="AY177" s="19" t="s">
        <v>122</v>
      </c>
      <c r="BE177" s="156">
        <f>IF(U177="základní",N177,0)</f>
        <v>0</v>
      </c>
      <c r="BF177" s="156">
        <f>IF(U177="snížená",N177,0)</f>
        <v>0</v>
      </c>
      <c r="BG177" s="156">
        <f>IF(U177="zákl. přenesená",N177,0)</f>
        <v>0</v>
      </c>
      <c r="BH177" s="156">
        <f>IF(U177="sníž. přenesená",N177,0)</f>
        <v>0</v>
      </c>
      <c r="BI177" s="156">
        <f>IF(U177="nulová",N177,0)</f>
        <v>0</v>
      </c>
      <c r="BJ177" s="19" t="s">
        <v>105</v>
      </c>
      <c r="BK177" s="156">
        <f>ROUND(L177*K177,2)</f>
        <v>0</v>
      </c>
      <c r="BL177" s="19" t="s">
        <v>127</v>
      </c>
      <c r="BM177" s="19" t="s">
        <v>203</v>
      </c>
    </row>
    <row r="178" spans="2:65" s="1" customFormat="1" ht="25.5" customHeight="1" x14ac:dyDescent="0.3">
      <c r="B178" s="120"/>
      <c r="C178" s="149">
        <v>52</v>
      </c>
      <c r="D178" s="149" t="s">
        <v>123</v>
      </c>
      <c r="E178" s="150" t="s">
        <v>204</v>
      </c>
      <c r="F178" s="242" t="s">
        <v>205</v>
      </c>
      <c r="G178" s="242"/>
      <c r="H178" s="242"/>
      <c r="I178" s="242"/>
      <c r="J178" s="151" t="s">
        <v>143</v>
      </c>
      <c r="K178" s="152">
        <f>SUM(N170:Q177)/100</f>
        <v>0</v>
      </c>
      <c r="L178" s="276">
        <v>1.02</v>
      </c>
      <c r="M178" s="277"/>
      <c r="N178" s="276">
        <f>ROUND(L178*K178,2)</f>
        <v>0</v>
      </c>
      <c r="O178" s="278"/>
      <c r="P178" s="278"/>
      <c r="Q178" s="277"/>
      <c r="R178" s="123"/>
      <c r="T178" s="153" t="s">
        <v>5</v>
      </c>
      <c r="U178" s="41" t="s">
        <v>35</v>
      </c>
      <c r="V178" s="154">
        <v>0</v>
      </c>
      <c r="W178" s="154">
        <f>V178*K178</f>
        <v>0</v>
      </c>
      <c r="X178" s="154">
        <v>0</v>
      </c>
      <c r="Y178" s="154">
        <f>X178*K178</f>
        <v>0</v>
      </c>
      <c r="Z178" s="154">
        <v>0</v>
      </c>
      <c r="AA178" s="155">
        <f>Z178*K178</f>
        <v>0</v>
      </c>
      <c r="AR178" s="19" t="s">
        <v>127</v>
      </c>
      <c r="AT178" s="19" t="s">
        <v>123</v>
      </c>
      <c r="AU178" s="19" t="s">
        <v>105</v>
      </c>
      <c r="AY178" s="19" t="s">
        <v>122</v>
      </c>
      <c r="BE178" s="156">
        <f>IF(U178="základní",N178,0)</f>
        <v>0</v>
      </c>
      <c r="BF178" s="156">
        <f>IF(U178="snížená",N178,0)</f>
        <v>0</v>
      </c>
      <c r="BG178" s="156">
        <f>IF(U178="zákl. přenesená",N178,0)</f>
        <v>0</v>
      </c>
      <c r="BH178" s="156">
        <f>IF(U178="sníž. přenesená",N178,0)</f>
        <v>0</v>
      </c>
      <c r="BI178" s="156">
        <f>IF(U178="nulová",N178,0)</f>
        <v>0</v>
      </c>
      <c r="BJ178" s="19" t="s">
        <v>105</v>
      </c>
      <c r="BK178" s="156">
        <f>ROUND(L178*K178,2)</f>
        <v>0</v>
      </c>
      <c r="BL178" s="19" t="s">
        <v>127</v>
      </c>
      <c r="BM178" s="19" t="s">
        <v>206</v>
      </c>
    </row>
    <row r="179" spans="2:65" s="9" customFormat="1" ht="29.85" customHeight="1" x14ac:dyDescent="0.3">
      <c r="B179" s="138"/>
      <c r="C179" s="139"/>
      <c r="D179" s="178" t="s">
        <v>380</v>
      </c>
      <c r="E179" s="148"/>
      <c r="F179" s="148"/>
      <c r="G179" s="148"/>
      <c r="H179" s="148"/>
      <c r="I179" s="148"/>
      <c r="J179" s="148"/>
      <c r="K179" s="148"/>
      <c r="L179" s="148"/>
      <c r="M179" s="148"/>
      <c r="N179" s="274">
        <f>SUM(N180:Q219)</f>
        <v>0</v>
      </c>
      <c r="O179" s="275"/>
      <c r="P179" s="275"/>
      <c r="Q179" s="275"/>
      <c r="R179" s="141"/>
      <c r="T179" s="142"/>
      <c r="U179" s="139"/>
      <c r="V179" s="139"/>
      <c r="W179" s="143">
        <f>SUM(W184:W219)</f>
        <v>17.454000000000001</v>
      </c>
      <c r="X179" s="139"/>
      <c r="Y179" s="143">
        <f>SUM(Y184:Y219)</f>
        <v>0.10941000000000001</v>
      </c>
      <c r="Z179" s="139"/>
      <c r="AA179" s="144">
        <f>SUM(AA184:AA219)</f>
        <v>0</v>
      </c>
      <c r="AR179" s="145" t="s">
        <v>105</v>
      </c>
      <c r="AT179" s="146" t="s">
        <v>66</v>
      </c>
      <c r="AU179" s="146" t="s">
        <v>73</v>
      </c>
      <c r="AY179" s="145" t="s">
        <v>122</v>
      </c>
      <c r="BK179" s="147">
        <f>SUM(BK184:BK219)</f>
        <v>0</v>
      </c>
    </row>
    <row r="180" spans="2:65" s="9" customFormat="1" ht="29.85" customHeight="1" x14ac:dyDescent="0.3">
      <c r="B180" s="138"/>
      <c r="C180" s="172">
        <v>53</v>
      </c>
      <c r="D180" s="172" t="s">
        <v>130</v>
      </c>
      <c r="E180" s="173" t="s">
        <v>381</v>
      </c>
      <c r="F180" s="238" t="s">
        <v>382</v>
      </c>
      <c r="G180" s="238"/>
      <c r="H180" s="238"/>
      <c r="I180" s="238"/>
      <c r="J180" s="174" t="s">
        <v>164</v>
      </c>
      <c r="K180" s="175">
        <v>1</v>
      </c>
      <c r="L180" s="239"/>
      <c r="M180" s="239"/>
      <c r="N180" s="239">
        <f t="shared" ref="N180:N183" si="31">ROUND(L180*K180,2)</f>
        <v>0</v>
      </c>
      <c r="O180" s="240"/>
      <c r="P180" s="240"/>
      <c r="Q180" s="240"/>
      <c r="R180" s="141"/>
      <c r="T180" s="142"/>
      <c r="U180" s="139"/>
      <c r="V180" s="139"/>
      <c r="W180" s="143"/>
      <c r="X180" s="139"/>
      <c r="Y180" s="143"/>
      <c r="Z180" s="139"/>
      <c r="AA180" s="144"/>
      <c r="AR180" s="145"/>
      <c r="AT180" s="146"/>
      <c r="AU180" s="146"/>
      <c r="AY180" s="145"/>
      <c r="BK180" s="147"/>
    </row>
    <row r="181" spans="2:65" s="9" customFormat="1" ht="29.25" customHeight="1" x14ac:dyDescent="0.3">
      <c r="B181" s="138"/>
      <c r="C181" s="149">
        <v>54</v>
      </c>
      <c r="D181" s="149" t="s">
        <v>123</v>
      </c>
      <c r="E181" s="150" t="s">
        <v>266</v>
      </c>
      <c r="F181" s="241" t="s">
        <v>383</v>
      </c>
      <c r="G181" s="242"/>
      <c r="H181" s="242"/>
      <c r="I181" s="242"/>
      <c r="J181" s="151" t="s">
        <v>218</v>
      </c>
      <c r="K181" s="152">
        <v>1</v>
      </c>
      <c r="L181" s="240"/>
      <c r="M181" s="240"/>
      <c r="N181" s="240">
        <f t="shared" si="31"/>
        <v>0</v>
      </c>
      <c r="O181" s="240"/>
      <c r="P181" s="240"/>
      <c r="Q181" s="240"/>
      <c r="R181" s="141"/>
      <c r="T181" s="142"/>
      <c r="U181" s="139"/>
      <c r="V181" s="139"/>
      <c r="W181" s="143"/>
      <c r="X181" s="139"/>
      <c r="Y181" s="143"/>
      <c r="Z181" s="139"/>
      <c r="AA181" s="144"/>
      <c r="AR181" s="145"/>
      <c r="AT181" s="146"/>
      <c r="AU181" s="146"/>
      <c r="AY181" s="145"/>
      <c r="BK181" s="147"/>
    </row>
    <row r="182" spans="2:65" s="9" customFormat="1" ht="29.85" customHeight="1" x14ac:dyDescent="0.3">
      <c r="B182" s="138"/>
      <c r="C182" s="172">
        <v>55</v>
      </c>
      <c r="D182" s="172" t="s">
        <v>130</v>
      </c>
      <c r="E182" s="173" t="s">
        <v>270</v>
      </c>
      <c r="F182" s="238" t="s">
        <v>384</v>
      </c>
      <c r="G182" s="238"/>
      <c r="H182" s="238"/>
      <c r="I182" s="238"/>
      <c r="J182" s="174" t="s">
        <v>164</v>
      </c>
      <c r="K182" s="175">
        <v>1</v>
      </c>
      <c r="L182" s="239"/>
      <c r="M182" s="239"/>
      <c r="N182" s="239">
        <f t="shared" si="31"/>
        <v>0</v>
      </c>
      <c r="O182" s="240"/>
      <c r="P182" s="240"/>
      <c r="Q182" s="240"/>
      <c r="R182" s="141"/>
      <c r="T182" s="142"/>
      <c r="U182" s="139"/>
      <c r="V182" s="139"/>
      <c r="W182" s="143"/>
      <c r="X182" s="139"/>
      <c r="Y182" s="143"/>
      <c r="Z182" s="139"/>
      <c r="AA182" s="144"/>
      <c r="AR182" s="145"/>
      <c r="AT182" s="146"/>
      <c r="AU182" s="146"/>
      <c r="AY182" s="145"/>
      <c r="BK182" s="147"/>
    </row>
    <row r="183" spans="2:65" s="9" customFormat="1" ht="29.85" customHeight="1" x14ac:dyDescent="0.3">
      <c r="B183" s="138"/>
      <c r="C183" s="149">
        <v>56</v>
      </c>
      <c r="D183" s="149" t="s">
        <v>123</v>
      </c>
      <c r="E183" s="150" t="s">
        <v>385</v>
      </c>
      <c r="F183" s="241" t="s">
        <v>596</v>
      </c>
      <c r="G183" s="242"/>
      <c r="H183" s="242"/>
      <c r="I183" s="242"/>
      <c r="J183" s="151" t="s">
        <v>218</v>
      </c>
      <c r="K183" s="152">
        <v>1</v>
      </c>
      <c r="L183" s="240"/>
      <c r="M183" s="240"/>
      <c r="N183" s="240">
        <f t="shared" si="31"/>
        <v>0</v>
      </c>
      <c r="O183" s="240"/>
      <c r="P183" s="240"/>
      <c r="Q183" s="240"/>
      <c r="R183" s="141"/>
      <c r="T183" s="142"/>
      <c r="U183" s="139"/>
      <c r="V183" s="139"/>
      <c r="W183" s="143"/>
      <c r="X183" s="139"/>
      <c r="Y183" s="143"/>
      <c r="Z183" s="139"/>
      <c r="AA183" s="144"/>
      <c r="AR183" s="145"/>
      <c r="AT183" s="146"/>
      <c r="AU183" s="146"/>
      <c r="AY183" s="145"/>
      <c r="BK183" s="147"/>
    </row>
    <row r="184" spans="2:65" s="1" customFormat="1" ht="25.5" customHeight="1" x14ac:dyDescent="0.3">
      <c r="B184" s="120"/>
      <c r="C184" s="149">
        <v>57</v>
      </c>
      <c r="D184" s="149" t="s">
        <v>123</v>
      </c>
      <c r="E184" s="150" t="s">
        <v>278</v>
      </c>
      <c r="F184" s="279" t="s">
        <v>279</v>
      </c>
      <c r="G184" s="280"/>
      <c r="H184" s="280"/>
      <c r="I184" s="281"/>
      <c r="J184" s="151" t="s">
        <v>126</v>
      </c>
      <c r="K184" s="152">
        <v>13</v>
      </c>
      <c r="L184" s="276"/>
      <c r="M184" s="277"/>
      <c r="N184" s="276">
        <f t="shared" ref="N184:N187" si="32">ROUND(L184*K184,2)</f>
        <v>0</v>
      </c>
      <c r="O184" s="278"/>
      <c r="P184" s="278"/>
      <c r="Q184" s="277"/>
      <c r="R184" s="123"/>
      <c r="T184" s="153" t="s">
        <v>5</v>
      </c>
      <c r="U184" s="41" t="s">
        <v>33</v>
      </c>
      <c r="V184" s="154">
        <v>0.58899999999999997</v>
      </c>
      <c r="W184" s="154">
        <f>V184*K184</f>
        <v>7.657</v>
      </c>
      <c r="X184" s="154">
        <v>1.8500000000000001E-3</v>
      </c>
      <c r="Y184" s="154">
        <f>X184*K184</f>
        <v>2.4050000000000002E-2</v>
      </c>
      <c r="Z184" s="154">
        <v>0</v>
      </c>
      <c r="AA184" s="155">
        <f>Z184*K184</f>
        <v>0</v>
      </c>
      <c r="AR184" s="19" t="s">
        <v>127</v>
      </c>
      <c r="AT184" s="19" t="s">
        <v>123</v>
      </c>
      <c r="AU184" s="19" t="s">
        <v>105</v>
      </c>
      <c r="AY184" s="19" t="s">
        <v>122</v>
      </c>
      <c r="BE184" s="156">
        <f>IF(U184="základní",N184,0)</f>
        <v>0</v>
      </c>
      <c r="BF184" s="156">
        <f>IF(U184="snížená",N184,0)</f>
        <v>0</v>
      </c>
      <c r="BG184" s="156">
        <f>IF(U184="zákl. přenesená",N184,0)</f>
        <v>0</v>
      </c>
      <c r="BH184" s="156">
        <f>IF(U184="sníž. přenesená",N184,0)</f>
        <v>0</v>
      </c>
      <c r="BI184" s="156">
        <f>IF(U184="nulová",N184,0)</f>
        <v>0</v>
      </c>
      <c r="BJ184" s="19" t="s">
        <v>73</v>
      </c>
      <c r="BK184" s="156">
        <f>ROUND(L184*K184,2)</f>
        <v>0</v>
      </c>
      <c r="BL184" s="19" t="s">
        <v>127</v>
      </c>
      <c r="BM184" s="19" t="s">
        <v>207</v>
      </c>
    </row>
    <row r="185" spans="2:65" s="1" customFormat="1" ht="25.5" customHeight="1" x14ac:dyDescent="0.3">
      <c r="B185" s="120"/>
      <c r="C185" s="149">
        <v>58</v>
      </c>
      <c r="D185" s="149" t="s">
        <v>123</v>
      </c>
      <c r="E185" s="150" t="s">
        <v>281</v>
      </c>
      <c r="F185" s="242" t="s">
        <v>282</v>
      </c>
      <c r="G185" s="242"/>
      <c r="H185" s="242"/>
      <c r="I185" s="242"/>
      <c r="J185" s="151" t="s">
        <v>164</v>
      </c>
      <c r="K185" s="152">
        <v>4</v>
      </c>
      <c r="L185" s="240"/>
      <c r="M185" s="240"/>
      <c r="N185" s="240">
        <f t="shared" si="32"/>
        <v>0</v>
      </c>
      <c r="O185" s="240"/>
      <c r="P185" s="240"/>
      <c r="Q185" s="240"/>
      <c r="R185" s="123"/>
      <c r="T185" s="153" t="s">
        <v>5</v>
      </c>
      <c r="U185" s="41" t="s">
        <v>33</v>
      </c>
      <c r="V185" s="154">
        <v>0.65</v>
      </c>
      <c r="W185" s="154">
        <f>V185*K185</f>
        <v>2.6</v>
      </c>
      <c r="X185" s="154">
        <v>3.48E-3</v>
      </c>
      <c r="Y185" s="154">
        <f>X185*K185</f>
        <v>1.392E-2</v>
      </c>
      <c r="Z185" s="154">
        <v>0</v>
      </c>
      <c r="AA185" s="155">
        <f>Z185*K185</f>
        <v>0</v>
      </c>
      <c r="AR185" s="19" t="s">
        <v>127</v>
      </c>
      <c r="AT185" s="19" t="s">
        <v>123</v>
      </c>
      <c r="AU185" s="19" t="s">
        <v>105</v>
      </c>
      <c r="AY185" s="19" t="s">
        <v>122</v>
      </c>
      <c r="BE185" s="156">
        <f>IF(U185="základní",N185,0)</f>
        <v>0</v>
      </c>
      <c r="BF185" s="156">
        <f>IF(U185="snížená",N185,0)</f>
        <v>0</v>
      </c>
      <c r="BG185" s="156">
        <f>IF(U185="zákl. přenesená",N185,0)</f>
        <v>0</v>
      </c>
      <c r="BH185" s="156">
        <f>IF(U185="sníž. přenesená",N185,0)</f>
        <v>0</v>
      </c>
      <c r="BI185" s="156">
        <f>IF(U185="nulová",N185,0)</f>
        <v>0</v>
      </c>
      <c r="BJ185" s="19" t="s">
        <v>73</v>
      </c>
      <c r="BK185" s="156">
        <f>ROUND(L185*K185,2)</f>
        <v>0</v>
      </c>
      <c r="BL185" s="19" t="s">
        <v>127</v>
      </c>
      <c r="BM185" s="19" t="s">
        <v>208</v>
      </c>
    </row>
    <row r="186" spans="2:65" s="1" customFormat="1" ht="25.5" customHeight="1" x14ac:dyDescent="0.3">
      <c r="B186" s="120"/>
      <c r="C186" s="149">
        <v>59</v>
      </c>
      <c r="D186" s="149" t="s">
        <v>123</v>
      </c>
      <c r="E186" s="150" t="s">
        <v>283</v>
      </c>
      <c r="F186" s="242" t="s">
        <v>284</v>
      </c>
      <c r="G186" s="242"/>
      <c r="H186" s="242"/>
      <c r="I186" s="242"/>
      <c r="J186" s="151" t="s">
        <v>126</v>
      </c>
      <c r="K186" s="152">
        <v>13</v>
      </c>
      <c r="L186" s="240"/>
      <c r="M186" s="240"/>
      <c r="N186" s="240">
        <f t="shared" si="32"/>
        <v>0</v>
      </c>
      <c r="O186" s="240"/>
      <c r="P186" s="240"/>
      <c r="Q186" s="240"/>
      <c r="R186" s="123"/>
      <c r="T186" s="153"/>
      <c r="U186" s="41"/>
      <c r="V186" s="154"/>
      <c r="W186" s="154"/>
      <c r="X186" s="154"/>
      <c r="Y186" s="154"/>
      <c r="Z186" s="154"/>
      <c r="AA186" s="155"/>
      <c r="AR186" s="19"/>
      <c r="AT186" s="19"/>
      <c r="AU186" s="19"/>
      <c r="AY186" s="19"/>
      <c r="BE186" s="156"/>
      <c r="BF186" s="156"/>
      <c r="BG186" s="156"/>
      <c r="BH186" s="156"/>
      <c r="BI186" s="156"/>
      <c r="BJ186" s="19"/>
      <c r="BK186" s="156"/>
      <c r="BL186" s="19"/>
      <c r="BM186" s="19"/>
    </row>
    <row r="187" spans="2:65" s="1" customFormat="1" ht="25.5" customHeight="1" x14ac:dyDescent="0.3">
      <c r="B187" s="120"/>
      <c r="C187" s="179">
        <v>60</v>
      </c>
      <c r="D187" s="179" t="s">
        <v>123</v>
      </c>
      <c r="E187" s="182" t="s">
        <v>378</v>
      </c>
      <c r="F187" s="282" t="s">
        <v>379</v>
      </c>
      <c r="G187" s="283"/>
      <c r="H187" s="283"/>
      <c r="I187" s="283"/>
      <c r="J187" s="180" t="s">
        <v>126</v>
      </c>
      <c r="K187" s="181">
        <v>16</v>
      </c>
      <c r="L187" s="284"/>
      <c r="M187" s="283"/>
      <c r="N187" s="284">
        <f t="shared" si="32"/>
        <v>0</v>
      </c>
      <c r="O187" s="283"/>
      <c r="P187" s="283"/>
      <c r="Q187" s="283"/>
      <c r="R187" s="123"/>
      <c r="T187" s="153"/>
      <c r="U187" s="41"/>
      <c r="V187" s="154"/>
      <c r="W187" s="154"/>
      <c r="X187" s="154"/>
      <c r="Y187" s="154"/>
      <c r="Z187" s="154"/>
      <c r="AA187" s="155"/>
      <c r="AR187" s="19"/>
      <c r="AT187" s="19"/>
      <c r="AU187" s="19"/>
      <c r="AY187" s="19"/>
      <c r="BE187" s="156"/>
      <c r="BF187" s="156"/>
      <c r="BG187" s="156"/>
      <c r="BH187" s="156"/>
      <c r="BI187" s="156"/>
      <c r="BJ187" s="19"/>
      <c r="BK187" s="156"/>
      <c r="BL187" s="19"/>
      <c r="BM187" s="19"/>
    </row>
    <row r="188" spans="2:65" s="1" customFormat="1" ht="25.5" customHeight="1" x14ac:dyDescent="0.3">
      <c r="B188" s="120"/>
      <c r="C188" s="172">
        <v>61</v>
      </c>
      <c r="D188" s="172" t="s">
        <v>130</v>
      </c>
      <c r="E188" s="173" t="s">
        <v>387</v>
      </c>
      <c r="F188" s="238" t="s">
        <v>386</v>
      </c>
      <c r="G188" s="285"/>
      <c r="H188" s="285"/>
      <c r="I188" s="285"/>
      <c r="J188" s="174" t="s">
        <v>126</v>
      </c>
      <c r="K188" s="175">
        <v>16</v>
      </c>
      <c r="L188" s="239"/>
      <c r="M188" s="285"/>
      <c r="N188" s="239">
        <f>ROUND(L188*K188,2)</f>
        <v>0</v>
      </c>
      <c r="O188" s="286"/>
      <c r="P188" s="286"/>
      <c r="Q188" s="286"/>
      <c r="R188" s="123"/>
      <c r="T188" s="153"/>
      <c r="U188" s="41"/>
      <c r="V188" s="154"/>
      <c r="W188" s="154"/>
      <c r="X188" s="154"/>
      <c r="Y188" s="154"/>
      <c r="Z188" s="154"/>
      <c r="AA188" s="155"/>
      <c r="AR188" s="19"/>
      <c r="AT188" s="19"/>
      <c r="AU188" s="19"/>
      <c r="AY188" s="19"/>
      <c r="BE188" s="156"/>
      <c r="BF188" s="156"/>
      <c r="BG188" s="156"/>
      <c r="BH188" s="156"/>
      <c r="BI188" s="156"/>
      <c r="BJ188" s="19"/>
      <c r="BK188" s="156"/>
      <c r="BL188" s="19"/>
      <c r="BM188" s="19"/>
    </row>
    <row r="189" spans="2:65" s="1" customFormat="1" ht="25.5" customHeight="1" x14ac:dyDescent="0.3">
      <c r="B189" s="120"/>
      <c r="C189" s="149">
        <v>62</v>
      </c>
      <c r="D189" s="149" t="s">
        <v>123</v>
      </c>
      <c r="E189" s="150" t="s">
        <v>388</v>
      </c>
      <c r="F189" s="241" t="s">
        <v>389</v>
      </c>
      <c r="G189" s="286"/>
      <c r="H189" s="286"/>
      <c r="I189" s="286"/>
      <c r="J189" s="151" t="s">
        <v>126</v>
      </c>
      <c r="K189" s="152">
        <v>16</v>
      </c>
      <c r="L189" s="240"/>
      <c r="M189" s="286"/>
      <c r="N189" s="240">
        <f>ROUND(L189*K189,2)</f>
        <v>0</v>
      </c>
      <c r="O189" s="286"/>
      <c r="P189" s="286"/>
      <c r="Q189" s="286"/>
      <c r="R189" s="123"/>
      <c r="T189" s="153"/>
      <c r="U189" s="41"/>
      <c r="V189" s="154"/>
      <c r="W189" s="154"/>
      <c r="X189" s="154"/>
      <c r="Y189" s="154"/>
      <c r="Z189" s="154"/>
      <c r="AA189" s="155"/>
      <c r="AR189" s="19"/>
      <c r="AT189" s="19"/>
      <c r="AU189" s="19"/>
      <c r="AY189" s="19"/>
      <c r="BE189" s="156"/>
      <c r="BF189" s="156"/>
      <c r="BG189" s="156"/>
      <c r="BH189" s="156"/>
      <c r="BI189" s="156"/>
      <c r="BJ189" s="19"/>
      <c r="BK189" s="156"/>
      <c r="BL189" s="19"/>
      <c r="BM189" s="19"/>
    </row>
    <row r="190" spans="2:65" s="1" customFormat="1" ht="25.5" customHeight="1" x14ac:dyDescent="0.3">
      <c r="B190" s="120"/>
      <c r="C190" s="149">
        <v>63</v>
      </c>
      <c r="D190" s="149" t="s">
        <v>123</v>
      </c>
      <c r="E190" s="150" t="s">
        <v>255</v>
      </c>
      <c r="F190" s="241" t="s">
        <v>390</v>
      </c>
      <c r="G190" s="242"/>
      <c r="H190" s="242"/>
      <c r="I190" s="242"/>
      <c r="J190" s="151" t="s">
        <v>164</v>
      </c>
      <c r="K190" s="152">
        <v>5</v>
      </c>
      <c r="L190" s="240"/>
      <c r="M190" s="240"/>
      <c r="N190" s="240">
        <f>ROUND(L190*K190,2)</f>
        <v>0</v>
      </c>
      <c r="O190" s="240"/>
      <c r="P190" s="240"/>
      <c r="Q190" s="240"/>
      <c r="R190" s="123"/>
      <c r="T190" s="153"/>
      <c r="U190" s="41"/>
      <c r="V190" s="154"/>
      <c r="W190" s="154"/>
      <c r="X190" s="154"/>
      <c r="Y190" s="154"/>
      <c r="Z190" s="154"/>
      <c r="AA190" s="155"/>
      <c r="AR190" s="19"/>
      <c r="AT190" s="19"/>
      <c r="AU190" s="19"/>
      <c r="AY190" s="19"/>
      <c r="BE190" s="156"/>
      <c r="BF190" s="156"/>
      <c r="BG190" s="156"/>
      <c r="BH190" s="156"/>
      <c r="BI190" s="156"/>
      <c r="BJ190" s="19"/>
      <c r="BK190" s="156"/>
      <c r="BL190" s="19"/>
      <c r="BM190" s="19"/>
    </row>
    <row r="191" spans="2:65" s="1" customFormat="1" ht="25.5" customHeight="1" x14ac:dyDescent="0.3">
      <c r="B191" s="120"/>
      <c r="C191" s="172">
        <v>64</v>
      </c>
      <c r="D191" s="172" t="s">
        <v>130</v>
      </c>
      <c r="E191" s="173" t="s">
        <v>391</v>
      </c>
      <c r="F191" s="238" t="s">
        <v>393</v>
      </c>
      <c r="G191" s="238"/>
      <c r="H191" s="238"/>
      <c r="I191" s="238"/>
      <c r="J191" s="174" t="s">
        <v>164</v>
      </c>
      <c r="K191" s="175">
        <v>1</v>
      </c>
      <c r="L191" s="239"/>
      <c r="M191" s="239"/>
      <c r="N191" s="239">
        <f t="shared" ref="N191" si="33">ROUND(L191*K191,2)</f>
        <v>0</v>
      </c>
      <c r="O191" s="240"/>
      <c r="P191" s="240"/>
      <c r="Q191" s="240"/>
      <c r="R191" s="123"/>
      <c r="T191" s="153"/>
      <c r="U191" s="41"/>
      <c r="V191" s="154"/>
      <c r="W191" s="154"/>
      <c r="X191" s="154"/>
      <c r="Y191" s="154"/>
      <c r="Z191" s="154"/>
      <c r="AA191" s="155"/>
      <c r="AR191" s="19"/>
      <c r="AT191" s="19"/>
      <c r="AU191" s="19"/>
      <c r="AY191" s="19"/>
      <c r="BE191" s="156"/>
      <c r="BF191" s="156"/>
      <c r="BG191" s="156"/>
      <c r="BH191" s="156"/>
      <c r="BI191" s="156"/>
      <c r="BJ191" s="19"/>
      <c r="BK191" s="156"/>
      <c r="BL191" s="19"/>
      <c r="BM191" s="19"/>
    </row>
    <row r="192" spans="2:65" s="1" customFormat="1" ht="45.75" customHeight="1" x14ac:dyDescent="0.3">
      <c r="B192" s="120"/>
      <c r="C192" s="172">
        <v>65</v>
      </c>
      <c r="D192" s="172" t="s">
        <v>130</v>
      </c>
      <c r="E192" s="173" t="s">
        <v>391</v>
      </c>
      <c r="F192" s="238" t="s">
        <v>392</v>
      </c>
      <c r="G192" s="238"/>
      <c r="H192" s="238"/>
      <c r="I192" s="238"/>
      <c r="J192" s="174" t="s">
        <v>164</v>
      </c>
      <c r="K192" s="175">
        <v>3</v>
      </c>
      <c r="L192" s="239"/>
      <c r="M192" s="239"/>
      <c r="N192" s="239">
        <f t="shared" ref="N192:N194" si="34">ROUND(L192*K192,2)</f>
        <v>0</v>
      </c>
      <c r="O192" s="240"/>
      <c r="P192" s="240"/>
      <c r="Q192" s="240"/>
      <c r="R192" s="123"/>
      <c r="T192" s="153"/>
      <c r="U192" s="41"/>
      <c r="V192" s="154"/>
      <c r="W192" s="154"/>
      <c r="X192" s="154"/>
      <c r="Y192" s="154"/>
      <c r="Z192" s="154"/>
      <c r="AA192" s="155"/>
      <c r="AR192" s="19"/>
      <c r="AT192" s="19"/>
      <c r="AU192" s="19"/>
      <c r="AY192" s="19"/>
      <c r="BE192" s="156"/>
      <c r="BF192" s="156"/>
      <c r="BG192" s="156"/>
      <c r="BH192" s="156"/>
      <c r="BI192" s="156"/>
      <c r="BJ192" s="19"/>
      <c r="BK192" s="156"/>
      <c r="BL192" s="19"/>
      <c r="BM192" s="19"/>
    </row>
    <row r="193" spans="2:65" s="1" customFormat="1" ht="45.75" customHeight="1" x14ac:dyDescent="0.3">
      <c r="B193" s="120"/>
      <c r="C193" s="172">
        <v>66</v>
      </c>
      <c r="D193" s="172" t="s">
        <v>130</v>
      </c>
      <c r="E193" s="166" t="s">
        <v>600</v>
      </c>
      <c r="F193" s="265" t="s">
        <v>601</v>
      </c>
      <c r="G193" s="238"/>
      <c r="H193" s="238"/>
      <c r="I193" s="238"/>
      <c r="J193" s="174" t="s">
        <v>164</v>
      </c>
      <c r="K193" s="175">
        <v>3</v>
      </c>
      <c r="L193" s="239"/>
      <c r="M193" s="239"/>
      <c r="N193" s="239">
        <f t="shared" ref="N193" si="35">ROUND(L193*K193,2)</f>
        <v>0</v>
      </c>
      <c r="O193" s="240"/>
      <c r="P193" s="240"/>
      <c r="Q193" s="240"/>
      <c r="R193" s="123"/>
      <c r="T193" s="153"/>
      <c r="U193" s="41"/>
      <c r="V193" s="154"/>
      <c r="W193" s="154"/>
      <c r="X193" s="154"/>
      <c r="Y193" s="154"/>
      <c r="Z193" s="154"/>
      <c r="AA193" s="155"/>
      <c r="AR193" s="19"/>
      <c r="AT193" s="19"/>
      <c r="AU193" s="19"/>
      <c r="AY193" s="19"/>
      <c r="BE193" s="156"/>
      <c r="BF193" s="156"/>
      <c r="BG193" s="156"/>
      <c r="BH193" s="156"/>
      <c r="BI193" s="156"/>
      <c r="BJ193" s="19"/>
      <c r="BK193" s="156"/>
      <c r="BL193" s="19"/>
      <c r="BM193" s="19"/>
    </row>
    <row r="194" spans="2:65" s="1" customFormat="1" ht="25.5" customHeight="1" x14ac:dyDescent="0.3">
      <c r="B194" s="120"/>
      <c r="C194" s="149">
        <v>67</v>
      </c>
      <c r="D194" s="149" t="s">
        <v>123</v>
      </c>
      <c r="E194" s="150" t="s">
        <v>293</v>
      </c>
      <c r="F194" s="241" t="s">
        <v>394</v>
      </c>
      <c r="G194" s="242"/>
      <c r="H194" s="242"/>
      <c r="I194" s="242"/>
      <c r="J194" s="151" t="s">
        <v>164</v>
      </c>
      <c r="K194" s="152">
        <v>4</v>
      </c>
      <c r="L194" s="240"/>
      <c r="M194" s="240"/>
      <c r="N194" s="240">
        <f t="shared" si="34"/>
        <v>0</v>
      </c>
      <c r="O194" s="240"/>
      <c r="P194" s="240"/>
      <c r="Q194" s="240"/>
      <c r="R194" s="123"/>
      <c r="T194" s="153"/>
      <c r="U194" s="41"/>
      <c r="V194" s="154"/>
      <c r="W194" s="154"/>
      <c r="X194" s="154"/>
      <c r="Y194" s="154"/>
      <c r="Z194" s="154"/>
      <c r="AA194" s="155"/>
      <c r="AR194" s="19"/>
      <c r="AT194" s="19"/>
      <c r="AU194" s="19"/>
      <c r="AY194" s="19"/>
      <c r="BE194" s="156"/>
      <c r="BF194" s="156"/>
      <c r="BG194" s="156"/>
      <c r="BH194" s="156"/>
      <c r="BI194" s="156"/>
      <c r="BJ194" s="19"/>
      <c r="BK194" s="156"/>
      <c r="BL194" s="19"/>
      <c r="BM194" s="19"/>
    </row>
    <row r="195" spans="2:65" s="1" customFormat="1" ht="25.5" customHeight="1" x14ac:dyDescent="0.3">
      <c r="B195" s="120"/>
      <c r="C195" s="172">
        <v>68</v>
      </c>
      <c r="D195" s="172" t="s">
        <v>130</v>
      </c>
      <c r="E195" s="173" t="s">
        <v>395</v>
      </c>
      <c r="F195" s="265" t="s">
        <v>595</v>
      </c>
      <c r="G195" s="238"/>
      <c r="H195" s="238"/>
      <c r="I195" s="238"/>
      <c r="J195" s="174" t="s">
        <v>164</v>
      </c>
      <c r="K195" s="175">
        <v>1</v>
      </c>
      <c r="L195" s="239"/>
      <c r="M195" s="239"/>
      <c r="N195" s="239">
        <f>ROUND(L195*K195,2)</f>
        <v>0</v>
      </c>
      <c r="O195" s="240"/>
      <c r="P195" s="240"/>
      <c r="Q195" s="240"/>
      <c r="R195" s="123"/>
      <c r="T195" s="153"/>
      <c r="U195" s="41"/>
      <c r="V195" s="154"/>
      <c r="W195" s="154"/>
      <c r="X195" s="154"/>
      <c r="Y195" s="154"/>
      <c r="Z195" s="154"/>
      <c r="AA195" s="155"/>
      <c r="AR195" s="19"/>
      <c r="AT195" s="19"/>
      <c r="AU195" s="19"/>
      <c r="AY195" s="19"/>
      <c r="BE195" s="156"/>
      <c r="BF195" s="156"/>
      <c r="BG195" s="156"/>
      <c r="BH195" s="156"/>
      <c r="BI195" s="156"/>
      <c r="BJ195" s="19"/>
      <c r="BK195" s="156"/>
      <c r="BL195" s="19"/>
      <c r="BM195" s="19"/>
    </row>
    <row r="196" spans="2:65" s="1" customFormat="1" ht="25.5" customHeight="1" x14ac:dyDescent="0.3">
      <c r="B196" s="120"/>
      <c r="C196" s="149">
        <v>69</v>
      </c>
      <c r="D196" s="149" t="s">
        <v>123</v>
      </c>
      <c r="E196" s="150" t="s">
        <v>271</v>
      </c>
      <c r="F196" s="241" t="s">
        <v>396</v>
      </c>
      <c r="G196" s="242"/>
      <c r="H196" s="242"/>
      <c r="I196" s="242"/>
      <c r="J196" s="183" t="s">
        <v>397</v>
      </c>
      <c r="K196" s="152">
        <v>1</v>
      </c>
      <c r="L196" s="240"/>
      <c r="M196" s="240"/>
      <c r="N196" s="240">
        <f t="shared" ref="N196:N205" si="36">ROUND(L196*K196,2)</f>
        <v>0</v>
      </c>
      <c r="O196" s="240"/>
      <c r="P196" s="240"/>
      <c r="Q196" s="240"/>
      <c r="R196" s="123"/>
      <c r="T196" s="153"/>
      <c r="U196" s="41"/>
      <c r="V196" s="154"/>
      <c r="W196" s="154"/>
      <c r="X196" s="154"/>
      <c r="Y196" s="154"/>
      <c r="Z196" s="154"/>
      <c r="AA196" s="155"/>
      <c r="AR196" s="19"/>
      <c r="AT196" s="19"/>
      <c r="AU196" s="19"/>
      <c r="AY196" s="19"/>
      <c r="BE196" s="156"/>
      <c r="BF196" s="156"/>
      <c r="BG196" s="156"/>
      <c r="BH196" s="156"/>
      <c r="BI196" s="156"/>
      <c r="BJ196" s="19"/>
      <c r="BK196" s="156"/>
      <c r="BL196" s="19"/>
      <c r="BM196" s="19"/>
    </row>
    <row r="197" spans="2:65" s="1" customFormat="1" ht="62.25" customHeight="1" x14ac:dyDescent="0.3">
      <c r="B197" s="120"/>
      <c r="C197" s="172">
        <v>70</v>
      </c>
      <c r="D197" s="172" t="s">
        <v>130</v>
      </c>
      <c r="E197" s="173" t="s">
        <v>398</v>
      </c>
      <c r="F197" s="238" t="s">
        <v>399</v>
      </c>
      <c r="G197" s="238"/>
      <c r="H197" s="238"/>
      <c r="I197" s="238"/>
      <c r="J197" s="174" t="s">
        <v>164</v>
      </c>
      <c r="K197" s="175">
        <v>1</v>
      </c>
      <c r="L197" s="239"/>
      <c r="M197" s="239"/>
      <c r="N197" s="239">
        <f t="shared" si="36"/>
        <v>0</v>
      </c>
      <c r="O197" s="240"/>
      <c r="P197" s="240"/>
      <c r="Q197" s="240"/>
      <c r="R197" s="123"/>
      <c r="T197" s="153"/>
      <c r="U197" s="41"/>
      <c r="V197" s="154"/>
      <c r="W197" s="154"/>
      <c r="X197" s="154"/>
      <c r="Y197" s="154"/>
      <c r="Z197" s="154"/>
      <c r="AA197" s="155"/>
      <c r="AR197" s="19"/>
      <c r="AT197" s="19"/>
      <c r="AU197" s="19"/>
      <c r="AY197" s="19"/>
      <c r="BE197" s="156"/>
      <c r="BF197" s="156"/>
      <c r="BG197" s="156"/>
      <c r="BH197" s="156"/>
      <c r="BI197" s="156"/>
      <c r="BJ197" s="19"/>
      <c r="BK197" s="156"/>
      <c r="BL197" s="19"/>
      <c r="BM197" s="19"/>
    </row>
    <row r="198" spans="2:65" s="1" customFormat="1" ht="25.5" customHeight="1" x14ac:dyDescent="0.3">
      <c r="B198" s="120"/>
      <c r="C198" s="149">
        <v>71</v>
      </c>
      <c r="D198" s="149" t="s">
        <v>123</v>
      </c>
      <c r="E198" s="150" t="s">
        <v>303</v>
      </c>
      <c r="F198" s="242" t="s">
        <v>304</v>
      </c>
      <c r="G198" s="242"/>
      <c r="H198" s="242"/>
      <c r="I198" s="242"/>
      <c r="J198" s="151" t="s">
        <v>164</v>
      </c>
      <c r="K198" s="152">
        <v>6</v>
      </c>
      <c r="L198" s="240"/>
      <c r="M198" s="240"/>
      <c r="N198" s="240">
        <f t="shared" si="36"/>
        <v>0</v>
      </c>
      <c r="O198" s="240"/>
      <c r="P198" s="240"/>
      <c r="Q198" s="240"/>
      <c r="R198" s="123"/>
      <c r="T198" s="153"/>
      <c r="U198" s="41"/>
      <c r="V198" s="154"/>
      <c r="W198" s="154"/>
      <c r="X198" s="154"/>
      <c r="Y198" s="154"/>
      <c r="Z198" s="154"/>
      <c r="AA198" s="155"/>
      <c r="AR198" s="19"/>
      <c r="AT198" s="19"/>
      <c r="AU198" s="19"/>
      <c r="AY198" s="19"/>
      <c r="BE198" s="156"/>
      <c r="BF198" s="156"/>
      <c r="BG198" s="156"/>
      <c r="BH198" s="156"/>
      <c r="BI198" s="156"/>
      <c r="BJ198" s="19"/>
      <c r="BK198" s="156"/>
      <c r="BL198" s="19"/>
      <c r="BM198" s="19"/>
    </row>
    <row r="199" spans="2:65" s="1" customFormat="1" ht="33" customHeight="1" x14ac:dyDescent="0.3">
      <c r="B199" s="120"/>
      <c r="C199" s="149">
        <v>72</v>
      </c>
      <c r="D199" s="149" t="s">
        <v>123</v>
      </c>
      <c r="E199" s="150" t="s">
        <v>305</v>
      </c>
      <c r="F199" s="242" t="s">
        <v>306</v>
      </c>
      <c r="G199" s="242"/>
      <c r="H199" s="242"/>
      <c r="I199" s="242"/>
      <c r="J199" s="151" t="s">
        <v>164</v>
      </c>
      <c r="K199" s="152">
        <v>3</v>
      </c>
      <c r="L199" s="240"/>
      <c r="M199" s="240"/>
      <c r="N199" s="240">
        <f t="shared" si="36"/>
        <v>0</v>
      </c>
      <c r="O199" s="240"/>
      <c r="P199" s="240"/>
      <c r="Q199" s="240"/>
      <c r="R199" s="123"/>
      <c r="T199" s="153"/>
      <c r="U199" s="41"/>
      <c r="V199" s="154"/>
      <c r="W199" s="154"/>
      <c r="X199" s="154"/>
      <c r="Y199" s="154"/>
      <c r="Z199" s="154"/>
      <c r="AA199" s="155"/>
      <c r="AR199" s="19"/>
      <c r="AT199" s="19"/>
      <c r="AU199" s="19"/>
      <c r="AY199" s="19"/>
      <c r="BE199" s="156"/>
      <c r="BF199" s="156"/>
      <c r="BG199" s="156"/>
      <c r="BH199" s="156"/>
      <c r="BI199" s="156"/>
      <c r="BJ199" s="19"/>
      <c r="BK199" s="156"/>
      <c r="BL199" s="19"/>
      <c r="BM199" s="19"/>
    </row>
    <row r="200" spans="2:65" s="1" customFormat="1" ht="42" customHeight="1" x14ac:dyDescent="0.3">
      <c r="B200" s="120"/>
      <c r="C200" s="149">
        <v>73</v>
      </c>
      <c r="D200" s="149" t="s">
        <v>123</v>
      </c>
      <c r="E200" s="150" t="s">
        <v>212</v>
      </c>
      <c r="F200" s="241" t="s">
        <v>400</v>
      </c>
      <c r="G200" s="242"/>
      <c r="H200" s="242"/>
      <c r="I200" s="242"/>
      <c r="J200" s="151" t="s">
        <v>164</v>
      </c>
      <c r="K200" s="152">
        <v>2</v>
      </c>
      <c r="L200" s="240"/>
      <c r="M200" s="240"/>
      <c r="N200" s="240">
        <f t="shared" si="36"/>
        <v>0</v>
      </c>
      <c r="O200" s="240"/>
      <c r="P200" s="240"/>
      <c r="Q200" s="240"/>
      <c r="R200" s="123"/>
      <c r="T200" s="153"/>
      <c r="U200" s="41"/>
      <c r="V200" s="154"/>
      <c r="W200" s="154"/>
      <c r="X200" s="154"/>
      <c r="Y200" s="154"/>
      <c r="Z200" s="154"/>
      <c r="AA200" s="155"/>
      <c r="AR200" s="19"/>
      <c r="AT200" s="19"/>
      <c r="AU200" s="19"/>
      <c r="AY200" s="19"/>
      <c r="BE200" s="156"/>
      <c r="BF200" s="156"/>
      <c r="BG200" s="156"/>
      <c r="BH200" s="156"/>
      <c r="BI200" s="156"/>
      <c r="BJ200" s="19"/>
      <c r="BK200" s="156"/>
      <c r="BL200" s="19"/>
      <c r="BM200" s="19"/>
    </row>
    <row r="201" spans="2:65" s="1" customFormat="1" ht="35.25" customHeight="1" x14ac:dyDescent="0.3">
      <c r="B201" s="120"/>
      <c r="C201" s="149">
        <v>74</v>
      </c>
      <c r="D201" s="149" t="s">
        <v>123</v>
      </c>
      <c r="E201" s="150" t="s">
        <v>301</v>
      </c>
      <c r="F201" s="242" t="s">
        <v>302</v>
      </c>
      <c r="G201" s="242"/>
      <c r="H201" s="242"/>
      <c r="I201" s="242"/>
      <c r="J201" s="151" t="s">
        <v>164</v>
      </c>
      <c r="K201" s="152">
        <v>2</v>
      </c>
      <c r="L201" s="240"/>
      <c r="M201" s="240"/>
      <c r="N201" s="240">
        <f t="shared" si="36"/>
        <v>0</v>
      </c>
      <c r="O201" s="240"/>
      <c r="P201" s="240"/>
      <c r="Q201" s="240"/>
      <c r="R201" s="123"/>
      <c r="T201" s="153"/>
      <c r="U201" s="41"/>
      <c r="V201" s="154"/>
      <c r="W201" s="154"/>
      <c r="X201" s="154"/>
      <c r="Y201" s="154"/>
      <c r="Z201" s="154"/>
      <c r="AA201" s="155"/>
      <c r="AR201" s="19"/>
      <c r="AT201" s="19"/>
      <c r="AU201" s="19"/>
      <c r="AY201" s="19"/>
      <c r="BE201" s="156"/>
      <c r="BF201" s="156"/>
      <c r="BG201" s="156"/>
      <c r="BH201" s="156"/>
      <c r="BI201" s="156"/>
      <c r="BJ201" s="19"/>
      <c r="BK201" s="156"/>
      <c r="BL201" s="19"/>
      <c r="BM201" s="19"/>
    </row>
    <row r="202" spans="2:65" s="1" customFormat="1" ht="25.5" customHeight="1" x14ac:dyDescent="0.3">
      <c r="B202" s="120"/>
      <c r="C202" s="149">
        <v>75</v>
      </c>
      <c r="D202" s="149" t="s">
        <v>123</v>
      </c>
      <c r="E202" s="150" t="s">
        <v>296</v>
      </c>
      <c r="F202" s="242" t="s">
        <v>297</v>
      </c>
      <c r="G202" s="242"/>
      <c r="H202" s="242"/>
      <c r="I202" s="242"/>
      <c r="J202" s="151" t="s">
        <v>164</v>
      </c>
      <c r="K202" s="152">
        <v>3</v>
      </c>
      <c r="L202" s="240"/>
      <c r="M202" s="240"/>
      <c r="N202" s="240">
        <f t="shared" si="36"/>
        <v>0</v>
      </c>
      <c r="O202" s="240"/>
      <c r="P202" s="240"/>
      <c r="Q202" s="240"/>
      <c r="R202" s="123"/>
      <c r="T202" s="153"/>
      <c r="U202" s="41"/>
      <c r="V202" s="154"/>
      <c r="W202" s="154"/>
      <c r="X202" s="154"/>
      <c r="Y202" s="154"/>
      <c r="Z202" s="154"/>
      <c r="AA202" s="155"/>
      <c r="AR202" s="19"/>
      <c r="AT202" s="19"/>
      <c r="AU202" s="19"/>
      <c r="AY202" s="19"/>
      <c r="BE202" s="156"/>
      <c r="BF202" s="156"/>
      <c r="BG202" s="156"/>
      <c r="BH202" s="156"/>
      <c r="BI202" s="156"/>
      <c r="BJ202" s="19"/>
      <c r="BK202" s="156"/>
      <c r="BL202" s="19"/>
      <c r="BM202" s="19"/>
    </row>
    <row r="203" spans="2:65" s="1" customFormat="1" ht="25.5" customHeight="1" x14ac:dyDescent="0.3">
      <c r="B203" s="120"/>
      <c r="C203" s="149">
        <v>76</v>
      </c>
      <c r="D203" s="149" t="s">
        <v>123</v>
      </c>
      <c r="E203" s="150" t="s">
        <v>298</v>
      </c>
      <c r="F203" s="241" t="s">
        <v>401</v>
      </c>
      <c r="G203" s="242"/>
      <c r="H203" s="242"/>
      <c r="I203" s="242"/>
      <c r="J203" s="151" t="s">
        <v>164</v>
      </c>
      <c r="K203" s="152">
        <v>1</v>
      </c>
      <c r="L203" s="240"/>
      <c r="M203" s="240"/>
      <c r="N203" s="240">
        <f t="shared" si="36"/>
        <v>0</v>
      </c>
      <c r="O203" s="240"/>
      <c r="P203" s="240"/>
      <c r="Q203" s="240"/>
      <c r="R203" s="123"/>
      <c r="T203" s="153"/>
      <c r="U203" s="41"/>
      <c r="V203" s="154"/>
      <c r="W203" s="154"/>
      <c r="X203" s="154"/>
      <c r="Y203" s="154"/>
      <c r="Z203" s="154"/>
      <c r="AA203" s="155"/>
      <c r="AR203" s="19"/>
      <c r="AT203" s="19"/>
      <c r="AU203" s="19"/>
      <c r="AY203" s="19"/>
      <c r="BE203" s="156"/>
      <c r="BF203" s="156"/>
      <c r="BG203" s="156"/>
      <c r="BH203" s="156"/>
      <c r="BI203" s="156"/>
      <c r="BJ203" s="19"/>
      <c r="BK203" s="156"/>
      <c r="BL203" s="19"/>
      <c r="BM203" s="19"/>
    </row>
    <row r="204" spans="2:65" s="1" customFormat="1" ht="25.5" customHeight="1" x14ac:dyDescent="0.3">
      <c r="B204" s="120"/>
      <c r="C204" s="149">
        <v>77</v>
      </c>
      <c r="D204" s="149" t="s">
        <v>123</v>
      </c>
      <c r="E204" s="150" t="s">
        <v>299</v>
      </c>
      <c r="F204" s="242" t="s">
        <v>300</v>
      </c>
      <c r="G204" s="242"/>
      <c r="H204" s="242"/>
      <c r="I204" s="242"/>
      <c r="J204" s="151" t="s">
        <v>164</v>
      </c>
      <c r="K204" s="152">
        <v>1</v>
      </c>
      <c r="L204" s="240"/>
      <c r="M204" s="240"/>
      <c r="N204" s="240">
        <f t="shared" si="36"/>
        <v>0</v>
      </c>
      <c r="O204" s="240"/>
      <c r="P204" s="240"/>
      <c r="Q204" s="240"/>
      <c r="R204" s="123"/>
      <c r="T204" s="153"/>
      <c r="U204" s="41"/>
      <c r="V204" s="154"/>
      <c r="W204" s="154"/>
      <c r="X204" s="154"/>
      <c r="Y204" s="154"/>
      <c r="Z204" s="154"/>
      <c r="AA204" s="155"/>
      <c r="AR204" s="19"/>
      <c r="AT204" s="19"/>
      <c r="AU204" s="19"/>
      <c r="AY204" s="19"/>
      <c r="BE204" s="156"/>
      <c r="BF204" s="156"/>
      <c r="BG204" s="156"/>
      <c r="BH204" s="156"/>
      <c r="BI204" s="156"/>
      <c r="BJ204" s="19"/>
      <c r="BK204" s="156"/>
      <c r="BL204" s="19"/>
      <c r="BM204" s="19"/>
    </row>
    <row r="205" spans="2:65" s="1" customFormat="1" ht="25.5" customHeight="1" x14ac:dyDescent="0.3">
      <c r="B205" s="120"/>
      <c r="C205" s="172">
        <v>78</v>
      </c>
      <c r="D205" s="172" t="s">
        <v>130</v>
      </c>
      <c r="E205" s="173" t="s">
        <v>402</v>
      </c>
      <c r="F205" s="238" t="s">
        <v>403</v>
      </c>
      <c r="G205" s="238"/>
      <c r="H205" s="238"/>
      <c r="I205" s="238"/>
      <c r="J205" s="174" t="s">
        <v>164</v>
      </c>
      <c r="K205" s="175">
        <v>2</v>
      </c>
      <c r="L205" s="239"/>
      <c r="M205" s="239"/>
      <c r="N205" s="239">
        <f t="shared" si="36"/>
        <v>0</v>
      </c>
      <c r="O205" s="240"/>
      <c r="P205" s="240"/>
      <c r="Q205" s="240"/>
      <c r="R205" s="123"/>
      <c r="T205" s="153"/>
      <c r="U205" s="41"/>
      <c r="V205" s="154"/>
      <c r="W205" s="154"/>
      <c r="X205" s="154"/>
      <c r="Y205" s="154"/>
      <c r="Z205" s="154"/>
      <c r="AA205" s="155"/>
      <c r="AR205" s="19"/>
      <c r="AT205" s="19"/>
      <c r="AU205" s="19"/>
      <c r="AY205" s="19"/>
      <c r="BE205" s="156"/>
      <c r="BF205" s="156"/>
      <c r="BG205" s="156"/>
      <c r="BH205" s="156"/>
      <c r="BI205" s="156"/>
      <c r="BJ205" s="19"/>
      <c r="BK205" s="156"/>
      <c r="BL205" s="19"/>
      <c r="BM205" s="19"/>
    </row>
    <row r="206" spans="2:65" s="1" customFormat="1" ht="25.5" customHeight="1" x14ac:dyDescent="0.3">
      <c r="B206" s="120"/>
      <c r="C206" s="149">
        <v>79</v>
      </c>
      <c r="D206" s="149" t="s">
        <v>123</v>
      </c>
      <c r="E206" s="150" t="s">
        <v>299</v>
      </c>
      <c r="F206" s="242" t="s">
        <v>300</v>
      </c>
      <c r="G206" s="242"/>
      <c r="H206" s="242"/>
      <c r="I206" s="242"/>
      <c r="J206" s="151" t="s">
        <v>164</v>
      </c>
      <c r="K206" s="152">
        <v>2</v>
      </c>
      <c r="L206" s="240"/>
      <c r="M206" s="240"/>
      <c r="N206" s="240">
        <f t="shared" ref="N206:N207" si="37">ROUND(L206*K206,2)</f>
        <v>0</v>
      </c>
      <c r="O206" s="240"/>
      <c r="P206" s="240"/>
      <c r="Q206" s="240"/>
      <c r="R206" s="123"/>
      <c r="T206" s="153"/>
      <c r="U206" s="41"/>
      <c r="V206" s="154"/>
      <c r="W206" s="154"/>
      <c r="X206" s="154"/>
      <c r="Y206" s="154"/>
      <c r="Z206" s="154"/>
      <c r="AA206" s="155"/>
      <c r="AR206" s="19"/>
      <c r="AT206" s="19"/>
      <c r="AU206" s="19"/>
      <c r="AY206" s="19"/>
      <c r="BE206" s="156"/>
      <c r="BF206" s="156"/>
      <c r="BG206" s="156"/>
      <c r="BH206" s="156"/>
      <c r="BI206" s="156"/>
      <c r="BJ206" s="19"/>
      <c r="BK206" s="156"/>
      <c r="BL206" s="19"/>
      <c r="BM206" s="19"/>
    </row>
    <row r="207" spans="2:65" s="1" customFormat="1" ht="30" customHeight="1" x14ac:dyDescent="0.3">
      <c r="B207" s="120"/>
      <c r="C207" s="149">
        <v>80</v>
      </c>
      <c r="D207" s="149" t="s">
        <v>123</v>
      </c>
      <c r="E207" s="176" t="s">
        <v>405</v>
      </c>
      <c r="F207" s="287" t="s">
        <v>404</v>
      </c>
      <c r="G207" s="287"/>
      <c r="H207" s="287"/>
      <c r="I207" s="287"/>
      <c r="J207" s="151" t="s">
        <v>164</v>
      </c>
      <c r="K207" s="152">
        <v>1</v>
      </c>
      <c r="L207" s="240"/>
      <c r="M207" s="240"/>
      <c r="N207" s="240">
        <f t="shared" si="37"/>
        <v>0</v>
      </c>
      <c r="O207" s="240"/>
      <c r="P207" s="240"/>
      <c r="Q207" s="240"/>
      <c r="R207" s="123"/>
      <c r="T207" s="153"/>
      <c r="U207" s="41"/>
      <c r="V207" s="154"/>
      <c r="W207" s="154"/>
      <c r="X207" s="154"/>
      <c r="Y207" s="154"/>
      <c r="Z207" s="154"/>
      <c r="AA207" s="155"/>
      <c r="AR207" s="19"/>
      <c r="AT207" s="19"/>
      <c r="AU207" s="19"/>
      <c r="AY207" s="19"/>
      <c r="BE207" s="156"/>
      <c r="BF207" s="156"/>
      <c r="BG207" s="156"/>
      <c r="BH207" s="156"/>
      <c r="BI207" s="156"/>
      <c r="BJ207" s="19"/>
      <c r="BK207" s="156"/>
      <c r="BL207" s="19"/>
      <c r="BM207" s="19"/>
    </row>
    <row r="208" spans="2:65" s="1" customFormat="1" ht="23.25" customHeight="1" x14ac:dyDescent="0.3">
      <c r="B208" s="120"/>
      <c r="C208" s="149">
        <v>81</v>
      </c>
      <c r="D208" s="149" t="s">
        <v>123</v>
      </c>
      <c r="E208" s="150" t="s">
        <v>286</v>
      </c>
      <c r="F208" s="242" t="s">
        <v>287</v>
      </c>
      <c r="G208" s="242"/>
      <c r="H208" s="242"/>
      <c r="I208" s="242"/>
      <c r="J208" s="151" t="s">
        <v>164</v>
      </c>
      <c r="K208" s="152">
        <v>7</v>
      </c>
      <c r="L208" s="240"/>
      <c r="M208" s="240"/>
      <c r="N208" s="240">
        <f>ROUND(L208*K208,2)</f>
        <v>0</v>
      </c>
      <c r="O208" s="240"/>
      <c r="P208" s="240"/>
      <c r="Q208" s="240"/>
      <c r="R208" s="123"/>
      <c r="T208" s="153"/>
      <c r="U208" s="41"/>
      <c r="V208" s="154"/>
      <c r="W208" s="154"/>
      <c r="X208" s="154"/>
      <c r="Y208" s="154"/>
      <c r="Z208" s="154"/>
      <c r="AA208" s="155"/>
      <c r="AR208" s="19"/>
      <c r="AT208" s="19"/>
      <c r="AU208" s="19"/>
      <c r="AY208" s="19"/>
      <c r="BE208" s="156"/>
      <c r="BF208" s="156"/>
      <c r="BG208" s="156"/>
      <c r="BH208" s="156"/>
      <c r="BI208" s="156"/>
      <c r="BJ208" s="19"/>
      <c r="BK208" s="156"/>
      <c r="BL208" s="19"/>
      <c r="BM208" s="19"/>
    </row>
    <row r="209" spans="2:65" s="1" customFormat="1" ht="23.25" customHeight="1" x14ac:dyDescent="0.3">
      <c r="B209" s="120"/>
      <c r="C209" s="149">
        <v>82</v>
      </c>
      <c r="D209" s="149" t="s">
        <v>123</v>
      </c>
      <c r="E209" s="176" t="s">
        <v>413</v>
      </c>
      <c r="F209" s="241" t="s">
        <v>412</v>
      </c>
      <c r="G209" s="242"/>
      <c r="H209" s="242"/>
      <c r="I209" s="242"/>
      <c r="J209" s="151" t="s">
        <v>164</v>
      </c>
      <c r="K209" s="152">
        <v>12</v>
      </c>
      <c r="L209" s="240"/>
      <c r="M209" s="240"/>
      <c r="N209" s="240">
        <f t="shared" ref="N209" si="38">ROUND(L209*K209,2)</f>
        <v>0</v>
      </c>
      <c r="O209" s="240"/>
      <c r="P209" s="240"/>
      <c r="Q209" s="240"/>
      <c r="R209" s="123"/>
      <c r="T209" s="153"/>
      <c r="U209" s="41"/>
      <c r="V209" s="154"/>
      <c r="W209" s="154"/>
      <c r="X209" s="154"/>
      <c r="Y209" s="154"/>
      <c r="Z209" s="154"/>
      <c r="AA209" s="155"/>
      <c r="AR209" s="19"/>
      <c r="AT209" s="19"/>
      <c r="AU209" s="19"/>
      <c r="AY209" s="19"/>
      <c r="BE209" s="156"/>
      <c r="BF209" s="156"/>
      <c r="BG209" s="156"/>
      <c r="BH209" s="156"/>
      <c r="BI209" s="156"/>
      <c r="BJ209" s="19"/>
      <c r="BK209" s="156"/>
      <c r="BL209" s="19"/>
      <c r="BM209" s="19"/>
    </row>
    <row r="210" spans="2:65" s="1" customFormat="1" ht="24" customHeight="1" x14ac:dyDescent="0.3">
      <c r="B210" s="120"/>
      <c r="C210" s="149">
        <v>83</v>
      </c>
      <c r="D210" s="149" t="s">
        <v>123</v>
      </c>
      <c r="E210" s="150" t="s">
        <v>406</v>
      </c>
      <c r="F210" s="242" t="s">
        <v>407</v>
      </c>
      <c r="G210" s="242"/>
      <c r="H210" s="242"/>
      <c r="I210" s="242"/>
      <c r="J210" s="151" t="s">
        <v>164</v>
      </c>
      <c r="K210" s="152">
        <v>3</v>
      </c>
      <c r="L210" s="240"/>
      <c r="M210" s="240"/>
      <c r="N210" s="240">
        <f t="shared" ref="N210" si="39">ROUND(L210*K210,2)</f>
        <v>0</v>
      </c>
      <c r="O210" s="240"/>
      <c r="P210" s="240"/>
      <c r="Q210" s="240"/>
      <c r="R210" s="123"/>
      <c r="T210" s="153"/>
      <c r="U210" s="41"/>
      <c r="V210" s="154"/>
      <c r="W210" s="154"/>
      <c r="X210" s="154"/>
      <c r="Y210" s="154"/>
      <c r="Z210" s="154"/>
      <c r="AA210" s="155"/>
      <c r="AR210" s="19"/>
      <c r="AT210" s="19"/>
      <c r="AU210" s="19"/>
      <c r="AY210" s="19"/>
      <c r="BE210" s="156"/>
      <c r="BF210" s="156"/>
      <c r="BG210" s="156"/>
      <c r="BH210" s="156"/>
      <c r="BI210" s="156"/>
      <c r="BJ210" s="19"/>
      <c r="BK210" s="156"/>
      <c r="BL210" s="19"/>
      <c r="BM210" s="19"/>
    </row>
    <row r="211" spans="2:65" s="1" customFormat="1" ht="22.5" customHeight="1" x14ac:dyDescent="0.3">
      <c r="B211" s="120"/>
      <c r="C211" s="149">
        <v>84</v>
      </c>
      <c r="D211" s="149" t="s">
        <v>123</v>
      </c>
      <c r="E211" s="150" t="s">
        <v>410</v>
      </c>
      <c r="F211" s="242" t="s">
        <v>411</v>
      </c>
      <c r="G211" s="242"/>
      <c r="H211" s="242"/>
      <c r="I211" s="242"/>
      <c r="J211" s="151" t="s">
        <v>164</v>
      </c>
      <c r="K211" s="152">
        <v>2</v>
      </c>
      <c r="L211" s="240"/>
      <c r="M211" s="240"/>
      <c r="N211" s="240">
        <f t="shared" ref="N211" si="40">ROUND(L211*K211,2)</f>
        <v>0</v>
      </c>
      <c r="O211" s="240"/>
      <c r="P211" s="240"/>
      <c r="Q211" s="240"/>
      <c r="R211" s="123"/>
      <c r="T211" s="153"/>
      <c r="U211" s="41"/>
      <c r="V211" s="154"/>
      <c r="W211" s="154"/>
      <c r="X211" s="154"/>
      <c r="Y211" s="154"/>
      <c r="Z211" s="154"/>
      <c r="AA211" s="155"/>
      <c r="AR211" s="19"/>
      <c r="AT211" s="19"/>
      <c r="AU211" s="19"/>
      <c r="AY211" s="19"/>
      <c r="BE211" s="156"/>
      <c r="BF211" s="156"/>
      <c r="BG211" s="156"/>
      <c r="BH211" s="156"/>
      <c r="BI211" s="156"/>
      <c r="BJ211" s="19"/>
      <c r="BK211" s="156"/>
      <c r="BL211" s="19"/>
      <c r="BM211" s="19"/>
    </row>
    <row r="212" spans="2:65" s="1" customFormat="1" ht="22.5" customHeight="1" x14ac:dyDescent="0.3">
      <c r="B212" s="120"/>
      <c r="C212" s="149">
        <v>85</v>
      </c>
      <c r="D212" s="149" t="s">
        <v>123</v>
      </c>
      <c r="E212" s="150" t="s">
        <v>408</v>
      </c>
      <c r="F212" s="242" t="s">
        <v>409</v>
      </c>
      <c r="G212" s="242"/>
      <c r="H212" s="242"/>
      <c r="I212" s="242"/>
      <c r="J212" s="151" t="s">
        <v>164</v>
      </c>
      <c r="K212" s="152">
        <v>2</v>
      </c>
      <c r="L212" s="240"/>
      <c r="M212" s="240"/>
      <c r="N212" s="240">
        <f t="shared" ref="N212:N217" si="41">ROUND(L212*K212,2)</f>
        <v>0</v>
      </c>
      <c r="O212" s="240"/>
      <c r="P212" s="240"/>
      <c r="Q212" s="240"/>
      <c r="R212" s="123"/>
      <c r="T212" s="153" t="s">
        <v>5</v>
      </c>
      <c r="U212" s="41" t="s">
        <v>35</v>
      </c>
      <c r="V212" s="154">
        <v>0.69</v>
      </c>
      <c r="W212" s="154">
        <f>V212*K212</f>
        <v>1.38</v>
      </c>
      <c r="X212" s="154">
        <v>3.96E-3</v>
      </c>
      <c r="Y212" s="154">
        <f>X212*K212</f>
        <v>7.92E-3</v>
      </c>
      <c r="Z212" s="154">
        <v>0</v>
      </c>
      <c r="AA212" s="155">
        <f>Z212*K212</f>
        <v>0</v>
      </c>
      <c r="AR212" s="19" t="s">
        <v>127</v>
      </c>
      <c r="AT212" s="19" t="s">
        <v>123</v>
      </c>
      <c r="AU212" s="19" t="s">
        <v>105</v>
      </c>
      <c r="AY212" s="19" t="s">
        <v>122</v>
      </c>
      <c r="BE212" s="156">
        <f>IF(U212="základní",N212,0)</f>
        <v>0</v>
      </c>
      <c r="BF212" s="156">
        <f>IF(U212="snížená",N212,0)</f>
        <v>0</v>
      </c>
      <c r="BG212" s="156">
        <f>IF(U212="zákl. přenesená",N212,0)</f>
        <v>0</v>
      </c>
      <c r="BH212" s="156">
        <f>IF(U212="sníž. přenesená",N212,0)</f>
        <v>0</v>
      </c>
      <c r="BI212" s="156">
        <f>IF(U212="nulová",N212,0)</f>
        <v>0</v>
      </c>
      <c r="BJ212" s="19" t="s">
        <v>105</v>
      </c>
      <c r="BK212" s="156">
        <f>ROUND(L212*K212,2)</f>
        <v>0</v>
      </c>
      <c r="BL212" s="19" t="s">
        <v>127</v>
      </c>
      <c r="BM212" s="19" t="s">
        <v>209</v>
      </c>
    </row>
    <row r="213" spans="2:65" s="1" customFormat="1" ht="39.75" customHeight="1" x14ac:dyDescent="0.3">
      <c r="B213" s="120"/>
      <c r="C213" s="149">
        <v>86</v>
      </c>
      <c r="D213" s="149" t="s">
        <v>123</v>
      </c>
      <c r="E213" s="150" t="s">
        <v>415</v>
      </c>
      <c r="F213" s="242" t="s">
        <v>416</v>
      </c>
      <c r="G213" s="242"/>
      <c r="H213" s="242"/>
      <c r="I213" s="242"/>
      <c r="J213" s="151" t="s">
        <v>417</v>
      </c>
      <c r="K213" s="152">
        <v>12</v>
      </c>
      <c r="L213" s="240"/>
      <c r="M213" s="240"/>
      <c r="N213" s="240">
        <f t="shared" si="41"/>
        <v>0</v>
      </c>
      <c r="O213" s="240"/>
      <c r="P213" s="240"/>
      <c r="Q213" s="240"/>
      <c r="R213" s="123"/>
      <c r="T213" s="153"/>
      <c r="U213" s="41"/>
      <c r="V213" s="154"/>
      <c r="W213" s="154"/>
      <c r="X213" s="154"/>
      <c r="Y213" s="154"/>
      <c r="Z213" s="154"/>
      <c r="AA213" s="155"/>
      <c r="AR213" s="19"/>
      <c r="AT213" s="19"/>
      <c r="AU213" s="19"/>
      <c r="AY213" s="19"/>
      <c r="BE213" s="156"/>
      <c r="BF213" s="156"/>
      <c r="BG213" s="156"/>
      <c r="BH213" s="156"/>
      <c r="BI213" s="156"/>
      <c r="BJ213" s="19"/>
      <c r="BK213" s="156"/>
      <c r="BL213" s="19"/>
      <c r="BM213" s="19"/>
    </row>
    <row r="214" spans="2:65" s="1" customFormat="1" ht="36.75" customHeight="1" x14ac:dyDescent="0.3">
      <c r="B214" s="120"/>
      <c r="C214" s="149">
        <v>87</v>
      </c>
      <c r="D214" s="149" t="s">
        <v>123</v>
      </c>
      <c r="E214" s="150" t="s">
        <v>415</v>
      </c>
      <c r="F214" s="242" t="s">
        <v>418</v>
      </c>
      <c r="G214" s="242"/>
      <c r="H214" s="242"/>
      <c r="I214" s="242"/>
      <c r="J214" s="151" t="s">
        <v>417</v>
      </c>
      <c r="K214" s="152">
        <v>14</v>
      </c>
      <c r="L214" s="240"/>
      <c r="M214" s="240"/>
      <c r="N214" s="240">
        <f t="shared" si="41"/>
        <v>0</v>
      </c>
      <c r="O214" s="240"/>
      <c r="P214" s="240"/>
      <c r="Q214" s="240"/>
      <c r="R214" s="123"/>
      <c r="T214" s="153"/>
      <c r="U214" s="41"/>
      <c r="V214" s="154"/>
      <c r="W214" s="154"/>
      <c r="X214" s="154"/>
      <c r="Y214" s="154"/>
      <c r="Z214" s="154"/>
      <c r="AA214" s="155"/>
      <c r="AR214" s="19"/>
      <c r="AT214" s="19"/>
      <c r="AU214" s="19"/>
      <c r="AY214" s="19"/>
      <c r="BE214" s="156"/>
      <c r="BF214" s="156"/>
      <c r="BG214" s="156"/>
      <c r="BH214" s="156"/>
      <c r="BI214" s="156"/>
      <c r="BJ214" s="19"/>
      <c r="BK214" s="156"/>
      <c r="BL214" s="19"/>
      <c r="BM214" s="19"/>
    </row>
    <row r="215" spans="2:65" s="1" customFormat="1" ht="42.75" customHeight="1" x14ac:dyDescent="0.3">
      <c r="B215" s="120"/>
      <c r="C215" s="149">
        <v>88</v>
      </c>
      <c r="D215" s="149" t="s">
        <v>123</v>
      </c>
      <c r="E215" s="150" t="s">
        <v>415</v>
      </c>
      <c r="F215" s="242" t="s">
        <v>419</v>
      </c>
      <c r="G215" s="242"/>
      <c r="H215" s="242"/>
      <c r="I215" s="242"/>
      <c r="J215" s="151" t="s">
        <v>417</v>
      </c>
      <c r="K215" s="152">
        <v>10</v>
      </c>
      <c r="L215" s="240"/>
      <c r="M215" s="240"/>
      <c r="N215" s="240">
        <f t="shared" si="41"/>
        <v>0</v>
      </c>
      <c r="O215" s="240"/>
      <c r="P215" s="240"/>
      <c r="Q215" s="240"/>
      <c r="R215" s="123"/>
      <c r="T215" s="153"/>
      <c r="U215" s="41"/>
      <c r="V215" s="154"/>
      <c r="W215" s="154"/>
      <c r="X215" s="154"/>
      <c r="Y215" s="154"/>
      <c r="Z215" s="154"/>
      <c r="AA215" s="155"/>
      <c r="AR215" s="19"/>
      <c r="AT215" s="19"/>
      <c r="AU215" s="19"/>
      <c r="AY215" s="19"/>
      <c r="BE215" s="156"/>
      <c r="BF215" s="156"/>
      <c r="BG215" s="156"/>
      <c r="BH215" s="156"/>
      <c r="BI215" s="156"/>
      <c r="BJ215" s="19"/>
      <c r="BK215" s="156"/>
      <c r="BL215" s="19"/>
      <c r="BM215" s="19"/>
    </row>
    <row r="216" spans="2:65" s="1" customFormat="1" ht="41.25" customHeight="1" x14ac:dyDescent="0.3">
      <c r="B216" s="120"/>
      <c r="C216" s="149">
        <v>89</v>
      </c>
      <c r="D216" s="149" t="s">
        <v>123</v>
      </c>
      <c r="E216" s="150" t="s">
        <v>415</v>
      </c>
      <c r="F216" s="242" t="s">
        <v>420</v>
      </c>
      <c r="G216" s="242"/>
      <c r="H216" s="242"/>
      <c r="I216" s="242"/>
      <c r="J216" s="151" t="s">
        <v>417</v>
      </c>
      <c r="K216" s="152">
        <v>13</v>
      </c>
      <c r="L216" s="240"/>
      <c r="M216" s="240"/>
      <c r="N216" s="240">
        <f t="shared" si="41"/>
        <v>0</v>
      </c>
      <c r="O216" s="240"/>
      <c r="P216" s="240"/>
      <c r="Q216" s="240"/>
      <c r="R216" s="123"/>
      <c r="T216" s="153" t="s">
        <v>5</v>
      </c>
      <c r="U216" s="41" t="s">
        <v>35</v>
      </c>
      <c r="V216" s="154">
        <v>0.26900000000000002</v>
      </c>
      <c r="W216" s="154">
        <f>V216*K216</f>
        <v>3.4970000000000003</v>
      </c>
      <c r="X216" s="154">
        <v>2.5600000000000002E-3</v>
      </c>
      <c r="Y216" s="154">
        <f>X216*K216</f>
        <v>3.3280000000000004E-2</v>
      </c>
      <c r="Z216" s="154">
        <v>0</v>
      </c>
      <c r="AA216" s="155">
        <f>Z216*K216</f>
        <v>0</v>
      </c>
      <c r="AR216" s="19" t="s">
        <v>127</v>
      </c>
      <c r="AT216" s="19" t="s">
        <v>123</v>
      </c>
      <c r="AU216" s="19" t="s">
        <v>105</v>
      </c>
      <c r="AY216" s="19" t="s">
        <v>122</v>
      </c>
      <c r="BE216" s="156">
        <f>IF(U216="základní",N216,0)</f>
        <v>0</v>
      </c>
      <c r="BF216" s="156">
        <f>IF(U216="snížená",N216,0)</f>
        <v>0</v>
      </c>
      <c r="BG216" s="156">
        <f>IF(U216="zákl. přenesená",N216,0)</f>
        <v>0</v>
      </c>
      <c r="BH216" s="156">
        <f>IF(U216="sníž. přenesená",N216,0)</f>
        <v>0</v>
      </c>
      <c r="BI216" s="156">
        <f>IF(U216="nulová",N216,0)</f>
        <v>0</v>
      </c>
      <c r="BJ216" s="19" t="s">
        <v>105</v>
      </c>
      <c r="BK216" s="156">
        <f>ROUND(L216*K216,2)</f>
        <v>0</v>
      </c>
      <c r="BL216" s="19" t="s">
        <v>127</v>
      </c>
      <c r="BM216" s="19" t="s">
        <v>210</v>
      </c>
    </row>
    <row r="217" spans="2:65" s="10" customFormat="1" ht="42.75" customHeight="1" x14ac:dyDescent="0.3">
      <c r="B217" s="157"/>
      <c r="C217" s="149">
        <v>90</v>
      </c>
      <c r="D217" s="149" t="s">
        <v>123</v>
      </c>
      <c r="E217" s="150" t="s">
        <v>415</v>
      </c>
      <c r="F217" s="241" t="s">
        <v>421</v>
      </c>
      <c r="G217" s="242"/>
      <c r="H217" s="242"/>
      <c r="I217" s="242"/>
      <c r="J217" s="151" t="s">
        <v>417</v>
      </c>
      <c r="K217" s="152">
        <v>13</v>
      </c>
      <c r="L217" s="240"/>
      <c r="M217" s="240"/>
      <c r="N217" s="240">
        <f t="shared" si="41"/>
        <v>0</v>
      </c>
      <c r="O217" s="240"/>
      <c r="P217" s="240"/>
      <c r="Q217" s="240"/>
      <c r="R217" s="161"/>
      <c r="T217" s="162"/>
      <c r="U217" s="158"/>
      <c r="V217" s="158"/>
      <c r="W217" s="158"/>
      <c r="X217" s="158"/>
      <c r="Y217" s="158"/>
      <c r="Z217" s="158"/>
      <c r="AA217" s="163"/>
      <c r="AT217" s="164" t="s">
        <v>129</v>
      </c>
      <c r="AU217" s="164" t="s">
        <v>105</v>
      </c>
      <c r="AV217" s="10" t="s">
        <v>105</v>
      </c>
      <c r="AW217" s="10" t="s">
        <v>28</v>
      </c>
      <c r="AX217" s="10" t="s">
        <v>73</v>
      </c>
      <c r="AY217" s="164" t="s">
        <v>122</v>
      </c>
    </row>
    <row r="218" spans="2:65" s="1" customFormat="1" ht="42" customHeight="1" x14ac:dyDescent="0.3">
      <c r="B218" s="120"/>
      <c r="C218" s="149">
        <v>91</v>
      </c>
      <c r="D218" s="149" t="s">
        <v>123</v>
      </c>
      <c r="E218" s="150" t="s">
        <v>415</v>
      </c>
      <c r="F218" s="241" t="s">
        <v>422</v>
      </c>
      <c r="G218" s="242"/>
      <c r="H218" s="242"/>
      <c r="I218" s="242"/>
      <c r="J218" s="151" t="s">
        <v>417</v>
      </c>
      <c r="K218" s="152">
        <v>8</v>
      </c>
      <c r="L218" s="240"/>
      <c r="M218" s="240"/>
      <c r="N218" s="240">
        <f t="shared" ref="N218" si="42">ROUND(L218*K218,2)</f>
        <v>0</v>
      </c>
      <c r="O218" s="240"/>
      <c r="P218" s="240"/>
      <c r="Q218" s="240"/>
      <c r="R218" s="123"/>
      <c r="T218" s="153" t="s">
        <v>5</v>
      </c>
      <c r="U218" s="41" t="s">
        <v>33</v>
      </c>
      <c r="V218" s="154">
        <v>0.28999999999999998</v>
      </c>
      <c r="W218" s="154">
        <f>V218*K218</f>
        <v>2.3199999999999998</v>
      </c>
      <c r="X218" s="154">
        <v>3.7799999999999999E-3</v>
      </c>
      <c r="Y218" s="154">
        <f>X218*K218</f>
        <v>3.024E-2</v>
      </c>
      <c r="Z218" s="154">
        <v>0</v>
      </c>
      <c r="AA218" s="155">
        <f>Z218*K218</f>
        <v>0</v>
      </c>
      <c r="AR218" s="19" t="s">
        <v>127</v>
      </c>
      <c r="AT218" s="19" t="s">
        <v>123</v>
      </c>
      <c r="AU218" s="19" t="s">
        <v>105</v>
      </c>
      <c r="AY218" s="19" t="s">
        <v>122</v>
      </c>
      <c r="BE218" s="156">
        <f>IF(U218="základní",N218,0)</f>
        <v>0</v>
      </c>
      <c r="BF218" s="156">
        <f>IF(U218="snížená",N218,0)</f>
        <v>0</v>
      </c>
      <c r="BG218" s="156">
        <f>IF(U218="zákl. přenesená",N218,0)</f>
        <v>0</v>
      </c>
      <c r="BH218" s="156">
        <f>IF(U218="sníž. přenesená",N218,0)</f>
        <v>0</v>
      </c>
      <c r="BI218" s="156">
        <f>IF(U218="nulová",N218,0)</f>
        <v>0</v>
      </c>
      <c r="BJ218" s="19" t="s">
        <v>73</v>
      </c>
      <c r="BK218" s="156">
        <f>ROUND(L218*K218,2)</f>
        <v>0</v>
      </c>
      <c r="BL218" s="19" t="s">
        <v>127</v>
      </c>
      <c r="BM218" s="19" t="s">
        <v>211</v>
      </c>
    </row>
    <row r="219" spans="2:65" s="1" customFormat="1" ht="25.5" customHeight="1" x14ac:dyDescent="0.3">
      <c r="B219" s="120"/>
      <c r="C219" s="149">
        <v>92</v>
      </c>
      <c r="D219" s="149" t="s">
        <v>123</v>
      </c>
      <c r="E219" s="150" t="s">
        <v>214</v>
      </c>
      <c r="F219" s="241" t="s">
        <v>414</v>
      </c>
      <c r="G219" s="242"/>
      <c r="H219" s="242"/>
      <c r="I219" s="242"/>
      <c r="J219" s="151" t="s">
        <v>143</v>
      </c>
      <c r="K219" s="152">
        <f>SUM(N180:Q218)/100</f>
        <v>0</v>
      </c>
      <c r="L219" s="240">
        <v>1.04</v>
      </c>
      <c r="M219" s="240"/>
      <c r="N219" s="240">
        <f t="shared" ref="N219" si="43">ROUND(L219*K219,2)</f>
        <v>0</v>
      </c>
      <c r="O219" s="240"/>
      <c r="P219" s="240"/>
      <c r="Q219" s="240"/>
      <c r="R219" s="123"/>
      <c r="T219" s="153" t="s">
        <v>5</v>
      </c>
      <c r="U219" s="41" t="s">
        <v>35</v>
      </c>
      <c r="V219" s="154">
        <v>0</v>
      </c>
      <c r="W219" s="154">
        <f t="shared" ref="W219" si="44">V219*K219</f>
        <v>0</v>
      </c>
      <c r="X219" s="154">
        <v>0</v>
      </c>
      <c r="Y219" s="154">
        <f t="shared" ref="Y219" si="45">X219*K219</f>
        <v>0</v>
      </c>
      <c r="Z219" s="154">
        <v>0</v>
      </c>
      <c r="AA219" s="155">
        <f t="shared" ref="AA219" si="46">Z219*K219</f>
        <v>0</v>
      </c>
      <c r="AR219" s="19" t="s">
        <v>127</v>
      </c>
      <c r="AT219" s="19" t="s">
        <v>123</v>
      </c>
      <c r="AU219" s="19" t="s">
        <v>105</v>
      </c>
      <c r="AY219" s="19" t="s">
        <v>122</v>
      </c>
      <c r="BE219" s="156">
        <f t="shared" ref="BE219" si="47">IF(U219="základní",N219,0)</f>
        <v>0</v>
      </c>
      <c r="BF219" s="156">
        <f t="shared" ref="BF219" si="48">IF(U219="snížená",N219,0)</f>
        <v>0</v>
      </c>
      <c r="BG219" s="156">
        <f t="shared" ref="BG219" si="49">IF(U219="zákl. přenesená",N219,0)</f>
        <v>0</v>
      </c>
      <c r="BH219" s="156">
        <f t="shared" ref="BH219" si="50">IF(U219="sníž. přenesená",N219,0)</f>
        <v>0</v>
      </c>
      <c r="BI219" s="156">
        <f t="shared" ref="BI219" si="51">IF(U219="nulová",N219,0)</f>
        <v>0</v>
      </c>
      <c r="BJ219" s="19" t="s">
        <v>105</v>
      </c>
      <c r="BK219" s="156">
        <f t="shared" ref="BK219" si="52">ROUND(L219*K219,2)</f>
        <v>0</v>
      </c>
      <c r="BL219" s="19" t="s">
        <v>127</v>
      </c>
      <c r="BM219" s="19" t="s">
        <v>215</v>
      </c>
    </row>
    <row r="220" spans="2:65" s="9" customFormat="1" ht="29.85" customHeight="1" x14ac:dyDescent="0.3">
      <c r="B220" s="138"/>
      <c r="C220" s="139"/>
      <c r="D220" s="148" t="s">
        <v>99</v>
      </c>
      <c r="E220" s="148"/>
      <c r="F220" s="148"/>
      <c r="G220" s="148"/>
      <c r="H220" s="148"/>
      <c r="I220" s="148"/>
      <c r="J220" s="148"/>
      <c r="K220" s="148"/>
      <c r="L220" s="148"/>
      <c r="M220" s="148"/>
      <c r="N220" s="274">
        <f>SUM(N221:Q248)</f>
        <v>0</v>
      </c>
      <c r="O220" s="275"/>
      <c r="P220" s="275"/>
      <c r="Q220" s="275"/>
      <c r="R220" s="141"/>
      <c r="T220" s="142"/>
      <c r="U220" s="139"/>
      <c r="V220" s="139"/>
      <c r="W220" s="143">
        <f>SUM(W248:W248)</f>
        <v>0</v>
      </c>
      <c r="X220" s="139"/>
      <c r="Y220" s="143">
        <f>SUM(Y248:Y248)</f>
        <v>0</v>
      </c>
      <c r="Z220" s="139"/>
      <c r="AA220" s="144">
        <f>SUM(AA248:AA248)</f>
        <v>0</v>
      </c>
      <c r="AR220" s="145" t="s">
        <v>105</v>
      </c>
      <c r="AT220" s="146" t="s">
        <v>66</v>
      </c>
      <c r="AU220" s="146" t="s">
        <v>73</v>
      </c>
      <c r="AY220" s="145" t="s">
        <v>122</v>
      </c>
      <c r="BK220" s="147">
        <f>SUM(BK248:BK248)</f>
        <v>0</v>
      </c>
    </row>
    <row r="221" spans="2:65" s="9" customFormat="1" ht="29.85" customHeight="1" x14ac:dyDescent="0.3">
      <c r="B221" s="120"/>
      <c r="C221" s="149">
        <v>93</v>
      </c>
      <c r="D221" s="149" t="s">
        <v>123</v>
      </c>
      <c r="E221" s="150" t="s">
        <v>216</v>
      </c>
      <c r="F221" s="269" t="s">
        <v>423</v>
      </c>
      <c r="G221" s="269"/>
      <c r="H221" s="269"/>
      <c r="I221" s="269"/>
      <c r="J221" s="151" t="s">
        <v>164</v>
      </c>
      <c r="K221" s="152">
        <v>15</v>
      </c>
      <c r="L221" s="240"/>
      <c r="M221" s="240"/>
      <c r="N221" s="240">
        <f t="shared" ref="N221:N222" si="53">ROUND(L221*K221,2)</f>
        <v>0</v>
      </c>
      <c r="O221" s="240"/>
      <c r="P221" s="240"/>
      <c r="Q221" s="240"/>
      <c r="R221" s="123"/>
      <c r="T221" s="142"/>
      <c r="U221" s="139"/>
      <c r="V221" s="139"/>
      <c r="W221" s="143"/>
      <c r="X221" s="139"/>
      <c r="Y221" s="143"/>
      <c r="Z221" s="139"/>
      <c r="AA221" s="144"/>
      <c r="AR221" s="145"/>
      <c r="AT221" s="146"/>
      <c r="AU221" s="146"/>
      <c r="AY221" s="145"/>
      <c r="BK221" s="147"/>
    </row>
    <row r="222" spans="2:65" s="9" customFormat="1" ht="52.5" customHeight="1" x14ac:dyDescent="0.3">
      <c r="B222" s="138"/>
      <c r="C222" s="165">
        <v>94</v>
      </c>
      <c r="D222" s="165" t="s">
        <v>130</v>
      </c>
      <c r="E222" s="166" t="s">
        <v>217</v>
      </c>
      <c r="F222" s="238" t="s">
        <v>424</v>
      </c>
      <c r="G222" s="265"/>
      <c r="H222" s="265"/>
      <c r="I222" s="265"/>
      <c r="J222" s="167" t="s">
        <v>164</v>
      </c>
      <c r="K222" s="168">
        <v>2</v>
      </c>
      <c r="L222" s="266"/>
      <c r="M222" s="266"/>
      <c r="N222" s="266">
        <f t="shared" si="53"/>
        <v>0</v>
      </c>
      <c r="O222" s="240"/>
      <c r="P222" s="240"/>
      <c r="Q222" s="240"/>
      <c r="R222" s="141"/>
      <c r="T222" s="142"/>
      <c r="U222" s="139"/>
      <c r="V222" s="139"/>
      <c r="W222" s="143"/>
      <c r="X222" s="139"/>
      <c r="Y222" s="143"/>
      <c r="Z222" s="139"/>
      <c r="AA222" s="144"/>
      <c r="AR222" s="145"/>
      <c r="AT222" s="146"/>
      <c r="AU222" s="146"/>
      <c r="AY222" s="145"/>
      <c r="BK222" s="147"/>
    </row>
    <row r="223" spans="2:65" s="9" customFormat="1" ht="105" customHeight="1" x14ac:dyDescent="0.3">
      <c r="B223" s="138"/>
      <c r="C223" s="165">
        <v>95</v>
      </c>
      <c r="D223" s="165" t="s">
        <v>130</v>
      </c>
      <c r="E223" s="173" t="s">
        <v>425</v>
      </c>
      <c r="F223" s="238" t="s">
        <v>426</v>
      </c>
      <c r="G223" s="265"/>
      <c r="H223" s="265"/>
      <c r="I223" s="265"/>
      <c r="J223" s="167" t="s">
        <v>164</v>
      </c>
      <c r="K223" s="168">
        <v>13</v>
      </c>
      <c r="L223" s="266"/>
      <c r="M223" s="266"/>
      <c r="N223" s="266">
        <f t="shared" ref="N223:N225" si="54">ROUND(L223*K223,2)</f>
        <v>0</v>
      </c>
      <c r="O223" s="240"/>
      <c r="P223" s="240"/>
      <c r="Q223" s="240"/>
      <c r="R223" s="141"/>
      <c r="T223" s="142"/>
      <c r="U223" s="139"/>
      <c r="V223" s="139"/>
      <c r="W223" s="143"/>
      <c r="X223" s="139"/>
      <c r="Y223" s="143"/>
      <c r="Z223" s="139"/>
      <c r="AA223" s="144"/>
      <c r="AR223" s="145"/>
      <c r="AT223" s="146"/>
      <c r="AU223" s="146"/>
      <c r="AY223" s="145"/>
      <c r="BK223" s="147"/>
    </row>
    <row r="224" spans="2:65" s="9" customFormat="1" ht="29.85" customHeight="1" x14ac:dyDescent="0.3">
      <c r="B224" s="138"/>
      <c r="C224" s="165">
        <v>96</v>
      </c>
      <c r="D224" s="165" t="s">
        <v>130</v>
      </c>
      <c r="E224" s="173" t="s">
        <v>427</v>
      </c>
      <c r="F224" s="238" t="s">
        <v>428</v>
      </c>
      <c r="G224" s="265"/>
      <c r="H224" s="265"/>
      <c r="I224" s="265"/>
      <c r="J224" s="167" t="s">
        <v>164</v>
      </c>
      <c r="K224" s="168">
        <v>3</v>
      </c>
      <c r="L224" s="266"/>
      <c r="M224" s="266"/>
      <c r="N224" s="266">
        <f t="shared" si="54"/>
        <v>0</v>
      </c>
      <c r="O224" s="240"/>
      <c r="P224" s="240"/>
      <c r="Q224" s="240"/>
      <c r="R224" s="141"/>
      <c r="T224" s="142"/>
      <c r="U224" s="139"/>
      <c r="V224" s="139"/>
      <c r="W224" s="143"/>
      <c r="X224" s="139"/>
      <c r="Y224" s="143"/>
      <c r="Z224" s="139"/>
      <c r="AA224" s="144"/>
      <c r="AR224" s="145"/>
      <c r="AT224" s="146"/>
      <c r="AU224" s="146"/>
      <c r="AY224" s="145"/>
      <c r="BK224" s="147"/>
    </row>
    <row r="225" spans="2:63" s="9" customFormat="1" ht="29.85" customHeight="1" x14ac:dyDescent="0.3">
      <c r="B225" s="138"/>
      <c r="C225" s="165">
        <v>97</v>
      </c>
      <c r="D225" s="165" t="s">
        <v>130</v>
      </c>
      <c r="E225" s="166" t="s">
        <v>233</v>
      </c>
      <c r="F225" s="265" t="s">
        <v>436</v>
      </c>
      <c r="G225" s="265"/>
      <c r="H225" s="265"/>
      <c r="I225" s="265"/>
      <c r="J225" s="167" t="s">
        <v>164</v>
      </c>
      <c r="K225" s="168">
        <v>3</v>
      </c>
      <c r="L225" s="266"/>
      <c r="M225" s="266"/>
      <c r="N225" s="266">
        <f t="shared" si="54"/>
        <v>0</v>
      </c>
      <c r="O225" s="240"/>
      <c r="P225" s="240"/>
      <c r="Q225" s="240"/>
      <c r="R225" s="141"/>
      <c r="T225" s="142"/>
      <c r="U225" s="139"/>
      <c r="V225" s="139"/>
      <c r="W225" s="143"/>
      <c r="X225" s="139"/>
      <c r="Y225" s="143"/>
      <c r="Z225" s="139"/>
      <c r="AA225" s="144"/>
      <c r="AR225" s="145"/>
      <c r="AT225" s="146"/>
      <c r="AU225" s="146"/>
      <c r="AY225" s="145"/>
      <c r="BK225" s="147"/>
    </row>
    <row r="226" spans="2:63" s="9" customFormat="1" ht="29.85" customHeight="1" x14ac:dyDescent="0.3">
      <c r="B226" s="138"/>
      <c r="C226" s="165">
        <v>98</v>
      </c>
      <c r="D226" s="165" t="s">
        <v>130</v>
      </c>
      <c r="E226" s="173" t="s">
        <v>431</v>
      </c>
      <c r="F226" s="238" t="s">
        <v>432</v>
      </c>
      <c r="G226" s="265"/>
      <c r="H226" s="265"/>
      <c r="I226" s="265"/>
      <c r="J226" s="167" t="s">
        <v>164</v>
      </c>
      <c r="K226" s="168">
        <v>13</v>
      </c>
      <c r="L226" s="266"/>
      <c r="M226" s="266"/>
      <c r="N226" s="266">
        <f t="shared" ref="N226:N234" si="55">ROUND(L226*K226,2)</f>
        <v>0</v>
      </c>
      <c r="O226" s="240"/>
      <c r="P226" s="240"/>
      <c r="Q226" s="240"/>
      <c r="R226" s="141"/>
      <c r="T226" s="142"/>
      <c r="U226" s="139"/>
      <c r="V226" s="139"/>
      <c r="W226" s="143"/>
      <c r="X226" s="139"/>
      <c r="Y226" s="143"/>
      <c r="Z226" s="139"/>
      <c r="AA226" s="144"/>
      <c r="AR226" s="145"/>
      <c r="AT226" s="146"/>
      <c r="AU226" s="146"/>
      <c r="AY226" s="145"/>
      <c r="BK226" s="147"/>
    </row>
    <row r="227" spans="2:63" s="9" customFormat="1" ht="29.85" customHeight="1" x14ac:dyDescent="0.3">
      <c r="B227" s="138"/>
      <c r="C227" s="165">
        <v>99</v>
      </c>
      <c r="D227" s="165" t="s">
        <v>130</v>
      </c>
      <c r="E227" s="166" t="s">
        <v>233</v>
      </c>
      <c r="F227" s="265" t="s">
        <v>440</v>
      </c>
      <c r="G227" s="265"/>
      <c r="H227" s="265"/>
      <c r="I227" s="265"/>
      <c r="J227" s="167" t="s">
        <v>164</v>
      </c>
      <c r="K227" s="168">
        <v>13</v>
      </c>
      <c r="L227" s="266"/>
      <c r="M227" s="266"/>
      <c r="N227" s="266">
        <f t="shared" si="55"/>
        <v>0</v>
      </c>
      <c r="O227" s="240"/>
      <c r="P227" s="240"/>
      <c r="Q227" s="240"/>
      <c r="R227" s="141"/>
      <c r="T227" s="142"/>
      <c r="U227" s="139"/>
      <c r="V227" s="139"/>
      <c r="W227" s="143"/>
      <c r="X227" s="139"/>
      <c r="Y227" s="143"/>
      <c r="Z227" s="139"/>
      <c r="AA227" s="144"/>
      <c r="AR227" s="145"/>
      <c r="AT227" s="146"/>
      <c r="AU227" s="146"/>
      <c r="AY227" s="145"/>
      <c r="BK227" s="147"/>
    </row>
    <row r="228" spans="2:63" s="9" customFormat="1" ht="29.85" customHeight="1" x14ac:dyDescent="0.3">
      <c r="B228" s="138"/>
      <c r="C228" s="165">
        <v>100</v>
      </c>
      <c r="D228" s="165" t="s">
        <v>130</v>
      </c>
      <c r="E228" s="173" t="s">
        <v>431</v>
      </c>
      <c r="F228" s="238" t="s">
        <v>433</v>
      </c>
      <c r="G228" s="265"/>
      <c r="H228" s="265"/>
      <c r="I228" s="265"/>
      <c r="J228" s="167" t="s">
        <v>164</v>
      </c>
      <c r="K228" s="168">
        <v>2</v>
      </c>
      <c r="L228" s="266"/>
      <c r="M228" s="266"/>
      <c r="N228" s="266">
        <f t="shared" ref="N228:N229" si="56">ROUND(L228*K228,2)</f>
        <v>0</v>
      </c>
      <c r="O228" s="240"/>
      <c r="P228" s="240"/>
      <c r="Q228" s="240"/>
      <c r="R228" s="141"/>
      <c r="T228" s="142"/>
      <c r="U228" s="139"/>
      <c r="V228" s="139"/>
      <c r="W228" s="143"/>
      <c r="X228" s="139"/>
      <c r="Y228" s="143"/>
      <c r="Z228" s="139"/>
      <c r="AA228" s="144"/>
      <c r="AR228" s="145"/>
      <c r="AT228" s="146"/>
      <c r="AU228" s="146"/>
      <c r="AY228" s="145"/>
      <c r="BK228" s="147"/>
    </row>
    <row r="229" spans="2:63" s="9" customFormat="1" ht="29.85" customHeight="1" x14ac:dyDescent="0.3">
      <c r="B229" s="138"/>
      <c r="C229" s="165">
        <v>101</v>
      </c>
      <c r="D229" s="165" t="s">
        <v>130</v>
      </c>
      <c r="E229" s="173" t="s">
        <v>434</v>
      </c>
      <c r="F229" s="238" t="s">
        <v>435</v>
      </c>
      <c r="G229" s="265"/>
      <c r="H229" s="265"/>
      <c r="I229" s="265"/>
      <c r="J229" s="167" t="s">
        <v>164</v>
      </c>
      <c r="K229" s="168">
        <v>2</v>
      </c>
      <c r="L229" s="266"/>
      <c r="M229" s="266"/>
      <c r="N229" s="266">
        <f t="shared" si="56"/>
        <v>0</v>
      </c>
      <c r="O229" s="240"/>
      <c r="P229" s="240"/>
      <c r="Q229" s="240"/>
      <c r="R229" s="141"/>
      <c r="T229" s="142"/>
      <c r="U229" s="139"/>
      <c r="V229" s="139"/>
      <c r="W229" s="143"/>
      <c r="X229" s="139"/>
      <c r="Y229" s="143"/>
      <c r="Z229" s="139"/>
      <c r="AA229" s="144"/>
      <c r="AR229" s="145"/>
      <c r="AT229" s="146"/>
      <c r="AU229" s="146"/>
      <c r="AY229" s="145"/>
      <c r="BK229" s="147"/>
    </row>
    <row r="230" spans="2:63" s="9" customFormat="1" ht="29.85" customHeight="1" x14ac:dyDescent="0.3">
      <c r="B230" s="138"/>
      <c r="C230" s="165">
        <v>102</v>
      </c>
      <c r="D230" s="165" t="s">
        <v>130</v>
      </c>
      <c r="E230" s="166" t="s">
        <v>221</v>
      </c>
      <c r="F230" s="238" t="s">
        <v>430</v>
      </c>
      <c r="G230" s="265"/>
      <c r="H230" s="265"/>
      <c r="I230" s="265"/>
      <c r="J230" s="167" t="s">
        <v>164</v>
      </c>
      <c r="K230" s="168">
        <v>18</v>
      </c>
      <c r="L230" s="266"/>
      <c r="M230" s="266"/>
      <c r="N230" s="266">
        <f t="shared" si="55"/>
        <v>0</v>
      </c>
      <c r="O230" s="240"/>
      <c r="P230" s="240"/>
      <c r="Q230" s="240"/>
      <c r="R230" s="141"/>
      <c r="T230" s="142"/>
      <c r="U230" s="139"/>
      <c r="V230" s="139"/>
      <c r="W230" s="143"/>
      <c r="X230" s="139"/>
      <c r="Y230" s="143"/>
      <c r="Z230" s="139"/>
      <c r="AA230" s="144"/>
      <c r="AR230" s="145"/>
      <c r="AT230" s="146"/>
      <c r="AU230" s="146"/>
      <c r="AY230" s="145"/>
      <c r="BK230" s="147"/>
    </row>
    <row r="231" spans="2:63" s="9" customFormat="1" ht="29.85" customHeight="1" x14ac:dyDescent="0.3">
      <c r="B231" s="138"/>
      <c r="C231" s="149">
        <v>103</v>
      </c>
      <c r="D231" s="149" t="s">
        <v>123</v>
      </c>
      <c r="E231" s="150" t="s">
        <v>236</v>
      </c>
      <c r="F231" s="241" t="s">
        <v>429</v>
      </c>
      <c r="G231" s="242"/>
      <c r="H231" s="242"/>
      <c r="I231" s="242"/>
      <c r="J231" s="151" t="s">
        <v>164</v>
      </c>
      <c r="K231" s="152">
        <v>18</v>
      </c>
      <c r="L231" s="240"/>
      <c r="M231" s="240"/>
      <c r="N231" s="240">
        <f t="shared" si="55"/>
        <v>0</v>
      </c>
      <c r="O231" s="240"/>
      <c r="P231" s="240"/>
      <c r="Q231" s="240"/>
      <c r="R231" s="141"/>
      <c r="T231" s="142"/>
      <c r="U231" s="139"/>
      <c r="V231" s="139"/>
      <c r="W231" s="143"/>
      <c r="X231" s="139"/>
      <c r="Y231" s="143"/>
      <c r="Z231" s="139"/>
      <c r="AA231" s="144"/>
      <c r="AR231" s="145"/>
      <c r="AT231" s="146"/>
      <c r="AU231" s="146"/>
      <c r="AY231" s="145"/>
      <c r="BK231" s="147"/>
    </row>
    <row r="232" spans="2:63" s="9" customFormat="1" ht="29.85" customHeight="1" x14ac:dyDescent="0.3">
      <c r="B232" s="138"/>
      <c r="C232" s="149">
        <v>104</v>
      </c>
      <c r="D232" s="149" t="s">
        <v>123</v>
      </c>
      <c r="E232" s="150" t="s">
        <v>231</v>
      </c>
      <c r="F232" s="242" t="s">
        <v>232</v>
      </c>
      <c r="G232" s="242"/>
      <c r="H232" s="242"/>
      <c r="I232" s="242"/>
      <c r="J232" s="151" t="s">
        <v>164</v>
      </c>
      <c r="K232" s="152">
        <v>18</v>
      </c>
      <c r="L232" s="240"/>
      <c r="M232" s="240"/>
      <c r="N232" s="240">
        <f t="shared" si="55"/>
        <v>0</v>
      </c>
      <c r="O232" s="240"/>
      <c r="P232" s="240"/>
      <c r="Q232" s="240"/>
      <c r="R232" s="141"/>
      <c r="T232" s="142"/>
      <c r="U232" s="139"/>
      <c r="V232" s="139"/>
      <c r="W232" s="143"/>
      <c r="X232" s="139"/>
      <c r="Y232" s="143"/>
      <c r="Z232" s="139"/>
      <c r="AA232" s="144"/>
      <c r="AR232" s="145"/>
      <c r="AT232" s="146"/>
      <c r="AU232" s="146"/>
      <c r="AY232" s="145"/>
      <c r="BK232" s="147"/>
    </row>
    <row r="233" spans="2:63" s="9" customFormat="1" ht="29.85" customHeight="1" x14ac:dyDescent="0.3">
      <c r="B233" s="138"/>
      <c r="C233" s="149">
        <v>105</v>
      </c>
      <c r="D233" s="149" t="s">
        <v>123</v>
      </c>
      <c r="E233" s="150" t="s">
        <v>219</v>
      </c>
      <c r="F233" s="242" t="s">
        <v>220</v>
      </c>
      <c r="G233" s="242"/>
      <c r="H233" s="242"/>
      <c r="I233" s="242"/>
      <c r="J233" s="151" t="s">
        <v>164</v>
      </c>
      <c r="K233" s="152">
        <v>18</v>
      </c>
      <c r="L233" s="240"/>
      <c r="M233" s="240"/>
      <c r="N233" s="240">
        <f t="shared" si="55"/>
        <v>0</v>
      </c>
      <c r="O233" s="240"/>
      <c r="P233" s="240"/>
      <c r="Q233" s="240"/>
      <c r="R233" s="141"/>
      <c r="T233" s="142"/>
      <c r="U233" s="139"/>
      <c r="V233" s="139"/>
      <c r="W233" s="143"/>
      <c r="X233" s="139"/>
      <c r="Y233" s="143"/>
      <c r="Z233" s="139"/>
      <c r="AA233" s="144"/>
      <c r="AR233" s="145"/>
      <c r="AT233" s="146"/>
      <c r="AU233" s="146"/>
      <c r="AY233" s="145"/>
      <c r="BK233" s="147"/>
    </row>
    <row r="234" spans="2:63" s="9" customFormat="1" ht="29.85" customHeight="1" x14ac:dyDescent="0.3">
      <c r="B234" s="138"/>
      <c r="C234" s="165">
        <v>106</v>
      </c>
      <c r="D234" s="165" t="s">
        <v>130</v>
      </c>
      <c r="E234" s="166" t="s">
        <v>230</v>
      </c>
      <c r="F234" s="265" t="s">
        <v>437</v>
      </c>
      <c r="G234" s="265"/>
      <c r="H234" s="265"/>
      <c r="I234" s="265"/>
      <c r="J234" s="167" t="s">
        <v>164</v>
      </c>
      <c r="K234" s="168">
        <v>1</v>
      </c>
      <c r="L234" s="266"/>
      <c r="M234" s="266"/>
      <c r="N234" s="266">
        <f t="shared" si="55"/>
        <v>0</v>
      </c>
      <c r="O234" s="240"/>
      <c r="P234" s="240"/>
      <c r="Q234" s="240"/>
      <c r="R234" s="141"/>
      <c r="T234" s="142"/>
      <c r="U234" s="139"/>
      <c r="V234" s="139"/>
      <c r="W234" s="143"/>
      <c r="X234" s="139"/>
      <c r="Y234" s="143"/>
      <c r="Z234" s="139"/>
      <c r="AA234" s="144"/>
      <c r="AR234" s="145"/>
      <c r="AT234" s="146"/>
      <c r="AU234" s="146"/>
      <c r="AY234" s="145"/>
      <c r="BK234" s="147"/>
    </row>
    <row r="235" spans="2:63" s="9" customFormat="1" ht="29.85" customHeight="1" x14ac:dyDescent="0.3">
      <c r="B235" s="138"/>
      <c r="C235" s="165">
        <v>107</v>
      </c>
      <c r="D235" s="165" t="s">
        <v>130</v>
      </c>
      <c r="E235" s="166" t="s">
        <v>230</v>
      </c>
      <c r="F235" s="265" t="s">
        <v>438</v>
      </c>
      <c r="G235" s="265"/>
      <c r="H235" s="265"/>
      <c r="I235" s="265"/>
      <c r="J235" s="167" t="s">
        <v>164</v>
      </c>
      <c r="K235" s="168">
        <v>2</v>
      </c>
      <c r="L235" s="266"/>
      <c r="M235" s="266"/>
      <c r="N235" s="266">
        <f t="shared" ref="N235:N236" si="57">ROUND(L235*K235,2)</f>
        <v>0</v>
      </c>
      <c r="O235" s="240"/>
      <c r="P235" s="240"/>
      <c r="Q235" s="240"/>
      <c r="R235" s="141"/>
      <c r="T235" s="142"/>
      <c r="U235" s="139"/>
      <c r="V235" s="139"/>
      <c r="W235" s="143"/>
      <c r="X235" s="139"/>
      <c r="Y235" s="143"/>
      <c r="Z235" s="139"/>
      <c r="AA235" s="144"/>
      <c r="AR235" s="145"/>
      <c r="AT235" s="146"/>
      <c r="AU235" s="146"/>
      <c r="AY235" s="145"/>
      <c r="BK235" s="147"/>
    </row>
    <row r="236" spans="2:63" s="9" customFormat="1" ht="29.85" customHeight="1" x14ac:dyDescent="0.3">
      <c r="B236" s="138"/>
      <c r="C236" s="149">
        <v>108</v>
      </c>
      <c r="D236" s="149" t="s">
        <v>123</v>
      </c>
      <c r="E236" s="176" t="s">
        <v>439</v>
      </c>
      <c r="F236" s="241" t="s">
        <v>441</v>
      </c>
      <c r="G236" s="242"/>
      <c r="H236" s="242"/>
      <c r="I236" s="242"/>
      <c r="J236" s="151" t="s">
        <v>164</v>
      </c>
      <c r="K236" s="152">
        <v>1</v>
      </c>
      <c r="L236" s="240"/>
      <c r="M236" s="240"/>
      <c r="N236" s="240">
        <f t="shared" si="57"/>
        <v>0</v>
      </c>
      <c r="O236" s="240"/>
      <c r="P236" s="240"/>
      <c r="Q236" s="240"/>
      <c r="R236" s="141"/>
      <c r="T236" s="142"/>
      <c r="U236" s="139"/>
      <c r="V236" s="139"/>
      <c r="W236" s="143"/>
      <c r="X236" s="139"/>
      <c r="Y236" s="143"/>
      <c r="Z236" s="139"/>
      <c r="AA236" s="144"/>
      <c r="AR236" s="145"/>
      <c r="AT236" s="146"/>
      <c r="AU236" s="146"/>
      <c r="AY236" s="145"/>
      <c r="BK236" s="147"/>
    </row>
    <row r="237" spans="2:63" s="9" customFormat="1" ht="29.85" customHeight="1" x14ac:dyDescent="0.3">
      <c r="B237" s="138"/>
      <c r="C237" s="149">
        <v>109</v>
      </c>
      <c r="D237" s="149" t="s">
        <v>123</v>
      </c>
      <c r="E237" s="176" t="s">
        <v>442</v>
      </c>
      <c r="F237" s="241" t="s">
        <v>443</v>
      </c>
      <c r="G237" s="242"/>
      <c r="H237" s="242"/>
      <c r="I237" s="242"/>
      <c r="J237" s="151" t="s">
        <v>164</v>
      </c>
      <c r="K237" s="152">
        <v>1</v>
      </c>
      <c r="L237" s="240"/>
      <c r="M237" s="240"/>
      <c r="N237" s="240">
        <f t="shared" ref="N237:N240" si="58">ROUND(L237*K237,2)</f>
        <v>0</v>
      </c>
      <c r="O237" s="240"/>
      <c r="P237" s="240"/>
      <c r="Q237" s="240"/>
      <c r="R237" s="141"/>
      <c r="T237" s="142"/>
      <c r="U237" s="139"/>
      <c r="V237" s="139"/>
      <c r="W237" s="143"/>
      <c r="X237" s="139"/>
      <c r="Y237" s="143"/>
      <c r="Z237" s="139"/>
      <c r="AA237" s="144"/>
      <c r="AR237" s="145"/>
      <c r="AT237" s="146"/>
      <c r="AU237" s="146"/>
      <c r="AY237" s="145"/>
      <c r="BK237" s="147"/>
    </row>
    <row r="238" spans="2:63" s="9" customFormat="1" ht="29.85" customHeight="1" x14ac:dyDescent="0.3">
      <c r="B238" s="138"/>
      <c r="C238" s="149">
        <v>110</v>
      </c>
      <c r="D238" s="149" t="s">
        <v>123</v>
      </c>
      <c r="E238" s="150" t="s">
        <v>228</v>
      </c>
      <c r="F238" s="242" t="s">
        <v>229</v>
      </c>
      <c r="G238" s="242"/>
      <c r="H238" s="242"/>
      <c r="I238" s="242"/>
      <c r="J238" s="151" t="s">
        <v>164</v>
      </c>
      <c r="K238" s="152">
        <v>3</v>
      </c>
      <c r="L238" s="240"/>
      <c r="M238" s="240"/>
      <c r="N238" s="240">
        <f t="shared" si="58"/>
        <v>0</v>
      </c>
      <c r="O238" s="240"/>
      <c r="P238" s="240"/>
      <c r="Q238" s="240"/>
      <c r="R238" s="141"/>
      <c r="T238" s="142"/>
      <c r="U238" s="139"/>
      <c r="V238" s="139"/>
      <c r="W238" s="143"/>
      <c r="X238" s="139"/>
      <c r="Y238" s="143"/>
      <c r="Z238" s="139"/>
      <c r="AA238" s="144"/>
      <c r="AR238" s="145"/>
      <c r="AT238" s="146"/>
      <c r="AU238" s="146"/>
      <c r="AY238" s="145"/>
      <c r="BK238" s="147"/>
    </row>
    <row r="239" spans="2:63" s="9" customFormat="1" ht="29.85" customHeight="1" x14ac:dyDescent="0.3">
      <c r="B239" s="138"/>
      <c r="C239" s="165">
        <v>111</v>
      </c>
      <c r="D239" s="165" t="s">
        <v>130</v>
      </c>
      <c r="E239" s="166" t="s">
        <v>235</v>
      </c>
      <c r="F239" s="265" t="s">
        <v>446</v>
      </c>
      <c r="G239" s="265"/>
      <c r="H239" s="265"/>
      <c r="I239" s="265"/>
      <c r="J239" s="167" t="s">
        <v>164</v>
      </c>
      <c r="K239" s="168">
        <v>3</v>
      </c>
      <c r="L239" s="266"/>
      <c r="M239" s="266"/>
      <c r="N239" s="266">
        <f t="shared" si="58"/>
        <v>0</v>
      </c>
      <c r="O239" s="240"/>
      <c r="P239" s="240"/>
      <c r="Q239" s="240"/>
      <c r="R239" s="141"/>
      <c r="T239" s="142"/>
      <c r="U239" s="139"/>
      <c r="V239" s="139"/>
      <c r="W239" s="143"/>
      <c r="X239" s="139"/>
      <c r="Y239" s="143"/>
      <c r="Z239" s="139"/>
      <c r="AA239" s="144"/>
      <c r="AR239" s="145"/>
      <c r="AT239" s="146"/>
      <c r="AU239" s="146"/>
      <c r="AY239" s="145"/>
      <c r="BK239" s="147"/>
    </row>
    <row r="240" spans="2:63" s="9" customFormat="1" ht="29.85" customHeight="1" x14ac:dyDescent="0.3">
      <c r="B240" s="138"/>
      <c r="C240" s="149">
        <v>112</v>
      </c>
      <c r="D240" s="149" t="s">
        <v>123</v>
      </c>
      <c r="E240" s="150" t="s">
        <v>234</v>
      </c>
      <c r="F240" s="241" t="s">
        <v>444</v>
      </c>
      <c r="G240" s="242"/>
      <c r="H240" s="242"/>
      <c r="I240" s="242"/>
      <c r="J240" s="151" t="s">
        <v>164</v>
      </c>
      <c r="K240" s="152">
        <v>3</v>
      </c>
      <c r="L240" s="240"/>
      <c r="M240" s="240"/>
      <c r="N240" s="240">
        <f t="shared" si="58"/>
        <v>0</v>
      </c>
      <c r="O240" s="240"/>
      <c r="P240" s="240"/>
      <c r="Q240" s="240"/>
      <c r="R240" s="141"/>
      <c r="T240" s="142"/>
      <c r="U240" s="139"/>
      <c r="V240" s="139"/>
      <c r="W240" s="143"/>
      <c r="X240" s="139"/>
      <c r="Y240" s="143"/>
      <c r="Z240" s="139"/>
      <c r="AA240" s="144"/>
      <c r="AR240" s="145"/>
      <c r="AT240" s="146"/>
      <c r="AU240" s="146"/>
      <c r="AY240" s="145"/>
      <c r="BK240" s="147"/>
    </row>
    <row r="241" spans="2:65" s="9" customFormat="1" ht="29.85" customHeight="1" x14ac:dyDescent="0.3">
      <c r="B241" s="138"/>
      <c r="C241" s="165">
        <v>113</v>
      </c>
      <c r="D241" s="165" t="s">
        <v>130</v>
      </c>
      <c r="E241" s="166" t="s">
        <v>445</v>
      </c>
      <c r="F241" s="265" t="s">
        <v>447</v>
      </c>
      <c r="G241" s="265"/>
      <c r="H241" s="265"/>
      <c r="I241" s="265"/>
      <c r="J241" s="167" t="s">
        <v>164</v>
      </c>
      <c r="K241" s="168">
        <v>1</v>
      </c>
      <c r="L241" s="266"/>
      <c r="M241" s="266"/>
      <c r="N241" s="266">
        <f t="shared" ref="N241:N247" si="59">ROUND(L241*K241,2)</f>
        <v>0</v>
      </c>
      <c r="O241" s="240"/>
      <c r="P241" s="240"/>
      <c r="Q241" s="240"/>
      <c r="R241" s="141"/>
      <c r="T241" s="142"/>
      <c r="U241" s="139"/>
      <c r="V241" s="139"/>
      <c r="W241" s="143"/>
      <c r="X241" s="139"/>
      <c r="Y241" s="143"/>
      <c r="Z241" s="139"/>
      <c r="AA241" s="144"/>
      <c r="AR241" s="145"/>
      <c r="AT241" s="146"/>
      <c r="AU241" s="146"/>
      <c r="AY241" s="145"/>
      <c r="BK241" s="147"/>
    </row>
    <row r="242" spans="2:65" s="9" customFormat="1" ht="27" customHeight="1" x14ac:dyDescent="0.3">
      <c r="B242" s="138"/>
      <c r="C242" s="149">
        <v>114</v>
      </c>
      <c r="D242" s="149" t="s">
        <v>123</v>
      </c>
      <c r="E242" s="150" t="s">
        <v>216</v>
      </c>
      <c r="F242" s="269" t="s">
        <v>448</v>
      </c>
      <c r="G242" s="269"/>
      <c r="H242" s="269"/>
      <c r="I242" s="269"/>
      <c r="J242" s="151" t="s">
        <v>164</v>
      </c>
      <c r="K242" s="152">
        <v>1</v>
      </c>
      <c r="L242" s="240"/>
      <c r="M242" s="240"/>
      <c r="N242" s="240">
        <f t="shared" si="59"/>
        <v>0</v>
      </c>
      <c r="O242" s="240"/>
      <c r="P242" s="240"/>
      <c r="Q242" s="240"/>
      <c r="R242" s="141"/>
      <c r="T242" s="142"/>
      <c r="U242" s="139"/>
      <c r="V242" s="139"/>
      <c r="W242" s="143"/>
      <c r="X242" s="139"/>
      <c r="Y242" s="143"/>
      <c r="Z242" s="139"/>
      <c r="AA242" s="144"/>
      <c r="AR242" s="145"/>
      <c r="AT242" s="146"/>
      <c r="AU242" s="146"/>
      <c r="AY242" s="145"/>
      <c r="BK242" s="147"/>
    </row>
    <row r="243" spans="2:65" s="9" customFormat="1" ht="29.85" customHeight="1" x14ac:dyDescent="0.3">
      <c r="B243" s="138"/>
      <c r="C243" s="165">
        <v>115</v>
      </c>
      <c r="D243" s="165" t="s">
        <v>130</v>
      </c>
      <c r="E243" s="166" t="s">
        <v>230</v>
      </c>
      <c r="F243" s="265" t="s">
        <v>449</v>
      </c>
      <c r="G243" s="265"/>
      <c r="H243" s="265"/>
      <c r="I243" s="265"/>
      <c r="J243" s="167" t="s">
        <v>164</v>
      </c>
      <c r="K243" s="168">
        <v>1</v>
      </c>
      <c r="L243" s="266"/>
      <c r="M243" s="266"/>
      <c r="N243" s="266">
        <f t="shared" si="59"/>
        <v>0</v>
      </c>
      <c r="O243" s="240"/>
      <c r="P243" s="240"/>
      <c r="Q243" s="240"/>
      <c r="R243" s="141"/>
      <c r="T243" s="142"/>
      <c r="U243" s="139"/>
      <c r="V243" s="139"/>
      <c r="W243" s="143"/>
      <c r="X243" s="139"/>
      <c r="Y243" s="143"/>
      <c r="Z243" s="139"/>
      <c r="AA243" s="144"/>
      <c r="AR243" s="145"/>
      <c r="AT243" s="146"/>
      <c r="AU243" s="146"/>
      <c r="AY243" s="145"/>
      <c r="BK243" s="147"/>
    </row>
    <row r="244" spans="2:65" s="9" customFormat="1" ht="29.85" customHeight="1" x14ac:dyDescent="0.3">
      <c r="B244" s="138"/>
      <c r="C244" s="149">
        <v>116</v>
      </c>
      <c r="D244" s="149" t="s">
        <v>123</v>
      </c>
      <c r="E244" s="150" t="s">
        <v>228</v>
      </c>
      <c r="F244" s="241" t="s">
        <v>450</v>
      </c>
      <c r="G244" s="242"/>
      <c r="H244" s="242"/>
      <c r="I244" s="242"/>
      <c r="J244" s="151" t="s">
        <v>164</v>
      </c>
      <c r="K244" s="152">
        <v>1</v>
      </c>
      <c r="L244" s="240"/>
      <c r="M244" s="240"/>
      <c r="N244" s="240">
        <f t="shared" si="59"/>
        <v>0</v>
      </c>
      <c r="O244" s="240"/>
      <c r="P244" s="240"/>
      <c r="Q244" s="240"/>
      <c r="R244" s="141"/>
      <c r="T244" s="142"/>
      <c r="U244" s="139"/>
      <c r="V244" s="139"/>
      <c r="W244" s="143"/>
      <c r="X244" s="139"/>
      <c r="Y244" s="143"/>
      <c r="Z244" s="139"/>
      <c r="AA244" s="144"/>
      <c r="AR244" s="145"/>
      <c r="AT244" s="146"/>
      <c r="AU244" s="146"/>
      <c r="AY244" s="145"/>
      <c r="BK244" s="147"/>
    </row>
    <row r="245" spans="2:65" s="9" customFormat="1" ht="29.85" customHeight="1" x14ac:dyDescent="0.3">
      <c r="B245" s="138"/>
      <c r="C245" s="165">
        <v>117</v>
      </c>
      <c r="D245" s="165" t="s">
        <v>130</v>
      </c>
      <c r="E245" s="166" t="s">
        <v>222</v>
      </c>
      <c r="F245" s="265" t="s">
        <v>223</v>
      </c>
      <c r="G245" s="265"/>
      <c r="H245" s="265"/>
      <c r="I245" s="265"/>
      <c r="J245" s="167" t="s">
        <v>164</v>
      </c>
      <c r="K245" s="168">
        <v>59</v>
      </c>
      <c r="L245" s="266"/>
      <c r="M245" s="266"/>
      <c r="N245" s="266">
        <f t="shared" si="59"/>
        <v>0</v>
      </c>
      <c r="O245" s="240"/>
      <c r="P245" s="240"/>
      <c r="Q245" s="240"/>
      <c r="R245" s="141"/>
      <c r="T245" s="142"/>
      <c r="U245" s="139"/>
      <c r="V245" s="139"/>
      <c r="W245" s="143"/>
      <c r="X245" s="139"/>
      <c r="Y245" s="143"/>
      <c r="Z245" s="139"/>
      <c r="AA245" s="144"/>
      <c r="AR245" s="145"/>
      <c r="AT245" s="146"/>
      <c r="AU245" s="146"/>
      <c r="AY245" s="145"/>
      <c r="BK245" s="147"/>
    </row>
    <row r="246" spans="2:65" s="9" customFormat="1" ht="29.85" customHeight="1" x14ac:dyDescent="0.3">
      <c r="B246" s="138"/>
      <c r="C246" s="165">
        <v>118</v>
      </c>
      <c r="D246" s="165" t="s">
        <v>130</v>
      </c>
      <c r="E246" s="166" t="s">
        <v>224</v>
      </c>
      <c r="F246" s="265" t="s">
        <v>225</v>
      </c>
      <c r="G246" s="265"/>
      <c r="H246" s="265"/>
      <c r="I246" s="265"/>
      <c r="J246" s="167" t="s">
        <v>164</v>
      </c>
      <c r="K246" s="168">
        <v>40</v>
      </c>
      <c r="L246" s="266"/>
      <c r="M246" s="266"/>
      <c r="N246" s="266">
        <f t="shared" si="59"/>
        <v>0</v>
      </c>
      <c r="O246" s="240"/>
      <c r="P246" s="240"/>
      <c r="Q246" s="240"/>
      <c r="R246" s="141"/>
      <c r="T246" s="142"/>
      <c r="U246" s="139"/>
      <c r="V246" s="139"/>
      <c r="W246" s="143"/>
      <c r="X246" s="139"/>
      <c r="Y246" s="143"/>
      <c r="Z246" s="139"/>
      <c r="AA246" s="144"/>
      <c r="AR246" s="145"/>
      <c r="AT246" s="146"/>
      <c r="AU246" s="146"/>
      <c r="AY246" s="145"/>
      <c r="BK246" s="147"/>
    </row>
    <row r="247" spans="2:65" s="9" customFormat="1" ht="29.85" customHeight="1" x14ac:dyDescent="0.3">
      <c r="B247" s="138"/>
      <c r="C247" s="165">
        <v>119</v>
      </c>
      <c r="D247" s="165" t="s">
        <v>130</v>
      </c>
      <c r="E247" s="166" t="s">
        <v>226</v>
      </c>
      <c r="F247" s="265" t="s">
        <v>227</v>
      </c>
      <c r="G247" s="265"/>
      <c r="H247" s="265"/>
      <c r="I247" s="265"/>
      <c r="J247" s="167" t="s">
        <v>164</v>
      </c>
      <c r="K247" s="168">
        <v>19</v>
      </c>
      <c r="L247" s="266"/>
      <c r="M247" s="266"/>
      <c r="N247" s="266">
        <f t="shared" si="59"/>
        <v>0</v>
      </c>
      <c r="O247" s="240"/>
      <c r="P247" s="240"/>
      <c r="Q247" s="240"/>
      <c r="R247" s="141"/>
      <c r="T247" s="142"/>
      <c r="U247" s="139"/>
      <c r="V247" s="139"/>
      <c r="W247" s="143"/>
      <c r="X247" s="139"/>
      <c r="Y247" s="143"/>
      <c r="Z247" s="139"/>
      <c r="AA247" s="144"/>
      <c r="AR247" s="145"/>
      <c r="AT247" s="146"/>
      <c r="AU247" s="146"/>
      <c r="AY247" s="145"/>
      <c r="BK247" s="147"/>
    </row>
    <row r="248" spans="2:65" s="1" customFormat="1" ht="25.5" customHeight="1" x14ac:dyDescent="0.3">
      <c r="B248" s="120"/>
      <c r="C248" s="149">
        <v>120</v>
      </c>
      <c r="D248" s="149" t="s">
        <v>123</v>
      </c>
      <c r="E248" s="150" t="s">
        <v>237</v>
      </c>
      <c r="F248" s="242" t="s">
        <v>238</v>
      </c>
      <c r="G248" s="242"/>
      <c r="H248" s="242"/>
      <c r="I248" s="242"/>
      <c r="J248" s="151" t="s">
        <v>143</v>
      </c>
      <c r="K248" s="152">
        <f>SUM(N221:Q247)/100</f>
        <v>0</v>
      </c>
      <c r="L248" s="240">
        <v>0.21</v>
      </c>
      <c r="M248" s="240"/>
      <c r="N248" s="240">
        <f t="shared" ref="N248" si="60">ROUND(L248*K248,2)</f>
        <v>0</v>
      </c>
      <c r="O248" s="240"/>
      <c r="P248" s="240"/>
      <c r="Q248" s="240"/>
      <c r="R248" s="123"/>
      <c r="T248" s="153" t="s">
        <v>5</v>
      </c>
      <c r="U248" s="41" t="s">
        <v>35</v>
      </c>
      <c r="V248" s="154">
        <v>0</v>
      </c>
      <c r="W248" s="154">
        <f t="shared" ref="W248" si="61">V248*K248</f>
        <v>0</v>
      </c>
      <c r="X248" s="154">
        <v>0</v>
      </c>
      <c r="Y248" s="154">
        <f t="shared" ref="Y248" si="62">X248*K248</f>
        <v>0</v>
      </c>
      <c r="Z248" s="154">
        <v>0</v>
      </c>
      <c r="AA248" s="155">
        <f t="shared" ref="AA248" si="63">Z248*K248</f>
        <v>0</v>
      </c>
      <c r="AR248" s="19" t="s">
        <v>127</v>
      </c>
      <c r="AT248" s="19" t="s">
        <v>123</v>
      </c>
      <c r="AU248" s="19" t="s">
        <v>105</v>
      </c>
      <c r="AY248" s="19" t="s">
        <v>122</v>
      </c>
      <c r="BE248" s="156">
        <f t="shared" ref="BE248" si="64">IF(U248="základní",N248,0)</f>
        <v>0</v>
      </c>
      <c r="BF248" s="156">
        <f t="shared" ref="BF248" si="65">IF(U248="snížená",N248,0)</f>
        <v>0</v>
      </c>
      <c r="BG248" s="156">
        <f t="shared" ref="BG248" si="66">IF(U248="zákl. přenesená",N248,0)</f>
        <v>0</v>
      </c>
      <c r="BH248" s="156">
        <f t="shared" ref="BH248" si="67">IF(U248="sníž. přenesená",N248,0)</f>
        <v>0</v>
      </c>
      <c r="BI248" s="156">
        <f t="shared" ref="BI248" si="68">IF(U248="nulová",N248,0)</f>
        <v>0</v>
      </c>
      <c r="BJ248" s="19" t="s">
        <v>105</v>
      </c>
      <c r="BK248" s="156">
        <f t="shared" ref="BK248" si="69">ROUND(L248*K248,2)</f>
        <v>0</v>
      </c>
      <c r="BL248" s="19" t="s">
        <v>127</v>
      </c>
      <c r="BM248" s="19" t="s">
        <v>239</v>
      </c>
    </row>
    <row r="249" spans="2:65" s="9" customFormat="1" ht="29.85" customHeight="1" x14ac:dyDescent="0.3">
      <c r="B249" s="138"/>
      <c r="C249" s="139"/>
      <c r="D249" s="148" t="s">
        <v>100</v>
      </c>
      <c r="E249" s="148"/>
      <c r="F249" s="148"/>
      <c r="G249" s="148"/>
      <c r="H249" s="148"/>
      <c r="I249" s="148"/>
      <c r="J249" s="148"/>
      <c r="K249" s="148"/>
      <c r="L249" s="148"/>
      <c r="M249" s="148"/>
      <c r="N249" s="274">
        <f>SUM(N250:Q273)</f>
        <v>0</v>
      </c>
      <c r="O249" s="275"/>
      <c r="P249" s="275"/>
      <c r="Q249" s="275"/>
      <c r="R249" s="141"/>
      <c r="T249" s="142"/>
      <c r="U249" s="139"/>
      <c r="V249" s="139"/>
      <c r="W249" s="143">
        <f>SUM(W250:W273)</f>
        <v>60.116</v>
      </c>
      <c r="X249" s="139"/>
      <c r="Y249" s="143">
        <f>SUM(Y250:Y273)</f>
        <v>1.5819999999999997E-2</v>
      </c>
      <c r="Z249" s="139"/>
      <c r="AA249" s="144">
        <f>SUM(AA250:AA273)</f>
        <v>0</v>
      </c>
      <c r="AR249" s="145" t="s">
        <v>105</v>
      </c>
      <c r="AT249" s="146" t="s">
        <v>66</v>
      </c>
      <c r="AU249" s="146" t="s">
        <v>73</v>
      </c>
      <c r="AY249" s="145" t="s">
        <v>122</v>
      </c>
      <c r="BK249" s="147">
        <f>SUM(BK250:BK273)</f>
        <v>0</v>
      </c>
    </row>
    <row r="250" spans="2:65" s="1" customFormat="1" ht="25.5" customHeight="1" x14ac:dyDescent="0.3">
      <c r="B250" s="120"/>
      <c r="C250" s="149">
        <v>121</v>
      </c>
      <c r="D250" s="149" t="s">
        <v>123</v>
      </c>
      <c r="E250" s="150" t="s">
        <v>240</v>
      </c>
      <c r="F250" s="242" t="s">
        <v>241</v>
      </c>
      <c r="G250" s="242"/>
      <c r="H250" s="242"/>
      <c r="I250" s="242"/>
      <c r="J250" s="151" t="s">
        <v>242</v>
      </c>
      <c r="K250" s="152">
        <v>226</v>
      </c>
      <c r="L250" s="240"/>
      <c r="M250" s="240"/>
      <c r="N250" s="240">
        <f t="shared" ref="N250:N258" si="70">ROUND(L250*K250,2)</f>
        <v>0</v>
      </c>
      <c r="O250" s="240"/>
      <c r="P250" s="240"/>
      <c r="Q250" s="240"/>
      <c r="R250" s="123"/>
      <c r="T250" s="153" t="s">
        <v>5</v>
      </c>
      <c r="U250" s="41" t="s">
        <v>35</v>
      </c>
      <c r="V250" s="154">
        <v>0.26600000000000001</v>
      </c>
      <c r="W250" s="154">
        <f>V250*K250</f>
        <v>60.116</v>
      </c>
      <c r="X250" s="154">
        <v>6.9999999999999994E-5</v>
      </c>
      <c r="Y250" s="154">
        <f>X250*K250</f>
        <v>1.5819999999999997E-2</v>
      </c>
      <c r="Z250" s="154">
        <v>0</v>
      </c>
      <c r="AA250" s="155">
        <f>Z250*K250</f>
        <v>0</v>
      </c>
      <c r="AR250" s="19" t="s">
        <v>127</v>
      </c>
      <c r="AT250" s="19" t="s">
        <v>123</v>
      </c>
      <c r="AU250" s="19" t="s">
        <v>105</v>
      </c>
      <c r="AY250" s="19" t="s">
        <v>122</v>
      </c>
      <c r="BE250" s="156">
        <f>IF(U250="základní",N250,0)</f>
        <v>0</v>
      </c>
      <c r="BF250" s="156">
        <f>IF(U250="snížená",N250,0)</f>
        <v>0</v>
      </c>
      <c r="BG250" s="156">
        <f>IF(U250="zákl. přenesená",N250,0)</f>
        <v>0</v>
      </c>
      <c r="BH250" s="156">
        <f>IF(U250="sníž. přenesená",N250,0)</f>
        <v>0</v>
      </c>
      <c r="BI250" s="156">
        <f>IF(U250="nulová",N250,0)</f>
        <v>0</v>
      </c>
      <c r="BJ250" s="19" t="s">
        <v>105</v>
      </c>
      <c r="BK250" s="156">
        <f>ROUND(L250*K250,2)</f>
        <v>0</v>
      </c>
      <c r="BL250" s="19" t="s">
        <v>127</v>
      </c>
      <c r="BM250" s="19" t="s">
        <v>243</v>
      </c>
    </row>
    <row r="251" spans="2:65" s="1" customFormat="1" ht="25.5" customHeight="1" x14ac:dyDescent="0.3">
      <c r="B251" s="120"/>
      <c r="C251" s="185">
        <v>122</v>
      </c>
      <c r="D251" s="185" t="s">
        <v>130</v>
      </c>
      <c r="E251" s="186" t="s">
        <v>454</v>
      </c>
      <c r="F251" s="288" t="s">
        <v>453</v>
      </c>
      <c r="G251" s="288"/>
      <c r="H251" s="288"/>
      <c r="I251" s="288"/>
      <c r="J251" s="187" t="s">
        <v>164</v>
      </c>
      <c r="K251" s="188">
        <v>102</v>
      </c>
      <c r="L251" s="289"/>
      <c r="M251" s="289"/>
      <c r="N251" s="289">
        <f t="shared" si="70"/>
        <v>0</v>
      </c>
      <c r="O251" s="240"/>
      <c r="P251" s="240"/>
      <c r="Q251" s="240"/>
      <c r="R251" s="123"/>
      <c r="T251" s="153"/>
      <c r="U251" s="41"/>
      <c r="V251" s="154"/>
      <c r="W251" s="154"/>
      <c r="X251" s="154"/>
      <c r="Y251" s="154"/>
      <c r="Z251" s="154"/>
      <c r="AA251" s="155"/>
      <c r="AR251" s="19"/>
      <c r="AT251" s="19"/>
      <c r="AU251" s="19"/>
      <c r="AY251" s="19"/>
      <c r="BE251" s="156"/>
      <c r="BF251" s="156"/>
      <c r="BG251" s="156"/>
      <c r="BH251" s="156"/>
      <c r="BI251" s="156"/>
      <c r="BJ251" s="19"/>
      <c r="BK251" s="156"/>
      <c r="BL251" s="19"/>
      <c r="BM251" s="19"/>
    </row>
    <row r="252" spans="2:65" s="1" customFormat="1" ht="25.5" customHeight="1" x14ac:dyDescent="0.3">
      <c r="B252" s="120"/>
      <c r="C252" s="185">
        <v>123</v>
      </c>
      <c r="D252" s="185" t="s">
        <v>130</v>
      </c>
      <c r="E252" s="186" t="s">
        <v>451</v>
      </c>
      <c r="F252" s="288" t="s">
        <v>452</v>
      </c>
      <c r="G252" s="288"/>
      <c r="H252" s="288"/>
      <c r="I252" s="288"/>
      <c r="J252" s="187" t="s">
        <v>164</v>
      </c>
      <c r="K252" s="188">
        <v>38</v>
      </c>
      <c r="L252" s="289"/>
      <c r="M252" s="289"/>
      <c r="N252" s="289">
        <f t="shared" si="70"/>
        <v>0</v>
      </c>
      <c r="O252" s="240"/>
      <c r="P252" s="240"/>
      <c r="Q252" s="240"/>
      <c r="R252" s="123"/>
      <c r="T252" s="153"/>
      <c r="U252" s="41"/>
      <c r="V252" s="154"/>
      <c r="W252" s="154"/>
      <c r="X252" s="154"/>
      <c r="Y252" s="154"/>
      <c r="Z252" s="154"/>
      <c r="AA252" s="155"/>
      <c r="AR252" s="19"/>
      <c r="AT252" s="19"/>
      <c r="AU252" s="19"/>
      <c r="AY252" s="19"/>
      <c r="BE252" s="156"/>
      <c r="BF252" s="156"/>
      <c r="BG252" s="156"/>
      <c r="BH252" s="156"/>
      <c r="BI252" s="156"/>
      <c r="BJ252" s="19"/>
      <c r="BK252" s="156"/>
      <c r="BL252" s="19"/>
      <c r="BM252" s="19"/>
    </row>
    <row r="253" spans="2:65" s="1" customFormat="1" ht="25.5" customHeight="1" x14ac:dyDescent="0.3">
      <c r="B253" s="120"/>
      <c r="C253" s="185">
        <v>124</v>
      </c>
      <c r="D253" s="185" t="s">
        <v>130</v>
      </c>
      <c r="E253" s="186" t="s">
        <v>455</v>
      </c>
      <c r="F253" s="288" t="s">
        <v>456</v>
      </c>
      <c r="G253" s="288"/>
      <c r="H253" s="288"/>
      <c r="I253" s="288"/>
      <c r="J253" s="187" t="s">
        <v>164</v>
      </c>
      <c r="K253" s="188">
        <v>32</v>
      </c>
      <c r="L253" s="289"/>
      <c r="M253" s="289"/>
      <c r="N253" s="289">
        <f t="shared" si="70"/>
        <v>0</v>
      </c>
      <c r="O253" s="240"/>
      <c r="P253" s="240"/>
      <c r="Q253" s="240"/>
      <c r="R253" s="123"/>
      <c r="T253" s="153"/>
      <c r="U253" s="41"/>
      <c r="V253" s="154"/>
      <c r="W253" s="154"/>
      <c r="X253" s="154"/>
      <c r="Y253" s="154"/>
      <c r="Z253" s="154"/>
      <c r="AA253" s="155"/>
      <c r="AR253" s="19"/>
      <c r="AT253" s="19"/>
      <c r="AU253" s="19"/>
      <c r="AY253" s="19"/>
      <c r="BE253" s="156"/>
      <c r="BF253" s="156"/>
      <c r="BG253" s="156"/>
      <c r="BH253" s="156"/>
      <c r="BI253" s="156"/>
      <c r="BJ253" s="19"/>
      <c r="BK253" s="156"/>
      <c r="BL253" s="19"/>
      <c r="BM253" s="19"/>
    </row>
    <row r="254" spans="2:65" s="1" customFormat="1" ht="25.5" customHeight="1" x14ac:dyDescent="0.3">
      <c r="B254" s="120"/>
      <c r="C254" s="185">
        <v>125</v>
      </c>
      <c r="D254" s="185" t="s">
        <v>130</v>
      </c>
      <c r="E254" s="186" t="s">
        <v>457</v>
      </c>
      <c r="F254" s="288" t="s">
        <v>458</v>
      </c>
      <c r="G254" s="288"/>
      <c r="H254" s="288"/>
      <c r="I254" s="288"/>
      <c r="J254" s="187" t="s">
        <v>164</v>
      </c>
      <c r="K254" s="188">
        <v>30</v>
      </c>
      <c r="L254" s="289"/>
      <c r="M254" s="289"/>
      <c r="N254" s="289">
        <f t="shared" si="70"/>
        <v>0</v>
      </c>
      <c r="O254" s="240"/>
      <c r="P254" s="240"/>
      <c r="Q254" s="240"/>
      <c r="R254" s="123"/>
      <c r="T254" s="153"/>
      <c r="U254" s="41"/>
      <c r="V254" s="154"/>
      <c r="W254" s="154"/>
      <c r="X254" s="154"/>
      <c r="Y254" s="154"/>
      <c r="Z254" s="154"/>
      <c r="AA254" s="155"/>
      <c r="AR254" s="19"/>
      <c r="AT254" s="19"/>
      <c r="AU254" s="19"/>
      <c r="AY254" s="19"/>
      <c r="BE254" s="156"/>
      <c r="BF254" s="156"/>
      <c r="BG254" s="156"/>
      <c r="BH254" s="156"/>
      <c r="BI254" s="156"/>
      <c r="BJ254" s="19"/>
      <c r="BK254" s="156"/>
      <c r="BL254" s="19"/>
      <c r="BM254" s="19"/>
    </row>
    <row r="255" spans="2:65" s="1" customFormat="1" ht="25.5" customHeight="1" x14ac:dyDescent="0.3">
      <c r="B255" s="120"/>
      <c r="C255" s="185">
        <v>126</v>
      </c>
      <c r="D255" s="185" t="s">
        <v>130</v>
      </c>
      <c r="E255" s="186" t="s">
        <v>459</v>
      </c>
      <c r="F255" s="288" t="s">
        <v>460</v>
      </c>
      <c r="G255" s="288"/>
      <c r="H255" s="288"/>
      <c r="I255" s="288"/>
      <c r="J255" s="187" t="s">
        <v>164</v>
      </c>
      <c r="K255" s="188">
        <v>18</v>
      </c>
      <c r="L255" s="289"/>
      <c r="M255" s="289"/>
      <c r="N255" s="289">
        <f t="shared" si="70"/>
        <v>0</v>
      </c>
      <c r="O255" s="240"/>
      <c r="P255" s="240"/>
      <c r="Q255" s="240"/>
      <c r="R255" s="123"/>
      <c r="T255" s="153"/>
      <c r="U255" s="41"/>
      <c r="V255" s="154"/>
      <c r="W255" s="154"/>
      <c r="X255" s="154"/>
      <c r="Y255" s="154"/>
      <c r="Z255" s="154"/>
      <c r="AA255" s="155"/>
      <c r="AR255" s="19"/>
      <c r="AT255" s="19"/>
      <c r="AU255" s="19"/>
      <c r="AY255" s="19"/>
      <c r="BE255" s="156"/>
      <c r="BF255" s="156"/>
      <c r="BG255" s="156"/>
      <c r="BH255" s="156"/>
      <c r="BI255" s="156"/>
      <c r="BJ255" s="19"/>
      <c r="BK255" s="156"/>
      <c r="BL255" s="19"/>
      <c r="BM255" s="19"/>
    </row>
    <row r="256" spans="2:65" s="1" customFormat="1" ht="25.5" customHeight="1" x14ac:dyDescent="0.3">
      <c r="B256" s="120"/>
      <c r="C256" s="185">
        <v>127</v>
      </c>
      <c r="D256" s="185" t="s">
        <v>130</v>
      </c>
      <c r="E256" s="186" t="s">
        <v>461</v>
      </c>
      <c r="F256" s="288" t="s">
        <v>462</v>
      </c>
      <c r="G256" s="288"/>
      <c r="H256" s="288"/>
      <c r="I256" s="288"/>
      <c r="J256" s="187" t="s">
        <v>164</v>
      </c>
      <c r="K256" s="188">
        <v>25</v>
      </c>
      <c r="L256" s="289"/>
      <c r="M256" s="289"/>
      <c r="N256" s="289">
        <f t="shared" si="70"/>
        <v>0</v>
      </c>
      <c r="O256" s="240"/>
      <c r="P256" s="240"/>
      <c r="Q256" s="240"/>
      <c r="R256" s="123"/>
      <c r="T256" s="153"/>
      <c r="U256" s="41"/>
      <c r="V256" s="154"/>
      <c r="W256" s="154"/>
      <c r="X256" s="154"/>
      <c r="Y256" s="154"/>
      <c r="Z256" s="154"/>
      <c r="AA256" s="155"/>
      <c r="AR256" s="19"/>
      <c r="AT256" s="19"/>
      <c r="AU256" s="19"/>
      <c r="AY256" s="19"/>
      <c r="BE256" s="156"/>
      <c r="BF256" s="156"/>
      <c r="BG256" s="156"/>
      <c r="BH256" s="156"/>
      <c r="BI256" s="156"/>
      <c r="BJ256" s="19"/>
      <c r="BK256" s="156"/>
      <c r="BL256" s="19"/>
      <c r="BM256" s="19"/>
    </row>
    <row r="257" spans="2:65" s="1" customFormat="1" ht="25.5" customHeight="1" x14ac:dyDescent="0.3">
      <c r="B257" s="120"/>
      <c r="C257" s="185">
        <v>128</v>
      </c>
      <c r="D257" s="185" t="s">
        <v>130</v>
      </c>
      <c r="E257" s="186" t="s">
        <v>463</v>
      </c>
      <c r="F257" s="288" t="s">
        <v>464</v>
      </c>
      <c r="G257" s="288"/>
      <c r="H257" s="288"/>
      <c r="I257" s="288"/>
      <c r="J257" s="187" t="s">
        <v>164</v>
      </c>
      <c r="K257" s="188">
        <v>28</v>
      </c>
      <c r="L257" s="289"/>
      <c r="M257" s="289"/>
      <c r="N257" s="289">
        <f t="shared" si="70"/>
        <v>0</v>
      </c>
      <c r="O257" s="240"/>
      <c r="P257" s="240"/>
      <c r="Q257" s="240"/>
      <c r="R257" s="123"/>
      <c r="T257" s="153"/>
      <c r="U257" s="41"/>
      <c r="V257" s="154"/>
      <c r="W257" s="154"/>
      <c r="X257" s="154"/>
      <c r="Y257" s="154"/>
      <c r="Z257" s="154"/>
      <c r="AA257" s="155"/>
      <c r="AR257" s="19"/>
      <c r="AT257" s="19"/>
      <c r="AU257" s="19"/>
      <c r="AY257" s="19"/>
      <c r="BE257" s="156"/>
      <c r="BF257" s="156"/>
      <c r="BG257" s="156"/>
      <c r="BH257" s="156"/>
      <c r="BI257" s="156"/>
      <c r="BJ257" s="19"/>
      <c r="BK257" s="156"/>
      <c r="BL257" s="19"/>
      <c r="BM257" s="19"/>
    </row>
    <row r="258" spans="2:65" s="1" customFormat="1" ht="25.5" customHeight="1" x14ac:dyDescent="0.3">
      <c r="B258" s="120"/>
      <c r="C258" s="185">
        <v>129</v>
      </c>
      <c r="D258" s="185" t="s">
        <v>130</v>
      </c>
      <c r="E258" s="186" t="s">
        <v>465</v>
      </c>
      <c r="F258" s="288" t="s">
        <v>466</v>
      </c>
      <c r="G258" s="288"/>
      <c r="H258" s="288"/>
      <c r="I258" s="288"/>
      <c r="J258" s="187" t="s">
        <v>164</v>
      </c>
      <c r="K258" s="188">
        <v>12</v>
      </c>
      <c r="L258" s="289"/>
      <c r="M258" s="289"/>
      <c r="N258" s="289">
        <f t="shared" si="70"/>
        <v>0</v>
      </c>
      <c r="O258" s="240"/>
      <c r="P258" s="240"/>
      <c r="Q258" s="240"/>
      <c r="R258" s="123"/>
      <c r="T258" s="153"/>
      <c r="U258" s="41"/>
      <c r="V258" s="154"/>
      <c r="W258" s="154"/>
      <c r="X258" s="154"/>
      <c r="Y258" s="154"/>
      <c r="Z258" s="154"/>
      <c r="AA258" s="155"/>
      <c r="AR258" s="19"/>
      <c r="AT258" s="19"/>
      <c r="AU258" s="19"/>
      <c r="AY258" s="19"/>
      <c r="BE258" s="156"/>
      <c r="BF258" s="156"/>
      <c r="BG258" s="156"/>
      <c r="BH258" s="156"/>
      <c r="BI258" s="156"/>
      <c r="BJ258" s="19"/>
      <c r="BK258" s="156"/>
      <c r="BL258" s="19"/>
      <c r="BM258" s="19"/>
    </row>
    <row r="259" spans="2:65" s="1" customFormat="1" ht="25.5" customHeight="1" x14ac:dyDescent="0.3">
      <c r="B259" s="120"/>
      <c r="C259" s="185">
        <v>130</v>
      </c>
      <c r="D259" s="185" t="s">
        <v>130</v>
      </c>
      <c r="E259" s="186" t="s">
        <v>467</v>
      </c>
      <c r="F259" s="288" t="s">
        <v>468</v>
      </c>
      <c r="G259" s="288"/>
      <c r="H259" s="288"/>
      <c r="I259" s="288"/>
      <c r="J259" s="187" t="s">
        <v>164</v>
      </c>
      <c r="K259" s="188">
        <v>12</v>
      </c>
      <c r="L259" s="289"/>
      <c r="M259" s="289"/>
      <c r="N259" s="289">
        <f t="shared" ref="N259:N272" si="71">ROUND(L259*K259,2)</f>
        <v>0</v>
      </c>
      <c r="O259" s="240"/>
      <c r="P259" s="240"/>
      <c r="Q259" s="240"/>
      <c r="R259" s="123"/>
      <c r="T259" s="153"/>
      <c r="U259" s="41"/>
      <c r="V259" s="154"/>
      <c r="W259" s="154"/>
      <c r="X259" s="154"/>
      <c r="Y259" s="154"/>
      <c r="Z259" s="154"/>
      <c r="AA259" s="155"/>
      <c r="AR259" s="19"/>
      <c r="AT259" s="19"/>
      <c r="AU259" s="19"/>
      <c r="AY259" s="19"/>
      <c r="BE259" s="156"/>
      <c r="BF259" s="156"/>
      <c r="BG259" s="156"/>
      <c r="BH259" s="156"/>
      <c r="BI259" s="156"/>
      <c r="BJ259" s="19"/>
      <c r="BK259" s="156"/>
      <c r="BL259" s="19"/>
      <c r="BM259" s="19"/>
    </row>
    <row r="260" spans="2:65" s="1" customFormat="1" ht="25.5" customHeight="1" x14ac:dyDescent="0.3">
      <c r="B260" s="120"/>
      <c r="C260" s="185">
        <v>131</v>
      </c>
      <c r="D260" s="185" t="s">
        <v>130</v>
      </c>
      <c r="E260" s="186" t="s">
        <v>469</v>
      </c>
      <c r="F260" s="288" t="s">
        <v>470</v>
      </c>
      <c r="G260" s="288"/>
      <c r="H260" s="288"/>
      <c r="I260" s="288"/>
      <c r="J260" s="187" t="s">
        <v>164</v>
      </c>
      <c r="K260" s="188">
        <v>8</v>
      </c>
      <c r="L260" s="289"/>
      <c r="M260" s="289"/>
      <c r="N260" s="289">
        <f t="shared" si="71"/>
        <v>0</v>
      </c>
      <c r="O260" s="240"/>
      <c r="P260" s="240"/>
      <c r="Q260" s="240"/>
      <c r="R260" s="123"/>
      <c r="T260" s="153"/>
      <c r="U260" s="41"/>
      <c r="V260" s="154"/>
      <c r="W260" s="154"/>
      <c r="X260" s="154"/>
      <c r="Y260" s="154"/>
      <c r="Z260" s="154"/>
      <c r="AA260" s="155"/>
      <c r="AR260" s="19"/>
      <c r="AT260" s="19"/>
      <c r="AU260" s="19"/>
      <c r="AY260" s="19"/>
      <c r="BE260" s="156"/>
      <c r="BF260" s="156"/>
      <c r="BG260" s="156"/>
      <c r="BH260" s="156"/>
      <c r="BI260" s="156"/>
      <c r="BJ260" s="19"/>
      <c r="BK260" s="156"/>
      <c r="BL260" s="19"/>
      <c r="BM260" s="19"/>
    </row>
    <row r="261" spans="2:65" s="1" customFormat="1" ht="25.5" customHeight="1" x14ac:dyDescent="0.3">
      <c r="B261" s="120"/>
      <c r="C261" s="185">
        <v>132</v>
      </c>
      <c r="D261" s="185" t="s">
        <v>130</v>
      </c>
      <c r="E261" s="186" t="s">
        <v>471</v>
      </c>
      <c r="F261" s="288" t="s">
        <v>472</v>
      </c>
      <c r="G261" s="288"/>
      <c r="H261" s="288"/>
      <c r="I261" s="288"/>
      <c r="J261" s="187" t="s">
        <v>164</v>
      </c>
      <c r="K261" s="188">
        <v>8</v>
      </c>
      <c r="L261" s="289"/>
      <c r="M261" s="289"/>
      <c r="N261" s="289">
        <f t="shared" si="71"/>
        <v>0</v>
      </c>
      <c r="O261" s="240"/>
      <c r="P261" s="240"/>
      <c r="Q261" s="240"/>
      <c r="R261" s="123"/>
      <c r="T261" s="153"/>
      <c r="U261" s="41"/>
      <c r="V261" s="154"/>
      <c r="W261" s="154"/>
      <c r="X261" s="154"/>
      <c r="Y261" s="154"/>
      <c r="Z261" s="154"/>
      <c r="AA261" s="155"/>
      <c r="AR261" s="19"/>
      <c r="AT261" s="19"/>
      <c r="AU261" s="19"/>
      <c r="AY261" s="19"/>
      <c r="BE261" s="156"/>
      <c r="BF261" s="156"/>
      <c r="BG261" s="156"/>
      <c r="BH261" s="156"/>
      <c r="BI261" s="156"/>
      <c r="BJ261" s="19"/>
      <c r="BK261" s="156"/>
      <c r="BL261" s="19"/>
      <c r="BM261" s="19"/>
    </row>
    <row r="262" spans="2:65" s="1" customFormat="1" ht="25.5" customHeight="1" x14ac:dyDescent="0.3">
      <c r="B262" s="120"/>
      <c r="C262" s="185">
        <v>133</v>
      </c>
      <c r="D262" s="185" t="s">
        <v>130</v>
      </c>
      <c r="E262" s="186" t="s">
        <v>473</v>
      </c>
      <c r="F262" s="288" t="s">
        <v>474</v>
      </c>
      <c r="G262" s="288"/>
      <c r="H262" s="288"/>
      <c r="I262" s="288"/>
      <c r="J262" s="187" t="s">
        <v>164</v>
      </c>
      <c r="K262" s="188">
        <v>8</v>
      </c>
      <c r="L262" s="289"/>
      <c r="M262" s="289"/>
      <c r="N262" s="289">
        <f t="shared" si="71"/>
        <v>0</v>
      </c>
      <c r="O262" s="240"/>
      <c r="P262" s="240"/>
      <c r="Q262" s="240"/>
      <c r="R262" s="123"/>
      <c r="T262" s="153"/>
      <c r="U262" s="41"/>
      <c r="V262" s="154"/>
      <c r="W262" s="154"/>
      <c r="X262" s="154"/>
      <c r="Y262" s="154"/>
      <c r="Z262" s="154"/>
      <c r="AA262" s="155"/>
      <c r="AR262" s="19"/>
      <c r="AT262" s="19"/>
      <c r="AU262" s="19"/>
      <c r="AY262" s="19"/>
      <c r="BE262" s="156"/>
      <c r="BF262" s="156"/>
      <c r="BG262" s="156"/>
      <c r="BH262" s="156"/>
      <c r="BI262" s="156"/>
      <c r="BJ262" s="19"/>
      <c r="BK262" s="156"/>
      <c r="BL262" s="19"/>
      <c r="BM262" s="19"/>
    </row>
    <row r="263" spans="2:65" s="1" customFormat="1" ht="25.5" customHeight="1" x14ac:dyDescent="0.3">
      <c r="B263" s="120"/>
      <c r="C263" s="185">
        <v>134</v>
      </c>
      <c r="D263" s="185" t="s">
        <v>130</v>
      </c>
      <c r="E263" s="186" t="s">
        <v>475</v>
      </c>
      <c r="F263" s="288" t="s">
        <v>476</v>
      </c>
      <c r="G263" s="288"/>
      <c r="H263" s="288"/>
      <c r="I263" s="288"/>
      <c r="J263" s="187" t="s">
        <v>164</v>
      </c>
      <c r="K263" s="188">
        <v>8</v>
      </c>
      <c r="L263" s="289"/>
      <c r="M263" s="289"/>
      <c r="N263" s="289">
        <f t="shared" si="71"/>
        <v>0</v>
      </c>
      <c r="O263" s="240"/>
      <c r="P263" s="240"/>
      <c r="Q263" s="240"/>
      <c r="R263" s="123"/>
      <c r="T263" s="153"/>
      <c r="U263" s="41"/>
      <c r="V263" s="154"/>
      <c r="W263" s="154"/>
      <c r="X263" s="154"/>
      <c r="Y263" s="154"/>
      <c r="Z263" s="154"/>
      <c r="AA263" s="155"/>
      <c r="AR263" s="19"/>
      <c r="AT263" s="19"/>
      <c r="AU263" s="19"/>
      <c r="AY263" s="19"/>
      <c r="BE263" s="156"/>
      <c r="BF263" s="156"/>
      <c r="BG263" s="156"/>
      <c r="BH263" s="156"/>
      <c r="BI263" s="156"/>
      <c r="BJ263" s="19"/>
      <c r="BK263" s="156"/>
      <c r="BL263" s="19"/>
      <c r="BM263" s="19"/>
    </row>
    <row r="264" spans="2:65" s="1" customFormat="1" ht="25.5" customHeight="1" x14ac:dyDescent="0.3">
      <c r="B264" s="120"/>
      <c r="C264" s="185">
        <v>135</v>
      </c>
      <c r="D264" s="185" t="s">
        <v>130</v>
      </c>
      <c r="E264" s="186" t="s">
        <v>477</v>
      </c>
      <c r="F264" s="288" t="s">
        <v>493</v>
      </c>
      <c r="G264" s="288"/>
      <c r="H264" s="288"/>
      <c r="I264" s="288"/>
      <c r="J264" s="187" t="s">
        <v>164</v>
      </c>
      <c r="K264" s="188">
        <v>245</v>
      </c>
      <c r="L264" s="289"/>
      <c r="M264" s="289"/>
      <c r="N264" s="289">
        <f t="shared" si="71"/>
        <v>0</v>
      </c>
      <c r="O264" s="240"/>
      <c r="P264" s="240"/>
      <c r="Q264" s="240"/>
      <c r="R264" s="123"/>
      <c r="T264" s="153"/>
      <c r="U264" s="41"/>
      <c r="V264" s="154"/>
      <c r="W264" s="154"/>
      <c r="X264" s="154"/>
      <c r="Y264" s="154"/>
      <c r="Z264" s="154"/>
      <c r="AA264" s="155"/>
      <c r="AR264" s="19"/>
      <c r="AT264" s="19"/>
      <c r="AU264" s="19"/>
      <c r="AY264" s="19"/>
      <c r="BE264" s="156"/>
      <c r="BF264" s="156"/>
      <c r="BG264" s="156"/>
      <c r="BH264" s="156"/>
      <c r="BI264" s="156"/>
      <c r="BJ264" s="19"/>
      <c r="BK264" s="156"/>
      <c r="BL264" s="19"/>
      <c r="BM264" s="19"/>
    </row>
    <row r="265" spans="2:65" s="1" customFormat="1" ht="25.5" customHeight="1" x14ac:dyDescent="0.3">
      <c r="B265" s="120"/>
      <c r="C265" s="185">
        <v>136</v>
      </c>
      <c r="D265" s="185" t="s">
        <v>130</v>
      </c>
      <c r="E265" s="186" t="s">
        <v>478</v>
      </c>
      <c r="F265" s="288" t="s">
        <v>492</v>
      </c>
      <c r="G265" s="288"/>
      <c r="H265" s="288"/>
      <c r="I265" s="288"/>
      <c r="J265" s="187" t="s">
        <v>164</v>
      </c>
      <c r="K265" s="188">
        <v>52</v>
      </c>
      <c r="L265" s="289"/>
      <c r="M265" s="289"/>
      <c r="N265" s="289">
        <f t="shared" si="71"/>
        <v>0</v>
      </c>
      <c r="O265" s="240"/>
      <c r="P265" s="240"/>
      <c r="Q265" s="240"/>
      <c r="R265" s="123"/>
      <c r="T265" s="153"/>
      <c r="U265" s="41"/>
      <c r="V265" s="154"/>
      <c r="W265" s="154"/>
      <c r="X265" s="154"/>
      <c r="Y265" s="154"/>
      <c r="Z265" s="154"/>
      <c r="AA265" s="155"/>
      <c r="AR265" s="19"/>
      <c r="AT265" s="19"/>
      <c r="AU265" s="19"/>
      <c r="AY265" s="19"/>
      <c r="BE265" s="156"/>
      <c r="BF265" s="156"/>
      <c r="BG265" s="156"/>
      <c r="BH265" s="156"/>
      <c r="BI265" s="156"/>
      <c r="BJ265" s="19"/>
      <c r="BK265" s="156"/>
      <c r="BL265" s="19"/>
      <c r="BM265" s="19"/>
    </row>
    <row r="266" spans="2:65" s="1" customFormat="1" ht="25.5" customHeight="1" x14ac:dyDescent="0.3">
      <c r="B266" s="120"/>
      <c r="C266" s="185">
        <v>137</v>
      </c>
      <c r="D266" s="185" t="s">
        <v>130</v>
      </c>
      <c r="E266" s="186" t="s">
        <v>479</v>
      </c>
      <c r="F266" s="288" t="s">
        <v>494</v>
      </c>
      <c r="G266" s="288"/>
      <c r="H266" s="288"/>
      <c r="I266" s="288"/>
      <c r="J266" s="187" t="s">
        <v>164</v>
      </c>
      <c r="K266" s="188">
        <v>16</v>
      </c>
      <c r="L266" s="289"/>
      <c r="M266" s="289"/>
      <c r="N266" s="289">
        <f t="shared" si="71"/>
        <v>0</v>
      </c>
      <c r="O266" s="240"/>
      <c r="P266" s="240"/>
      <c r="Q266" s="240"/>
      <c r="R266" s="123"/>
      <c r="T266" s="153"/>
      <c r="U266" s="41"/>
      <c r="V266" s="154"/>
      <c r="W266" s="154"/>
      <c r="X266" s="154"/>
      <c r="Y266" s="154"/>
      <c r="Z266" s="154"/>
      <c r="AA266" s="155"/>
      <c r="AR266" s="19"/>
      <c r="AT266" s="19"/>
      <c r="AU266" s="19"/>
      <c r="AY266" s="19"/>
      <c r="BE266" s="156"/>
      <c r="BF266" s="156"/>
      <c r="BG266" s="156"/>
      <c r="BH266" s="156"/>
      <c r="BI266" s="156"/>
      <c r="BJ266" s="19"/>
      <c r="BK266" s="156"/>
      <c r="BL266" s="19"/>
      <c r="BM266" s="19"/>
    </row>
    <row r="267" spans="2:65" s="1" customFormat="1" ht="25.5" customHeight="1" x14ac:dyDescent="0.3">
      <c r="B267" s="120"/>
      <c r="C267" s="185">
        <v>138</v>
      </c>
      <c r="D267" s="185" t="s">
        <v>130</v>
      </c>
      <c r="E267" s="186" t="s">
        <v>480</v>
      </c>
      <c r="F267" s="288" t="s">
        <v>481</v>
      </c>
      <c r="G267" s="288"/>
      <c r="H267" s="288"/>
      <c r="I267" s="288"/>
      <c r="J267" s="187" t="s">
        <v>164</v>
      </c>
      <c r="K267" s="188">
        <v>25</v>
      </c>
      <c r="L267" s="289"/>
      <c r="M267" s="289"/>
      <c r="N267" s="289">
        <f t="shared" si="71"/>
        <v>0</v>
      </c>
      <c r="O267" s="240"/>
      <c r="P267" s="240"/>
      <c r="Q267" s="240"/>
      <c r="R267" s="123"/>
      <c r="T267" s="153"/>
      <c r="U267" s="41"/>
      <c r="V267" s="154"/>
      <c r="W267" s="154"/>
      <c r="X267" s="154"/>
      <c r="Y267" s="154"/>
      <c r="Z267" s="154"/>
      <c r="AA267" s="155"/>
      <c r="AR267" s="19"/>
      <c r="AT267" s="19"/>
      <c r="AU267" s="19"/>
      <c r="AY267" s="19"/>
      <c r="BE267" s="156"/>
      <c r="BF267" s="156"/>
      <c r="BG267" s="156"/>
      <c r="BH267" s="156"/>
      <c r="BI267" s="156"/>
      <c r="BJ267" s="19"/>
      <c r="BK267" s="156"/>
      <c r="BL267" s="19"/>
      <c r="BM267" s="19"/>
    </row>
    <row r="268" spans="2:65" s="1" customFormat="1" ht="25.5" customHeight="1" x14ac:dyDescent="0.3">
      <c r="B268" s="120"/>
      <c r="C268" s="185">
        <v>139</v>
      </c>
      <c r="D268" s="185" t="s">
        <v>130</v>
      </c>
      <c r="E268" s="186" t="s">
        <v>482</v>
      </c>
      <c r="F268" s="288" t="s">
        <v>483</v>
      </c>
      <c r="G268" s="288"/>
      <c r="H268" s="288"/>
      <c r="I268" s="288"/>
      <c r="J268" s="187" t="s">
        <v>164</v>
      </c>
      <c r="K268" s="188">
        <v>15</v>
      </c>
      <c r="L268" s="289"/>
      <c r="M268" s="289"/>
      <c r="N268" s="289">
        <f t="shared" si="71"/>
        <v>0</v>
      </c>
      <c r="O268" s="240"/>
      <c r="P268" s="240"/>
      <c r="Q268" s="240"/>
      <c r="R268" s="123"/>
      <c r="T268" s="153"/>
      <c r="U268" s="41"/>
      <c r="V268" s="154"/>
      <c r="W268" s="154"/>
      <c r="X268" s="154"/>
      <c r="Y268" s="154"/>
      <c r="Z268" s="154"/>
      <c r="AA268" s="155"/>
      <c r="AR268" s="19"/>
      <c r="AT268" s="19"/>
      <c r="AU268" s="19"/>
      <c r="AY268" s="19"/>
      <c r="BE268" s="156"/>
      <c r="BF268" s="156"/>
      <c r="BG268" s="156"/>
      <c r="BH268" s="156"/>
      <c r="BI268" s="156"/>
      <c r="BJ268" s="19"/>
      <c r="BK268" s="156"/>
      <c r="BL268" s="19"/>
      <c r="BM268" s="19"/>
    </row>
    <row r="269" spans="2:65" s="1" customFormat="1" ht="25.5" customHeight="1" x14ac:dyDescent="0.3">
      <c r="B269" s="120"/>
      <c r="C269" s="185">
        <v>140</v>
      </c>
      <c r="D269" s="185" t="s">
        <v>130</v>
      </c>
      <c r="E269" s="186" t="s">
        <v>484</v>
      </c>
      <c r="F269" s="288" t="s">
        <v>485</v>
      </c>
      <c r="G269" s="288"/>
      <c r="H269" s="288"/>
      <c r="I269" s="288"/>
      <c r="J269" s="187" t="s">
        <v>213</v>
      </c>
      <c r="K269" s="188">
        <v>10</v>
      </c>
      <c r="L269" s="289"/>
      <c r="M269" s="289"/>
      <c r="N269" s="289">
        <f t="shared" si="71"/>
        <v>0</v>
      </c>
      <c r="O269" s="240"/>
      <c r="P269" s="240"/>
      <c r="Q269" s="240"/>
      <c r="R269" s="123"/>
      <c r="T269" s="153"/>
      <c r="U269" s="41"/>
      <c r="V269" s="154"/>
      <c r="W269" s="154"/>
      <c r="X269" s="154"/>
      <c r="Y269" s="154"/>
      <c r="Z269" s="154"/>
      <c r="AA269" s="155"/>
      <c r="AR269" s="19"/>
      <c r="AT269" s="19"/>
      <c r="AU269" s="19"/>
      <c r="AY269" s="19"/>
      <c r="BE269" s="156"/>
      <c r="BF269" s="156"/>
      <c r="BG269" s="156"/>
      <c r="BH269" s="156"/>
      <c r="BI269" s="156"/>
      <c r="BJ269" s="19"/>
      <c r="BK269" s="156"/>
      <c r="BL269" s="19"/>
      <c r="BM269" s="19"/>
    </row>
    <row r="270" spans="2:65" s="1" customFormat="1" ht="25.5" customHeight="1" x14ac:dyDescent="0.3">
      <c r="B270" s="120"/>
      <c r="C270" s="185">
        <v>141</v>
      </c>
      <c r="D270" s="185" t="s">
        <v>130</v>
      </c>
      <c r="E270" s="186" t="s">
        <v>486</v>
      </c>
      <c r="F270" s="288" t="s">
        <v>487</v>
      </c>
      <c r="G270" s="288"/>
      <c r="H270" s="288"/>
      <c r="I270" s="288"/>
      <c r="J270" s="187" t="s">
        <v>213</v>
      </c>
      <c r="K270" s="188">
        <v>20</v>
      </c>
      <c r="L270" s="289"/>
      <c r="M270" s="289"/>
      <c r="N270" s="289">
        <f t="shared" si="71"/>
        <v>0</v>
      </c>
      <c r="O270" s="240"/>
      <c r="P270" s="240"/>
      <c r="Q270" s="240"/>
      <c r="R270" s="123"/>
      <c r="T270" s="153"/>
      <c r="U270" s="41"/>
      <c r="V270" s="154"/>
      <c r="W270" s="154"/>
      <c r="X270" s="154"/>
      <c r="Y270" s="154"/>
      <c r="Z270" s="154"/>
      <c r="AA270" s="155"/>
      <c r="AR270" s="19"/>
      <c r="AT270" s="19"/>
      <c r="AU270" s="19"/>
      <c r="AY270" s="19"/>
      <c r="BE270" s="156"/>
      <c r="BF270" s="156"/>
      <c r="BG270" s="156"/>
      <c r="BH270" s="156"/>
      <c r="BI270" s="156"/>
      <c r="BJ270" s="19"/>
      <c r="BK270" s="156"/>
      <c r="BL270" s="19"/>
      <c r="BM270" s="19"/>
    </row>
    <row r="271" spans="2:65" s="1" customFormat="1" ht="25.5" customHeight="1" x14ac:dyDescent="0.3">
      <c r="B271" s="120"/>
      <c r="C271" s="185">
        <v>142</v>
      </c>
      <c r="D271" s="185" t="s">
        <v>130</v>
      </c>
      <c r="E271" s="186" t="s">
        <v>488</v>
      </c>
      <c r="F271" s="288" t="s">
        <v>489</v>
      </c>
      <c r="G271" s="288"/>
      <c r="H271" s="288"/>
      <c r="I271" s="288"/>
      <c r="J271" s="187" t="s">
        <v>164</v>
      </c>
      <c r="K271" s="188">
        <v>245</v>
      </c>
      <c r="L271" s="289"/>
      <c r="M271" s="289"/>
      <c r="N271" s="289">
        <f t="shared" si="71"/>
        <v>0</v>
      </c>
      <c r="O271" s="240"/>
      <c r="P271" s="240"/>
      <c r="Q271" s="240"/>
      <c r="R271" s="123"/>
      <c r="T271" s="153"/>
      <c r="U271" s="41"/>
      <c r="V271" s="154"/>
      <c r="W271" s="154"/>
      <c r="X271" s="154"/>
      <c r="Y271" s="154"/>
      <c r="Z271" s="154"/>
      <c r="AA271" s="155"/>
      <c r="AR271" s="19"/>
      <c r="AT271" s="19"/>
      <c r="AU271" s="19"/>
      <c r="AY271" s="19"/>
      <c r="BE271" s="156"/>
      <c r="BF271" s="156"/>
      <c r="BG271" s="156"/>
      <c r="BH271" s="156"/>
      <c r="BI271" s="156"/>
      <c r="BJ271" s="19"/>
      <c r="BK271" s="156"/>
      <c r="BL271" s="19"/>
      <c r="BM271" s="19"/>
    </row>
    <row r="272" spans="2:65" s="1" customFormat="1" ht="25.5" customHeight="1" x14ac:dyDescent="0.3">
      <c r="B272" s="120"/>
      <c r="C272" s="185">
        <v>143</v>
      </c>
      <c r="D272" s="185" t="s">
        <v>130</v>
      </c>
      <c r="E272" s="186" t="s">
        <v>490</v>
      </c>
      <c r="F272" s="288" t="s">
        <v>491</v>
      </c>
      <c r="G272" s="288"/>
      <c r="H272" s="288"/>
      <c r="I272" s="288"/>
      <c r="J272" s="187" t="s">
        <v>164</v>
      </c>
      <c r="K272" s="188">
        <v>52</v>
      </c>
      <c r="L272" s="289"/>
      <c r="M272" s="289"/>
      <c r="N272" s="289">
        <f t="shared" si="71"/>
        <v>0</v>
      </c>
      <c r="O272" s="240"/>
      <c r="P272" s="240"/>
      <c r="Q272" s="240"/>
      <c r="R272" s="123"/>
      <c r="T272" s="153"/>
      <c r="U272" s="41"/>
      <c r="V272" s="154"/>
      <c r="W272" s="154"/>
      <c r="X272" s="154"/>
      <c r="Y272" s="154"/>
      <c r="Z272" s="154"/>
      <c r="AA272" s="155"/>
      <c r="AR272" s="19"/>
      <c r="AT272" s="19"/>
      <c r="AU272" s="19"/>
      <c r="AY272" s="19"/>
      <c r="BE272" s="156"/>
      <c r="BF272" s="156"/>
      <c r="BG272" s="156"/>
      <c r="BH272" s="156"/>
      <c r="BI272" s="156"/>
      <c r="BJ272" s="19"/>
      <c r="BK272" s="156"/>
      <c r="BL272" s="19"/>
      <c r="BM272" s="19"/>
    </row>
    <row r="273" spans="2:65" s="1" customFormat="1" ht="25.5" customHeight="1" x14ac:dyDescent="0.3">
      <c r="B273" s="120"/>
      <c r="C273" s="149">
        <v>144</v>
      </c>
      <c r="D273" s="149" t="s">
        <v>123</v>
      </c>
      <c r="E273" s="150" t="s">
        <v>245</v>
      </c>
      <c r="F273" s="242" t="s">
        <v>246</v>
      </c>
      <c r="G273" s="242"/>
      <c r="H273" s="242"/>
      <c r="I273" s="242"/>
      <c r="J273" s="151" t="s">
        <v>143</v>
      </c>
      <c r="K273" s="152">
        <f>SUM(N250:Q272)/100</f>
        <v>0</v>
      </c>
      <c r="L273" s="240">
        <v>1.35</v>
      </c>
      <c r="M273" s="240"/>
      <c r="N273" s="240">
        <f>ROUND(L273*K273,2)</f>
        <v>0</v>
      </c>
      <c r="O273" s="240"/>
      <c r="P273" s="240"/>
      <c r="Q273" s="240"/>
      <c r="R273" s="123"/>
      <c r="T273" s="153" t="s">
        <v>5</v>
      </c>
      <c r="U273" s="41" t="s">
        <v>35</v>
      </c>
      <c r="V273" s="154">
        <v>0</v>
      </c>
      <c r="W273" s="154">
        <f>V273*K273</f>
        <v>0</v>
      </c>
      <c r="X273" s="154">
        <v>0</v>
      </c>
      <c r="Y273" s="154">
        <f>X273*K273</f>
        <v>0</v>
      </c>
      <c r="Z273" s="154">
        <v>0</v>
      </c>
      <c r="AA273" s="155">
        <f>Z273*K273</f>
        <v>0</v>
      </c>
      <c r="AR273" s="19" t="s">
        <v>127</v>
      </c>
      <c r="AT273" s="19" t="s">
        <v>123</v>
      </c>
      <c r="AU273" s="19" t="s">
        <v>105</v>
      </c>
      <c r="AY273" s="19" t="s">
        <v>122</v>
      </c>
      <c r="BE273" s="156">
        <f>IF(U273="základní",N273,0)</f>
        <v>0</v>
      </c>
      <c r="BF273" s="156">
        <f>IF(U273="snížená",N273,0)</f>
        <v>0</v>
      </c>
      <c r="BG273" s="156">
        <f>IF(U273="zákl. přenesená",N273,0)</f>
        <v>0</v>
      </c>
      <c r="BH273" s="156">
        <f>IF(U273="sníž. přenesená",N273,0)</f>
        <v>0</v>
      </c>
      <c r="BI273" s="156">
        <f>IF(U273="nulová",N273,0)</f>
        <v>0</v>
      </c>
      <c r="BJ273" s="19" t="s">
        <v>105</v>
      </c>
      <c r="BK273" s="156">
        <f>ROUND(L273*K273,2)</f>
        <v>0</v>
      </c>
      <c r="BL273" s="19" t="s">
        <v>127</v>
      </c>
      <c r="BM273" s="19" t="s">
        <v>247</v>
      </c>
    </row>
    <row r="274" spans="2:65" s="9" customFormat="1" ht="29.85" customHeight="1" x14ac:dyDescent="0.3">
      <c r="B274" s="138"/>
      <c r="C274" s="139"/>
      <c r="D274" s="148" t="s">
        <v>101</v>
      </c>
      <c r="E274" s="148"/>
      <c r="F274" s="148"/>
      <c r="G274" s="148"/>
      <c r="H274" s="148"/>
      <c r="I274" s="148"/>
      <c r="J274" s="148"/>
      <c r="K274" s="148"/>
      <c r="L274" s="148"/>
      <c r="M274" s="148"/>
      <c r="N274" s="270">
        <f>SUM(N275+N276)</f>
        <v>0</v>
      </c>
      <c r="O274" s="271"/>
      <c r="P274" s="271"/>
      <c r="Q274" s="271"/>
      <c r="R274" s="141"/>
      <c r="T274" s="142"/>
      <c r="U274" s="139"/>
      <c r="V274" s="139"/>
      <c r="W274" s="143">
        <f>SUM(W275:W276)</f>
        <v>2.492</v>
      </c>
      <c r="X274" s="139"/>
      <c r="Y274" s="143">
        <f>SUM(Y275:Y276)</f>
        <v>2.0300000000000001E-3</v>
      </c>
      <c r="Z274" s="139"/>
      <c r="AA274" s="144">
        <f>SUM(AA275:AA276)</f>
        <v>0</v>
      </c>
      <c r="AR274" s="145" t="s">
        <v>105</v>
      </c>
      <c r="AT274" s="146" t="s">
        <v>66</v>
      </c>
      <c r="AU274" s="146" t="s">
        <v>73</v>
      </c>
      <c r="AY274" s="145" t="s">
        <v>122</v>
      </c>
      <c r="BK274" s="147">
        <f>SUM(BK275:BK276)</f>
        <v>0</v>
      </c>
    </row>
    <row r="275" spans="2:65" s="1" customFormat="1" ht="25.5" customHeight="1" x14ac:dyDescent="0.3">
      <c r="B275" s="120"/>
      <c r="C275" s="149">
        <v>145</v>
      </c>
      <c r="D275" s="149" t="s">
        <v>123</v>
      </c>
      <c r="E275" s="150" t="s">
        <v>248</v>
      </c>
      <c r="F275" s="242" t="s">
        <v>249</v>
      </c>
      <c r="G275" s="242"/>
      <c r="H275" s="242"/>
      <c r="I275" s="242"/>
      <c r="J275" s="151" t="s">
        <v>250</v>
      </c>
      <c r="K275" s="152">
        <v>7</v>
      </c>
      <c r="L275" s="240"/>
      <c r="M275" s="240"/>
      <c r="N275" s="240">
        <f>ROUND(L275*K275,2)</f>
        <v>0</v>
      </c>
      <c r="O275" s="240"/>
      <c r="P275" s="240"/>
      <c r="Q275" s="240"/>
      <c r="R275" s="123"/>
      <c r="T275" s="153" t="s">
        <v>5</v>
      </c>
      <c r="U275" s="41" t="s">
        <v>35</v>
      </c>
      <c r="V275" s="154">
        <v>0.184</v>
      </c>
      <c r="W275" s="154">
        <f>V275*K275</f>
        <v>1.288</v>
      </c>
      <c r="X275" s="154">
        <v>1.7000000000000001E-4</v>
      </c>
      <c r="Y275" s="154">
        <f>X275*K275</f>
        <v>1.1900000000000001E-3</v>
      </c>
      <c r="Z275" s="154">
        <v>0</v>
      </c>
      <c r="AA275" s="155">
        <f>Z275*K275</f>
        <v>0</v>
      </c>
      <c r="AR275" s="19" t="s">
        <v>127</v>
      </c>
      <c r="AT275" s="19" t="s">
        <v>123</v>
      </c>
      <c r="AU275" s="19" t="s">
        <v>105</v>
      </c>
      <c r="AY275" s="19" t="s">
        <v>122</v>
      </c>
      <c r="BE275" s="156">
        <f>IF(U275="základní",N275,0)</f>
        <v>0</v>
      </c>
      <c r="BF275" s="156">
        <f>IF(U275="snížená",N275,0)</f>
        <v>0</v>
      </c>
      <c r="BG275" s="156">
        <f>IF(U275="zákl. přenesená",N275,0)</f>
        <v>0</v>
      </c>
      <c r="BH275" s="156">
        <f>IF(U275="sníž. přenesená",N275,0)</f>
        <v>0</v>
      </c>
      <c r="BI275" s="156">
        <f>IF(U275="nulová",N275,0)</f>
        <v>0</v>
      </c>
      <c r="BJ275" s="19" t="s">
        <v>105</v>
      </c>
      <c r="BK275" s="156">
        <f>ROUND(L275*K275,2)</f>
        <v>0</v>
      </c>
      <c r="BL275" s="19" t="s">
        <v>127</v>
      </c>
      <c r="BM275" s="19" t="s">
        <v>251</v>
      </c>
    </row>
    <row r="276" spans="2:65" s="1" customFormat="1" ht="25.5" customHeight="1" x14ac:dyDescent="0.3">
      <c r="B276" s="120"/>
      <c r="C276" s="149">
        <v>146</v>
      </c>
      <c r="D276" s="149" t="s">
        <v>123</v>
      </c>
      <c r="E276" s="150" t="s">
        <v>252</v>
      </c>
      <c r="F276" s="242" t="s">
        <v>253</v>
      </c>
      <c r="G276" s="242"/>
      <c r="H276" s="242"/>
      <c r="I276" s="242"/>
      <c r="J276" s="151" t="s">
        <v>250</v>
      </c>
      <c r="K276" s="152">
        <v>7</v>
      </c>
      <c r="L276" s="240"/>
      <c r="M276" s="240"/>
      <c r="N276" s="240">
        <f>ROUND(L276*K276,2)</f>
        <v>0</v>
      </c>
      <c r="O276" s="240"/>
      <c r="P276" s="240"/>
      <c r="Q276" s="240"/>
      <c r="R276" s="123"/>
      <c r="T276" s="153" t="s">
        <v>5</v>
      </c>
      <c r="U276" s="41" t="s">
        <v>35</v>
      </c>
      <c r="V276" s="154">
        <v>0.17199999999999999</v>
      </c>
      <c r="W276" s="154">
        <f>V276*K276</f>
        <v>1.204</v>
      </c>
      <c r="X276" s="154">
        <v>1.2E-4</v>
      </c>
      <c r="Y276" s="154">
        <f>X276*K276</f>
        <v>8.4000000000000003E-4</v>
      </c>
      <c r="Z276" s="154">
        <v>0</v>
      </c>
      <c r="AA276" s="155">
        <f>Z276*K276</f>
        <v>0</v>
      </c>
      <c r="AR276" s="19" t="s">
        <v>127</v>
      </c>
      <c r="AT276" s="19" t="s">
        <v>123</v>
      </c>
      <c r="AU276" s="19" t="s">
        <v>105</v>
      </c>
      <c r="AY276" s="19" t="s">
        <v>122</v>
      </c>
      <c r="BE276" s="156">
        <f>IF(U276="základní",N276,0)</f>
        <v>0</v>
      </c>
      <c r="BF276" s="156">
        <f>IF(U276="snížená",N276,0)</f>
        <v>0</v>
      </c>
      <c r="BG276" s="156">
        <f>IF(U276="zákl. přenesená",N276,0)</f>
        <v>0</v>
      </c>
      <c r="BH276" s="156">
        <f>IF(U276="sníž. přenesená",N276,0)</f>
        <v>0</v>
      </c>
      <c r="BI276" s="156">
        <f>IF(U276="nulová",N276,0)</f>
        <v>0</v>
      </c>
      <c r="BJ276" s="19" t="s">
        <v>105</v>
      </c>
      <c r="BK276" s="156">
        <f>ROUND(L276*K276,2)</f>
        <v>0</v>
      </c>
      <c r="BL276" s="19" t="s">
        <v>127</v>
      </c>
      <c r="BM276" s="19" t="s">
        <v>254</v>
      </c>
    </row>
    <row r="277" spans="2:65" s="1" customFormat="1" ht="6.95" customHeight="1" x14ac:dyDescent="0.3">
      <c r="B277" s="56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8"/>
    </row>
  </sheetData>
  <mergeCells count="511"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1:I261"/>
    <mergeCell ref="L261:M261"/>
    <mergeCell ref="N261:Q261"/>
    <mergeCell ref="F262:I262"/>
    <mergeCell ref="L262:M262"/>
    <mergeCell ref="N262:Q262"/>
    <mergeCell ref="F263:I263"/>
    <mergeCell ref="L263:M263"/>
    <mergeCell ref="N263:Q263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56:I256"/>
    <mergeCell ref="L256:M256"/>
    <mergeCell ref="N256:Q256"/>
    <mergeCell ref="F257:I257"/>
    <mergeCell ref="L257:M257"/>
    <mergeCell ref="N257:Q257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47:I247"/>
    <mergeCell ref="L247:M247"/>
    <mergeCell ref="N247:Q247"/>
    <mergeCell ref="F251:I251"/>
    <mergeCell ref="L251:M251"/>
    <mergeCell ref="N251:Q251"/>
    <mergeCell ref="F252:I252"/>
    <mergeCell ref="L252:M252"/>
    <mergeCell ref="N252:Q252"/>
    <mergeCell ref="N249:Q249"/>
    <mergeCell ref="F248:I248"/>
    <mergeCell ref="L248:M248"/>
    <mergeCell ref="N248:Q248"/>
    <mergeCell ref="F250:I250"/>
    <mergeCell ref="L250:M250"/>
    <mergeCell ref="N250:Q250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39:I239"/>
    <mergeCell ref="L239:M239"/>
    <mergeCell ref="N239:Q239"/>
    <mergeCell ref="F240:I240"/>
    <mergeCell ref="L240:M240"/>
    <mergeCell ref="N240:Q240"/>
    <mergeCell ref="F233:I233"/>
    <mergeCell ref="L233:M233"/>
    <mergeCell ref="N233:Q233"/>
    <mergeCell ref="F234:I234"/>
    <mergeCell ref="L234:M234"/>
    <mergeCell ref="N234:Q234"/>
    <mergeCell ref="F238:I238"/>
    <mergeCell ref="L238:M238"/>
    <mergeCell ref="N238:Q238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1:I231"/>
    <mergeCell ref="L231:M231"/>
    <mergeCell ref="N231:Q231"/>
    <mergeCell ref="F232:I232"/>
    <mergeCell ref="L232:M232"/>
    <mergeCell ref="N232:Q232"/>
    <mergeCell ref="F226:I226"/>
    <mergeCell ref="L226:M226"/>
    <mergeCell ref="N226:Q226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11:I211"/>
    <mergeCell ref="L211:M211"/>
    <mergeCell ref="N211:Q211"/>
    <mergeCell ref="F209:I209"/>
    <mergeCell ref="L209:M209"/>
    <mergeCell ref="N209:Q209"/>
    <mergeCell ref="F213:I213"/>
    <mergeCell ref="L213:M213"/>
    <mergeCell ref="N213:Q213"/>
    <mergeCell ref="F219:I219"/>
    <mergeCell ref="L219:M219"/>
    <mergeCell ref="N219:Q219"/>
    <mergeCell ref="F212:I212"/>
    <mergeCell ref="L212:M212"/>
    <mergeCell ref="N212:Q212"/>
    <mergeCell ref="F216:I216"/>
    <mergeCell ref="L216:M216"/>
    <mergeCell ref="N216:Q216"/>
    <mergeCell ref="F217:I217"/>
    <mergeCell ref="F218:I218"/>
    <mergeCell ref="L218:M218"/>
    <mergeCell ref="F207:I207"/>
    <mergeCell ref="L207:M207"/>
    <mergeCell ref="N207:Q207"/>
    <mergeCell ref="F208:I208"/>
    <mergeCell ref="L208:M208"/>
    <mergeCell ref="N208:Q208"/>
    <mergeCell ref="F210:I210"/>
    <mergeCell ref="L210:M210"/>
    <mergeCell ref="N210:Q210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4:I194"/>
    <mergeCell ref="L194:M194"/>
    <mergeCell ref="N194:Q194"/>
    <mergeCell ref="F191:I191"/>
    <mergeCell ref="L191:M191"/>
    <mergeCell ref="N191:Q191"/>
    <mergeCell ref="F193:I193"/>
    <mergeCell ref="L193:M193"/>
    <mergeCell ref="N193:Q193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6:I186"/>
    <mergeCell ref="L186:M186"/>
    <mergeCell ref="N186:Q186"/>
    <mergeCell ref="F187:I187"/>
    <mergeCell ref="L187:M187"/>
    <mergeCell ref="N187:Q187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F158:I158"/>
    <mergeCell ref="L158:M158"/>
    <mergeCell ref="N158:Q158"/>
    <mergeCell ref="F159:I159"/>
    <mergeCell ref="L159:M159"/>
    <mergeCell ref="N159:Q159"/>
    <mergeCell ref="F172:I172"/>
    <mergeCell ref="L172:M172"/>
    <mergeCell ref="N172:Q172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68:I168"/>
    <mergeCell ref="L168:M168"/>
    <mergeCell ref="N168:Q168"/>
    <mergeCell ref="H1:K1"/>
    <mergeCell ref="S2:AC2"/>
    <mergeCell ref="N119:Q119"/>
    <mergeCell ref="N120:Q120"/>
    <mergeCell ref="N121:Q121"/>
    <mergeCell ref="N128:Q128"/>
    <mergeCell ref="N169:Q169"/>
    <mergeCell ref="N179:Q179"/>
    <mergeCell ref="N220:Q220"/>
    <mergeCell ref="N218:Q218"/>
    <mergeCell ref="F214:I214"/>
    <mergeCell ref="L214:M214"/>
    <mergeCell ref="N214:Q214"/>
    <mergeCell ref="F215:I215"/>
    <mergeCell ref="L215:M215"/>
    <mergeCell ref="N215:Q215"/>
    <mergeCell ref="L217:M217"/>
    <mergeCell ref="N217:Q217"/>
    <mergeCell ref="F178:I178"/>
    <mergeCell ref="L178:M178"/>
    <mergeCell ref="N178:Q178"/>
    <mergeCell ref="F184:I184"/>
    <mergeCell ref="L184:M184"/>
    <mergeCell ref="N184:Q184"/>
    <mergeCell ref="N274:Q274"/>
    <mergeCell ref="F276:I276"/>
    <mergeCell ref="L276:M276"/>
    <mergeCell ref="N276:Q276"/>
    <mergeCell ref="F273:I273"/>
    <mergeCell ref="L273:M273"/>
    <mergeCell ref="N273:Q273"/>
    <mergeCell ref="F275:I275"/>
    <mergeCell ref="L275:M275"/>
    <mergeCell ref="N275:Q275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5:I225"/>
    <mergeCell ref="L225:M225"/>
    <mergeCell ref="N225:Q225"/>
    <mergeCell ref="F227:I227"/>
    <mergeCell ref="L227:M227"/>
    <mergeCell ref="N227:Q227"/>
    <mergeCell ref="F224:I224"/>
    <mergeCell ref="L224:M224"/>
    <mergeCell ref="N224:Q224"/>
    <mergeCell ref="F175:I175"/>
    <mergeCell ref="L175:M175"/>
    <mergeCell ref="N175:Q175"/>
    <mergeCell ref="F176:I176"/>
    <mergeCell ref="F177:I177"/>
    <mergeCell ref="L177:M177"/>
    <mergeCell ref="N177:Q177"/>
    <mergeCell ref="F173:I173"/>
    <mergeCell ref="L173:M173"/>
    <mergeCell ref="N173:Q173"/>
    <mergeCell ref="F174:I174"/>
    <mergeCell ref="L174:M174"/>
    <mergeCell ref="N174:Q174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6:I166"/>
    <mergeCell ref="F167:I167"/>
    <mergeCell ref="L167:M167"/>
    <mergeCell ref="N167:Q167"/>
    <mergeCell ref="F163:I163"/>
    <mergeCell ref="L163:M163"/>
    <mergeCell ref="N163:Q163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54:I154"/>
    <mergeCell ref="L154:M154"/>
    <mergeCell ref="N154:Q154"/>
    <mergeCell ref="F155:I155"/>
    <mergeCell ref="L155:M155"/>
    <mergeCell ref="N155:Q155"/>
    <mergeCell ref="F137:I137"/>
    <mergeCell ref="L137:M137"/>
    <mergeCell ref="N137:Q137"/>
    <mergeCell ref="F138:I138"/>
    <mergeCell ref="L138:M138"/>
    <mergeCell ref="N138:Q138"/>
    <mergeCell ref="F157:I157"/>
    <mergeCell ref="L157:M157"/>
    <mergeCell ref="N157:Q157"/>
    <mergeCell ref="F156:I156"/>
    <mergeCell ref="L156:M156"/>
    <mergeCell ref="N156:Q156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7:I127"/>
    <mergeCell ref="L127:M127"/>
    <mergeCell ref="N127:Q127"/>
    <mergeCell ref="F129:I129"/>
    <mergeCell ref="L129:M129"/>
    <mergeCell ref="N129:Q129"/>
    <mergeCell ref="F130:I130"/>
    <mergeCell ref="L130:M130"/>
    <mergeCell ref="N130:Q130"/>
    <mergeCell ref="F123:I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N98:Q98"/>
    <mergeCell ref="D99:H99"/>
    <mergeCell ref="N99:Q99"/>
    <mergeCell ref="N100:Q100"/>
    <mergeCell ref="L102:Q102"/>
    <mergeCell ref="C108:Q108"/>
    <mergeCell ref="F110:P110"/>
    <mergeCell ref="F111:P111"/>
    <mergeCell ref="N89:Q89"/>
    <mergeCell ref="N90:Q90"/>
    <mergeCell ref="N91:Q91"/>
    <mergeCell ref="N92:Q92"/>
    <mergeCell ref="N93:Q93"/>
    <mergeCell ref="N94:Q94"/>
    <mergeCell ref="N95:Q95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F148:I148"/>
    <mergeCell ref="L148:M148"/>
    <mergeCell ref="N148:Q148"/>
    <mergeCell ref="F149:I149"/>
    <mergeCell ref="L149:M149"/>
    <mergeCell ref="N149:Q149"/>
    <mergeCell ref="F153:I153"/>
    <mergeCell ref="L153:M153"/>
    <mergeCell ref="N153:Q153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</mergeCell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9"/>
  <sheetViews>
    <sheetView showGridLines="0" workbookViewId="0">
      <pane ySplit="1" topLeftCell="A76" activePane="bottomLeft" state="frozen"/>
      <selection pane="bottomLeft" activeCell="L124" sqref="L12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81</v>
      </c>
      <c r="G1" s="14"/>
      <c r="H1" s="272" t="s">
        <v>82</v>
      </c>
      <c r="I1" s="272"/>
      <c r="J1" s="272"/>
      <c r="K1" s="272"/>
      <c r="L1" s="14" t="s">
        <v>83</v>
      </c>
      <c r="M1" s="12"/>
      <c r="N1" s="12"/>
      <c r="O1" s="13" t="s">
        <v>84</v>
      </c>
      <c r="P1" s="12"/>
      <c r="Q1" s="12"/>
      <c r="R1" s="12"/>
      <c r="S1" s="14" t="s">
        <v>85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04" t="s">
        <v>7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S2" s="227" t="s">
        <v>8</v>
      </c>
      <c r="T2" s="228"/>
      <c r="U2" s="228"/>
      <c r="V2" s="228"/>
      <c r="W2" s="228"/>
      <c r="X2" s="228"/>
      <c r="Y2" s="228"/>
      <c r="Z2" s="228"/>
      <c r="AA2" s="228"/>
      <c r="AB2" s="228"/>
      <c r="AC2" s="228"/>
      <c r="AT2" s="19" t="s">
        <v>77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73</v>
      </c>
    </row>
    <row r="4" spans="1:66" ht="36.950000000000003" customHeight="1" x14ac:dyDescent="0.3">
      <c r="B4" s="23"/>
      <c r="C4" s="206" t="s">
        <v>86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4"/>
      <c r="T4" s="18" t="s">
        <v>13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38.25" customHeight="1" x14ac:dyDescent="0.3">
      <c r="B6" s="23"/>
      <c r="C6" s="25"/>
      <c r="D6" s="29" t="s">
        <v>16</v>
      </c>
      <c r="E6" s="25"/>
      <c r="F6" s="243" t="str">
        <f>'Rekapitulace stavby'!K6</f>
        <v>Výměna rozvodů vody, odpadů a oprava sociálního zařízení celé                       MŠ Komenského ve Studénce</v>
      </c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5"/>
      <c r="R6" s="24"/>
    </row>
    <row r="7" spans="1:66" s="1" customFormat="1" ht="32.85" customHeight="1" x14ac:dyDescent="0.3">
      <c r="B7" s="32"/>
      <c r="C7" s="33"/>
      <c r="D7" s="28" t="s">
        <v>87</v>
      </c>
      <c r="E7" s="33"/>
      <c r="F7" s="220" t="s">
        <v>579</v>
      </c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33"/>
      <c r="R7" s="34"/>
    </row>
    <row r="8" spans="1:66" s="1" customFormat="1" ht="14.45" customHeight="1" x14ac:dyDescent="0.3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19</v>
      </c>
      <c r="E9" s="33"/>
      <c r="F9" s="27"/>
      <c r="G9" s="33"/>
      <c r="H9" s="33"/>
      <c r="I9" s="33"/>
      <c r="J9" s="33"/>
      <c r="K9" s="33"/>
      <c r="L9" s="33"/>
      <c r="M9" s="29" t="s">
        <v>20</v>
      </c>
      <c r="N9" s="33"/>
      <c r="O9" s="246">
        <f>'Rekapitulace stavby'!AN8</f>
        <v>44014</v>
      </c>
      <c r="P9" s="246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08" t="s">
        <v>5</v>
      </c>
      <c r="P11" s="208"/>
      <c r="Q11" s="33"/>
      <c r="R11" s="34"/>
    </row>
    <row r="12" spans="1:66" s="1" customFormat="1" ht="18" customHeight="1" x14ac:dyDescent="0.3">
      <c r="B12" s="32"/>
      <c r="C12" s="33"/>
      <c r="D12" s="33"/>
      <c r="E12" s="27"/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08" t="s">
        <v>5</v>
      </c>
      <c r="P12" s="208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08" t="s">
        <v>5</v>
      </c>
      <c r="P14" s="208"/>
      <c r="Q14" s="33"/>
      <c r="R14" s="34"/>
    </row>
    <row r="15" spans="1:66" s="1" customFormat="1" ht="18" customHeight="1" x14ac:dyDescent="0.3">
      <c r="B15" s="32"/>
      <c r="C15" s="33"/>
      <c r="D15" s="33"/>
      <c r="E15" s="27" t="s">
        <v>25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08" t="s">
        <v>5</v>
      </c>
      <c r="P15" s="208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08" t="s">
        <v>5</v>
      </c>
      <c r="P17" s="208"/>
      <c r="Q17" s="33"/>
      <c r="R17" s="34"/>
    </row>
    <row r="18" spans="2:18" s="1" customFormat="1" ht="18" customHeight="1" x14ac:dyDescent="0.3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08" t="s">
        <v>5</v>
      </c>
      <c r="P18" s="208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29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08" t="s">
        <v>5</v>
      </c>
      <c r="P20" s="208"/>
      <c r="Q20" s="33"/>
      <c r="R20" s="34"/>
    </row>
    <row r="21" spans="2:18" s="1" customFormat="1" ht="18" customHeight="1" x14ac:dyDescent="0.3">
      <c r="B21" s="32"/>
      <c r="C21" s="33"/>
      <c r="D21" s="33"/>
      <c r="E21" s="27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08" t="s">
        <v>5</v>
      </c>
      <c r="P21" s="208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 x14ac:dyDescent="0.3">
      <c r="B24" s="32"/>
      <c r="C24" s="33"/>
      <c r="D24" s="33"/>
      <c r="E24" s="211" t="s">
        <v>5</v>
      </c>
      <c r="F24" s="211"/>
      <c r="G24" s="211"/>
      <c r="H24" s="211"/>
      <c r="I24" s="211"/>
      <c r="J24" s="211"/>
      <c r="K24" s="211"/>
      <c r="L24" s="211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03" t="s">
        <v>88</v>
      </c>
      <c r="E27" s="33"/>
      <c r="F27" s="33"/>
      <c r="G27" s="33"/>
      <c r="H27" s="33"/>
      <c r="I27" s="33"/>
      <c r="J27" s="33"/>
      <c r="K27" s="33"/>
      <c r="L27" s="33"/>
      <c r="M27" s="235">
        <f>N88</f>
        <v>0</v>
      </c>
      <c r="N27" s="235"/>
      <c r="O27" s="235"/>
      <c r="P27" s="235"/>
      <c r="Q27" s="33"/>
      <c r="R27" s="34"/>
    </row>
    <row r="28" spans="2:18" s="1" customFormat="1" ht="14.45" customHeight="1" x14ac:dyDescent="0.3">
      <c r="B28" s="32"/>
      <c r="C28" s="33"/>
      <c r="D28" s="31" t="s">
        <v>89</v>
      </c>
      <c r="E28" s="33"/>
      <c r="F28" s="33"/>
      <c r="G28" s="33"/>
      <c r="H28" s="33"/>
      <c r="I28" s="33"/>
      <c r="J28" s="33"/>
      <c r="K28" s="33"/>
      <c r="L28" s="33"/>
      <c r="M28" s="235">
        <f>N99</f>
        <v>0</v>
      </c>
      <c r="N28" s="235"/>
      <c r="O28" s="235"/>
      <c r="P28" s="235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04" t="s">
        <v>31</v>
      </c>
      <c r="E30" s="33"/>
      <c r="F30" s="33"/>
      <c r="G30" s="33"/>
      <c r="H30" s="33"/>
      <c r="I30" s="33"/>
      <c r="J30" s="33"/>
      <c r="K30" s="33"/>
      <c r="L30" s="33"/>
      <c r="M30" s="247">
        <f>ROUND(M27+M28,2)</f>
        <v>0</v>
      </c>
      <c r="N30" s="245"/>
      <c r="O30" s="245"/>
      <c r="P30" s="245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32</v>
      </c>
      <c r="E32" s="39" t="s">
        <v>33</v>
      </c>
      <c r="F32" s="40">
        <v>0.21</v>
      </c>
      <c r="G32" s="105" t="s">
        <v>34</v>
      </c>
      <c r="H32" s="248">
        <f>SUM(M30)</f>
        <v>0</v>
      </c>
      <c r="I32" s="245"/>
      <c r="J32" s="245"/>
      <c r="K32" s="33"/>
      <c r="L32" s="33"/>
      <c r="M32" s="248">
        <f>SUM(H32*0.21)</f>
        <v>0</v>
      </c>
      <c r="N32" s="245"/>
      <c r="O32" s="245"/>
      <c r="P32" s="245"/>
      <c r="Q32" s="33"/>
      <c r="R32" s="34"/>
    </row>
    <row r="33" spans="2:18" s="1" customFormat="1" ht="14.45" customHeight="1" x14ac:dyDescent="0.3">
      <c r="B33" s="32"/>
      <c r="C33" s="33"/>
      <c r="D33" s="33"/>
      <c r="E33" s="39" t="s">
        <v>35</v>
      </c>
      <c r="F33" s="40">
        <v>0.15</v>
      </c>
      <c r="G33" s="105" t="s">
        <v>34</v>
      </c>
      <c r="H33" s="248"/>
      <c r="I33" s="245"/>
      <c r="J33" s="245"/>
      <c r="K33" s="33"/>
      <c r="L33" s="33"/>
      <c r="M33" s="248"/>
      <c r="N33" s="245"/>
      <c r="O33" s="245"/>
      <c r="P33" s="245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36</v>
      </c>
      <c r="F34" s="40">
        <v>0.21</v>
      </c>
      <c r="G34" s="105" t="s">
        <v>34</v>
      </c>
      <c r="H34" s="248">
        <f>ROUND((SUM(BG99:BG102)+SUM(BG120:BG187)), 2)</f>
        <v>0</v>
      </c>
      <c r="I34" s="245"/>
      <c r="J34" s="245"/>
      <c r="K34" s="33"/>
      <c r="L34" s="33"/>
      <c r="M34" s="248">
        <v>0</v>
      </c>
      <c r="N34" s="245"/>
      <c r="O34" s="245"/>
      <c r="P34" s="245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37</v>
      </c>
      <c r="F35" s="40">
        <v>0.15</v>
      </c>
      <c r="G35" s="105" t="s">
        <v>34</v>
      </c>
      <c r="H35" s="248">
        <f>ROUND((SUM(BH99:BH102)+SUM(BH120:BH187)), 2)</f>
        <v>0</v>
      </c>
      <c r="I35" s="245"/>
      <c r="J35" s="245"/>
      <c r="K35" s="33"/>
      <c r="L35" s="33"/>
      <c r="M35" s="248">
        <v>0</v>
      </c>
      <c r="N35" s="245"/>
      <c r="O35" s="245"/>
      <c r="P35" s="245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38</v>
      </c>
      <c r="F36" s="40">
        <v>0</v>
      </c>
      <c r="G36" s="105" t="s">
        <v>34</v>
      </c>
      <c r="H36" s="248">
        <f>ROUND((SUM(BI99:BI102)+SUM(BI120:BI187)), 2)</f>
        <v>0</v>
      </c>
      <c r="I36" s="245"/>
      <c r="J36" s="245"/>
      <c r="K36" s="33"/>
      <c r="L36" s="33"/>
      <c r="M36" s="248">
        <v>0</v>
      </c>
      <c r="N36" s="245"/>
      <c r="O36" s="245"/>
      <c r="P36" s="245"/>
      <c r="Q36" s="33"/>
      <c r="R36" s="34"/>
    </row>
    <row r="37" spans="2:18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1"/>
      <c r="D38" s="106" t="s">
        <v>39</v>
      </c>
      <c r="E38" s="72"/>
      <c r="F38" s="72"/>
      <c r="G38" s="107" t="s">
        <v>40</v>
      </c>
      <c r="H38" s="108" t="s">
        <v>41</v>
      </c>
      <c r="I38" s="72"/>
      <c r="J38" s="72"/>
      <c r="K38" s="72"/>
      <c r="L38" s="249">
        <f>SUM(M30:M36)</f>
        <v>0</v>
      </c>
      <c r="M38" s="249"/>
      <c r="N38" s="249"/>
      <c r="O38" s="249"/>
      <c r="P38" s="250"/>
      <c r="Q38" s="101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42</v>
      </c>
      <c r="E50" s="48"/>
      <c r="F50" s="48"/>
      <c r="G50" s="48"/>
      <c r="H50" s="49"/>
      <c r="I50" s="33"/>
      <c r="J50" s="47" t="s">
        <v>43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44</v>
      </c>
      <c r="E59" s="53"/>
      <c r="F59" s="53"/>
      <c r="G59" s="54" t="s">
        <v>45</v>
      </c>
      <c r="H59" s="55"/>
      <c r="I59" s="33"/>
      <c r="J59" s="52" t="s">
        <v>44</v>
      </c>
      <c r="K59" s="53"/>
      <c r="L59" s="53"/>
      <c r="M59" s="53"/>
      <c r="N59" s="54" t="s">
        <v>45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46</v>
      </c>
      <c r="E61" s="48"/>
      <c r="F61" s="48"/>
      <c r="G61" s="48"/>
      <c r="H61" s="49"/>
      <c r="I61" s="33"/>
      <c r="J61" s="47" t="s">
        <v>47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44</v>
      </c>
      <c r="E70" s="53"/>
      <c r="F70" s="53"/>
      <c r="G70" s="54" t="s">
        <v>45</v>
      </c>
      <c r="H70" s="55"/>
      <c r="I70" s="33"/>
      <c r="J70" s="52" t="s">
        <v>44</v>
      </c>
      <c r="K70" s="53"/>
      <c r="L70" s="53"/>
      <c r="M70" s="53"/>
      <c r="N70" s="54" t="s">
        <v>45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06" t="s">
        <v>90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16</v>
      </c>
      <c r="D78" s="33"/>
      <c r="E78" s="33"/>
      <c r="F78" s="243" t="str">
        <f>F6</f>
        <v>Výměna rozvodů vody, odpadů a oprava sociálního zařízení celé                       MŠ Komenského ve Studénce</v>
      </c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33"/>
      <c r="R78" s="34"/>
    </row>
    <row r="79" spans="2:18" s="1" customFormat="1" ht="36.950000000000003" customHeight="1" x14ac:dyDescent="0.3">
      <c r="B79" s="32"/>
      <c r="C79" s="66" t="s">
        <v>87</v>
      </c>
      <c r="D79" s="33"/>
      <c r="E79" s="33"/>
      <c r="F79" s="220" t="s">
        <v>579</v>
      </c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19</v>
      </c>
      <c r="D81" s="33"/>
      <c r="E81" s="33"/>
      <c r="F81" s="27"/>
      <c r="G81" s="33"/>
      <c r="H81" s="33"/>
      <c r="I81" s="33"/>
      <c r="J81" s="33"/>
      <c r="K81" s="29" t="s">
        <v>20</v>
      </c>
      <c r="L81" s="33"/>
      <c r="M81" s="246">
        <f>IF(O9="","",O9)</f>
        <v>44014</v>
      </c>
      <c r="N81" s="246"/>
      <c r="O81" s="246"/>
      <c r="P81" s="246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 x14ac:dyDescent="0.3">
      <c r="B83" s="32"/>
      <c r="C83" s="29" t="s">
        <v>21</v>
      </c>
      <c r="D83" s="33"/>
      <c r="E83" s="33"/>
      <c r="F83" s="27"/>
      <c r="G83" s="33"/>
      <c r="H83" s="33"/>
      <c r="I83" s="33"/>
      <c r="J83" s="33"/>
      <c r="K83" s="29" t="s">
        <v>26</v>
      </c>
      <c r="L83" s="33"/>
      <c r="M83" s="208" t="str">
        <f>E18</f>
        <v>EUROPROJEKT, ing. Krhovský</v>
      </c>
      <c r="N83" s="208"/>
      <c r="O83" s="208"/>
      <c r="P83" s="208"/>
      <c r="Q83" s="208"/>
      <c r="R83" s="34"/>
    </row>
    <row r="84" spans="2:47" s="1" customFormat="1" ht="14.45" customHeight="1" x14ac:dyDescent="0.3">
      <c r="B84" s="32"/>
      <c r="C84" s="29" t="s">
        <v>24</v>
      </c>
      <c r="D84" s="33"/>
      <c r="E84" s="33"/>
      <c r="F84" s="27" t="str">
        <f>IF(E15="","",E15)</f>
        <v>bude určen výběrem</v>
      </c>
      <c r="G84" s="33"/>
      <c r="H84" s="33"/>
      <c r="I84" s="33"/>
      <c r="J84" s="33"/>
      <c r="K84" s="29" t="s">
        <v>29</v>
      </c>
      <c r="L84" s="33"/>
      <c r="M84" s="208"/>
      <c r="N84" s="208"/>
      <c r="O84" s="208"/>
      <c r="P84" s="208"/>
      <c r="Q84" s="208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251" t="s">
        <v>91</v>
      </c>
      <c r="D86" s="252"/>
      <c r="E86" s="252"/>
      <c r="F86" s="252"/>
      <c r="G86" s="252"/>
      <c r="H86" s="101"/>
      <c r="I86" s="101"/>
      <c r="J86" s="101"/>
      <c r="K86" s="101"/>
      <c r="L86" s="101"/>
      <c r="M86" s="101"/>
      <c r="N86" s="251" t="s">
        <v>92</v>
      </c>
      <c r="O86" s="252"/>
      <c r="P86" s="252"/>
      <c r="Q86" s="252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09" t="s">
        <v>93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30">
        <f>N120</f>
        <v>0</v>
      </c>
      <c r="O88" s="253"/>
      <c r="P88" s="253"/>
      <c r="Q88" s="253"/>
      <c r="R88" s="34"/>
      <c r="AU88" s="19" t="s">
        <v>94</v>
      </c>
    </row>
    <row r="89" spans="2:47" s="6" customFormat="1" ht="24.95" customHeight="1" x14ac:dyDescent="0.3">
      <c r="B89" s="110"/>
      <c r="C89" s="111"/>
      <c r="D89" s="112" t="s">
        <v>95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57">
        <f>N121</f>
        <v>0</v>
      </c>
      <c r="O89" s="258"/>
      <c r="P89" s="258"/>
      <c r="Q89" s="258"/>
      <c r="R89" s="113"/>
    </row>
    <row r="90" spans="2:47" s="7" customFormat="1" ht="19.899999999999999" customHeight="1" x14ac:dyDescent="0.3">
      <c r="B90" s="114"/>
      <c r="C90" s="115"/>
      <c r="D90" s="116" t="s">
        <v>495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59">
        <f>N122</f>
        <v>0</v>
      </c>
      <c r="O90" s="260"/>
      <c r="P90" s="260"/>
      <c r="Q90" s="260"/>
      <c r="R90" s="117"/>
    </row>
    <row r="91" spans="2:47" s="7" customFormat="1" ht="19.899999999999999" customHeight="1" x14ac:dyDescent="0.3">
      <c r="B91" s="114"/>
      <c r="C91" s="115"/>
      <c r="D91" s="116"/>
      <c r="E91" s="115"/>
      <c r="F91" s="115"/>
      <c r="G91" s="115"/>
      <c r="H91" s="115"/>
      <c r="I91" s="115"/>
      <c r="J91" s="115"/>
      <c r="K91" s="115"/>
      <c r="L91" s="115"/>
      <c r="M91" s="115"/>
      <c r="N91" s="259"/>
      <c r="O91" s="260"/>
      <c r="P91" s="260"/>
      <c r="Q91" s="260"/>
      <c r="R91" s="117"/>
    </row>
    <row r="92" spans="2:47" s="7" customFormat="1" ht="19.899999999999999" customHeight="1" x14ac:dyDescent="0.3">
      <c r="B92" s="114"/>
      <c r="C92" s="115"/>
      <c r="D92" s="116" t="s">
        <v>256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59">
        <f>N138</f>
        <v>0</v>
      </c>
      <c r="O92" s="260"/>
      <c r="P92" s="260"/>
      <c r="Q92" s="260"/>
      <c r="R92" s="117"/>
    </row>
    <row r="93" spans="2:47" s="7" customFormat="1" ht="19.899999999999999" customHeight="1" x14ac:dyDescent="0.3">
      <c r="B93" s="114"/>
      <c r="C93" s="115"/>
      <c r="D93" s="116" t="s">
        <v>257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59">
        <f>N160</f>
        <v>0</v>
      </c>
      <c r="O93" s="260"/>
      <c r="P93" s="260"/>
      <c r="Q93" s="260"/>
      <c r="R93" s="117"/>
    </row>
    <row r="94" spans="2:47" s="7" customFormat="1" ht="19.899999999999999" customHeight="1" x14ac:dyDescent="0.3">
      <c r="B94" s="114"/>
      <c r="C94" s="115"/>
      <c r="D94" s="116" t="s">
        <v>258</v>
      </c>
      <c r="E94" s="115"/>
      <c r="F94" s="115"/>
      <c r="G94" s="115"/>
      <c r="H94" s="115"/>
      <c r="I94" s="115"/>
      <c r="J94" s="115"/>
      <c r="K94" s="115"/>
      <c r="L94" s="115"/>
      <c r="M94" s="115"/>
      <c r="N94" s="259">
        <f>N166</f>
        <v>0</v>
      </c>
      <c r="O94" s="260"/>
      <c r="P94" s="260"/>
      <c r="Q94" s="260"/>
      <c r="R94" s="117"/>
    </row>
    <row r="95" spans="2:47" s="7" customFormat="1" ht="19.899999999999999" customHeight="1" x14ac:dyDescent="0.3">
      <c r="B95" s="114"/>
      <c r="C95" s="115"/>
      <c r="D95" s="116" t="s">
        <v>259</v>
      </c>
      <c r="E95" s="115"/>
      <c r="F95" s="115"/>
      <c r="G95" s="115"/>
      <c r="H95" s="115"/>
      <c r="I95" s="115"/>
      <c r="J95" s="115"/>
      <c r="K95" s="115"/>
      <c r="L95" s="115"/>
      <c r="M95" s="115"/>
      <c r="N95" s="259">
        <f>N178</f>
        <v>0</v>
      </c>
      <c r="O95" s="260"/>
      <c r="P95" s="260"/>
      <c r="Q95" s="260"/>
      <c r="R95" s="117"/>
    </row>
    <row r="96" spans="2:47" s="7" customFormat="1" ht="19.899999999999999" customHeight="1" x14ac:dyDescent="0.3">
      <c r="B96" s="114"/>
      <c r="C96" s="115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259"/>
      <c r="O96" s="260"/>
      <c r="P96" s="260"/>
      <c r="Q96" s="260"/>
      <c r="R96" s="117"/>
    </row>
    <row r="97" spans="2:65" s="7" customFormat="1" ht="19.899999999999999" customHeight="1" x14ac:dyDescent="0.3">
      <c r="B97" s="114"/>
      <c r="C97" s="115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259"/>
      <c r="O97" s="260"/>
      <c r="P97" s="260"/>
      <c r="Q97" s="260"/>
      <c r="R97" s="117"/>
    </row>
    <row r="98" spans="2:65" s="1" customFormat="1" ht="21.75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65" s="1" customFormat="1" ht="29.25" customHeight="1" x14ac:dyDescent="0.3">
      <c r="B99" s="32"/>
      <c r="C99" s="109" t="s">
        <v>102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53"/>
      <c r="O99" s="254"/>
      <c r="P99" s="254"/>
      <c r="Q99" s="254"/>
      <c r="R99" s="34"/>
      <c r="T99" s="118"/>
      <c r="U99" s="119" t="s">
        <v>32</v>
      </c>
    </row>
    <row r="100" spans="2:65" s="1" customFormat="1" ht="18" customHeight="1" x14ac:dyDescent="0.3">
      <c r="B100" s="120"/>
      <c r="C100" s="121"/>
      <c r="D100" s="255" t="s">
        <v>103</v>
      </c>
      <c r="E100" s="255"/>
      <c r="F100" s="255"/>
      <c r="G100" s="255"/>
      <c r="H100" s="255"/>
      <c r="I100" s="121"/>
      <c r="J100" s="121"/>
      <c r="K100" s="121"/>
      <c r="L100" s="121"/>
      <c r="M100" s="121"/>
      <c r="N100" s="256"/>
      <c r="O100" s="256"/>
      <c r="P100" s="256"/>
      <c r="Q100" s="256"/>
      <c r="R100" s="123"/>
      <c r="S100" s="124"/>
      <c r="T100" s="125"/>
      <c r="U100" s="126" t="s">
        <v>35</v>
      </c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7" t="s">
        <v>104</v>
      </c>
      <c r="AZ100" s="124"/>
      <c r="BA100" s="124"/>
      <c r="BB100" s="124"/>
      <c r="BC100" s="124"/>
      <c r="BD100" s="124"/>
      <c r="BE100" s="128">
        <f>IF(U100="základní",N100,0)</f>
        <v>0</v>
      </c>
      <c r="BF100" s="128">
        <f>IF(U100="snížená",N100,0)</f>
        <v>0</v>
      </c>
      <c r="BG100" s="128">
        <f>IF(U100="zákl. přenesená",N100,0)</f>
        <v>0</v>
      </c>
      <c r="BH100" s="128">
        <f>IF(U100="sníž. přenesená",N100,0)</f>
        <v>0</v>
      </c>
      <c r="BI100" s="128">
        <f>IF(U100="nulová",N100,0)</f>
        <v>0</v>
      </c>
      <c r="BJ100" s="127" t="s">
        <v>105</v>
      </c>
      <c r="BK100" s="124"/>
      <c r="BL100" s="124"/>
      <c r="BM100" s="124"/>
    </row>
    <row r="101" spans="2:65" s="1" customFormat="1" ht="18" customHeight="1" x14ac:dyDescent="0.3">
      <c r="B101" s="120"/>
      <c r="C101" s="121"/>
      <c r="D101" s="122" t="s">
        <v>106</v>
      </c>
      <c r="E101" s="121"/>
      <c r="F101" s="121"/>
      <c r="G101" s="121"/>
      <c r="H101" s="121"/>
      <c r="I101" s="121"/>
      <c r="J101" s="121"/>
      <c r="K101" s="121"/>
      <c r="L101" s="121"/>
      <c r="M101" s="121"/>
      <c r="N101" s="256"/>
      <c r="O101" s="256"/>
      <c r="P101" s="256"/>
      <c r="Q101" s="256"/>
      <c r="R101" s="123"/>
      <c r="S101" s="124"/>
      <c r="T101" s="129"/>
      <c r="U101" s="130" t="s">
        <v>35</v>
      </c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7" t="s">
        <v>107</v>
      </c>
      <c r="AZ101" s="124"/>
      <c r="BA101" s="124"/>
      <c r="BB101" s="124"/>
      <c r="BC101" s="124"/>
      <c r="BD101" s="124"/>
      <c r="BE101" s="128">
        <f>IF(U101="základní",N101,0)</f>
        <v>0</v>
      </c>
      <c r="BF101" s="128">
        <f>IF(U101="snížená",N101,0)</f>
        <v>0</v>
      </c>
      <c r="BG101" s="128">
        <f>IF(U101="zákl. přenesená",N101,0)</f>
        <v>0</v>
      </c>
      <c r="BH101" s="128">
        <f>IF(U101="sníž. přenesená",N101,0)</f>
        <v>0</v>
      </c>
      <c r="BI101" s="128">
        <f>IF(U101="nulová",N101,0)</f>
        <v>0</v>
      </c>
      <c r="BJ101" s="127" t="s">
        <v>105</v>
      </c>
      <c r="BK101" s="124"/>
      <c r="BL101" s="124"/>
      <c r="BM101" s="124"/>
    </row>
    <row r="102" spans="2:65" s="1" customForma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5" s="1" customFormat="1" ht="29.25" customHeight="1" x14ac:dyDescent="0.3">
      <c r="B103" s="32"/>
      <c r="C103" s="100" t="s">
        <v>80</v>
      </c>
      <c r="D103" s="101"/>
      <c r="E103" s="101"/>
      <c r="F103" s="101"/>
      <c r="G103" s="101"/>
      <c r="H103" s="101"/>
      <c r="I103" s="101"/>
      <c r="J103" s="101"/>
      <c r="K103" s="101"/>
      <c r="L103" s="226">
        <f>ROUND(SUM(N88+N99),2)</f>
        <v>0</v>
      </c>
      <c r="M103" s="226"/>
      <c r="N103" s="226"/>
      <c r="O103" s="226"/>
      <c r="P103" s="226"/>
      <c r="Q103" s="226"/>
      <c r="R103" s="34"/>
    </row>
    <row r="104" spans="2:65" s="1" customFormat="1" ht="6.95" customHeight="1" x14ac:dyDescent="0.3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8" spans="2:65" s="1" customFormat="1" ht="6.95" customHeight="1" x14ac:dyDescent="0.3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09" spans="2:65" s="1" customFormat="1" ht="36.950000000000003" customHeight="1" x14ac:dyDescent="0.3">
      <c r="B109" s="32"/>
      <c r="C109" s="206" t="s">
        <v>108</v>
      </c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34"/>
    </row>
    <row r="110" spans="2:65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65" s="1" customFormat="1" ht="30" customHeight="1" x14ac:dyDescent="0.3">
      <c r="B111" s="32"/>
      <c r="C111" s="29" t="s">
        <v>16</v>
      </c>
      <c r="D111" s="33"/>
      <c r="E111" s="33"/>
      <c r="F111" s="243" t="str">
        <f>F6</f>
        <v>Výměna rozvodů vody, odpadů a oprava sociálního zařízení celé                       MŠ Komenského ve Studénce</v>
      </c>
      <c r="G111" s="244"/>
      <c r="H111" s="244"/>
      <c r="I111" s="244"/>
      <c r="J111" s="244"/>
      <c r="K111" s="244"/>
      <c r="L111" s="244"/>
      <c r="M111" s="244"/>
      <c r="N111" s="244"/>
      <c r="O111" s="244"/>
      <c r="P111" s="244"/>
      <c r="Q111" s="33"/>
      <c r="R111" s="34"/>
    </row>
    <row r="112" spans="2:65" s="1" customFormat="1" ht="36.950000000000003" customHeight="1" x14ac:dyDescent="0.3">
      <c r="B112" s="32"/>
      <c r="C112" s="66" t="s">
        <v>87</v>
      </c>
      <c r="D112" s="33"/>
      <c r="E112" s="33"/>
      <c r="F112" s="220" t="s">
        <v>579</v>
      </c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33"/>
      <c r="R112" s="34"/>
    </row>
    <row r="113" spans="2:65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8" customHeight="1" x14ac:dyDescent="0.3">
      <c r="B114" s="32"/>
      <c r="C114" s="29" t="s">
        <v>19</v>
      </c>
      <c r="D114" s="33"/>
      <c r="E114" s="33"/>
      <c r="F114" s="27"/>
      <c r="G114" s="33"/>
      <c r="H114" s="33"/>
      <c r="I114" s="33"/>
      <c r="J114" s="33"/>
      <c r="K114" s="29" t="s">
        <v>20</v>
      </c>
      <c r="L114" s="33"/>
      <c r="M114" s="246">
        <f>IF(O9="","",O9)</f>
        <v>44014</v>
      </c>
      <c r="N114" s="246"/>
      <c r="O114" s="246"/>
      <c r="P114" s="246"/>
      <c r="Q114" s="33"/>
      <c r="R114" s="34"/>
    </row>
    <row r="115" spans="2:65" s="1" customFormat="1" ht="6.9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5" x14ac:dyDescent="0.3">
      <c r="B116" s="32"/>
      <c r="C116" s="29" t="s">
        <v>21</v>
      </c>
      <c r="D116" s="33"/>
      <c r="E116" s="33"/>
      <c r="F116" s="27"/>
      <c r="G116" s="33"/>
      <c r="H116" s="33"/>
      <c r="I116" s="33"/>
      <c r="J116" s="33"/>
      <c r="K116" s="29" t="s">
        <v>26</v>
      </c>
      <c r="L116" s="33"/>
      <c r="M116" s="208" t="str">
        <f>E18</f>
        <v>EUROPROJEKT, ing. Krhovský</v>
      </c>
      <c r="N116" s="208"/>
      <c r="O116" s="208"/>
      <c r="P116" s="208"/>
      <c r="Q116" s="208"/>
      <c r="R116" s="34"/>
    </row>
    <row r="117" spans="2:65" s="1" customFormat="1" ht="14.45" customHeight="1" x14ac:dyDescent="0.3">
      <c r="B117" s="32"/>
      <c r="C117" s="29" t="s">
        <v>24</v>
      </c>
      <c r="D117" s="33"/>
      <c r="E117" s="33"/>
      <c r="F117" s="27" t="str">
        <f>IF(E15="","",E15)</f>
        <v>bude určen výběrem</v>
      </c>
      <c r="G117" s="33"/>
      <c r="H117" s="33"/>
      <c r="I117" s="33"/>
      <c r="J117" s="33"/>
      <c r="K117" s="29" t="s">
        <v>29</v>
      </c>
      <c r="L117" s="33"/>
      <c r="M117" s="208"/>
      <c r="N117" s="208"/>
      <c r="O117" s="208"/>
      <c r="P117" s="208"/>
      <c r="Q117" s="208"/>
      <c r="R117" s="34"/>
    </row>
    <row r="118" spans="2:65" s="1" customFormat="1" ht="10.3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8" customFormat="1" ht="29.25" customHeight="1" x14ac:dyDescent="0.3">
      <c r="B119" s="131"/>
      <c r="C119" s="132" t="s">
        <v>109</v>
      </c>
      <c r="D119" s="133" t="s">
        <v>110</v>
      </c>
      <c r="E119" s="133" t="s">
        <v>50</v>
      </c>
      <c r="F119" s="261" t="s">
        <v>111</v>
      </c>
      <c r="G119" s="261"/>
      <c r="H119" s="261"/>
      <c r="I119" s="261"/>
      <c r="J119" s="133" t="s">
        <v>112</v>
      </c>
      <c r="K119" s="133" t="s">
        <v>113</v>
      </c>
      <c r="L119" s="261" t="s">
        <v>114</v>
      </c>
      <c r="M119" s="261"/>
      <c r="N119" s="261" t="s">
        <v>92</v>
      </c>
      <c r="O119" s="261"/>
      <c r="P119" s="261"/>
      <c r="Q119" s="262"/>
      <c r="R119" s="134"/>
      <c r="T119" s="73" t="s">
        <v>115</v>
      </c>
      <c r="U119" s="74" t="s">
        <v>32</v>
      </c>
      <c r="V119" s="74" t="s">
        <v>116</v>
      </c>
      <c r="W119" s="74" t="s">
        <v>117</v>
      </c>
      <c r="X119" s="74" t="s">
        <v>118</v>
      </c>
      <c r="Y119" s="74" t="s">
        <v>119</v>
      </c>
      <c r="Z119" s="74" t="s">
        <v>120</v>
      </c>
      <c r="AA119" s="75" t="s">
        <v>121</v>
      </c>
    </row>
    <row r="120" spans="2:65" s="1" customFormat="1" ht="29.25" customHeight="1" x14ac:dyDescent="0.35">
      <c r="B120" s="32"/>
      <c r="C120" s="77" t="s">
        <v>88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292">
        <f>SUM(N122+N138+N160+N166+N178)</f>
        <v>0</v>
      </c>
      <c r="O120" s="293"/>
      <c r="P120" s="293"/>
      <c r="Q120" s="293"/>
      <c r="R120" s="34"/>
      <c r="T120" s="76"/>
      <c r="U120" s="48"/>
      <c r="V120" s="48"/>
      <c r="W120" s="135" t="e">
        <f>W121</f>
        <v>#REF!</v>
      </c>
      <c r="X120" s="48"/>
      <c r="Y120" s="135" t="e">
        <f>Y121</f>
        <v>#REF!</v>
      </c>
      <c r="Z120" s="48"/>
      <c r="AA120" s="136" t="e">
        <f>AA121</f>
        <v>#REF!</v>
      </c>
      <c r="AT120" s="19" t="s">
        <v>66</v>
      </c>
      <c r="AU120" s="19" t="s">
        <v>94</v>
      </c>
      <c r="BK120" s="137" t="e">
        <f>BK121</f>
        <v>#REF!</v>
      </c>
    </row>
    <row r="121" spans="2:65" s="9" customFormat="1" ht="37.35" customHeight="1" x14ac:dyDescent="0.35">
      <c r="B121" s="138"/>
      <c r="C121" s="139"/>
      <c r="D121" s="140" t="s">
        <v>95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273">
        <f>SUM(N122+N138+N160+N166+N178)</f>
        <v>0</v>
      </c>
      <c r="O121" s="257"/>
      <c r="P121" s="257"/>
      <c r="Q121" s="257"/>
      <c r="R121" s="141"/>
      <c r="T121" s="142"/>
      <c r="U121" s="139"/>
      <c r="V121" s="139"/>
      <c r="W121" s="143" t="e">
        <f>W122+#REF!+W138+W160+W166+W178+#REF!+#REF!</f>
        <v>#REF!</v>
      </c>
      <c r="X121" s="139"/>
      <c r="Y121" s="143" t="e">
        <f>Y122+#REF!+Y138+Y160+Y166+Y178+#REF!+#REF!</f>
        <v>#REF!</v>
      </c>
      <c r="Z121" s="139"/>
      <c r="AA121" s="144" t="e">
        <f>AA122+#REF!+AA138+AA160+AA166+AA178+#REF!+#REF!</f>
        <v>#REF!</v>
      </c>
      <c r="AR121" s="145" t="s">
        <v>105</v>
      </c>
      <c r="AT121" s="146" t="s">
        <v>66</v>
      </c>
      <c r="AU121" s="146" t="s">
        <v>67</v>
      </c>
      <c r="AY121" s="145" t="s">
        <v>122</v>
      </c>
      <c r="BK121" s="147" t="e">
        <f>BK122+#REF!+BK138+BK160+BK166+BK178+#REF!+#REF!</f>
        <v>#REF!</v>
      </c>
    </row>
    <row r="122" spans="2:65" s="9" customFormat="1" ht="19.899999999999999" customHeight="1" x14ac:dyDescent="0.3">
      <c r="B122" s="138"/>
      <c r="C122" s="189"/>
      <c r="D122" s="190" t="s">
        <v>495</v>
      </c>
      <c r="E122" s="190"/>
      <c r="F122" s="190"/>
      <c r="G122" s="190"/>
      <c r="H122" s="190"/>
      <c r="I122" s="190"/>
      <c r="J122" s="190"/>
      <c r="K122" s="190"/>
      <c r="L122" s="190"/>
      <c r="M122" s="190"/>
      <c r="N122" s="294">
        <f>SUM(N123:Q137)</f>
        <v>0</v>
      </c>
      <c r="O122" s="295"/>
      <c r="P122" s="295"/>
      <c r="Q122" s="295"/>
      <c r="R122" s="141"/>
      <c r="T122" s="142"/>
      <c r="U122" s="139"/>
      <c r="V122" s="139"/>
      <c r="W122" s="143">
        <f>SUM(W123:W137)</f>
        <v>7.1019999999999994</v>
      </c>
      <c r="X122" s="139"/>
      <c r="Y122" s="143">
        <f>SUM(Y123:Y137)</f>
        <v>5.4960000000000002E-2</v>
      </c>
      <c r="Z122" s="139"/>
      <c r="AA122" s="144">
        <f>SUM(AA123:AA137)</f>
        <v>0</v>
      </c>
      <c r="AR122" s="145" t="s">
        <v>105</v>
      </c>
      <c r="AT122" s="146" t="s">
        <v>66</v>
      </c>
      <c r="AU122" s="146" t="s">
        <v>73</v>
      </c>
      <c r="AY122" s="145" t="s">
        <v>122</v>
      </c>
      <c r="BK122" s="147">
        <f>SUM(BK123:BK137)</f>
        <v>0</v>
      </c>
    </row>
    <row r="123" spans="2:65" s="1" customFormat="1" ht="25.5" customHeight="1" x14ac:dyDescent="0.3">
      <c r="B123" s="120"/>
      <c r="C123" s="149">
        <v>1</v>
      </c>
      <c r="D123" s="149" t="s">
        <v>123</v>
      </c>
      <c r="E123" s="150" t="s">
        <v>496</v>
      </c>
      <c r="F123" s="242" t="s">
        <v>497</v>
      </c>
      <c r="G123" s="242"/>
      <c r="H123" s="242"/>
      <c r="I123" s="242"/>
      <c r="J123" s="151" t="s">
        <v>250</v>
      </c>
      <c r="K123" s="152">
        <v>67</v>
      </c>
      <c r="L123" s="240"/>
      <c r="M123" s="240"/>
      <c r="N123" s="240">
        <f>ROUND(L123*K123,2)</f>
        <v>0</v>
      </c>
      <c r="O123" s="240"/>
      <c r="P123" s="240"/>
      <c r="Q123" s="240"/>
      <c r="R123" s="123"/>
      <c r="T123" s="153" t="s">
        <v>5</v>
      </c>
      <c r="U123" s="41" t="s">
        <v>35</v>
      </c>
      <c r="V123" s="154">
        <v>0.106</v>
      </c>
      <c r="W123" s="154">
        <f>V123*K123</f>
        <v>7.1019999999999994</v>
      </c>
      <c r="X123" s="154">
        <v>6.0000000000000002E-5</v>
      </c>
      <c r="Y123" s="154">
        <f>X123*K123</f>
        <v>4.0200000000000001E-3</v>
      </c>
      <c r="Z123" s="154">
        <v>0</v>
      </c>
      <c r="AA123" s="155">
        <f>Z123*K123</f>
        <v>0</v>
      </c>
      <c r="AR123" s="19" t="s">
        <v>127</v>
      </c>
      <c r="AT123" s="19" t="s">
        <v>123</v>
      </c>
      <c r="AU123" s="19" t="s">
        <v>105</v>
      </c>
      <c r="AY123" s="19" t="s">
        <v>122</v>
      </c>
      <c r="BE123" s="156">
        <f>IF(U123="základní",N123,0)</f>
        <v>0</v>
      </c>
      <c r="BF123" s="156">
        <f>IF(U123="snížená",N123,0)</f>
        <v>0</v>
      </c>
      <c r="BG123" s="156">
        <f>IF(U123="zákl. přenesená",N123,0)</f>
        <v>0</v>
      </c>
      <c r="BH123" s="156">
        <f>IF(U123="sníž. přenesená",N123,0)</f>
        <v>0</v>
      </c>
      <c r="BI123" s="156">
        <f>IF(U123="nulová",N123,0)</f>
        <v>0</v>
      </c>
      <c r="BJ123" s="19" t="s">
        <v>105</v>
      </c>
      <c r="BK123" s="156">
        <f>ROUND(L123*K123,2)</f>
        <v>0</v>
      </c>
      <c r="BL123" s="19" t="s">
        <v>127</v>
      </c>
      <c r="BM123" s="19" t="s">
        <v>260</v>
      </c>
    </row>
    <row r="124" spans="2:65" s="10" customFormat="1" ht="105" customHeight="1" x14ac:dyDescent="0.3">
      <c r="B124" s="157"/>
      <c r="C124" s="191"/>
      <c r="D124" s="191"/>
      <c r="E124" s="192" t="s">
        <v>5</v>
      </c>
      <c r="F124" s="290" t="s">
        <v>503</v>
      </c>
      <c r="G124" s="291"/>
      <c r="H124" s="291"/>
      <c r="I124" s="291"/>
      <c r="J124" s="191"/>
      <c r="K124" s="193">
        <v>67</v>
      </c>
      <c r="L124" s="191"/>
      <c r="M124" s="191"/>
      <c r="N124" s="191"/>
      <c r="O124" s="191"/>
      <c r="P124" s="191"/>
      <c r="Q124" s="191"/>
      <c r="R124" s="161"/>
      <c r="T124" s="162"/>
      <c r="U124" s="158"/>
      <c r="V124" s="158"/>
      <c r="W124" s="158"/>
      <c r="X124" s="158"/>
      <c r="Y124" s="158"/>
      <c r="Z124" s="158"/>
      <c r="AA124" s="163"/>
      <c r="AT124" s="164" t="s">
        <v>129</v>
      </c>
      <c r="AU124" s="164" t="s">
        <v>105</v>
      </c>
      <c r="AV124" s="10" t="s">
        <v>105</v>
      </c>
      <c r="AW124" s="10" t="s">
        <v>28</v>
      </c>
      <c r="AX124" s="10" t="s">
        <v>73</v>
      </c>
      <c r="AY124" s="164" t="s">
        <v>122</v>
      </c>
    </row>
    <row r="125" spans="2:65" s="1" customFormat="1" ht="25.5" customHeight="1" x14ac:dyDescent="0.3">
      <c r="B125" s="120"/>
      <c r="C125" s="185">
        <v>2</v>
      </c>
      <c r="D125" s="185" t="s">
        <v>130</v>
      </c>
      <c r="E125" s="186" t="s">
        <v>498</v>
      </c>
      <c r="F125" s="288" t="s">
        <v>505</v>
      </c>
      <c r="G125" s="288"/>
      <c r="H125" s="288"/>
      <c r="I125" s="288"/>
      <c r="J125" s="187" t="s">
        <v>250</v>
      </c>
      <c r="K125" s="188">
        <v>67</v>
      </c>
      <c r="L125" s="289"/>
      <c r="M125" s="289"/>
      <c r="N125" s="289">
        <f>ROUND(L125*K125,2)</f>
        <v>0</v>
      </c>
      <c r="O125" s="240"/>
      <c r="P125" s="240"/>
      <c r="Q125" s="240"/>
      <c r="R125" s="123"/>
      <c r="T125" s="153" t="s">
        <v>5</v>
      </c>
      <c r="U125" s="41" t="s">
        <v>35</v>
      </c>
      <c r="V125" s="154">
        <v>0</v>
      </c>
      <c r="W125" s="154">
        <f t="shared" ref="W125:W137" si="0">V125*K125</f>
        <v>0</v>
      </c>
      <c r="X125" s="154">
        <v>6.9999999999999994E-5</v>
      </c>
      <c r="Y125" s="154">
        <f t="shared" ref="Y125:Y137" si="1">X125*K125</f>
        <v>4.6899999999999997E-3</v>
      </c>
      <c r="Z125" s="154">
        <v>0</v>
      </c>
      <c r="AA125" s="155">
        <f t="shared" ref="AA125:AA137" si="2">Z125*K125</f>
        <v>0</v>
      </c>
      <c r="AR125" s="19" t="s">
        <v>132</v>
      </c>
      <c r="AT125" s="19" t="s">
        <v>130</v>
      </c>
      <c r="AU125" s="19" t="s">
        <v>105</v>
      </c>
      <c r="AY125" s="19" t="s">
        <v>122</v>
      </c>
      <c r="BE125" s="156">
        <f t="shared" ref="BE125:BE137" si="3">IF(U125="základní",N125,0)</f>
        <v>0</v>
      </c>
      <c r="BF125" s="156">
        <f t="shared" ref="BF125:BF137" si="4">IF(U125="snížená",N125,0)</f>
        <v>0</v>
      </c>
      <c r="BG125" s="156">
        <f t="shared" ref="BG125:BG137" si="5">IF(U125="zákl. přenesená",N125,0)</f>
        <v>0</v>
      </c>
      <c r="BH125" s="156">
        <f t="shared" ref="BH125:BH137" si="6">IF(U125="sníž. přenesená",N125,0)</f>
        <v>0</v>
      </c>
      <c r="BI125" s="156">
        <f t="shared" ref="BI125:BI137" si="7">IF(U125="nulová",N125,0)</f>
        <v>0</v>
      </c>
      <c r="BJ125" s="19" t="s">
        <v>105</v>
      </c>
      <c r="BK125" s="156">
        <f t="shared" ref="BK125:BK137" si="8">ROUND(L125*K125,2)</f>
        <v>0</v>
      </c>
      <c r="BL125" s="19" t="s">
        <v>127</v>
      </c>
      <c r="BM125" s="19" t="s">
        <v>261</v>
      </c>
    </row>
    <row r="126" spans="2:65" s="1" customFormat="1" ht="25.5" customHeight="1" x14ac:dyDescent="0.3">
      <c r="B126" s="120"/>
      <c r="C126" s="149">
        <v>3</v>
      </c>
      <c r="D126" s="149" t="s">
        <v>123</v>
      </c>
      <c r="E126" s="150" t="s">
        <v>499</v>
      </c>
      <c r="F126" s="241" t="s">
        <v>504</v>
      </c>
      <c r="G126" s="242"/>
      <c r="H126" s="242"/>
      <c r="I126" s="242"/>
      <c r="J126" s="151" t="s">
        <v>250</v>
      </c>
      <c r="K126" s="152">
        <v>129</v>
      </c>
      <c r="L126" s="240"/>
      <c r="M126" s="240"/>
      <c r="N126" s="240">
        <f>ROUND(L126*K126,2)</f>
        <v>0</v>
      </c>
      <c r="O126" s="240"/>
      <c r="P126" s="240"/>
      <c r="Q126" s="240"/>
      <c r="R126" s="123"/>
      <c r="T126" s="153" t="s">
        <v>5</v>
      </c>
      <c r="U126" s="41" t="s">
        <v>35</v>
      </c>
      <c r="V126" s="154">
        <v>0</v>
      </c>
      <c r="W126" s="154">
        <f t="shared" si="0"/>
        <v>0</v>
      </c>
      <c r="X126" s="154">
        <v>6.9999999999999994E-5</v>
      </c>
      <c r="Y126" s="154">
        <f t="shared" si="1"/>
        <v>9.0299999999999998E-3</v>
      </c>
      <c r="Z126" s="154">
        <v>0</v>
      </c>
      <c r="AA126" s="155">
        <f t="shared" si="2"/>
        <v>0</v>
      </c>
      <c r="AR126" s="19" t="s">
        <v>132</v>
      </c>
      <c r="AT126" s="19" t="s">
        <v>130</v>
      </c>
      <c r="AU126" s="19" t="s">
        <v>105</v>
      </c>
      <c r="AY126" s="19" t="s">
        <v>122</v>
      </c>
      <c r="BE126" s="156">
        <f t="shared" si="3"/>
        <v>0</v>
      </c>
      <c r="BF126" s="156">
        <f t="shared" si="4"/>
        <v>0</v>
      </c>
      <c r="BG126" s="156">
        <f t="shared" si="5"/>
        <v>0</v>
      </c>
      <c r="BH126" s="156">
        <f t="shared" si="6"/>
        <v>0</v>
      </c>
      <c r="BI126" s="156">
        <f t="shared" si="7"/>
        <v>0</v>
      </c>
      <c r="BJ126" s="19" t="s">
        <v>105</v>
      </c>
      <c r="BK126" s="156">
        <f t="shared" si="8"/>
        <v>0</v>
      </c>
      <c r="BL126" s="19" t="s">
        <v>127</v>
      </c>
      <c r="BM126" s="19" t="s">
        <v>262</v>
      </c>
    </row>
    <row r="127" spans="2:65" s="1" customFormat="1" ht="106.5" customHeight="1" x14ac:dyDescent="0.3">
      <c r="B127" s="120"/>
      <c r="C127" s="191"/>
      <c r="D127" s="191"/>
      <c r="E127" s="192" t="s">
        <v>5</v>
      </c>
      <c r="F127" s="290" t="s">
        <v>503</v>
      </c>
      <c r="G127" s="291"/>
      <c r="H127" s="291"/>
      <c r="I127" s="291"/>
      <c r="J127" s="191"/>
      <c r="K127" s="193">
        <v>129</v>
      </c>
      <c r="L127" s="191"/>
      <c r="M127" s="191"/>
      <c r="N127" s="191"/>
      <c r="O127" s="191"/>
      <c r="P127" s="191"/>
      <c r="Q127" s="191"/>
      <c r="R127" s="123"/>
      <c r="T127" s="153"/>
      <c r="U127" s="41"/>
      <c r="V127" s="154"/>
      <c r="W127" s="154"/>
      <c r="X127" s="154"/>
      <c r="Y127" s="154"/>
      <c r="Z127" s="154"/>
      <c r="AA127" s="155"/>
      <c r="AR127" s="19"/>
      <c r="AT127" s="19"/>
      <c r="AU127" s="19"/>
      <c r="AY127" s="19"/>
      <c r="BE127" s="156"/>
      <c r="BF127" s="156"/>
      <c r="BG127" s="156"/>
      <c r="BH127" s="156"/>
      <c r="BI127" s="156"/>
      <c r="BJ127" s="19"/>
      <c r="BK127" s="156"/>
      <c r="BL127" s="19"/>
      <c r="BM127" s="19"/>
    </row>
    <row r="128" spans="2:65" s="1" customFormat="1" ht="25.5" customHeight="1" x14ac:dyDescent="0.3">
      <c r="B128" s="120"/>
      <c r="C128" s="185">
        <v>4</v>
      </c>
      <c r="D128" s="185" t="s">
        <v>130</v>
      </c>
      <c r="E128" s="186" t="s">
        <v>500</v>
      </c>
      <c r="F128" s="288" t="s">
        <v>506</v>
      </c>
      <c r="G128" s="288"/>
      <c r="H128" s="288"/>
      <c r="I128" s="288"/>
      <c r="J128" s="187" t="s">
        <v>250</v>
      </c>
      <c r="K128" s="188">
        <v>129</v>
      </c>
      <c r="L128" s="289"/>
      <c r="M128" s="289"/>
      <c r="N128" s="289">
        <f>ROUND(L128*K128,2)</f>
        <v>0</v>
      </c>
      <c r="O128" s="240"/>
      <c r="P128" s="240"/>
      <c r="Q128" s="240"/>
      <c r="R128" s="123"/>
      <c r="T128" s="153" t="s">
        <v>5</v>
      </c>
      <c r="U128" s="41" t="s">
        <v>35</v>
      </c>
      <c r="V128" s="154">
        <v>0</v>
      </c>
      <c r="W128" s="154">
        <f t="shared" si="0"/>
        <v>0</v>
      </c>
      <c r="X128" s="154">
        <v>8.0000000000000007E-5</v>
      </c>
      <c r="Y128" s="154">
        <f t="shared" si="1"/>
        <v>1.0320000000000001E-2</v>
      </c>
      <c r="Z128" s="154">
        <v>0</v>
      </c>
      <c r="AA128" s="155">
        <f t="shared" si="2"/>
        <v>0</v>
      </c>
      <c r="AR128" s="19" t="s">
        <v>132</v>
      </c>
      <c r="AT128" s="19" t="s">
        <v>130</v>
      </c>
      <c r="AU128" s="19" t="s">
        <v>105</v>
      </c>
      <c r="AY128" s="19" t="s">
        <v>122</v>
      </c>
      <c r="BE128" s="156">
        <f t="shared" si="3"/>
        <v>0</v>
      </c>
      <c r="BF128" s="156">
        <f t="shared" si="4"/>
        <v>0</v>
      </c>
      <c r="BG128" s="156">
        <f t="shared" si="5"/>
        <v>0</v>
      </c>
      <c r="BH128" s="156">
        <f t="shared" si="6"/>
        <v>0</v>
      </c>
      <c r="BI128" s="156">
        <f t="shared" si="7"/>
        <v>0</v>
      </c>
      <c r="BJ128" s="19" t="s">
        <v>105</v>
      </c>
      <c r="BK128" s="156">
        <f t="shared" si="8"/>
        <v>0</v>
      </c>
      <c r="BL128" s="19" t="s">
        <v>127</v>
      </c>
      <c r="BM128" s="19" t="s">
        <v>263</v>
      </c>
    </row>
    <row r="129" spans="2:65" s="1" customFormat="1" ht="66.75" customHeight="1" x14ac:dyDescent="0.3">
      <c r="B129" s="120"/>
      <c r="C129" s="149">
        <v>5</v>
      </c>
      <c r="D129" s="149" t="s">
        <v>123</v>
      </c>
      <c r="E129" s="150" t="s">
        <v>501</v>
      </c>
      <c r="F129" s="241" t="s">
        <v>513</v>
      </c>
      <c r="G129" s="242"/>
      <c r="H129" s="242"/>
      <c r="I129" s="242"/>
      <c r="J129" s="151" t="s">
        <v>250</v>
      </c>
      <c r="K129" s="152">
        <v>269</v>
      </c>
      <c r="L129" s="240"/>
      <c r="M129" s="240"/>
      <c r="N129" s="240">
        <f>ROUND(L129*K129,2)</f>
        <v>0</v>
      </c>
      <c r="O129" s="240"/>
      <c r="P129" s="240"/>
      <c r="Q129" s="240"/>
      <c r="R129" s="123"/>
      <c r="T129" s="153" t="s">
        <v>5</v>
      </c>
      <c r="U129" s="41" t="s">
        <v>35</v>
      </c>
      <c r="V129" s="154">
        <v>0</v>
      </c>
      <c r="W129" s="154">
        <f t="shared" si="0"/>
        <v>0</v>
      </c>
      <c r="X129" s="154">
        <v>1E-4</v>
      </c>
      <c r="Y129" s="154">
        <f t="shared" si="1"/>
        <v>2.69E-2</v>
      </c>
      <c r="Z129" s="154">
        <v>0</v>
      </c>
      <c r="AA129" s="155">
        <f t="shared" si="2"/>
        <v>0</v>
      </c>
      <c r="AR129" s="19" t="s">
        <v>132</v>
      </c>
      <c r="AT129" s="19" t="s">
        <v>130</v>
      </c>
      <c r="AU129" s="19" t="s">
        <v>105</v>
      </c>
      <c r="AY129" s="19" t="s">
        <v>122</v>
      </c>
      <c r="BE129" s="156">
        <f t="shared" si="3"/>
        <v>0</v>
      </c>
      <c r="BF129" s="156">
        <f t="shared" si="4"/>
        <v>0</v>
      </c>
      <c r="BG129" s="156">
        <f t="shared" si="5"/>
        <v>0</v>
      </c>
      <c r="BH129" s="156">
        <f t="shared" si="6"/>
        <v>0</v>
      </c>
      <c r="BI129" s="156">
        <f t="shared" si="7"/>
        <v>0</v>
      </c>
      <c r="BJ129" s="19" t="s">
        <v>105</v>
      </c>
      <c r="BK129" s="156">
        <f t="shared" si="8"/>
        <v>0</v>
      </c>
      <c r="BL129" s="19" t="s">
        <v>127</v>
      </c>
      <c r="BM129" s="19" t="s">
        <v>264</v>
      </c>
    </row>
    <row r="130" spans="2:65" s="1" customFormat="1" ht="26.25" customHeight="1" x14ac:dyDescent="0.3">
      <c r="B130" s="120"/>
      <c r="C130" s="149">
        <v>6</v>
      </c>
      <c r="D130" s="149" t="s">
        <v>123</v>
      </c>
      <c r="E130" s="150" t="s">
        <v>496</v>
      </c>
      <c r="F130" s="242" t="s">
        <v>497</v>
      </c>
      <c r="G130" s="242"/>
      <c r="H130" s="242"/>
      <c r="I130" s="242"/>
      <c r="J130" s="151" t="s">
        <v>250</v>
      </c>
      <c r="K130" s="152">
        <v>73</v>
      </c>
      <c r="L130" s="240"/>
      <c r="M130" s="240"/>
      <c r="N130" s="240">
        <f>ROUND(L130*K130,2)</f>
        <v>0</v>
      </c>
      <c r="O130" s="240"/>
      <c r="P130" s="240"/>
      <c r="Q130" s="240"/>
      <c r="R130" s="123"/>
      <c r="T130" s="153"/>
      <c r="U130" s="41"/>
      <c r="V130" s="154"/>
      <c r="W130" s="154"/>
      <c r="X130" s="154"/>
      <c r="Y130" s="154"/>
      <c r="Z130" s="154"/>
      <c r="AA130" s="155"/>
      <c r="AR130" s="19"/>
      <c r="AT130" s="19"/>
      <c r="AU130" s="19"/>
      <c r="AY130" s="19"/>
      <c r="BE130" s="156"/>
      <c r="BF130" s="156"/>
      <c r="BG130" s="156"/>
      <c r="BH130" s="156"/>
      <c r="BI130" s="156"/>
      <c r="BJ130" s="19"/>
      <c r="BK130" s="156"/>
      <c r="BL130" s="19"/>
      <c r="BM130" s="19"/>
    </row>
    <row r="131" spans="2:65" s="1" customFormat="1" ht="45.75" customHeight="1" x14ac:dyDescent="0.3">
      <c r="B131" s="120"/>
      <c r="C131" s="191"/>
      <c r="D131" s="191"/>
      <c r="E131" s="192" t="s">
        <v>5</v>
      </c>
      <c r="F131" s="263" t="s">
        <v>588</v>
      </c>
      <c r="G131" s="291"/>
      <c r="H131" s="291"/>
      <c r="I131" s="291"/>
      <c r="J131" s="191"/>
      <c r="K131" s="193">
        <v>73</v>
      </c>
      <c r="L131" s="191"/>
      <c r="M131" s="191"/>
      <c r="N131" s="191"/>
      <c r="O131" s="191"/>
      <c r="P131" s="191"/>
      <c r="Q131" s="191"/>
      <c r="R131" s="123"/>
      <c r="T131" s="153"/>
      <c r="U131" s="41"/>
      <c r="V131" s="154"/>
      <c r="W131" s="154"/>
      <c r="X131" s="154"/>
      <c r="Y131" s="154"/>
      <c r="Z131" s="154"/>
      <c r="AA131" s="155"/>
      <c r="AR131" s="19"/>
      <c r="AT131" s="19"/>
      <c r="AU131" s="19"/>
      <c r="AY131" s="19"/>
      <c r="BE131" s="156"/>
      <c r="BF131" s="156"/>
      <c r="BG131" s="156"/>
      <c r="BH131" s="156"/>
      <c r="BI131" s="156"/>
      <c r="BJ131" s="19"/>
      <c r="BK131" s="156"/>
      <c r="BL131" s="19"/>
      <c r="BM131" s="19"/>
    </row>
    <row r="132" spans="2:65" s="1" customFormat="1" ht="33.75" customHeight="1" x14ac:dyDescent="0.3">
      <c r="B132" s="120"/>
      <c r="C132" s="185">
        <v>7</v>
      </c>
      <c r="D132" s="185" t="s">
        <v>130</v>
      </c>
      <c r="E132" s="186" t="s">
        <v>498</v>
      </c>
      <c r="F132" s="265" t="s">
        <v>587</v>
      </c>
      <c r="G132" s="288"/>
      <c r="H132" s="288"/>
      <c r="I132" s="288"/>
      <c r="J132" s="187" t="s">
        <v>250</v>
      </c>
      <c r="K132" s="188">
        <v>73</v>
      </c>
      <c r="L132" s="289"/>
      <c r="M132" s="289"/>
      <c r="N132" s="289">
        <f t="shared" ref="N132:N137" si="9">ROUND(L132*K132,2)</f>
        <v>0</v>
      </c>
      <c r="O132" s="240"/>
      <c r="P132" s="240"/>
      <c r="Q132" s="240"/>
      <c r="R132" s="123"/>
      <c r="T132" s="153"/>
      <c r="U132" s="41"/>
      <c r="V132" s="154"/>
      <c r="W132" s="154"/>
      <c r="X132" s="154"/>
      <c r="Y132" s="154"/>
      <c r="Z132" s="154"/>
      <c r="AA132" s="155"/>
      <c r="AR132" s="19"/>
      <c r="AT132" s="19"/>
      <c r="AU132" s="19"/>
      <c r="AY132" s="19"/>
      <c r="BE132" s="156"/>
      <c r="BF132" s="156"/>
      <c r="BG132" s="156"/>
      <c r="BH132" s="156"/>
      <c r="BI132" s="156"/>
      <c r="BJ132" s="19"/>
      <c r="BK132" s="156"/>
      <c r="BL132" s="19"/>
      <c r="BM132" s="19"/>
    </row>
    <row r="133" spans="2:65" s="1" customFormat="1" ht="30.75" customHeight="1" x14ac:dyDescent="0.3">
      <c r="B133" s="120"/>
      <c r="C133" s="149">
        <v>8</v>
      </c>
      <c r="D133" s="149" t="s">
        <v>123</v>
      </c>
      <c r="E133" s="150" t="s">
        <v>507</v>
      </c>
      <c r="F133" s="242" t="s">
        <v>508</v>
      </c>
      <c r="G133" s="242"/>
      <c r="H133" s="242"/>
      <c r="I133" s="242"/>
      <c r="J133" s="151" t="s">
        <v>250</v>
      </c>
      <c r="K133" s="152">
        <v>140</v>
      </c>
      <c r="L133" s="240"/>
      <c r="M133" s="240"/>
      <c r="N133" s="240">
        <f t="shared" si="9"/>
        <v>0</v>
      </c>
      <c r="O133" s="240"/>
      <c r="P133" s="240"/>
      <c r="Q133" s="240"/>
      <c r="R133" s="123"/>
      <c r="T133" s="153"/>
      <c r="U133" s="41"/>
      <c r="V133" s="154"/>
      <c r="W133" s="154"/>
      <c r="X133" s="154"/>
      <c r="Y133" s="154"/>
      <c r="Z133" s="154"/>
      <c r="AA133" s="155"/>
      <c r="AR133" s="19"/>
      <c r="AT133" s="19"/>
      <c r="AU133" s="19"/>
      <c r="AY133" s="19"/>
      <c r="BE133" s="156"/>
      <c r="BF133" s="156"/>
      <c r="BG133" s="156"/>
      <c r="BH133" s="156"/>
      <c r="BI133" s="156"/>
      <c r="BJ133" s="19"/>
      <c r="BK133" s="156"/>
      <c r="BL133" s="19"/>
      <c r="BM133" s="19"/>
    </row>
    <row r="134" spans="2:65" s="1" customFormat="1" ht="30.75" customHeight="1" x14ac:dyDescent="0.3">
      <c r="B134" s="120"/>
      <c r="C134" s="197">
        <v>9</v>
      </c>
      <c r="D134" s="197" t="s">
        <v>123</v>
      </c>
      <c r="E134" s="198" t="s">
        <v>605</v>
      </c>
      <c r="F134" s="296" t="s">
        <v>606</v>
      </c>
      <c r="G134" s="296"/>
      <c r="H134" s="296"/>
      <c r="I134" s="296"/>
      <c r="J134" s="199" t="s">
        <v>515</v>
      </c>
      <c r="K134" s="200">
        <v>7</v>
      </c>
      <c r="L134" s="297"/>
      <c r="M134" s="297"/>
      <c r="N134" s="297">
        <f t="shared" si="9"/>
        <v>0</v>
      </c>
      <c r="O134" s="297"/>
      <c r="P134" s="297"/>
      <c r="Q134" s="297"/>
      <c r="R134" s="123"/>
      <c r="T134" s="153"/>
      <c r="U134" s="41"/>
      <c r="V134" s="154"/>
      <c r="W134" s="154"/>
      <c r="X134" s="154"/>
      <c r="Y134" s="154"/>
      <c r="Z134" s="154"/>
      <c r="AA134" s="155"/>
      <c r="AR134" s="19"/>
      <c r="AT134" s="19"/>
      <c r="AU134" s="19"/>
      <c r="AY134" s="19"/>
      <c r="BE134" s="156"/>
      <c r="BF134" s="156"/>
      <c r="BG134" s="156"/>
      <c r="BH134" s="156"/>
      <c r="BI134" s="156"/>
      <c r="BJ134" s="19"/>
      <c r="BK134" s="156"/>
      <c r="BL134" s="19"/>
      <c r="BM134" s="19"/>
    </row>
    <row r="135" spans="2:65" s="1" customFormat="1" ht="36.75" customHeight="1" x14ac:dyDescent="0.3">
      <c r="B135" s="120"/>
      <c r="C135" s="149">
        <v>10</v>
      </c>
      <c r="D135" s="149" t="s">
        <v>123</v>
      </c>
      <c r="E135" s="150" t="s">
        <v>509</v>
      </c>
      <c r="F135" s="242" t="s">
        <v>510</v>
      </c>
      <c r="G135" s="242"/>
      <c r="H135" s="242"/>
      <c r="I135" s="242"/>
      <c r="J135" s="151" t="s">
        <v>250</v>
      </c>
      <c r="K135" s="152">
        <v>140</v>
      </c>
      <c r="L135" s="240"/>
      <c r="M135" s="240"/>
      <c r="N135" s="240">
        <f t="shared" si="9"/>
        <v>0</v>
      </c>
      <c r="O135" s="240"/>
      <c r="P135" s="240"/>
      <c r="Q135" s="240"/>
      <c r="R135" s="123"/>
      <c r="T135" s="153"/>
      <c r="U135" s="41"/>
      <c r="V135" s="154"/>
      <c r="W135" s="154"/>
      <c r="X135" s="154"/>
      <c r="Y135" s="154"/>
      <c r="Z135" s="154"/>
      <c r="AA135" s="155"/>
      <c r="AR135" s="19"/>
      <c r="AT135" s="19"/>
      <c r="AU135" s="19"/>
      <c r="AY135" s="19"/>
      <c r="BE135" s="156"/>
      <c r="BF135" s="156"/>
      <c r="BG135" s="156"/>
      <c r="BH135" s="156"/>
      <c r="BI135" s="156"/>
      <c r="BJ135" s="19"/>
      <c r="BK135" s="156"/>
      <c r="BL135" s="19"/>
      <c r="BM135" s="19"/>
    </row>
    <row r="136" spans="2:65" s="1" customFormat="1" ht="23.25" customHeight="1" x14ac:dyDescent="0.3">
      <c r="B136" s="120"/>
      <c r="C136" s="149">
        <v>11</v>
      </c>
      <c r="D136" s="149" t="s">
        <v>123</v>
      </c>
      <c r="E136" s="150" t="s">
        <v>511</v>
      </c>
      <c r="F136" s="242" t="s">
        <v>512</v>
      </c>
      <c r="G136" s="242"/>
      <c r="H136" s="242"/>
      <c r="I136" s="242"/>
      <c r="J136" s="151" t="s">
        <v>250</v>
      </c>
      <c r="K136" s="152">
        <v>129</v>
      </c>
      <c r="L136" s="240"/>
      <c r="M136" s="240"/>
      <c r="N136" s="240">
        <f t="shared" si="9"/>
        <v>0</v>
      </c>
      <c r="O136" s="240"/>
      <c r="P136" s="240"/>
      <c r="Q136" s="240"/>
      <c r="R136" s="123"/>
      <c r="T136" s="153"/>
      <c r="U136" s="41"/>
      <c r="V136" s="154"/>
      <c r="W136" s="154"/>
      <c r="X136" s="154"/>
      <c r="Y136" s="154"/>
      <c r="Z136" s="154"/>
      <c r="AA136" s="155"/>
      <c r="AR136" s="19"/>
      <c r="AT136" s="19"/>
      <c r="AU136" s="19"/>
      <c r="AY136" s="19"/>
      <c r="BE136" s="156"/>
      <c r="BF136" s="156"/>
      <c r="BG136" s="156"/>
      <c r="BH136" s="156"/>
      <c r="BI136" s="156"/>
      <c r="BJ136" s="19"/>
      <c r="BK136" s="156"/>
      <c r="BL136" s="19"/>
      <c r="BM136" s="19"/>
    </row>
    <row r="137" spans="2:65" s="1" customFormat="1" ht="25.5" customHeight="1" x14ac:dyDescent="0.3">
      <c r="B137" s="120"/>
      <c r="C137" s="149">
        <v>12</v>
      </c>
      <c r="D137" s="149" t="s">
        <v>123</v>
      </c>
      <c r="E137" s="150" t="s">
        <v>502</v>
      </c>
      <c r="F137" s="241" t="s">
        <v>529</v>
      </c>
      <c r="G137" s="242"/>
      <c r="H137" s="242"/>
      <c r="I137" s="242"/>
      <c r="J137" s="151" t="s">
        <v>143</v>
      </c>
      <c r="K137" s="152">
        <f>SUM(N123:Q136)/100</f>
        <v>0</v>
      </c>
      <c r="L137" s="240">
        <v>5.47</v>
      </c>
      <c r="M137" s="240"/>
      <c r="N137" s="240">
        <f t="shared" si="9"/>
        <v>0</v>
      </c>
      <c r="O137" s="240"/>
      <c r="P137" s="240"/>
      <c r="Q137" s="240"/>
      <c r="R137" s="123"/>
      <c r="T137" s="153" t="s">
        <v>5</v>
      </c>
      <c r="U137" s="41" t="s">
        <v>35</v>
      </c>
      <c r="V137" s="154">
        <v>0</v>
      </c>
      <c r="W137" s="154">
        <f t="shared" si="0"/>
        <v>0</v>
      </c>
      <c r="X137" s="154">
        <v>0</v>
      </c>
      <c r="Y137" s="154">
        <f t="shared" si="1"/>
        <v>0</v>
      </c>
      <c r="Z137" s="154">
        <v>0</v>
      </c>
      <c r="AA137" s="155">
        <f t="shared" si="2"/>
        <v>0</v>
      </c>
      <c r="AR137" s="19" t="s">
        <v>127</v>
      </c>
      <c r="AT137" s="19" t="s">
        <v>123</v>
      </c>
      <c r="AU137" s="19" t="s">
        <v>105</v>
      </c>
      <c r="AY137" s="19" t="s">
        <v>122</v>
      </c>
      <c r="BE137" s="156">
        <f t="shared" si="3"/>
        <v>0</v>
      </c>
      <c r="BF137" s="156">
        <f t="shared" si="4"/>
        <v>0</v>
      </c>
      <c r="BG137" s="156">
        <f t="shared" si="5"/>
        <v>0</v>
      </c>
      <c r="BH137" s="156">
        <f t="shared" si="6"/>
        <v>0</v>
      </c>
      <c r="BI137" s="156">
        <f t="shared" si="7"/>
        <v>0</v>
      </c>
      <c r="BJ137" s="19" t="s">
        <v>105</v>
      </c>
      <c r="BK137" s="156">
        <f t="shared" si="8"/>
        <v>0</v>
      </c>
      <c r="BL137" s="19" t="s">
        <v>127</v>
      </c>
      <c r="BM137" s="19" t="s">
        <v>265</v>
      </c>
    </row>
    <row r="138" spans="2:65" s="9" customFormat="1" ht="29.85" customHeight="1" x14ac:dyDescent="0.3">
      <c r="B138" s="138"/>
      <c r="C138" s="189"/>
      <c r="D138" s="190" t="s">
        <v>542</v>
      </c>
      <c r="E138" s="190"/>
      <c r="F138" s="190"/>
      <c r="G138" s="190"/>
      <c r="H138" s="190"/>
      <c r="I138" s="190"/>
      <c r="J138" s="190"/>
      <c r="K138" s="190"/>
      <c r="L138" s="190"/>
      <c r="M138" s="190"/>
      <c r="N138" s="294">
        <f>SUM(N139:Q159)</f>
        <v>0</v>
      </c>
      <c r="O138" s="295"/>
      <c r="P138" s="295"/>
      <c r="Q138" s="295"/>
      <c r="R138" s="141"/>
      <c r="T138" s="142"/>
      <c r="U138" s="139"/>
      <c r="V138" s="139"/>
      <c r="W138" s="143">
        <f>SUM(W142:W159)</f>
        <v>139.75200000000001</v>
      </c>
      <c r="X138" s="139"/>
      <c r="Y138" s="143">
        <f>SUM(Y142:Y159)</f>
        <v>0.21576000000000001</v>
      </c>
      <c r="Z138" s="139"/>
      <c r="AA138" s="144">
        <f>SUM(AA142:AA159)</f>
        <v>0</v>
      </c>
      <c r="AR138" s="145" t="s">
        <v>105</v>
      </c>
      <c r="AT138" s="146" t="s">
        <v>66</v>
      </c>
      <c r="AU138" s="146" t="s">
        <v>73</v>
      </c>
      <c r="AY138" s="145" t="s">
        <v>122</v>
      </c>
      <c r="BK138" s="147">
        <f>SUM(BK142:BK159)</f>
        <v>0</v>
      </c>
    </row>
    <row r="139" spans="2:65" s="9" customFormat="1" ht="29.85" customHeight="1" x14ac:dyDescent="0.3">
      <c r="B139" s="138"/>
      <c r="C139" s="149">
        <v>13</v>
      </c>
      <c r="D139" s="149" t="s">
        <v>123</v>
      </c>
      <c r="E139" s="176" t="s">
        <v>540</v>
      </c>
      <c r="F139" s="241" t="s">
        <v>541</v>
      </c>
      <c r="G139" s="286"/>
      <c r="H139" s="286"/>
      <c r="I139" s="286"/>
      <c r="J139" s="151" t="s">
        <v>164</v>
      </c>
      <c r="K139" s="152">
        <v>13</v>
      </c>
      <c r="L139" s="240"/>
      <c r="M139" s="286"/>
      <c r="N139" s="240">
        <f t="shared" ref="N139:N158" si="10">ROUND(L139*K139,2)</f>
        <v>0</v>
      </c>
      <c r="O139" s="286"/>
      <c r="P139" s="286"/>
      <c r="Q139" s="286"/>
      <c r="R139" s="141"/>
      <c r="T139" s="142"/>
      <c r="U139" s="139"/>
      <c r="V139" s="139"/>
      <c r="W139" s="143"/>
      <c r="X139" s="139"/>
      <c r="Y139" s="143"/>
      <c r="Z139" s="139"/>
      <c r="AA139" s="144"/>
      <c r="AR139" s="145"/>
      <c r="AT139" s="146"/>
      <c r="AU139" s="146"/>
      <c r="AY139" s="145"/>
      <c r="BK139" s="147"/>
    </row>
    <row r="140" spans="2:65" s="9" customFormat="1" ht="29.85" customHeight="1" x14ac:dyDescent="0.3">
      <c r="B140" s="138"/>
      <c r="C140" s="149">
        <v>14</v>
      </c>
      <c r="D140" s="149" t="s">
        <v>123</v>
      </c>
      <c r="E140" s="176" t="s">
        <v>539</v>
      </c>
      <c r="F140" s="241" t="s">
        <v>538</v>
      </c>
      <c r="G140" s="286"/>
      <c r="H140" s="286"/>
      <c r="I140" s="286"/>
      <c r="J140" s="151" t="s">
        <v>164</v>
      </c>
      <c r="K140" s="152">
        <v>13</v>
      </c>
      <c r="L140" s="240"/>
      <c r="M140" s="286"/>
      <c r="N140" s="240">
        <f t="shared" si="10"/>
        <v>0</v>
      </c>
      <c r="O140" s="286"/>
      <c r="P140" s="286"/>
      <c r="Q140" s="286"/>
      <c r="R140" s="141"/>
      <c r="T140" s="142"/>
      <c r="U140" s="139"/>
      <c r="V140" s="139"/>
      <c r="W140" s="143"/>
      <c r="X140" s="139"/>
      <c r="Y140" s="143"/>
      <c r="Z140" s="139"/>
      <c r="AA140" s="144"/>
      <c r="AR140" s="145"/>
      <c r="AT140" s="146"/>
      <c r="AU140" s="146"/>
      <c r="AY140" s="145"/>
      <c r="BK140" s="147"/>
    </row>
    <row r="141" spans="2:65" s="9" customFormat="1" ht="29.85" customHeight="1" x14ac:dyDescent="0.3">
      <c r="B141" s="138"/>
      <c r="C141" s="149">
        <v>15</v>
      </c>
      <c r="D141" s="149" t="s">
        <v>123</v>
      </c>
      <c r="E141" s="176" t="s">
        <v>536</v>
      </c>
      <c r="F141" s="241" t="s">
        <v>537</v>
      </c>
      <c r="G141" s="286"/>
      <c r="H141" s="286"/>
      <c r="I141" s="286"/>
      <c r="J141" s="151" t="s">
        <v>164</v>
      </c>
      <c r="K141" s="152">
        <v>12</v>
      </c>
      <c r="L141" s="240"/>
      <c r="M141" s="286"/>
      <c r="N141" s="240">
        <f t="shared" si="10"/>
        <v>0</v>
      </c>
      <c r="O141" s="286"/>
      <c r="P141" s="286"/>
      <c r="Q141" s="286"/>
      <c r="R141" s="141"/>
      <c r="T141" s="142"/>
      <c r="U141" s="139"/>
      <c r="V141" s="139"/>
      <c r="W141" s="143"/>
      <c r="X141" s="139"/>
      <c r="Y141" s="143"/>
      <c r="Z141" s="139"/>
      <c r="AA141" s="144"/>
      <c r="AR141" s="145"/>
      <c r="AT141" s="146"/>
      <c r="AU141" s="146"/>
      <c r="AY141" s="145"/>
      <c r="BK141" s="147"/>
    </row>
    <row r="142" spans="2:65" s="1" customFormat="1" ht="25.5" customHeight="1" x14ac:dyDescent="0.3">
      <c r="B142" s="120"/>
      <c r="C142" s="149">
        <v>16</v>
      </c>
      <c r="D142" s="149" t="s">
        <v>123</v>
      </c>
      <c r="E142" s="150" t="s">
        <v>530</v>
      </c>
      <c r="F142" s="242" t="s">
        <v>531</v>
      </c>
      <c r="G142" s="286"/>
      <c r="H142" s="286"/>
      <c r="I142" s="286"/>
      <c r="J142" s="151" t="s">
        <v>164</v>
      </c>
      <c r="K142" s="152">
        <v>9</v>
      </c>
      <c r="L142" s="240"/>
      <c r="M142" s="286"/>
      <c r="N142" s="240">
        <f t="shared" si="10"/>
        <v>0</v>
      </c>
      <c r="O142" s="286"/>
      <c r="P142" s="286"/>
      <c r="Q142" s="286"/>
      <c r="R142" s="123"/>
      <c r="T142" s="153" t="s">
        <v>5</v>
      </c>
      <c r="U142" s="41" t="s">
        <v>35</v>
      </c>
      <c r="V142" s="154">
        <v>2.8079999999999998</v>
      </c>
      <c r="W142" s="154">
        <f t="shared" ref="W142:W159" si="11">V142*K142</f>
        <v>25.271999999999998</v>
      </c>
      <c r="X142" s="154">
        <v>1.24E-3</v>
      </c>
      <c r="Y142" s="154">
        <f t="shared" ref="Y142:Y159" si="12">X142*K142</f>
        <v>1.116E-2</v>
      </c>
      <c r="Z142" s="154">
        <v>0</v>
      </c>
      <c r="AA142" s="155">
        <f t="shared" ref="AA142:AA159" si="13">Z142*K142</f>
        <v>0</v>
      </c>
      <c r="AR142" s="19" t="s">
        <v>127</v>
      </c>
      <c r="AT142" s="19" t="s">
        <v>123</v>
      </c>
      <c r="AU142" s="19" t="s">
        <v>105</v>
      </c>
      <c r="AY142" s="19" t="s">
        <v>122</v>
      </c>
      <c r="BE142" s="156">
        <f t="shared" ref="BE142:BE159" si="14">IF(U142="základní",N142,0)</f>
        <v>0</v>
      </c>
      <c r="BF142" s="156">
        <f t="shared" ref="BF142:BF159" si="15">IF(U142="snížená",N142,0)</f>
        <v>0</v>
      </c>
      <c r="BG142" s="156">
        <f t="shared" ref="BG142:BG159" si="16">IF(U142="zákl. přenesená",N142,0)</f>
        <v>0</v>
      </c>
      <c r="BH142" s="156">
        <f t="shared" ref="BH142:BH159" si="17">IF(U142="sníž. přenesená",N142,0)</f>
        <v>0</v>
      </c>
      <c r="BI142" s="156">
        <f t="shared" ref="BI142:BI159" si="18">IF(U142="nulová",N142,0)</f>
        <v>0</v>
      </c>
      <c r="BJ142" s="19" t="s">
        <v>105</v>
      </c>
      <c r="BK142" s="156">
        <f t="shared" ref="BK142:BK159" si="19">ROUND(L142*K142,2)</f>
        <v>0</v>
      </c>
      <c r="BL142" s="19" t="s">
        <v>127</v>
      </c>
      <c r="BM142" s="19" t="s">
        <v>267</v>
      </c>
    </row>
    <row r="143" spans="2:65" s="1" customFormat="1" ht="25.5" customHeight="1" x14ac:dyDescent="0.3">
      <c r="B143" s="120"/>
      <c r="C143" s="149">
        <v>17</v>
      </c>
      <c r="D143" s="149" t="s">
        <v>123</v>
      </c>
      <c r="E143" s="150" t="s">
        <v>532</v>
      </c>
      <c r="F143" s="242" t="s">
        <v>533</v>
      </c>
      <c r="G143" s="286"/>
      <c r="H143" s="286"/>
      <c r="I143" s="286"/>
      <c r="J143" s="151" t="s">
        <v>164</v>
      </c>
      <c r="K143" s="152">
        <v>12</v>
      </c>
      <c r="L143" s="240"/>
      <c r="M143" s="286"/>
      <c r="N143" s="240">
        <f t="shared" si="10"/>
        <v>0</v>
      </c>
      <c r="O143" s="286"/>
      <c r="P143" s="286"/>
      <c r="Q143" s="286"/>
      <c r="R143" s="123"/>
      <c r="T143" s="153" t="s">
        <v>5</v>
      </c>
      <c r="U143" s="41" t="s">
        <v>35</v>
      </c>
      <c r="V143" s="154">
        <v>0</v>
      </c>
      <c r="W143" s="154">
        <f t="shared" si="11"/>
        <v>0</v>
      </c>
      <c r="X143" s="154">
        <v>0</v>
      </c>
      <c r="Y143" s="154">
        <f t="shared" si="12"/>
        <v>0</v>
      </c>
      <c r="Z143" s="154">
        <v>0</v>
      </c>
      <c r="AA143" s="155">
        <f t="shared" si="13"/>
        <v>0</v>
      </c>
      <c r="AR143" s="19" t="s">
        <v>132</v>
      </c>
      <c r="AT143" s="19" t="s">
        <v>130</v>
      </c>
      <c r="AU143" s="19" t="s">
        <v>105</v>
      </c>
      <c r="AY143" s="19" t="s">
        <v>122</v>
      </c>
      <c r="BE143" s="156">
        <f t="shared" si="14"/>
        <v>0</v>
      </c>
      <c r="BF143" s="156">
        <f t="shared" si="15"/>
        <v>0</v>
      </c>
      <c r="BG143" s="156">
        <f t="shared" si="16"/>
        <v>0</v>
      </c>
      <c r="BH143" s="156">
        <f t="shared" si="17"/>
        <v>0</v>
      </c>
      <c r="BI143" s="156">
        <f t="shared" si="18"/>
        <v>0</v>
      </c>
      <c r="BJ143" s="19" t="s">
        <v>105</v>
      </c>
      <c r="BK143" s="156">
        <f t="shared" si="19"/>
        <v>0</v>
      </c>
      <c r="BL143" s="19" t="s">
        <v>127</v>
      </c>
      <c r="BM143" s="19" t="s">
        <v>268</v>
      </c>
    </row>
    <row r="144" spans="2:65" s="1" customFormat="1" ht="25.5" customHeight="1" x14ac:dyDescent="0.3">
      <c r="B144" s="120"/>
      <c r="C144" s="149">
        <v>18</v>
      </c>
      <c r="D144" s="149" t="s">
        <v>123</v>
      </c>
      <c r="E144" s="150" t="s">
        <v>534</v>
      </c>
      <c r="F144" s="242" t="s">
        <v>535</v>
      </c>
      <c r="G144" s="286"/>
      <c r="H144" s="286"/>
      <c r="I144" s="286"/>
      <c r="J144" s="151" t="s">
        <v>164</v>
      </c>
      <c r="K144" s="152">
        <v>20</v>
      </c>
      <c r="L144" s="240"/>
      <c r="M144" s="286"/>
      <c r="N144" s="240">
        <f t="shared" si="10"/>
        <v>0</v>
      </c>
      <c r="O144" s="286"/>
      <c r="P144" s="286"/>
      <c r="Q144" s="286"/>
      <c r="R144" s="123"/>
      <c r="T144" s="153" t="s">
        <v>5</v>
      </c>
      <c r="U144" s="41" t="s">
        <v>35</v>
      </c>
      <c r="V144" s="154">
        <v>5.7240000000000002</v>
      </c>
      <c r="W144" s="154">
        <f t="shared" si="11"/>
        <v>114.48</v>
      </c>
      <c r="X144" s="154">
        <v>1.023E-2</v>
      </c>
      <c r="Y144" s="154">
        <f t="shared" si="12"/>
        <v>0.2046</v>
      </c>
      <c r="Z144" s="154">
        <v>0</v>
      </c>
      <c r="AA144" s="155">
        <f t="shared" si="13"/>
        <v>0</v>
      </c>
      <c r="AR144" s="19" t="s">
        <v>127</v>
      </c>
      <c r="AT144" s="19" t="s">
        <v>123</v>
      </c>
      <c r="AU144" s="19" t="s">
        <v>105</v>
      </c>
      <c r="AY144" s="19" t="s">
        <v>122</v>
      </c>
      <c r="BE144" s="156">
        <f t="shared" si="14"/>
        <v>0</v>
      </c>
      <c r="BF144" s="156">
        <f t="shared" si="15"/>
        <v>0</v>
      </c>
      <c r="BG144" s="156">
        <f t="shared" si="16"/>
        <v>0</v>
      </c>
      <c r="BH144" s="156">
        <f t="shared" si="17"/>
        <v>0</v>
      </c>
      <c r="BI144" s="156">
        <f t="shared" si="18"/>
        <v>0</v>
      </c>
      <c r="BJ144" s="19" t="s">
        <v>105</v>
      </c>
      <c r="BK144" s="156">
        <f t="shared" si="19"/>
        <v>0</v>
      </c>
      <c r="BL144" s="19" t="s">
        <v>127</v>
      </c>
      <c r="BM144" s="19" t="s">
        <v>269</v>
      </c>
    </row>
    <row r="145" spans="2:65" s="1" customFormat="1" ht="48.75" customHeight="1" x14ac:dyDescent="0.3">
      <c r="B145" s="120"/>
      <c r="C145" s="149">
        <v>19</v>
      </c>
      <c r="D145" s="149" t="s">
        <v>123</v>
      </c>
      <c r="E145" s="150" t="s">
        <v>514</v>
      </c>
      <c r="F145" s="241" t="s">
        <v>516</v>
      </c>
      <c r="G145" s="242"/>
      <c r="H145" s="242"/>
      <c r="I145" s="242"/>
      <c r="J145" s="151" t="s">
        <v>515</v>
      </c>
      <c r="K145" s="152">
        <v>16</v>
      </c>
      <c r="L145" s="240"/>
      <c r="M145" s="240"/>
      <c r="N145" s="240">
        <f t="shared" si="10"/>
        <v>0</v>
      </c>
      <c r="O145" s="240"/>
      <c r="P145" s="240"/>
      <c r="Q145" s="240"/>
      <c r="R145" s="123"/>
      <c r="T145" s="153"/>
      <c r="U145" s="41"/>
      <c r="V145" s="154"/>
      <c r="W145" s="154"/>
      <c r="X145" s="154"/>
      <c r="Y145" s="154"/>
      <c r="Z145" s="154"/>
      <c r="AA145" s="155"/>
      <c r="AR145" s="19"/>
      <c r="AT145" s="19"/>
      <c r="AU145" s="19"/>
      <c r="AY145" s="19"/>
      <c r="BE145" s="156"/>
      <c r="BF145" s="156"/>
      <c r="BG145" s="156"/>
      <c r="BH145" s="156"/>
      <c r="BI145" s="156"/>
      <c r="BJ145" s="19"/>
      <c r="BK145" s="156"/>
      <c r="BL145" s="19"/>
      <c r="BM145" s="19"/>
    </row>
    <row r="146" spans="2:65" s="1" customFormat="1" ht="29.25" customHeight="1" x14ac:dyDescent="0.3">
      <c r="B146" s="120"/>
      <c r="C146" s="149">
        <v>20</v>
      </c>
      <c r="D146" s="149" t="s">
        <v>123</v>
      </c>
      <c r="E146" s="150" t="s">
        <v>519</v>
      </c>
      <c r="F146" s="241" t="s">
        <v>520</v>
      </c>
      <c r="G146" s="242"/>
      <c r="H146" s="242"/>
      <c r="I146" s="242"/>
      <c r="J146" s="151" t="s">
        <v>250</v>
      </c>
      <c r="K146" s="152">
        <v>15</v>
      </c>
      <c r="L146" s="240"/>
      <c r="M146" s="240"/>
      <c r="N146" s="240">
        <f t="shared" si="10"/>
        <v>0</v>
      </c>
      <c r="O146" s="240"/>
      <c r="P146" s="240"/>
      <c r="Q146" s="240"/>
      <c r="R146" s="123"/>
      <c r="T146" s="153"/>
      <c r="U146" s="41"/>
      <c r="V146" s="154"/>
      <c r="W146" s="154"/>
      <c r="X146" s="154"/>
      <c r="Y146" s="154"/>
      <c r="Z146" s="154"/>
      <c r="AA146" s="155"/>
      <c r="AR146" s="19"/>
      <c r="AT146" s="19"/>
      <c r="AU146" s="19"/>
      <c r="AY146" s="19"/>
      <c r="BE146" s="156"/>
      <c r="BF146" s="156"/>
      <c r="BG146" s="156"/>
      <c r="BH146" s="156"/>
      <c r="BI146" s="156"/>
      <c r="BJ146" s="19"/>
      <c r="BK146" s="156"/>
      <c r="BL146" s="19"/>
      <c r="BM146" s="19"/>
    </row>
    <row r="147" spans="2:65" s="1" customFormat="1" ht="33.75" customHeight="1" x14ac:dyDescent="0.3">
      <c r="B147" s="120"/>
      <c r="C147" s="149">
        <v>21</v>
      </c>
      <c r="D147" s="149" t="s">
        <v>123</v>
      </c>
      <c r="E147" s="150" t="s">
        <v>517</v>
      </c>
      <c r="F147" s="241" t="s">
        <v>518</v>
      </c>
      <c r="G147" s="242"/>
      <c r="H147" s="242"/>
      <c r="I147" s="242"/>
      <c r="J147" s="151" t="s">
        <v>515</v>
      </c>
      <c r="K147" s="152">
        <v>9</v>
      </c>
      <c r="L147" s="240"/>
      <c r="M147" s="240"/>
      <c r="N147" s="240">
        <f t="shared" si="10"/>
        <v>0</v>
      </c>
      <c r="O147" s="240"/>
      <c r="P147" s="240"/>
      <c r="Q147" s="240"/>
      <c r="R147" s="123"/>
      <c r="T147" s="153"/>
      <c r="U147" s="41"/>
      <c r="V147" s="154"/>
      <c r="W147" s="154"/>
      <c r="X147" s="154"/>
      <c r="Y147" s="154"/>
      <c r="Z147" s="154"/>
      <c r="AA147" s="155"/>
      <c r="AR147" s="19"/>
      <c r="AT147" s="19"/>
      <c r="AU147" s="19"/>
      <c r="AY147" s="19"/>
      <c r="BE147" s="156"/>
      <c r="BF147" s="156"/>
      <c r="BG147" s="156"/>
      <c r="BH147" s="156"/>
      <c r="BI147" s="156"/>
      <c r="BJ147" s="19"/>
      <c r="BK147" s="156"/>
      <c r="BL147" s="19"/>
      <c r="BM147" s="19"/>
    </row>
    <row r="148" spans="2:65" s="1" customFormat="1" ht="31.5" customHeight="1" x14ac:dyDescent="0.3">
      <c r="B148" s="120"/>
      <c r="C148" s="149">
        <v>22</v>
      </c>
      <c r="D148" s="149" t="s">
        <v>123</v>
      </c>
      <c r="E148" s="150" t="s">
        <v>521</v>
      </c>
      <c r="F148" s="242" t="s">
        <v>522</v>
      </c>
      <c r="G148" s="242"/>
      <c r="H148" s="242"/>
      <c r="I148" s="242"/>
      <c r="J148" s="151" t="s">
        <v>515</v>
      </c>
      <c r="K148" s="152">
        <v>18</v>
      </c>
      <c r="L148" s="240"/>
      <c r="M148" s="240"/>
      <c r="N148" s="240">
        <f t="shared" si="10"/>
        <v>0</v>
      </c>
      <c r="O148" s="240"/>
      <c r="P148" s="240"/>
      <c r="Q148" s="240"/>
      <c r="R148" s="123"/>
      <c r="T148" s="153"/>
      <c r="U148" s="41"/>
      <c r="V148" s="154"/>
      <c r="W148" s="154"/>
      <c r="X148" s="154"/>
      <c r="Y148" s="154"/>
      <c r="Z148" s="154"/>
      <c r="AA148" s="155"/>
      <c r="AR148" s="19"/>
      <c r="AT148" s="19"/>
      <c r="AU148" s="19"/>
      <c r="AY148" s="19"/>
      <c r="BE148" s="156"/>
      <c r="BF148" s="156"/>
      <c r="BG148" s="156"/>
      <c r="BH148" s="156"/>
      <c r="BI148" s="156"/>
      <c r="BJ148" s="19"/>
      <c r="BK148" s="156"/>
      <c r="BL148" s="19"/>
      <c r="BM148" s="19"/>
    </row>
    <row r="149" spans="2:65" s="1" customFormat="1" ht="42.75" customHeight="1" x14ac:dyDescent="0.3">
      <c r="B149" s="120"/>
      <c r="C149" s="149">
        <v>23</v>
      </c>
      <c r="D149" s="149" t="s">
        <v>123</v>
      </c>
      <c r="E149" s="176" t="s">
        <v>543</v>
      </c>
      <c r="F149" s="241" t="s">
        <v>544</v>
      </c>
      <c r="G149" s="242"/>
      <c r="H149" s="242"/>
      <c r="I149" s="242"/>
      <c r="J149" s="151" t="s">
        <v>250</v>
      </c>
      <c r="K149" s="152">
        <v>18</v>
      </c>
      <c r="L149" s="240"/>
      <c r="M149" s="240"/>
      <c r="N149" s="240">
        <f t="shared" si="10"/>
        <v>0</v>
      </c>
      <c r="O149" s="240"/>
      <c r="P149" s="240"/>
      <c r="Q149" s="240"/>
      <c r="R149" s="123"/>
      <c r="T149" s="153"/>
      <c r="U149" s="41"/>
      <c r="V149" s="154"/>
      <c r="W149" s="154"/>
      <c r="X149" s="154"/>
      <c r="Y149" s="154"/>
      <c r="Z149" s="154"/>
      <c r="AA149" s="155"/>
      <c r="AR149" s="19"/>
      <c r="AT149" s="19"/>
      <c r="AU149" s="19"/>
      <c r="AY149" s="19"/>
      <c r="BE149" s="156"/>
      <c r="BF149" s="156"/>
      <c r="BG149" s="156"/>
      <c r="BH149" s="156"/>
      <c r="BI149" s="156"/>
      <c r="BJ149" s="19"/>
      <c r="BK149" s="156"/>
      <c r="BL149" s="19"/>
      <c r="BM149" s="19"/>
    </row>
    <row r="150" spans="2:65" s="1" customFormat="1" ht="42.75" customHeight="1" x14ac:dyDescent="0.3">
      <c r="B150" s="120"/>
      <c r="C150" s="149">
        <v>24</v>
      </c>
      <c r="D150" s="149" t="s">
        <v>123</v>
      </c>
      <c r="E150" s="150" t="s">
        <v>514</v>
      </c>
      <c r="F150" s="241" t="s">
        <v>584</v>
      </c>
      <c r="G150" s="242"/>
      <c r="H150" s="242"/>
      <c r="I150" s="242"/>
      <c r="J150" s="151" t="s">
        <v>515</v>
      </c>
      <c r="K150" s="152">
        <v>6</v>
      </c>
      <c r="L150" s="240"/>
      <c r="M150" s="240"/>
      <c r="N150" s="240">
        <f t="shared" ref="N150:N151" si="20">ROUND(L150*K150,2)</f>
        <v>0</v>
      </c>
      <c r="O150" s="240"/>
      <c r="P150" s="240"/>
      <c r="Q150" s="240"/>
      <c r="R150" s="123"/>
      <c r="T150" s="153"/>
      <c r="U150" s="41"/>
      <c r="V150" s="154"/>
      <c r="W150" s="154"/>
      <c r="X150" s="154"/>
      <c r="Y150" s="154"/>
      <c r="Z150" s="154"/>
      <c r="AA150" s="155"/>
      <c r="AR150" s="19"/>
      <c r="AT150" s="19"/>
      <c r="AU150" s="19"/>
      <c r="AY150" s="19"/>
      <c r="BE150" s="156"/>
      <c r="BF150" s="156"/>
      <c r="BG150" s="156"/>
      <c r="BH150" s="156"/>
      <c r="BI150" s="156"/>
      <c r="BJ150" s="19"/>
      <c r="BK150" s="156"/>
      <c r="BL150" s="19"/>
      <c r="BM150" s="19"/>
    </row>
    <row r="151" spans="2:65" s="1" customFormat="1" ht="39" customHeight="1" x14ac:dyDescent="0.3">
      <c r="B151" s="120"/>
      <c r="C151" s="149">
        <v>25</v>
      </c>
      <c r="D151" s="149" t="s">
        <v>123</v>
      </c>
      <c r="E151" s="176" t="s">
        <v>543</v>
      </c>
      <c r="F151" s="241" t="s">
        <v>585</v>
      </c>
      <c r="G151" s="242"/>
      <c r="H151" s="242"/>
      <c r="I151" s="242"/>
      <c r="J151" s="151" t="s">
        <v>250</v>
      </c>
      <c r="K151" s="152">
        <v>4</v>
      </c>
      <c r="L151" s="240"/>
      <c r="M151" s="240"/>
      <c r="N151" s="240">
        <f t="shared" si="20"/>
        <v>0</v>
      </c>
      <c r="O151" s="240"/>
      <c r="P151" s="240"/>
      <c r="Q151" s="240"/>
      <c r="R151" s="123"/>
      <c r="T151" s="153"/>
      <c r="U151" s="41"/>
      <c r="V151" s="154"/>
      <c r="W151" s="154"/>
      <c r="X151" s="154"/>
      <c r="Y151" s="154"/>
      <c r="Z151" s="154"/>
      <c r="AA151" s="155"/>
      <c r="AR151" s="19"/>
      <c r="AT151" s="19"/>
      <c r="AU151" s="19"/>
      <c r="AY151" s="19"/>
      <c r="BE151" s="156"/>
      <c r="BF151" s="156"/>
      <c r="BG151" s="156"/>
      <c r="BH151" s="156"/>
      <c r="BI151" s="156"/>
      <c r="BJ151" s="19"/>
      <c r="BK151" s="156"/>
      <c r="BL151" s="19"/>
      <c r="BM151" s="19"/>
    </row>
    <row r="152" spans="2:65" s="1" customFormat="1" ht="39" customHeight="1" x14ac:dyDescent="0.3">
      <c r="B152" s="120"/>
      <c r="C152" s="149">
        <v>26</v>
      </c>
      <c r="D152" s="149" t="s">
        <v>123</v>
      </c>
      <c r="E152" s="150" t="s">
        <v>592</v>
      </c>
      <c r="F152" s="241" t="s">
        <v>593</v>
      </c>
      <c r="G152" s="242"/>
      <c r="H152" s="242"/>
      <c r="I152" s="242"/>
      <c r="J152" s="151" t="s">
        <v>250</v>
      </c>
      <c r="K152" s="152">
        <v>18</v>
      </c>
      <c r="L152" s="240"/>
      <c r="M152" s="240"/>
      <c r="N152" s="240">
        <f>ROUND(L152*K152,2)</f>
        <v>0</v>
      </c>
      <c r="O152" s="240"/>
      <c r="P152" s="240"/>
      <c r="Q152" s="240"/>
      <c r="R152" s="123"/>
      <c r="T152" s="153"/>
      <c r="U152" s="41"/>
      <c r="V152" s="154"/>
      <c r="W152" s="154"/>
      <c r="X152" s="154"/>
      <c r="Y152" s="154"/>
      <c r="Z152" s="154"/>
      <c r="AA152" s="155"/>
      <c r="AR152" s="19"/>
      <c r="AT152" s="19"/>
      <c r="AU152" s="19"/>
      <c r="AY152" s="19"/>
      <c r="BE152" s="156"/>
      <c r="BF152" s="156"/>
      <c r="BG152" s="156"/>
      <c r="BH152" s="156"/>
      <c r="BI152" s="156"/>
      <c r="BJ152" s="19"/>
      <c r="BK152" s="156"/>
      <c r="BL152" s="19"/>
      <c r="BM152" s="19"/>
    </row>
    <row r="153" spans="2:65" s="1" customFormat="1" ht="39" customHeight="1" x14ac:dyDescent="0.3">
      <c r="B153" s="120"/>
      <c r="C153" s="149">
        <v>27</v>
      </c>
      <c r="D153" s="149" t="s">
        <v>123</v>
      </c>
      <c r="E153" s="150" t="s">
        <v>590</v>
      </c>
      <c r="F153" s="241" t="s">
        <v>591</v>
      </c>
      <c r="G153" s="242"/>
      <c r="H153" s="242"/>
      <c r="I153" s="242"/>
      <c r="J153" s="151" t="s">
        <v>164</v>
      </c>
      <c r="K153" s="152">
        <v>22</v>
      </c>
      <c r="L153" s="240"/>
      <c r="M153" s="240"/>
      <c r="N153" s="240">
        <f>ROUND(L153*K153,2)</f>
        <v>0</v>
      </c>
      <c r="O153" s="240"/>
      <c r="P153" s="240"/>
      <c r="Q153" s="240"/>
      <c r="R153" s="123"/>
      <c r="T153" s="153"/>
      <c r="U153" s="41"/>
      <c r="V153" s="154"/>
      <c r="W153" s="154"/>
      <c r="X153" s="154"/>
      <c r="Y153" s="154"/>
      <c r="Z153" s="154"/>
      <c r="AA153" s="155"/>
      <c r="AR153" s="19"/>
      <c r="AT153" s="19"/>
      <c r="AU153" s="19"/>
      <c r="AY153" s="19"/>
      <c r="BE153" s="156"/>
      <c r="BF153" s="156"/>
      <c r="BG153" s="156"/>
      <c r="BH153" s="156"/>
      <c r="BI153" s="156"/>
      <c r="BJ153" s="19"/>
      <c r="BK153" s="156"/>
      <c r="BL153" s="19"/>
      <c r="BM153" s="19"/>
    </row>
    <row r="154" spans="2:65" s="1" customFormat="1" ht="34.5" customHeight="1" x14ac:dyDescent="0.3">
      <c r="B154" s="120"/>
      <c r="C154" s="149">
        <v>28</v>
      </c>
      <c r="D154" s="149" t="s">
        <v>123</v>
      </c>
      <c r="E154" s="150" t="s">
        <v>589</v>
      </c>
      <c r="F154" s="241" t="s">
        <v>594</v>
      </c>
      <c r="G154" s="242"/>
      <c r="H154" s="242"/>
      <c r="I154" s="242"/>
      <c r="J154" s="151" t="s">
        <v>250</v>
      </c>
      <c r="K154" s="152">
        <v>108</v>
      </c>
      <c r="L154" s="240"/>
      <c r="M154" s="240"/>
      <c r="N154" s="240">
        <f>ROUND(L154*K154,2)</f>
        <v>0</v>
      </c>
      <c r="O154" s="240"/>
      <c r="P154" s="240"/>
      <c r="Q154" s="240"/>
      <c r="R154" s="123"/>
      <c r="T154" s="153"/>
      <c r="U154" s="41"/>
      <c r="V154" s="154"/>
      <c r="W154" s="154"/>
      <c r="X154" s="154"/>
      <c r="Y154" s="154"/>
      <c r="Z154" s="154"/>
      <c r="AA154" s="155"/>
      <c r="AR154" s="19"/>
      <c r="AT154" s="19"/>
      <c r="AU154" s="19"/>
      <c r="AY154" s="19"/>
      <c r="BE154" s="156"/>
      <c r="BF154" s="156"/>
      <c r="BG154" s="156"/>
      <c r="BH154" s="156"/>
      <c r="BI154" s="156"/>
      <c r="BJ154" s="19"/>
      <c r="BK154" s="156"/>
      <c r="BL154" s="19"/>
      <c r="BM154" s="19"/>
    </row>
    <row r="155" spans="2:65" s="1" customFormat="1" ht="34.5" customHeight="1" x14ac:dyDescent="0.3">
      <c r="B155" s="120"/>
      <c r="C155" s="197">
        <v>29</v>
      </c>
      <c r="D155" s="197" t="s">
        <v>123</v>
      </c>
      <c r="E155" s="198" t="s">
        <v>608</v>
      </c>
      <c r="F155" s="296" t="s">
        <v>609</v>
      </c>
      <c r="G155" s="296"/>
      <c r="H155" s="296"/>
      <c r="I155" s="296"/>
      <c r="J155" s="199" t="s">
        <v>417</v>
      </c>
      <c r="K155" s="200">
        <v>10</v>
      </c>
      <c r="L155" s="297"/>
      <c r="M155" s="297"/>
      <c r="N155" s="297">
        <f>ROUND(L155*K155,2)</f>
        <v>0</v>
      </c>
      <c r="O155" s="297"/>
      <c r="P155" s="297"/>
      <c r="Q155" s="297"/>
      <c r="R155" s="123"/>
      <c r="T155" s="153"/>
      <c r="U155" s="41"/>
      <c r="V155" s="154"/>
      <c r="W155" s="154"/>
      <c r="X155" s="154"/>
      <c r="Y155" s="154"/>
      <c r="Z155" s="154"/>
      <c r="AA155" s="155"/>
      <c r="AR155" s="19"/>
      <c r="AT155" s="19"/>
      <c r="AU155" s="19"/>
      <c r="AY155" s="19"/>
      <c r="BE155" s="156"/>
      <c r="BF155" s="156"/>
      <c r="BG155" s="156"/>
      <c r="BH155" s="156"/>
      <c r="BI155" s="156"/>
      <c r="BJ155" s="19"/>
      <c r="BK155" s="156"/>
      <c r="BL155" s="19"/>
      <c r="BM155" s="19"/>
    </row>
    <row r="156" spans="2:65" s="1" customFormat="1" ht="29.25" customHeight="1" x14ac:dyDescent="0.3">
      <c r="B156" s="120"/>
      <c r="C156" s="149">
        <v>30</v>
      </c>
      <c r="D156" s="149" t="s">
        <v>123</v>
      </c>
      <c r="E156" s="150" t="s">
        <v>523</v>
      </c>
      <c r="F156" s="242" t="s">
        <v>524</v>
      </c>
      <c r="G156" s="242"/>
      <c r="H156" s="242"/>
      <c r="I156" s="242"/>
      <c r="J156" s="151" t="s">
        <v>515</v>
      </c>
      <c r="K156" s="152">
        <v>24</v>
      </c>
      <c r="L156" s="240"/>
      <c r="M156" s="240"/>
      <c r="N156" s="240">
        <f t="shared" si="10"/>
        <v>0</v>
      </c>
      <c r="O156" s="240"/>
      <c r="P156" s="240"/>
      <c r="Q156" s="240"/>
      <c r="R156" s="123"/>
      <c r="T156" s="153"/>
      <c r="U156" s="41"/>
      <c r="V156" s="154"/>
      <c r="W156" s="154"/>
      <c r="X156" s="154"/>
      <c r="Y156" s="154"/>
      <c r="Z156" s="154"/>
      <c r="AA156" s="155"/>
      <c r="AR156" s="19"/>
      <c r="AT156" s="19"/>
      <c r="AU156" s="19"/>
      <c r="AY156" s="19"/>
      <c r="BE156" s="156"/>
      <c r="BF156" s="156"/>
      <c r="BG156" s="156"/>
      <c r="BH156" s="156"/>
      <c r="BI156" s="156"/>
      <c r="BJ156" s="19"/>
      <c r="BK156" s="156"/>
      <c r="BL156" s="19"/>
      <c r="BM156" s="19"/>
    </row>
    <row r="157" spans="2:65" s="1" customFormat="1" ht="38.25" customHeight="1" x14ac:dyDescent="0.3">
      <c r="B157" s="120"/>
      <c r="C157" s="149">
        <v>31</v>
      </c>
      <c r="D157" s="149" t="s">
        <v>123</v>
      </c>
      <c r="E157" s="150" t="s">
        <v>525</v>
      </c>
      <c r="F157" s="242" t="s">
        <v>526</v>
      </c>
      <c r="G157" s="242"/>
      <c r="H157" s="242"/>
      <c r="I157" s="242"/>
      <c r="J157" s="151" t="s">
        <v>244</v>
      </c>
      <c r="K157" s="152">
        <v>5</v>
      </c>
      <c r="L157" s="240"/>
      <c r="M157" s="240"/>
      <c r="N157" s="240">
        <f t="shared" si="10"/>
        <v>0</v>
      </c>
      <c r="O157" s="240"/>
      <c r="P157" s="240"/>
      <c r="Q157" s="240"/>
      <c r="R157" s="123"/>
      <c r="T157" s="153"/>
      <c r="U157" s="41"/>
      <c r="V157" s="154"/>
      <c r="W157" s="154"/>
      <c r="X157" s="154"/>
      <c r="Y157" s="154"/>
      <c r="Z157" s="154"/>
      <c r="AA157" s="155"/>
      <c r="AR157" s="19"/>
      <c r="AT157" s="19"/>
      <c r="AU157" s="19"/>
      <c r="AY157" s="19"/>
      <c r="BE157" s="156"/>
      <c r="BF157" s="156"/>
      <c r="BG157" s="156"/>
      <c r="BH157" s="156"/>
      <c r="BI157" s="156"/>
      <c r="BJ157" s="19"/>
      <c r="BK157" s="156"/>
      <c r="BL157" s="19"/>
      <c r="BM157" s="19"/>
    </row>
    <row r="158" spans="2:65" s="1" customFormat="1" ht="38.25" customHeight="1" x14ac:dyDescent="0.3">
      <c r="B158" s="120"/>
      <c r="C158" s="149">
        <v>32</v>
      </c>
      <c r="D158" s="149" t="s">
        <v>123</v>
      </c>
      <c r="E158" s="150" t="s">
        <v>527</v>
      </c>
      <c r="F158" s="242" t="s">
        <v>528</v>
      </c>
      <c r="G158" s="242"/>
      <c r="H158" s="242"/>
      <c r="I158" s="242"/>
      <c r="J158" s="151" t="s">
        <v>244</v>
      </c>
      <c r="K158" s="152">
        <v>5</v>
      </c>
      <c r="L158" s="240"/>
      <c r="M158" s="240"/>
      <c r="N158" s="240">
        <f t="shared" si="10"/>
        <v>0</v>
      </c>
      <c r="O158" s="240"/>
      <c r="P158" s="240"/>
      <c r="Q158" s="240"/>
      <c r="R158" s="123"/>
      <c r="T158" s="153"/>
      <c r="U158" s="41"/>
      <c r="V158" s="154"/>
      <c r="W158" s="154"/>
      <c r="X158" s="154"/>
      <c r="Y158" s="154"/>
      <c r="Z158" s="154"/>
      <c r="AA158" s="155"/>
      <c r="AR158" s="19"/>
      <c r="AT158" s="19"/>
      <c r="AU158" s="19"/>
      <c r="AY158" s="19"/>
      <c r="BE158" s="156"/>
      <c r="BF158" s="156"/>
      <c r="BG158" s="156"/>
      <c r="BH158" s="156"/>
      <c r="BI158" s="156"/>
      <c r="BJ158" s="19"/>
      <c r="BK158" s="156"/>
      <c r="BL158" s="19"/>
      <c r="BM158" s="19"/>
    </row>
    <row r="159" spans="2:65" s="1" customFormat="1" ht="25.5" customHeight="1" x14ac:dyDescent="0.3">
      <c r="B159" s="120"/>
      <c r="C159" s="149">
        <v>33</v>
      </c>
      <c r="D159" s="149" t="s">
        <v>123</v>
      </c>
      <c r="E159" s="150" t="s">
        <v>272</v>
      </c>
      <c r="F159" s="242" t="s">
        <v>273</v>
      </c>
      <c r="G159" s="242"/>
      <c r="H159" s="242"/>
      <c r="I159" s="242"/>
      <c r="J159" s="151" t="s">
        <v>143</v>
      </c>
      <c r="K159" s="152">
        <f>SUM(N139:Q158)/100</f>
        <v>0</v>
      </c>
      <c r="L159" s="240">
        <v>1.52</v>
      </c>
      <c r="M159" s="240"/>
      <c r="N159" s="240">
        <f t="shared" ref="N159" si="21">ROUND(L159*K159,2)</f>
        <v>0</v>
      </c>
      <c r="O159" s="240"/>
      <c r="P159" s="240"/>
      <c r="Q159" s="240"/>
      <c r="R159" s="123"/>
      <c r="T159" s="153" t="s">
        <v>5</v>
      </c>
      <c r="U159" s="41" t="s">
        <v>35</v>
      </c>
      <c r="V159" s="154">
        <v>0</v>
      </c>
      <c r="W159" s="154">
        <f t="shared" si="11"/>
        <v>0</v>
      </c>
      <c r="X159" s="154">
        <v>0</v>
      </c>
      <c r="Y159" s="154">
        <f t="shared" si="12"/>
        <v>0</v>
      </c>
      <c r="Z159" s="154">
        <v>0</v>
      </c>
      <c r="AA159" s="155">
        <f t="shared" si="13"/>
        <v>0</v>
      </c>
      <c r="AR159" s="19" t="s">
        <v>127</v>
      </c>
      <c r="AT159" s="19" t="s">
        <v>123</v>
      </c>
      <c r="AU159" s="19" t="s">
        <v>105</v>
      </c>
      <c r="AY159" s="19" t="s">
        <v>122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9" t="s">
        <v>105</v>
      </c>
      <c r="BK159" s="156">
        <f t="shared" si="19"/>
        <v>0</v>
      </c>
      <c r="BL159" s="19" t="s">
        <v>127</v>
      </c>
      <c r="BM159" s="19" t="s">
        <v>274</v>
      </c>
    </row>
    <row r="160" spans="2:65" s="9" customFormat="1" ht="29.85" customHeight="1" x14ac:dyDescent="0.3">
      <c r="B160" s="138"/>
      <c r="C160" s="139"/>
      <c r="D160" s="148" t="s">
        <v>553</v>
      </c>
      <c r="E160" s="148"/>
      <c r="F160" s="148"/>
      <c r="G160" s="148"/>
      <c r="H160" s="148"/>
      <c r="I160" s="148"/>
      <c r="J160" s="148"/>
      <c r="K160" s="148"/>
      <c r="L160" s="148"/>
      <c r="M160" s="148"/>
      <c r="N160" s="294">
        <f>SUM(N161:Q165)</f>
        <v>0</v>
      </c>
      <c r="O160" s="295"/>
      <c r="P160" s="295"/>
      <c r="Q160" s="295"/>
      <c r="R160" s="141"/>
      <c r="T160" s="142"/>
      <c r="U160" s="139"/>
      <c r="V160" s="139"/>
      <c r="W160" s="143">
        <f>SUM(W161:W165)</f>
        <v>34.158000000000001</v>
      </c>
      <c r="X160" s="139"/>
      <c r="Y160" s="143">
        <f>SUM(Y161:Y165)</f>
        <v>6.5200000000000008E-2</v>
      </c>
      <c r="Z160" s="139"/>
      <c r="AA160" s="144">
        <f>SUM(AA161:AA165)</f>
        <v>0</v>
      </c>
      <c r="AR160" s="145" t="s">
        <v>105</v>
      </c>
      <c r="AT160" s="146" t="s">
        <v>66</v>
      </c>
      <c r="AU160" s="146" t="s">
        <v>73</v>
      </c>
      <c r="AY160" s="145" t="s">
        <v>122</v>
      </c>
      <c r="BK160" s="147">
        <f>SUM(BK161:BK165)</f>
        <v>0</v>
      </c>
    </row>
    <row r="161" spans="2:65" s="1" customFormat="1" ht="35.25" customHeight="1" x14ac:dyDescent="0.3">
      <c r="B161" s="120"/>
      <c r="C161" s="149">
        <v>34</v>
      </c>
      <c r="D161" s="149" t="s">
        <v>123</v>
      </c>
      <c r="E161" s="150" t="s">
        <v>545</v>
      </c>
      <c r="F161" s="241" t="s">
        <v>546</v>
      </c>
      <c r="G161" s="242"/>
      <c r="H161" s="242"/>
      <c r="I161" s="242"/>
      <c r="J161" s="151" t="s">
        <v>250</v>
      </c>
      <c r="K161" s="152">
        <v>18</v>
      </c>
      <c r="L161" s="240"/>
      <c r="M161" s="240"/>
      <c r="N161" s="240">
        <f>ROUND(L161*K161,2)</f>
        <v>0</v>
      </c>
      <c r="O161" s="240"/>
      <c r="P161" s="240"/>
      <c r="Q161" s="240"/>
      <c r="R161" s="123"/>
      <c r="T161" s="153" t="s">
        <v>5</v>
      </c>
      <c r="U161" s="41" t="s">
        <v>35</v>
      </c>
      <c r="V161" s="154">
        <v>0.41399999999999998</v>
      </c>
      <c r="W161" s="154">
        <f t="shared" ref="W161:W164" si="22">V161*K161</f>
        <v>7.452</v>
      </c>
      <c r="X161" s="154">
        <v>4.6999999999999999E-4</v>
      </c>
      <c r="Y161" s="154">
        <f t="shared" ref="Y161:Y164" si="23">X161*K161</f>
        <v>8.4600000000000005E-3</v>
      </c>
      <c r="Z161" s="154">
        <v>0</v>
      </c>
      <c r="AA161" s="155">
        <f t="shared" ref="AA161:AA164" si="24">Z161*K161</f>
        <v>0</v>
      </c>
      <c r="AR161" s="19" t="s">
        <v>127</v>
      </c>
      <c r="AT161" s="19" t="s">
        <v>123</v>
      </c>
      <c r="AU161" s="19" t="s">
        <v>105</v>
      </c>
      <c r="AY161" s="19" t="s">
        <v>122</v>
      </c>
      <c r="BE161" s="156">
        <f t="shared" ref="BE161:BE164" si="25">IF(U161="základní",N161,0)</f>
        <v>0</v>
      </c>
      <c r="BF161" s="156">
        <f t="shared" ref="BF161:BF164" si="26">IF(U161="snížená",N161,0)</f>
        <v>0</v>
      </c>
      <c r="BG161" s="156">
        <f t="shared" ref="BG161:BG164" si="27">IF(U161="zákl. přenesená",N161,0)</f>
        <v>0</v>
      </c>
      <c r="BH161" s="156">
        <f t="shared" ref="BH161:BH164" si="28">IF(U161="sníž. přenesená",N161,0)</f>
        <v>0</v>
      </c>
      <c r="BI161" s="156">
        <f t="shared" ref="BI161:BI164" si="29">IF(U161="nulová",N161,0)</f>
        <v>0</v>
      </c>
      <c r="BJ161" s="19" t="s">
        <v>105</v>
      </c>
      <c r="BK161" s="156">
        <f t="shared" ref="BK161:BK164" si="30">ROUND(L161*K161,2)</f>
        <v>0</v>
      </c>
      <c r="BL161" s="19" t="s">
        <v>127</v>
      </c>
      <c r="BM161" s="19" t="s">
        <v>275</v>
      </c>
    </row>
    <row r="162" spans="2:65" s="1" customFormat="1" ht="25.5" customHeight="1" x14ac:dyDescent="0.3">
      <c r="B162" s="120"/>
      <c r="C162" s="165">
        <v>35</v>
      </c>
      <c r="D162" s="165" t="s">
        <v>130</v>
      </c>
      <c r="E162" s="166" t="s">
        <v>547</v>
      </c>
      <c r="F162" s="265" t="s">
        <v>548</v>
      </c>
      <c r="G162" s="265"/>
      <c r="H162" s="265"/>
      <c r="I162" s="265"/>
      <c r="J162" s="167" t="s">
        <v>250</v>
      </c>
      <c r="K162" s="168">
        <v>18</v>
      </c>
      <c r="L162" s="266"/>
      <c r="M162" s="266"/>
      <c r="N162" s="266">
        <f>ROUND(L162*K162,2)</f>
        <v>0</v>
      </c>
      <c r="O162" s="240"/>
      <c r="P162" s="240"/>
      <c r="Q162" s="240"/>
      <c r="R162" s="123"/>
      <c r="T162" s="153" t="s">
        <v>5</v>
      </c>
      <c r="U162" s="41" t="s">
        <v>35</v>
      </c>
      <c r="V162" s="154">
        <v>0.42399999999999999</v>
      </c>
      <c r="W162" s="154">
        <f t="shared" si="22"/>
        <v>7.6319999999999997</v>
      </c>
      <c r="X162" s="154">
        <v>7.2000000000000005E-4</v>
      </c>
      <c r="Y162" s="154">
        <f t="shared" si="23"/>
        <v>1.2960000000000001E-2</v>
      </c>
      <c r="Z162" s="154">
        <v>0</v>
      </c>
      <c r="AA162" s="155">
        <f t="shared" si="24"/>
        <v>0</v>
      </c>
      <c r="AR162" s="19" t="s">
        <v>127</v>
      </c>
      <c r="AT162" s="19" t="s">
        <v>123</v>
      </c>
      <c r="AU162" s="19" t="s">
        <v>105</v>
      </c>
      <c r="AY162" s="19" t="s">
        <v>122</v>
      </c>
      <c r="BE162" s="156">
        <f t="shared" si="25"/>
        <v>0</v>
      </c>
      <c r="BF162" s="156">
        <f t="shared" si="26"/>
        <v>0</v>
      </c>
      <c r="BG162" s="156">
        <f t="shared" si="27"/>
        <v>0</v>
      </c>
      <c r="BH162" s="156">
        <f t="shared" si="28"/>
        <v>0</v>
      </c>
      <c r="BI162" s="156">
        <f t="shared" si="29"/>
        <v>0</v>
      </c>
      <c r="BJ162" s="19" t="s">
        <v>105</v>
      </c>
      <c r="BK162" s="156">
        <f t="shared" si="30"/>
        <v>0</v>
      </c>
      <c r="BL162" s="19" t="s">
        <v>127</v>
      </c>
      <c r="BM162" s="19" t="s">
        <v>276</v>
      </c>
    </row>
    <row r="163" spans="2:65" s="1" customFormat="1" ht="43.5" customHeight="1" x14ac:dyDescent="0.3">
      <c r="B163" s="120"/>
      <c r="C163" s="149">
        <v>36</v>
      </c>
      <c r="D163" s="149" t="s">
        <v>123</v>
      </c>
      <c r="E163" s="150" t="s">
        <v>549</v>
      </c>
      <c r="F163" s="242" t="s">
        <v>550</v>
      </c>
      <c r="G163" s="242"/>
      <c r="H163" s="242"/>
      <c r="I163" s="242"/>
      <c r="J163" s="151" t="s">
        <v>250</v>
      </c>
      <c r="K163" s="152">
        <v>22</v>
      </c>
      <c r="L163" s="240"/>
      <c r="M163" s="240"/>
      <c r="N163" s="240">
        <f>ROUND(L163*K163,2)</f>
        <v>0</v>
      </c>
      <c r="O163" s="240"/>
      <c r="P163" s="240"/>
      <c r="Q163" s="240"/>
      <c r="R163" s="123"/>
      <c r="T163" s="153" t="s">
        <v>5</v>
      </c>
      <c r="U163" s="41" t="s">
        <v>35</v>
      </c>
      <c r="V163" s="154">
        <v>0.42899999999999999</v>
      </c>
      <c r="W163" s="154">
        <f t="shared" si="22"/>
        <v>9.4380000000000006</v>
      </c>
      <c r="X163" s="154">
        <v>7.1000000000000002E-4</v>
      </c>
      <c r="Y163" s="154">
        <f t="shared" si="23"/>
        <v>1.562E-2</v>
      </c>
      <c r="Z163" s="154">
        <v>0</v>
      </c>
      <c r="AA163" s="155">
        <f t="shared" si="24"/>
        <v>0</v>
      </c>
      <c r="AR163" s="19" t="s">
        <v>127</v>
      </c>
      <c r="AT163" s="19" t="s">
        <v>123</v>
      </c>
      <c r="AU163" s="19" t="s">
        <v>105</v>
      </c>
      <c r="AY163" s="19" t="s">
        <v>122</v>
      </c>
      <c r="BE163" s="156">
        <f t="shared" si="25"/>
        <v>0</v>
      </c>
      <c r="BF163" s="156">
        <f t="shared" si="26"/>
        <v>0</v>
      </c>
      <c r="BG163" s="156">
        <f t="shared" si="27"/>
        <v>0</v>
      </c>
      <c r="BH163" s="156">
        <f t="shared" si="28"/>
        <v>0</v>
      </c>
      <c r="BI163" s="156">
        <f t="shared" si="29"/>
        <v>0</v>
      </c>
      <c r="BJ163" s="19" t="s">
        <v>105</v>
      </c>
      <c r="BK163" s="156">
        <f t="shared" si="30"/>
        <v>0</v>
      </c>
      <c r="BL163" s="19" t="s">
        <v>127</v>
      </c>
      <c r="BM163" s="19" t="s">
        <v>277</v>
      </c>
    </row>
    <row r="164" spans="2:65" s="1" customFormat="1" ht="25.5" customHeight="1" x14ac:dyDescent="0.3">
      <c r="B164" s="120"/>
      <c r="C164" s="165">
        <v>37</v>
      </c>
      <c r="D164" s="165" t="s">
        <v>130</v>
      </c>
      <c r="E164" s="166" t="s">
        <v>551</v>
      </c>
      <c r="F164" s="265" t="s">
        <v>552</v>
      </c>
      <c r="G164" s="265"/>
      <c r="H164" s="265"/>
      <c r="I164" s="265"/>
      <c r="J164" s="167" t="s">
        <v>250</v>
      </c>
      <c r="K164" s="168">
        <v>22</v>
      </c>
      <c r="L164" s="266"/>
      <c r="M164" s="266"/>
      <c r="N164" s="266">
        <f>ROUND(L164*K164,2)</f>
        <v>0</v>
      </c>
      <c r="O164" s="240"/>
      <c r="P164" s="240"/>
      <c r="Q164" s="240"/>
      <c r="R164" s="123"/>
      <c r="T164" s="153" t="s">
        <v>5</v>
      </c>
      <c r="U164" s="41" t="s">
        <v>35</v>
      </c>
      <c r="V164" s="154">
        <v>0.438</v>
      </c>
      <c r="W164" s="154">
        <f t="shared" si="22"/>
        <v>9.6359999999999992</v>
      </c>
      <c r="X164" s="154">
        <v>1.2800000000000001E-3</v>
      </c>
      <c r="Y164" s="154">
        <f t="shared" si="23"/>
        <v>2.8160000000000001E-2</v>
      </c>
      <c r="Z164" s="154">
        <v>0</v>
      </c>
      <c r="AA164" s="155">
        <f t="shared" si="24"/>
        <v>0</v>
      </c>
      <c r="AR164" s="19" t="s">
        <v>127</v>
      </c>
      <c r="AT164" s="19" t="s">
        <v>123</v>
      </c>
      <c r="AU164" s="19" t="s">
        <v>105</v>
      </c>
      <c r="AY164" s="19" t="s">
        <v>122</v>
      </c>
      <c r="BE164" s="156">
        <f t="shared" si="25"/>
        <v>0</v>
      </c>
      <c r="BF164" s="156">
        <f t="shared" si="26"/>
        <v>0</v>
      </c>
      <c r="BG164" s="156">
        <f t="shared" si="27"/>
        <v>0</v>
      </c>
      <c r="BH164" s="156">
        <f t="shared" si="28"/>
        <v>0</v>
      </c>
      <c r="BI164" s="156">
        <f t="shared" si="29"/>
        <v>0</v>
      </c>
      <c r="BJ164" s="19" t="s">
        <v>105</v>
      </c>
      <c r="BK164" s="156">
        <f t="shared" si="30"/>
        <v>0</v>
      </c>
      <c r="BL164" s="19" t="s">
        <v>127</v>
      </c>
      <c r="BM164" s="19" t="s">
        <v>280</v>
      </c>
    </row>
    <row r="165" spans="2:65" s="1" customFormat="1" ht="25.5" customHeight="1" x14ac:dyDescent="0.3">
      <c r="B165" s="120"/>
      <c r="C165" s="149">
        <v>38</v>
      </c>
      <c r="D165" s="149" t="s">
        <v>123</v>
      </c>
      <c r="E165" s="150" t="s">
        <v>141</v>
      </c>
      <c r="F165" s="242" t="s">
        <v>142</v>
      </c>
      <c r="G165" s="242"/>
      <c r="H165" s="242"/>
      <c r="I165" s="242"/>
      <c r="J165" s="151" t="s">
        <v>143</v>
      </c>
      <c r="K165" s="152">
        <f>SUM(N161:Q164)/100</f>
        <v>0</v>
      </c>
      <c r="L165" s="240">
        <v>1.77</v>
      </c>
      <c r="M165" s="240"/>
      <c r="N165" s="240">
        <f>ROUND(L165*K165,2)</f>
        <v>0</v>
      </c>
      <c r="O165" s="240"/>
      <c r="P165" s="240"/>
      <c r="Q165" s="240"/>
      <c r="R165" s="123"/>
      <c r="T165" s="153" t="s">
        <v>5</v>
      </c>
      <c r="U165" s="41" t="s">
        <v>35</v>
      </c>
      <c r="V165" s="154">
        <v>0</v>
      </c>
      <c r="W165" s="154">
        <f>V165*K165</f>
        <v>0</v>
      </c>
      <c r="X165" s="154">
        <v>0</v>
      </c>
      <c r="Y165" s="154">
        <f>X165*K165</f>
        <v>0</v>
      </c>
      <c r="Z165" s="154">
        <v>0</v>
      </c>
      <c r="AA165" s="155">
        <f>Z165*K165</f>
        <v>0</v>
      </c>
      <c r="AR165" s="19" t="s">
        <v>127</v>
      </c>
      <c r="AT165" s="19" t="s">
        <v>123</v>
      </c>
      <c r="AU165" s="19" t="s">
        <v>105</v>
      </c>
      <c r="AY165" s="19" t="s">
        <v>122</v>
      </c>
      <c r="BE165" s="156">
        <f>IF(U165="základní",N165,0)</f>
        <v>0</v>
      </c>
      <c r="BF165" s="156">
        <f>IF(U165="snížená",N165,0)</f>
        <v>0</v>
      </c>
      <c r="BG165" s="156">
        <f>IF(U165="zákl. přenesená",N165,0)</f>
        <v>0</v>
      </c>
      <c r="BH165" s="156">
        <f>IF(U165="sníž. přenesená",N165,0)</f>
        <v>0</v>
      </c>
      <c r="BI165" s="156">
        <f>IF(U165="nulová",N165,0)</f>
        <v>0</v>
      </c>
      <c r="BJ165" s="19" t="s">
        <v>105</v>
      </c>
      <c r="BK165" s="156">
        <f>ROUND(L165*K165,2)</f>
        <v>0</v>
      </c>
      <c r="BL165" s="19" t="s">
        <v>127</v>
      </c>
      <c r="BM165" s="19" t="s">
        <v>285</v>
      </c>
    </row>
    <row r="166" spans="2:65" s="9" customFormat="1" ht="29.85" customHeight="1" x14ac:dyDescent="0.3">
      <c r="B166" s="138"/>
      <c r="C166" s="139"/>
      <c r="D166" s="148" t="s">
        <v>554</v>
      </c>
      <c r="E166" s="148"/>
      <c r="F166" s="148"/>
      <c r="G166" s="148"/>
      <c r="H166" s="148"/>
      <c r="I166" s="148"/>
      <c r="J166" s="148"/>
      <c r="K166" s="148"/>
      <c r="L166" s="148"/>
      <c r="M166" s="148"/>
      <c r="N166" s="300">
        <f>SUM(N167:Q177)</f>
        <v>0</v>
      </c>
      <c r="O166" s="301"/>
      <c r="P166" s="301"/>
      <c r="Q166" s="301"/>
      <c r="R166" s="141"/>
      <c r="T166" s="142"/>
      <c r="U166" s="139"/>
      <c r="V166" s="139"/>
      <c r="W166" s="143">
        <f>SUM(W167:W177)</f>
        <v>2.2491000000000003</v>
      </c>
      <c r="X166" s="139"/>
      <c r="Y166" s="143">
        <f>SUM(Y167:Y177)</f>
        <v>2.2501200000000002E-2</v>
      </c>
      <c r="Z166" s="139"/>
      <c r="AA166" s="144">
        <f>SUM(AA167:AA177)</f>
        <v>0</v>
      </c>
      <c r="AR166" s="145" t="s">
        <v>105</v>
      </c>
      <c r="AT166" s="146" t="s">
        <v>66</v>
      </c>
      <c r="AU166" s="146" t="s">
        <v>73</v>
      </c>
      <c r="AY166" s="145" t="s">
        <v>122</v>
      </c>
      <c r="BK166" s="147">
        <f>SUM(BK167:BK177)</f>
        <v>0</v>
      </c>
    </row>
    <row r="167" spans="2:65" s="1" customFormat="1" ht="25.5" customHeight="1" x14ac:dyDescent="0.3">
      <c r="B167" s="120"/>
      <c r="C167" s="149">
        <v>39</v>
      </c>
      <c r="D167" s="149" t="s">
        <v>123</v>
      </c>
      <c r="E167" s="150" t="s">
        <v>555</v>
      </c>
      <c r="F167" s="242" t="s">
        <v>556</v>
      </c>
      <c r="G167" s="286"/>
      <c r="H167" s="286"/>
      <c r="I167" s="286"/>
      <c r="J167" s="151" t="s">
        <v>515</v>
      </c>
      <c r="K167" s="152">
        <v>10.14</v>
      </c>
      <c r="L167" s="240"/>
      <c r="M167" s="286"/>
      <c r="N167" s="240">
        <f>ROUND(L167*K167,2)</f>
        <v>0</v>
      </c>
      <c r="O167" s="286"/>
      <c r="P167" s="286"/>
      <c r="Q167" s="286"/>
      <c r="R167" s="123"/>
      <c r="T167" s="153" t="s">
        <v>5</v>
      </c>
      <c r="U167" s="41" t="s">
        <v>35</v>
      </c>
      <c r="V167" s="154">
        <v>0.16500000000000001</v>
      </c>
      <c r="W167" s="154">
        <f>V167*K167</f>
        <v>1.6731000000000003</v>
      </c>
      <c r="X167" s="154">
        <v>8.0000000000000007E-5</v>
      </c>
      <c r="Y167" s="154">
        <f>X167*K167</f>
        <v>8.1120000000000009E-4</v>
      </c>
      <c r="Z167" s="154">
        <v>0</v>
      </c>
      <c r="AA167" s="155">
        <f>Z167*K167</f>
        <v>0</v>
      </c>
      <c r="AR167" s="19" t="s">
        <v>127</v>
      </c>
      <c r="AT167" s="19" t="s">
        <v>123</v>
      </c>
      <c r="AU167" s="19" t="s">
        <v>105</v>
      </c>
      <c r="AY167" s="19" t="s">
        <v>122</v>
      </c>
      <c r="BE167" s="156">
        <f>IF(U167="základní",N167,0)</f>
        <v>0</v>
      </c>
      <c r="BF167" s="156">
        <f>IF(U167="snížená",N167,0)</f>
        <v>0</v>
      </c>
      <c r="BG167" s="156">
        <f>IF(U167="zákl. přenesená",N167,0)</f>
        <v>0</v>
      </c>
      <c r="BH167" s="156">
        <f>IF(U167="sníž. přenesená",N167,0)</f>
        <v>0</v>
      </c>
      <c r="BI167" s="156">
        <f>IF(U167="nulová",N167,0)</f>
        <v>0</v>
      </c>
      <c r="BJ167" s="19" t="s">
        <v>105</v>
      </c>
      <c r="BK167" s="156">
        <f>ROUND(L167*K167,2)</f>
        <v>0</v>
      </c>
      <c r="BL167" s="19" t="s">
        <v>127</v>
      </c>
      <c r="BM167" s="19" t="s">
        <v>288</v>
      </c>
    </row>
    <row r="168" spans="2:65" s="10" customFormat="1" ht="16.5" customHeight="1" x14ac:dyDescent="0.3">
      <c r="B168" s="157"/>
      <c r="C168" s="158"/>
      <c r="D168" s="158"/>
      <c r="E168" s="159"/>
      <c r="F168" s="263" t="s">
        <v>557</v>
      </c>
      <c r="G168" s="264"/>
      <c r="H168" s="264"/>
      <c r="I168" s="264"/>
      <c r="J168" s="158"/>
      <c r="K168" s="160">
        <v>9.3000000000000007</v>
      </c>
      <c r="L168" s="158"/>
      <c r="M168" s="158"/>
      <c r="N168" s="158"/>
      <c r="O168" s="158"/>
      <c r="P168" s="158"/>
      <c r="Q168" s="158"/>
      <c r="R168" s="161"/>
      <c r="T168" s="162"/>
      <c r="U168" s="158"/>
      <c r="V168" s="158"/>
      <c r="W168" s="158"/>
      <c r="X168" s="158"/>
      <c r="Y168" s="158"/>
      <c r="Z168" s="158"/>
      <c r="AA168" s="163"/>
      <c r="AT168" s="164" t="s">
        <v>129</v>
      </c>
      <c r="AU168" s="164" t="s">
        <v>105</v>
      </c>
      <c r="AV168" s="10" t="s">
        <v>105</v>
      </c>
      <c r="AW168" s="10" t="s">
        <v>28</v>
      </c>
      <c r="AX168" s="10" t="s">
        <v>73</v>
      </c>
      <c r="AY168" s="164" t="s">
        <v>122</v>
      </c>
    </row>
    <row r="169" spans="2:65" s="10" customFormat="1" ht="32.25" customHeight="1" x14ac:dyDescent="0.3">
      <c r="B169" s="157"/>
      <c r="C169" s="158"/>
      <c r="D169" s="158"/>
      <c r="E169" s="159"/>
      <c r="F169" s="298" t="s">
        <v>607</v>
      </c>
      <c r="G169" s="299"/>
      <c r="H169" s="299"/>
      <c r="I169" s="299"/>
      <c r="J169" s="158"/>
      <c r="K169" s="160">
        <v>0.84</v>
      </c>
      <c r="L169" s="158"/>
      <c r="M169" s="158"/>
      <c r="N169" s="158"/>
      <c r="O169" s="158"/>
      <c r="P169" s="158"/>
      <c r="Q169" s="158"/>
      <c r="R169" s="161"/>
      <c r="T169" s="162"/>
      <c r="U169" s="158"/>
      <c r="V169" s="158"/>
      <c r="W169" s="158"/>
      <c r="X169" s="158"/>
      <c r="Y169" s="158"/>
      <c r="Z169" s="158"/>
      <c r="AA169" s="163"/>
      <c r="AT169" s="164"/>
      <c r="AU169" s="164"/>
      <c r="AY169" s="164"/>
    </row>
    <row r="170" spans="2:65" s="1" customFormat="1" ht="36" customHeight="1" x14ac:dyDescent="0.3">
      <c r="B170" s="120"/>
      <c r="C170" s="149">
        <v>40</v>
      </c>
      <c r="D170" s="149" t="s">
        <v>123</v>
      </c>
      <c r="E170" s="150" t="s">
        <v>558</v>
      </c>
      <c r="F170" s="242" t="s">
        <v>559</v>
      </c>
      <c r="G170" s="286"/>
      <c r="H170" s="286"/>
      <c r="I170" s="286"/>
      <c r="J170" s="151" t="s">
        <v>515</v>
      </c>
      <c r="K170" s="152">
        <v>10.14</v>
      </c>
      <c r="L170" s="240"/>
      <c r="M170" s="286"/>
      <c r="N170" s="240">
        <f t="shared" ref="N170:N177" si="31">ROUND(L170*K170,2)</f>
        <v>0</v>
      </c>
      <c r="O170" s="286"/>
      <c r="P170" s="286"/>
      <c r="Q170" s="286"/>
      <c r="R170" s="123"/>
      <c r="T170" s="153" t="s">
        <v>5</v>
      </c>
      <c r="U170" s="41" t="s">
        <v>35</v>
      </c>
      <c r="V170" s="154">
        <v>0</v>
      </c>
      <c r="W170" s="154">
        <f t="shared" ref="W170:W177" si="32">V170*K170</f>
        <v>0</v>
      </c>
      <c r="X170" s="154">
        <v>0</v>
      </c>
      <c r="Y170" s="154">
        <f t="shared" ref="Y170:Y177" si="33">X170*K170</f>
        <v>0</v>
      </c>
      <c r="Z170" s="154">
        <v>0</v>
      </c>
      <c r="AA170" s="155">
        <f t="shared" ref="AA170:AA177" si="34">Z170*K170</f>
        <v>0</v>
      </c>
      <c r="AR170" s="19" t="s">
        <v>132</v>
      </c>
      <c r="AT170" s="19" t="s">
        <v>130</v>
      </c>
      <c r="AU170" s="19" t="s">
        <v>105</v>
      </c>
      <c r="AY170" s="19" t="s">
        <v>122</v>
      </c>
      <c r="BE170" s="156">
        <f t="shared" ref="BE170:BE177" si="35">IF(U170="základní",N170,0)</f>
        <v>0</v>
      </c>
      <c r="BF170" s="156">
        <f t="shared" ref="BF170:BF177" si="36">IF(U170="snížená",N170,0)</f>
        <v>0</v>
      </c>
      <c r="BG170" s="156">
        <f t="shared" ref="BG170:BG177" si="37">IF(U170="zákl. přenesená",N170,0)</f>
        <v>0</v>
      </c>
      <c r="BH170" s="156">
        <f t="shared" ref="BH170:BH177" si="38">IF(U170="sníž. přenesená",N170,0)</f>
        <v>0</v>
      </c>
      <c r="BI170" s="156">
        <f t="shared" ref="BI170:BI177" si="39">IF(U170="nulová",N170,0)</f>
        <v>0</v>
      </c>
      <c r="BJ170" s="19" t="s">
        <v>105</v>
      </c>
      <c r="BK170" s="156">
        <f t="shared" ref="BK170:BK177" si="40">ROUND(L170*K170,2)</f>
        <v>0</v>
      </c>
      <c r="BL170" s="19" t="s">
        <v>127</v>
      </c>
      <c r="BM170" s="19" t="s">
        <v>289</v>
      </c>
    </row>
    <row r="171" spans="2:65" s="1" customFormat="1" ht="30.75" customHeight="1" x14ac:dyDescent="0.3">
      <c r="B171" s="120"/>
      <c r="C171" s="149">
        <v>41</v>
      </c>
      <c r="D171" s="149" t="s">
        <v>123</v>
      </c>
      <c r="E171" s="150" t="s">
        <v>517</v>
      </c>
      <c r="F171" s="242" t="s">
        <v>560</v>
      </c>
      <c r="G171" s="242"/>
      <c r="H171" s="242"/>
      <c r="I171" s="242"/>
      <c r="J171" s="151" t="s">
        <v>515</v>
      </c>
      <c r="K171" s="152">
        <v>2.8</v>
      </c>
      <c r="L171" s="240"/>
      <c r="M171" s="240"/>
      <c r="N171" s="240">
        <f t="shared" si="31"/>
        <v>0</v>
      </c>
      <c r="O171" s="240"/>
      <c r="P171" s="240"/>
      <c r="Q171" s="240"/>
      <c r="R171" s="123"/>
      <c r="T171" s="153" t="s">
        <v>5</v>
      </c>
      <c r="U171" s="41" t="s">
        <v>35</v>
      </c>
      <c r="V171" s="154">
        <v>0</v>
      </c>
      <c r="W171" s="154">
        <f t="shared" si="32"/>
        <v>0</v>
      </c>
      <c r="X171" s="154">
        <v>0</v>
      </c>
      <c r="Y171" s="154">
        <f t="shared" si="33"/>
        <v>0</v>
      </c>
      <c r="Z171" s="154">
        <v>0</v>
      </c>
      <c r="AA171" s="155">
        <f t="shared" si="34"/>
        <v>0</v>
      </c>
      <c r="AR171" s="19" t="s">
        <v>132</v>
      </c>
      <c r="AT171" s="19" t="s">
        <v>130</v>
      </c>
      <c r="AU171" s="19" t="s">
        <v>105</v>
      </c>
      <c r="AY171" s="19" t="s">
        <v>122</v>
      </c>
      <c r="BE171" s="156">
        <f t="shared" si="35"/>
        <v>0</v>
      </c>
      <c r="BF171" s="156">
        <f t="shared" si="36"/>
        <v>0</v>
      </c>
      <c r="BG171" s="156">
        <f t="shared" si="37"/>
        <v>0</v>
      </c>
      <c r="BH171" s="156">
        <f t="shared" si="38"/>
        <v>0</v>
      </c>
      <c r="BI171" s="156">
        <f t="shared" si="39"/>
        <v>0</v>
      </c>
      <c r="BJ171" s="19" t="s">
        <v>105</v>
      </c>
      <c r="BK171" s="156">
        <f t="shared" si="40"/>
        <v>0</v>
      </c>
      <c r="BL171" s="19" t="s">
        <v>127</v>
      </c>
      <c r="BM171" s="19" t="s">
        <v>290</v>
      </c>
    </row>
    <row r="172" spans="2:65" s="1" customFormat="1" ht="35.25" customHeight="1" x14ac:dyDescent="0.3">
      <c r="B172" s="120"/>
      <c r="C172" s="149">
        <v>42</v>
      </c>
      <c r="D172" s="149" t="s">
        <v>123</v>
      </c>
      <c r="E172" s="150" t="s">
        <v>521</v>
      </c>
      <c r="F172" s="242" t="s">
        <v>522</v>
      </c>
      <c r="G172" s="286"/>
      <c r="H172" s="286"/>
      <c r="I172" s="286"/>
      <c r="J172" s="151" t="s">
        <v>515</v>
      </c>
      <c r="K172" s="152">
        <v>7.4</v>
      </c>
      <c r="L172" s="240"/>
      <c r="M172" s="286"/>
      <c r="N172" s="240">
        <f t="shared" si="31"/>
        <v>0</v>
      </c>
      <c r="O172" s="286"/>
      <c r="P172" s="286"/>
      <c r="Q172" s="286"/>
      <c r="R172" s="123"/>
      <c r="T172" s="153" t="s">
        <v>5</v>
      </c>
      <c r="U172" s="41" t="s">
        <v>35</v>
      </c>
      <c r="V172" s="154">
        <v>0</v>
      </c>
      <c r="W172" s="154">
        <f t="shared" si="32"/>
        <v>0</v>
      </c>
      <c r="X172" s="154">
        <v>0</v>
      </c>
      <c r="Y172" s="154">
        <f t="shared" si="33"/>
        <v>0</v>
      </c>
      <c r="Z172" s="154">
        <v>0</v>
      </c>
      <c r="AA172" s="155">
        <f t="shared" si="34"/>
        <v>0</v>
      </c>
      <c r="AR172" s="19" t="s">
        <v>132</v>
      </c>
      <c r="AT172" s="19" t="s">
        <v>130</v>
      </c>
      <c r="AU172" s="19" t="s">
        <v>105</v>
      </c>
      <c r="AY172" s="19" t="s">
        <v>122</v>
      </c>
      <c r="BE172" s="156">
        <f t="shared" si="35"/>
        <v>0</v>
      </c>
      <c r="BF172" s="156">
        <f t="shared" si="36"/>
        <v>0</v>
      </c>
      <c r="BG172" s="156">
        <f t="shared" si="37"/>
        <v>0</v>
      </c>
      <c r="BH172" s="156">
        <f t="shared" si="38"/>
        <v>0</v>
      </c>
      <c r="BI172" s="156">
        <f t="shared" si="39"/>
        <v>0</v>
      </c>
      <c r="BJ172" s="19" t="s">
        <v>105</v>
      </c>
      <c r="BK172" s="156">
        <f t="shared" si="40"/>
        <v>0</v>
      </c>
      <c r="BL172" s="19" t="s">
        <v>127</v>
      </c>
      <c r="BM172" s="19" t="s">
        <v>291</v>
      </c>
    </row>
    <row r="173" spans="2:65" s="1" customFormat="1" ht="35.25" customHeight="1" x14ac:dyDescent="0.3">
      <c r="B173" s="120"/>
      <c r="C173" s="197">
        <v>43</v>
      </c>
      <c r="D173" s="197" t="s">
        <v>123</v>
      </c>
      <c r="E173" s="198" t="s">
        <v>610</v>
      </c>
      <c r="F173" s="296" t="s">
        <v>611</v>
      </c>
      <c r="G173" s="303"/>
      <c r="H173" s="303"/>
      <c r="I173" s="303"/>
      <c r="J173" s="199" t="s">
        <v>250</v>
      </c>
      <c r="K173" s="200">
        <v>3.6</v>
      </c>
      <c r="L173" s="297"/>
      <c r="M173" s="303"/>
      <c r="N173" s="297">
        <f t="shared" ref="N173:N174" si="41">ROUND(L173*K173,2)</f>
        <v>0</v>
      </c>
      <c r="O173" s="303"/>
      <c r="P173" s="303"/>
      <c r="Q173" s="303"/>
      <c r="R173" s="123"/>
      <c r="T173" s="153"/>
      <c r="U173" s="41"/>
      <c r="V173" s="154"/>
      <c r="W173" s="154"/>
      <c r="X173" s="154"/>
      <c r="Y173" s="154"/>
      <c r="Z173" s="154"/>
      <c r="AA173" s="155"/>
      <c r="AR173" s="19"/>
      <c r="AT173" s="19"/>
      <c r="AU173" s="19"/>
      <c r="AY173" s="19"/>
      <c r="BE173" s="156"/>
      <c r="BF173" s="156"/>
      <c r="BG173" s="156"/>
      <c r="BH173" s="156"/>
      <c r="BI173" s="156"/>
      <c r="BJ173" s="19"/>
      <c r="BK173" s="156"/>
      <c r="BL173" s="19"/>
      <c r="BM173" s="19"/>
    </row>
    <row r="174" spans="2:65" s="1" customFormat="1" ht="35.25" customHeight="1" x14ac:dyDescent="0.3">
      <c r="B174" s="120"/>
      <c r="C174" s="197">
        <v>44</v>
      </c>
      <c r="D174" s="197" t="s">
        <v>123</v>
      </c>
      <c r="E174" s="198" t="s">
        <v>612</v>
      </c>
      <c r="F174" s="296" t="s">
        <v>613</v>
      </c>
      <c r="G174" s="303"/>
      <c r="H174" s="303"/>
      <c r="I174" s="303"/>
      <c r="J174" s="199" t="s">
        <v>250</v>
      </c>
      <c r="K174" s="200">
        <v>3.6</v>
      </c>
      <c r="L174" s="297"/>
      <c r="M174" s="303"/>
      <c r="N174" s="297">
        <f t="shared" si="41"/>
        <v>0</v>
      </c>
      <c r="O174" s="303"/>
      <c r="P174" s="303"/>
      <c r="Q174" s="303"/>
      <c r="R174" s="123"/>
      <c r="T174" s="153"/>
      <c r="U174" s="41"/>
      <c r="V174" s="154"/>
      <c r="W174" s="154"/>
      <c r="X174" s="154"/>
      <c r="Y174" s="154"/>
      <c r="Z174" s="154"/>
      <c r="AA174" s="155"/>
      <c r="AR174" s="19"/>
      <c r="AT174" s="19"/>
      <c r="AU174" s="19"/>
      <c r="AY174" s="19"/>
      <c r="BE174" s="156"/>
      <c r="BF174" s="156"/>
      <c r="BG174" s="156"/>
      <c r="BH174" s="156"/>
      <c r="BI174" s="156"/>
      <c r="BJ174" s="19"/>
      <c r="BK174" s="156"/>
      <c r="BL174" s="19"/>
      <c r="BM174" s="19"/>
    </row>
    <row r="175" spans="2:65" s="1" customFormat="1" ht="25.5" customHeight="1" x14ac:dyDescent="0.3">
      <c r="B175" s="120"/>
      <c r="C175" s="149">
        <v>45</v>
      </c>
      <c r="D175" s="149" t="s">
        <v>123</v>
      </c>
      <c r="E175" s="150" t="s">
        <v>561</v>
      </c>
      <c r="F175" s="241" t="s">
        <v>562</v>
      </c>
      <c r="G175" s="286"/>
      <c r="H175" s="286"/>
      <c r="I175" s="286"/>
      <c r="J175" s="151" t="s">
        <v>250</v>
      </c>
      <c r="K175" s="152">
        <v>8.5</v>
      </c>
      <c r="L175" s="240"/>
      <c r="M175" s="286"/>
      <c r="N175" s="240">
        <f t="shared" si="31"/>
        <v>0</v>
      </c>
      <c r="O175" s="286"/>
      <c r="P175" s="286"/>
      <c r="Q175" s="286"/>
      <c r="R175" s="123"/>
      <c r="T175" s="153" t="s">
        <v>5</v>
      </c>
      <c r="U175" s="41" t="s">
        <v>35</v>
      </c>
      <c r="V175" s="154">
        <v>0</v>
      </c>
      <c r="W175" s="154">
        <f t="shared" si="32"/>
        <v>0</v>
      </c>
      <c r="X175" s="154">
        <v>0</v>
      </c>
      <c r="Y175" s="154">
        <f t="shared" si="33"/>
        <v>0</v>
      </c>
      <c r="Z175" s="154">
        <v>0</v>
      </c>
      <c r="AA175" s="155">
        <f t="shared" si="34"/>
        <v>0</v>
      </c>
      <c r="AR175" s="19" t="s">
        <v>132</v>
      </c>
      <c r="AT175" s="19" t="s">
        <v>130</v>
      </c>
      <c r="AU175" s="19" t="s">
        <v>105</v>
      </c>
      <c r="AY175" s="19" t="s">
        <v>122</v>
      </c>
      <c r="BE175" s="156">
        <f t="shared" si="35"/>
        <v>0</v>
      </c>
      <c r="BF175" s="156">
        <f t="shared" si="36"/>
        <v>0</v>
      </c>
      <c r="BG175" s="156">
        <f t="shared" si="37"/>
        <v>0</v>
      </c>
      <c r="BH175" s="156">
        <f t="shared" si="38"/>
        <v>0</v>
      </c>
      <c r="BI175" s="156">
        <f t="shared" si="39"/>
        <v>0</v>
      </c>
      <c r="BJ175" s="19" t="s">
        <v>105</v>
      </c>
      <c r="BK175" s="156">
        <f t="shared" si="40"/>
        <v>0</v>
      </c>
      <c r="BL175" s="19" t="s">
        <v>127</v>
      </c>
      <c r="BM175" s="19" t="s">
        <v>292</v>
      </c>
    </row>
    <row r="176" spans="2:65" s="1" customFormat="1" ht="25.5" customHeight="1" x14ac:dyDescent="0.3">
      <c r="B176" s="120"/>
      <c r="C176" s="165">
        <v>46</v>
      </c>
      <c r="D176" s="165" t="s">
        <v>130</v>
      </c>
      <c r="E176" s="166" t="s">
        <v>563</v>
      </c>
      <c r="F176" s="265" t="s">
        <v>564</v>
      </c>
      <c r="G176" s="302"/>
      <c r="H176" s="302"/>
      <c r="I176" s="302"/>
      <c r="J176" s="167" t="s">
        <v>242</v>
      </c>
      <c r="K176" s="168">
        <v>2</v>
      </c>
      <c r="L176" s="266"/>
      <c r="M176" s="302"/>
      <c r="N176" s="266">
        <f t="shared" si="31"/>
        <v>0</v>
      </c>
      <c r="O176" s="286"/>
      <c r="P176" s="286"/>
      <c r="Q176" s="286"/>
      <c r="R176" s="123"/>
      <c r="T176" s="153" t="s">
        <v>5</v>
      </c>
      <c r="U176" s="41" t="s">
        <v>35</v>
      </c>
      <c r="V176" s="154">
        <v>0.28799999999999998</v>
      </c>
      <c r="W176" s="154">
        <f t="shared" si="32"/>
        <v>0.57599999999999996</v>
      </c>
      <c r="X176" s="154">
        <v>2.2000000000000001E-4</v>
      </c>
      <c r="Y176" s="154">
        <f t="shared" si="33"/>
        <v>4.4000000000000002E-4</v>
      </c>
      <c r="Z176" s="154">
        <v>0</v>
      </c>
      <c r="AA176" s="155">
        <f t="shared" si="34"/>
        <v>0</v>
      </c>
      <c r="AR176" s="19" t="s">
        <v>127</v>
      </c>
      <c r="AT176" s="19" t="s">
        <v>123</v>
      </c>
      <c r="AU176" s="19" t="s">
        <v>105</v>
      </c>
      <c r="AY176" s="19" t="s">
        <v>122</v>
      </c>
      <c r="BE176" s="156">
        <f t="shared" si="35"/>
        <v>0</v>
      </c>
      <c r="BF176" s="156">
        <f t="shared" si="36"/>
        <v>0</v>
      </c>
      <c r="BG176" s="156">
        <f t="shared" si="37"/>
        <v>0</v>
      </c>
      <c r="BH176" s="156">
        <f t="shared" si="38"/>
        <v>0</v>
      </c>
      <c r="BI176" s="156">
        <f t="shared" si="39"/>
        <v>0</v>
      </c>
      <c r="BJ176" s="19" t="s">
        <v>105</v>
      </c>
      <c r="BK176" s="156">
        <f t="shared" si="40"/>
        <v>0</v>
      </c>
      <c r="BL176" s="19" t="s">
        <v>127</v>
      </c>
      <c r="BM176" s="19" t="s">
        <v>294</v>
      </c>
    </row>
    <row r="177" spans="2:65" s="1" customFormat="1" ht="31.5" customHeight="1" x14ac:dyDescent="0.3">
      <c r="B177" s="120"/>
      <c r="C177" s="149">
        <v>47</v>
      </c>
      <c r="D177" s="149" t="s">
        <v>123</v>
      </c>
      <c r="E177" s="150" t="s">
        <v>565</v>
      </c>
      <c r="F177" s="242" t="s">
        <v>566</v>
      </c>
      <c r="G177" s="286"/>
      <c r="H177" s="286"/>
      <c r="I177" s="286"/>
      <c r="J177" s="151" t="s">
        <v>250</v>
      </c>
      <c r="K177" s="152">
        <v>8.5</v>
      </c>
      <c r="L177" s="240"/>
      <c r="M177" s="286"/>
      <c r="N177" s="240">
        <f t="shared" si="31"/>
        <v>0</v>
      </c>
      <c r="O177" s="286"/>
      <c r="P177" s="286"/>
      <c r="Q177" s="286"/>
      <c r="R177" s="123"/>
      <c r="T177" s="153" t="s">
        <v>5</v>
      </c>
      <c r="U177" s="41" t="s">
        <v>35</v>
      </c>
      <c r="V177" s="154">
        <v>0</v>
      </c>
      <c r="W177" s="154">
        <f t="shared" si="32"/>
        <v>0</v>
      </c>
      <c r="X177" s="154">
        <v>2.5000000000000001E-3</v>
      </c>
      <c r="Y177" s="154">
        <f t="shared" si="33"/>
        <v>2.1250000000000002E-2</v>
      </c>
      <c r="Z177" s="154">
        <v>0</v>
      </c>
      <c r="AA177" s="155">
        <f t="shared" si="34"/>
        <v>0</v>
      </c>
      <c r="AR177" s="19" t="s">
        <v>132</v>
      </c>
      <c r="AT177" s="19" t="s">
        <v>130</v>
      </c>
      <c r="AU177" s="19" t="s">
        <v>105</v>
      </c>
      <c r="AY177" s="19" t="s">
        <v>122</v>
      </c>
      <c r="BE177" s="156">
        <f t="shared" si="35"/>
        <v>0</v>
      </c>
      <c r="BF177" s="156">
        <f t="shared" si="36"/>
        <v>0</v>
      </c>
      <c r="BG177" s="156">
        <f t="shared" si="37"/>
        <v>0</v>
      </c>
      <c r="BH177" s="156">
        <f t="shared" si="38"/>
        <v>0</v>
      </c>
      <c r="BI177" s="156">
        <f t="shared" si="39"/>
        <v>0</v>
      </c>
      <c r="BJ177" s="19" t="s">
        <v>105</v>
      </c>
      <c r="BK177" s="156">
        <f t="shared" si="40"/>
        <v>0</v>
      </c>
      <c r="BL177" s="19" t="s">
        <v>127</v>
      </c>
      <c r="BM177" s="19" t="s">
        <v>295</v>
      </c>
    </row>
    <row r="178" spans="2:65" s="9" customFormat="1" ht="29.85" customHeight="1" x14ac:dyDescent="0.3">
      <c r="B178" s="138"/>
      <c r="C178" s="139"/>
      <c r="D178" s="148" t="s">
        <v>574</v>
      </c>
      <c r="E178" s="148"/>
      <c r="F178" s="148"/>
      <c r="G178" s="148"/>
      <c r="H178" s="148"/>
      <c r="I178" s="148"/>
      <c r="J178" s="148"/>
      <c r="K178" s="148"/>
      <c r="L178" s="148"/>
      <c r="M178" s="148"/>
      <c r="N178" s="270">
        <f>SUM(N179:Q187)</f>
        <v>0</v>
      </c>
      <c r="O178" s="271"/>
      <c r="P178" s="271"/>
      <c r="Q178" s="271"/>
      <c r="R178" s="141"/>
      <c r="T178" s="142"/>
      <c r="U178" s="139"/>
      <c r="V178" s="139"/>
      <c r="W178" s="143">
        <f>SUM(W179:W187)</f>
        <v>288.73</v>
      </c>
      <c r="X178" s="139"/>
      <c r="Y178" s="143">
        <f>SUM(Y179:Y187)</f>
        <v>0.30956</v>
      </c>
      <c r="Z178" s="139"/>
      <c r="AA178" s="144">
        <f>SUM(AA179:AA187)</f>
        <v>0</v>
      </c>
      <c r="AR178" s="145" t="s">
        <v>105</v>
      </c>
      <c r="AT178" s="146" t="s">
        <v>66</v>
      </c>
      <c r="AU178" s="146" t="s">
        <v>73</v>
      </c>
      <c r="AY178" s="145" t="s">
        <v>122</v>
      </c>
      <c r="BK178" s="147">
        <f>SUM(BK179:BK187)</f>
        <v>0</v>
      </c>
    </row>
    <row r="179" spans="2:65" s="1" customFormat="1" ht="25.5" customHeight="1" x14ac:dyDescent="0.3">
      <c r="B179" s="120"/>
      <c r="C179" s="149">
        <v>48</v>
      </c>
      <c r="D179" s="149" t="s">
        <v>123</v>
      </c>
      <c r="E179" s="150" t="s">
        <v>567</v>
      </c>
      <c r="F179" s="241" t="s">
        <v>575</v>
      </c>
      <c r="G179" s="242"/>
      <c r="H179" s="242"/>
      <c r="I179" s="242"/>
      <c r="J179" s="151" t="s">
        <v>126</v>
      </c>
      <c r="K179" s="152">
        <v>150</v>
      </c>
      <c r="L179" s="240"/>
      <c r="M179" s="240"/>
      <c r="N179" s="240">
        <f t="shared" ref="N179:N187" si="42">ROUND(L179*K179,2)</f>
        <v>0</v>
      </c>
      <c r="O179" s="240"/>
      <c r="P179" s="240"/>
      <c r="Q179" s="240"/>
      <c r="R179" s="123"/>
      <c r="T179" s="153" t="s">
        <v>5</v>
      </c>
      <c r="U179" s="41" t="s">
        <v>35</v>
      </c>
      <c r="V179" s="154">
        <v>0.26800000000000002</v>
      </c>
      <c r="W179" s="154">
        <f t="shared" ref="W179:W187" si="43">V179*K179</f>
        <v>40.200000000000003</v>
      </c>
      <c r="X179" s="154">
        <v>0</v>
      </c>
      <c r="Y179" s="154">
        <f t="shared" ref="Y179:Y187" si="44">X179*K179</f>
        <v>0</v>
      </c>
      <c r="Z179" s="154">
        <v>0</v>
      </c>
      <c r="AA179" s="155">
        <f t="shared" ref="AA179:AA187" si="45">Z179*K179</f>
        <v>0</v>
      </c>
      <c r="AR179" s="19" t="s">
        <v>127</v>
      </c>
      <c r="AT179" s="19" t="s">
        <v>123</v>
      </c>
      <c r="AU179" s="19" t="s">
        <v>105</v>
      </c>
      <c r="AY179" s="19" t="s">
        <v>122</v>
      </c>
      <c r="BE179" s="156">
        <f t="shared" ref="BE179:BE187" si="46">IF(U179="základní",N179,0)</f>
        <v>0</v>
      </c>
      <c r="BF179" s="156">
        <f t="shared" ref="BF179:BF187" si="47">IF(U179="snížená",N179,0)</f>
        <v>0</v>
      </c>
      <c r="BG179" s="156">
        <f t="shared" ref="BG179:BG187" si="48">IF(U179="zákl. přenesená",N179,0)</f>
        <v>0</v>
      </c>
      <c r="BH179" s="156">
        <f t="shared" ref="BH179:BH187" si="49">IF(U179="sníž. přenesená",N179,0)</f>
        <v>0</v>
      </c>
      <c r="BI179" s="156">
        <f t="shared" ref="BI179:BI187" si="50">IF(U179="nulová",N179,0)</f>
        <v>0</v>
      </c>
      <c r="BJ179" s="19" t="s">
        <v>105</v>
      </c>
      <c r="BK179" s="156">
        <f t="shared" ref="BK179:BK187" si="51">ROUND(L179*K179,2)</f>
        <v>0</v>
      </c>
      <c r="BL179" s="19" t="s">
        <v>127</v>
      </c>
      <c r="BM179" s="19" t="s">
        <v>307</v>
      </c>
    </row>
    <row r="180" spans="2:65" s="1" customFormat="1" ht="39.75" customHeight="1" x14ac:dyDescent="0.3">
      <c r="B180" s="120"/>
      <c r="C180" s="197">
        <v>49</v>
      </c>
      <c r="D180" s="197" t="s">
        <v>123</v>
      </c>
      <c r="E180" s="198" t="s">
        <v>568</v>
      </c>
      <c r="F180" s="296" t="s">
        <v>602</v>
      </c>
      <c r="G180" s="296"/>
      <c r="H180" s="296"/>
      <c r="I180" s="296"/>
      <c r="J180" s="199" t="s">
        <v>126</v>
      </c>
      <c r="K180" s="200">
        <v>290</v>
      </c>
      <c r="L180" s="297"/>
      <c r="M180" s="297"/>
      <c r="N180" s="297">
        <f t="shared" si="42"/>
        <v>0</v>
      </c>
      <c r="O180" s="297"/>
      <c r="P180" s="297"/>
      <c r="Q180" s="297"/>
      <c r="R180" s="123"/>
      <c r="T180" s="153" t="s">
        <v>5</v>
      </c>
      <c r="U180" s="41" t="s">
        <v>35</v>
      </c>
      <c r="V180" s="154">
        <v>0.85699999999999998</v>
      </c>
      <c r="W180" s="154">
        <f t="shared" si="43"/>
        <v>248.53</v>
      </c>
      <c r="X180" s="154">
        <v>0</v>
      </c>
      <c r="Y180" s="154">
        <f t="shared" si="44"/>
        <v>0</v>
      </c>
      <c r="Z180" s="154">
        <v>0</v>
      </c>
      <c r="AA180" s="155">
        <f t="shared" si="45"/>
        <v>0</v>
      </c>
      <c r="AR180" s="19" t="s">
        <v>127</v>
      </c>
      <c r="AT180" s="19" t="s">
        <v>123</v>
      </c>
      <c r="AU180" s="19" t="s">
        <v>105</v>
      </c>
      <c r="AY180" s="19" t="s">
        <v>122</v>
      </c>
      <c r="BE180" s="156">
        <f t="shared" si="46"/>
        <v>0</v>
      </c>
      <c r="BF180" s="156">
        <f t="shared" si="47"/>
        <v>0</v>
      </c>
      <c r="BG180" s="156">
        <f t="shared" si="48"/>
        <v>0</v>
      </c>
      <c r="BH180" s="156">
        <f t="shared" si="49"/>
        <v>0</v>
      </c>
      <c r="BI180" s="156">
        <f t="shared" si="50"/>
        <v>0</v>
      </c>
      <c r="BJ180" s="19" t="s">
        <v>105</v>
      </c>
      <c r="BK180" s="156">
        <f t="shared" si="51"/>
        <v>0</v>
      </c>
      <c r="BL180" s="19" t="s">
        <v>127</v>
      </c>
      <c r="BM180" s="19" t="s">
        <v>308</v>
      </c>
    </row>
    <row r="181" spans="2:65" s="1" customFormat="1" ht="25.5" customHeight="1" x14ac:dyDescent="0.3">
      <c r="B181" s="120"/>
      <c r="C181" s="197">
        <v>50</v>
      </c>
      <c r="D181" s="197" t="s">
        <v>123</v>
      </c>
      <c r="E181" s="198" t="s">
        <v>603</v>
      </c>
      <c r="F181" s="296" t="s">
        <v>604</v>
      </c>
      <c r="G181" s="296"/>
      <c r="H181" s="296"/>
      <c r="I181" s="296"/>
      <c r="J181" s="199" t="s">
        <v>417</v>
      </c>
      <c r="K181" s="200">
        <v>3</v>
      </c>
      <c r="L181" s="297"/>
      <c r="M181" s="297"/>
      <c r="N181" s="297">
        <f t="shared" ref="N181" si="52">ROUND(L181*K181,2)</f>
        <v>0</v>
      </c>
      <c r="O181" s="297"/>
      <c r="P181" s="297"/>
      <c r="Q181" s="297"/>
      <c r="R181" s="123"/>
      <c r="T181" s="153"/>
      <c r="U181" s="41"/>
      <c r="V181" s="154"/>
      <c r="W181" s="154"/>
      <c r="X181" s="154"/>
      <c r="Y181" s="154"/>
      <c r="Z181" s="154"/>
      <c r="AA181" s="155"/>
      <c r="AR181" s="19"/>
      <c r="AT181" s="19"/>
      <c r="AU181" s="19"/>
      <c r="AY181" s="19"/>
      <c r="BE181" s="156"/>
      <c r="BF181" s="156"/>
      <c r="BG181" s="156"/>
      <c r="BH181" s="156"/>
      <c r="BI181" s="156"/>
      <c r="BJ181" s="19"/>
      <c r="BK181" s="156"/>
      <c r="BL181" s="19"/>
      <c r="BM181" s="19"/>
    </row>
    <row r="182" spans="2:65" s="1" customFormat="1" ht="25.5" customHeight="1" x14ac:dyDescent="0.3">
      <c r="B182" s="120"/>
      <c r="C182" s="149">
        <v>51</v>
      </c>
      <c r="D182" s="149" t="s">
        <v>123</v>
      </c>
      <c r="E182" s="176" t="s">
        <v>576</v>
      </c>
      <c r="F182" s="241" t="s">
        <v>577</v>
      </c>
      <c r="G182" s="242"/>
      <c r="H182" s="242"/>
      <c r="I182" s="242"/>
      <c r="J182" s="151" t="s">
        <v>126</v>
      </c>
      <c r="K182" s="152">
        <v>204</v>
      </c>
      <c r="L182" s="240"/>
      <c r="M182" s="240"/>
      <c r="N182" s="240">
        <f t="shared" si="42"/>
        <v>0</v>
      </c>
      <c r="O182" s="240"/>
      <c r="P182" s="240"/>
      <c r="Q182" s="240"/>
      <c r="R182" s="123"/>
      <c r="T182" s="153"/>
      <c r="U182" s="41"/>
      <c r="V182" s="154"/>
      <c r="W182" s="154"/>
      <c r="X182" s="154"/>
      <c r="Y182" s="154"/>
      <c r="Z182" s="154"/>
      <c r="AA182" s="155"/>
      <c r="AR182" s="19"/>
      <c r="AT182" s="19"/>
      <c r="AU182" s="19"/>
      <c r="AY182" s="19"/>
      <c r="BE182" s="156"/>
      <c r="BF182" s="156"/>
      <c r="BG182" s="156"/>
      <c r="BH182" s="156"/>
      <c r="BI182" s="156"/>
      <c r="BJ182" s="19"/>
      <c r="BK182" s="156"/>
      <c r="BL182" s="19"/>
      <c r="BM182" s="19"/>
    </row>
    <row r="183" spans="2:65" s="1" customFormat="1" ht="25.5" customHeight="1" x14ac:dyDescent="0.3">
      <c r="B183" s="120"/>
      <c r="C183" s="149">
        <v>52</v>
      </c>
      <c r="D183" s="149" t="s">
        <v>123</v>
      </c>
      <c r="E183" s="176" t="s">
        <v>597</v>
      </c>
      <c r="F183" s="241" t="s">
        <v>598</v>
      </c>
      <c r="G183" s="242"/>
      <c r="H183" s="242"/>
      <c r="I183" s="242"/>
      <c r="J183" s="183" t="s">
        <v>417</v>
      </c>
      <c r="K183" s="152">
        <v>34</v>
      </c>
      <c r="L183" s="240"/>
      <c r="M183" s="240"/>
      <c r="N183" s="240">
        <f t="shared" ref="N183" si="53">ROUND(L183*K183,2)</f>
        <v>0</v>
      </c>
      <c r="O183" s="240"/>
      <c r="P183" s="240"/>
      <c r="Q183" s="240"/>
      <c r="R183" s="123"/>
      <c r="T183" s="153"/>
      <c r="U183" s="41"/>
      <c r="V183" s="154"/>
      <c r="W183" s="154"/>
      <c r="X183" s="154"/>
      <c r="Y183" s="154"/>
      <c r="Z183" s="154"/>
      <c r="AA183" s="155"/>
      <c r="AR183" s="19"/>
      <c r="AT183" s="19"/>
      <c r="AU183" s="19"/>
      <c r="AY183" s="19"/>
      <c r="BE183" s="156"/>
      <c r="BF183" s="156"/>
      <c r="BG183" s="156"/>
      <c r="BH183" s="156"/>
      <c r="BI183" s="156"/>
      <c r="BJ183" s="19"/>
      <c r="BK183" s="156"/>
      <c r="BL183" s="19"/>
      <c r="BM183" s="19"/>
    </row>
    <row r="184" spans="2:65" s="1" customFormat="1" ht="25.5" customHeight="1" x14ac:dyDescent="0.3">
      <c r="B184" s="120"/>
      <c r="C184" s="149">
        <v>53</v>
      </c>
      <c r="D184" s="149" t="s">
        <v>123</v>
      </c>
      <c r="E184" s="150" t="s">
        <v>569</v>
      </c>
      <c r="F184" s="242" t="s">
        <v>570</v>
      </c>
      <c r="G184" s="242"/>
      <c r="H184" s="242"/>
      <c r="I184" s="242"/>
      <c r="J184" s="151" t="s">
        <v>164</v>
      </c>
      <c r="K184" s="152">
        <v>40</v>
      </c>
      <c r="L184" s="240"/>
      <c r="M184" s="240"/>
      <c r="N184" s="240">
        <f t="shared" si="42"/>
        <v>0</v>
      </c>
      <c r="O184" s="240"/>
      <c r="P184" s="240"/>
      <c r="Q184" s="240"/>
      <c r="R184" s="123"/>
      <c r="T184" s="153" t="s">
        <v>5</v>
      </c>
      <c r="U184" s="41" t="s">
        <v>35</v>
      </c>
      <c r="V184" s="154">
        <v>0</v>
      </c>
      <c r="W184" s="154">
        <f t="shared" si="43"/>
        <v>0</v>
      </c>
      <c r="X184" s="154">
        <v>6.1999999999999998E-3</v>
      </c>
      <c r="Y184" s="154">
        <f t="shared" si="44"/>
        <v>0.248</v>
      </c>
      <c r="Z184" s="154">
        <v>0</v>
      </c>
      <c r="AA184" s="155">
        <f t="shared" si="45"/>
        <v>0</v>
      </c>
      <c r="AR184" s="19" t="s">
        <v>132</v>
      </c>
      <c r="AT184" s="19" t="s">
        <v>130</v>
      </c>
      <c r="AU184" s="19" t="s">
        <v>105</v>
      </c>
      <c r="AY184" s="19" t="s">
        <v>122</v>
      </c>
      <c r="BE184" s="156">
        <f t="shared" si="46"/>
        <v>0</v>
      </c>
      <c r="BF184" s="156">
        <f t="shared" si="47"/>
        <v>0</v>
      </c>
      <c r="BG184" s="156">
        <f t="shared" si="48"/>
        <v>0</v>
      </c>
      <c r="BH184" s="156">
        <f t="shared" si="49"/>
        <v>0</v>
      </c>
      <c r="BI184" s="156">
        <f t="shared" si="50"/>
        <v>0</v>
      </c>
      <c r="BJ184" s="19" t="s">
        <v>105</v>
      </c>
      <c r="BK184" s="156">
        <f t="shared" si="51"/>
        <v>0</v>
      </c>
      <c r="BL184" s="19" t="s">
        <v>127</v>
      </c>
      <c r="BM184" s="19" t="s">
        <v>309</v>
      </c>
    </row>
    <row r="185" spans="2:65" s="1" customFormat="1" ht="25.5" customHeight="1" x14ac:dyDescent="0.3">
      <c r="B185" s="120"/>
      <c r="C185" s="149">
        <v>54</v>
      </c>
      <c r="D185" s="149" t="s">
        <v>123</v>
      </c>
      <c r="E185" s="150" t="s">
        <v>525</v>
      </c>
      <c r="F185" s="242" t="s">
        <v>571</v>
      </c>
      <c r="G185" s="242"/>
      <c r="H185" s="242"/>
      <c r="I185" s="242"/>
      <c r="J185" s="151" t="s">
        <v>244</v>
      </c>
      <c r="K185" s="152">
        <v>6</v>
      </c>
      <c r="L185" s="240"/>
      <c r="M185" s="240"/>
      <c r="N185" s="240">
        <f t="shared" si="42"/>
        <v>0</v>
      </c>
      <c r="O185" s="240"/>
      <c r="P185" s="240"/>
      <c r="Q185" s="240"/>
      <c r="R185" s="123"/>
      <c r="T185" s="153" t="s">
        <v>5</v>
      </c>
      <c r="U185" s="41" t="s">
        <v>35</v>
      </c>
      <c r="V185" s="154">
        <v>0</v>
      </c>
      <c r="W185" s="154">
        <f t="shared" si="43"/>
        <v>0</v>
      </c>
      <c r="X185" s="154">
        <v>1.026E-2</v>
      </c>
      <c r="Y185" s="154">
        <f t="shared" si="44"/>
        <v>6.1560000000000004E-2</v>
      </c>
      <c r="Z185" s="154">
        <v>0</v>
      </c>
      <c r="AA185" s="155">
        <f t="shared" si="45"/>
        <v>0</v>
      </c>
      <c r="AR185" s="19" t="s">
        <v>132</v>
      </c>
      <c r="AT185" s="19" t="s">
        <v>130</v>
      </c>
      <c r="AU185" s="19" t="s">
        <v>105</v>
      </c>
      <c r="AY185" s="19" t="s">
        <v>122</v>
      </c>
      <c r="BE185" s="156">
        <f t="shared" si="46"/>
        <v>0</v>
      </c>
      <c r="BF185" s="156">
        <f t="shared" si="47"/>
        <v>0</v>
      </c>
      <c r="BG185" s="156">
        <f t="shared" si="48"/>
        <v>0</v>
      </c>
      <c r="BH185" s="156">
        <f t="shared" si="49"/>
        <v>0</v>
      </c>
      <c r="BI185" s="156">
        <f t="shared" si="50"/>
        <v>0</v>
      </c>
      <c r="BJ185" s="19" t="s">
        <v>105</v>
      </c>
      <c r="BK185" s="156">
        <f t="shared" si="51"/>
        <v>0</v>
      </c>
      <c r="BL185" s="19" t="s">
        <v>127</v>
      </c>
      <c r="BM185" s="19" t="s">
        <v>310</v>
      </c>
    </row>
    <row r="186" spans="2:65" s="1" customFormat="1" ht="25.5" customHeight="1" x14ac:dyDescent="0.3">
      <c r="B186" s="120"/>
      <c r="C186" s="149">
        <v>55</v>
      </c>
      <c r="D186" s="149" t="s">
        <v>123</v>
      </c>
      <c r="E186" s="150" t="s">
        <v>527</v>
      </c>
      <c r="F186" s="241" t="s">
        <v>599</v>
      </c>
      <c r="G186" s="242"/>
      <c r="H186" s="242"/>
      <c r="I186" s="242"/>
      <c r="J186" s="151" t="s">
        <v>244</v>
      </c>
      <c r="K186" s="152">
        <v>6</v>
      </c>
      <c r="L186" s="240"/>
      <c r="M186" s="240"/>
      <c r="N186" s="240">
        <f>ROUND(L186*K186,2)</f>
        <v>0</v>
      </c>
      <c r="O186" s="240"/>
      <c r="P186" s="240"/>
      <c r="Q186" s="240"/>
      <c r="R186" s="123"/>
      <c r="T186" s="153"/>
      <c r="U186" s="41"/>
      <c r="V186" s="154"/>
      <c r="W186" s="154"/>
      <c r="X186" s="154"/>
      <c r="Y186" s="154"/>
      <c r="Z186" s="154"/>
      <c r="AA186" s="155"/>
      <c r="AR186" s="19"/>
      <c r="AT186" s="19"/>
      <c r="AU186" s="19"/>
      <c r="AY186" s="19"/>
      <c r="BE186" s="156"/>
      <c r="BF186" s="156"/>
      <c r="BG186" s="156"/>
      <c r="BH186" s="156"/>
      <c r="BI186" s="156"/>
      <c r="BJ186" s="19"/>
      <c r="BK186" s="156"/>
      <c r="BL186" s="19"/>
      <c r="BM186" s="19"/>
    </row>
    <row r="187" spans="2:65" s="1" customFormat="1" ht="25.5" customHeight="1" x14ac:dyDescent="0.3">
      <c r="B187" s="120"/>
      <c r="C187" s="149">
        <v>56</v>
      </c>
      <c r="D187" s="149" t="s">
        <v>123</v>
      </c>
      <c r="E187" s="150" t="s">
        <v>572</v>
      </c>
      <c r="F187" s="242" t="s">
        <v>573</v>
      </c>
      <c r="G187" s="242"/>
      <c r="H187" s="242"/>
      <c r="I187" s="242"/>
      <c r="J187" s="151" t="s">
        <v>143</v>
      </c>
      <c r="K187" s="152">
        <f>SUM(N179:Q186)/100</f>
        <v>0</v>
      </c>
      <c r="L187" s="240">
        <v>3.79</v>
      </c>
      <c r="M187" s="240"/>
      <c r="N187" s="240">
        <f t="shared" si="42"/>
        <v>0</v>
      </c>
      <c r="O187" s="240"/>
      <c r="P187" s="240"/>
      <c r="Q187" s="240"/>
      <c r="R187" s="123"/>
      <c r="T187" s="153" t="s">
        <v>5</v>
      </c>
      <c r="U187" s="41" t="s">
        <v>35</v>
      </c>
      <c r="V187" s="154">
        <v>0</v>
      </c>
      <c r="W187" s="154">
        <f t="shared" si="43"/>
        <v>0</v>
      </c>
      <c r="X187" s="154">
        <v>1.3679999999999999E-2</v>
      </c>
      <c r="Y187" s="154">
        <f t="shared" si="44"/>
        <v>0</v>
      </c>
      <c r="Z187" s="154">
        <v>0</v>
      </c>
      <c r="AA187" s="155">
        <f t="shared" si="45"/>
        <v>0</v>
      </c>
      <c r="AR187" s="19" t="s">
        <v>132</v>
      </c>
      <c r="AT187" s="19" t="s">
        <v>130</v>
      </c>
      <c r="AU187" s="19" t="s">
        <v>105</v>
      </c>
      <c r="AY187" s="19" t="s">
        <v>122</v>
      </c>
      <c r="BE187" s="156">
        <f t="shared" si="46"/>
        <v>0</v>
      </c>
      <c r="BF187" s="156">
        <f t="shared" si="47"/>
        <v>0</v>
      </c>
      <c r="BG187" s="156">
        <f t="shared" si="48"/>
        <v>0</v>
      </c>
      <c r="BH187" s="156">
        <f t="shared" si="49"/>
        <v>0</v>
      </c>
      <c r="BI187" s="156">
        <f t="shared" si="50"/>
        <v>0</v>
      </c>
      <c r="BJ187" s="19" t="s">
        <v>105</v>
      </c>
      <c r="BK187" s="156">
        <f t="shared" si="51"/>
        <v>0</v>
      </c>
      <c r="BL187" s="19" t="s">
        <v>127</v>
      </c>
      <c r="BM187" s="19" t="s">
        <v>311</v>
      </c>
    </row>
    <row r="188" spans="2:65" ht="13.5" customHeight="1" x14ac:dyDescent="0.3">
      <c r="B188" s="120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123"/>
    </row>
    <row r="189" spans="2:65" x14ac:dyDescent="0.3">
      <c r="R189" s="184"/>
    </row>
  </sheetData>
  <mergeCells count="242">
    <mergeCell ref="F155:I155"/>
    <mergeCell ref="L155:M155"/>
    <mergeCell ref="N155:Q155"/>
    <mergeCell ref="F173:I173"/>
    <mergeCell ref="L173:M173"/>
    <mergeCell ref="N173:Q173"/>
    <mergeCell ref="F174:I174"/>
    <mergeCell ref="L174:M174"/>
    <mergeCell ref="N174:Q174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4:I164"/>
    <mergeCell ref="L164:M164"/>
    <mergeCell ref="N164:Q164"/>
    <mergeCell ref="F165:I165"/>
    <mergeCell ref="L165:M165"/>
    <mergeCell ref="N165:Q165"/>
    <mergeCell ref="F167:I167"/>
    <mergeCell ref="N142:Q142"/>
    <mergeCell ref="F143:I143"/>
    <mergeCell ref="L143:M143"/>
    <mergeCell ref="N143:Q143"/>
    <mergeCell ref="F144:I144"/>
    <mergeCell ref="L144:M144"/>
    <mergeCell ref="N144:Q144"/>
    <mergeCell ref="F182:I182"/>
    <mergeCell ref="L182:M182"/>
    <mergeCell ref="N182:Q182"/>
    <mergeCell ref="N160:Q160"/>
    <mergeCell ref="N166:Q166"/>
    <mergeCell ref="N178:Q178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68:I168"/>
    <mergeCell ref="F170:I170"/>
    <mergeCell ref="H1:K1"/>
    <mergeCell ref="S2:AC2"/>
    <mergeCell ref="F157:I157"/>
    <mergeCell ref="L157:M157"/>
    <mergeCell ref="N157:Q157"/>
    <mergeCell ref="F158:I158"/>
    <mergeCell ref="L158:M158"/>
    <mergeCell ref="N158:Q158"/>
    <mergeCell ref="F141:I141"/>
    <mergeCell ref="L141:M141"/>
    <mergeCell ref="N141:Q141"/>
    <mergeCell ref="N138:Q138"/>
    <mergeCell ref="F140:I140"/>
    <mergeCell ref="L140:M140"/>
    <mergeCell ref="N140:Q140"/>
    <mergeCell ref="F139:I139"/>
    <mergeCell ref="L139:M139"/>
    <mergeCell ref="N139:Q139"/>
    <mergeCell ref="F149:I149"/>
    <mergeCell ref="L149:M149"/>
    <mergeCell ref="N149:Q149"/>
    <mergeCell ref="F142:I142"/>
    <mergeCell ref="L142:M142"/>
    <mergeCell ref="F129:I129"/>
    <mergeCell ref="F185:I185"/>
    <mergeCell ref="L185:M185"/>
    <mergeCell ref="N185:Q185"/>
    <mergeCell ref="F187:I187"/>
    <mergeCell ref="L187:M187"/>
    <mergeCell ref="N187:Q187"/>
    <mergeCell ref="F179:I179"/>
    <mergeCell ref="L179:M179"/>
    <mergeCell ref="N179:Q179"/>
    <mergeCell ref="F180:I180"/>
    <mergeCell ref="L180:M180"/>
    <mergeCell ref="N180:Q180"/>
    <mergeCell ref="F184:I184"/>
    <mergeCell ref="L184:M184"/>
    <mergeCell ref="N184:Q184"/>
    <mergeCell ref="F183:I183"/>
    <mergeCell ref="L183:M183"/>
    <mergeCell ref="N183:Q183"/>
    <mergeCell ref="F186:I186"/>
    <mergeCell ref="L186:M186"/>
    <mergeCell ref="N186:Q186"/>
    <mergeCell ref="F181:I181"/>
    <mergeCell ref="L181:M181"/>
    <mergeCell ref="N181:Q181"/>
    <mergeCell ref="L167:M167"/>
    <mergeCell ref="N167:Q167"/>
    <mergeCell ref="F169:I169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9:I159"/>
    <mergeCell ref="L159:M159"/>
    <mergeCell ref="N159:Q159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6:I156"/>
    <mergeCell ref="L156:M156"/>
    <mergeCell ref="N156:Q156"/>
    <mergeCell ref="F150:I150"/>
    <mergeCell ref="L150:M150"/>
    <mergeCell ref="N150:Q150"/>
    <mergeCell ref="F151:I151"/>
    <mergeCell ref="L151:M151"/>
    <mergeCell ref="N151:Q151"/>
    <mergeCell ref="L129:M129"/>
    <mergeCell ref="N129:Q129"/>
    <mergeCell ref="F137:I137"/>
    <mergeCell ref="L137:M137"/>
    <mergeCell ref="N137:Q137"/>
    <mergeCell ref="F133:I133"/>
    <mergeCell ref="L133:M133"/>
    <mergeCell ref="N133:Q133"/>
    <mergeCell ref="F130:I130"/>
    <mergeCell ref="L130:M130"/>
    <mergeCell ref="N130:Q130"/>
    <mergeCell ref="F135:I135"/>
    <mergeCell ref="L135:M135"/>
    <mergeCell ref="F131:I131"/>
    <mergeCell ref="F136:I136"/>
    <mergeCell ref="L136:M136"/>
    <mergeCell ref="N136:Q136"/>
    <mergeCell ref="F132:I132"/>
    <mergeCell ref="L132:M132"/>
    <mergeCell ref="N132:Q132"/>
    <mergeCell ref="N135:Q135"/>
    <mergeCell ref="F134:I134"/>
    <mergeCell ref="L134:M134"/>
    <mergeCell ref="N134:Q134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F127:I127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N120:Q120"/>
    <mergeCell ref="N121:Q121"/>
    <mergeCell ref="N122:Q122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F154:I154"/>
    <mergeCell ref="L154:M154"/>
    <mergeCell ref="N154:Q154"/>
    <mergeCell ref="F153:I153"/>
    <mergeCell ref="L153:M153"/>
    <mergeCell ref="N153:Q153"/>
    <mergeCell ref="F152:I152"/>
    <mergeCell ref="L152:M152"/>
    <mergeCell ref="N152:Q152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Zdravotní insta...</vt:lpstr>
      <vt:lpstr>Stavební úpravy</vt:lpstr>
      <vt:lpstr>'Rekapitulace stavby'!Názvy_tisku</vt:lpstr>
      <vt:lpstr>'Stavební úpravy'!Názvy_tisku</vt:lpstr>
      <vt:lpstr>'Zdravotní insta...'!Názvy_tisku</vt:lpstr>
      <vt:lpstr>'Rekapitulace stavby'!Oblast_tisku</vt:lpstr>
      <vt:lpstr>'Stavební úpravy'!Oblast_tisku</vt:lpstr>
      <vt:lpstr>'Zdravotní insta...'!Oblast_tisku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Borovičková</dc:creator>
  <cp:lastModifiedBy>Kaňuščák Lukáš</cp:lastModifiedBy>
  <cp:lastPrinted>2020-07-21T08:45:22Z</cp:lastPrinted>
  <dcterms:created xsi:type="dcterms:W3CDTF">2017-11-10T11:13:23Z</dcterms:created>
  <dcterms:modified xsi:type="dcterms:W3CDTF">2021-03-08T14:06:12Z</dcterms:modified>
</cp:coreProperties>
</file>