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<sst xmlns="http://schemas.openxmlformats.org/spreadsheetml/2006/main" count="652" uniqueCount="295">
  <si>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</si>
  <si>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</si>
  <si>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</si>
  <si>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</si>
  <si>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</si>
  <si>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</si>
  <si>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</si>
  <si>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</si>
  <si>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</si>
  <si>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</si>
  <si>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</si>
  <si>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</si>
  <si>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</si>
  <si>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</si>
  <si>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</si>
  <si>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</si>
  <si>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</si>
  <si>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</si>
  <si>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</si>
  <si>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</si>
  <si>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</si>
  <si>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</si>
  <si>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</si>
  <si>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</si>
  <si>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</si>
  <si>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</si>
  <si>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</si>
  <si>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</si>
  <si>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</si>
  <si>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</si>
  <si>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</si>
  <si>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</si>
  <si>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</si>
  <si>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</si>
  <si>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</si>
  <si>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</si>
  <si>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</si>
  <si>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</si>
  <si>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</si>
  <si>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</si>
  <si>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</si>
  <si>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</si>
  <si>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</si>
  <si>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</si>
  <si>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</si>
  <si>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</si>
  <si>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</si>
  <si>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</si>
  <si>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</si>
  <si>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</si>
  <si>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</si>
  <si>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</si>
  <si>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</si>
  <si>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</si>
  <si>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</si>
  <si>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</si>
  <si>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</si>
  <si>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</si>
  <si>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Poznámka:</t>
  </si>
  <si>
    <t>Objekt</t>
  </si>
  <si>
    <t>Kód</t>
  </si>
  <si>
    <t>0</t>
  </si>
  <si>
    <t>001VD</t>
  </si>
  <si>
    <t>002VD</t>
  </si>
  <si>
    <t>003VD</t>
  </si>
  <si>
    <t>004VD</t>
  </si>
  <si>
    <t>005VD</t>
  </si>
  <si>
    <t>113106121R00</t>
  </si>
  <si>
    <t>113201111R00</t>
  </si>
  <si>
    <t>113108415R00</t>
  </si>
  <si>
    <t>113107635R00</t>
  </si>
  <si>
    <t>112100101RA0</t>
  </si>
  <si>
    <t>112100104RA0</t>
  </si>
  <si>
    <t>111201101R00</t>
  </si>
  <si>
    <t>111201401R00</t>
  </si>
  <si>
    <t>112211113R00</t>
  </si>
  <si>
    <t>131201111R00</t>
  </si>
  <si>
    <t>131201119R00</t>
  </si>
  <si>
    <t>130001101R00</t>
  </si>
  <si>
    <t>167101102R00</t>
  </si>
  <si>
    <t>181201102R00</t>
  </si>
  <si>
    <t>199000005R00</t>
  </si>
  <si>
    <t>56</t>
  </si>
  <si>
    <t>564871111RT2</t>
  </si>
  <si>
    <t>564112425R00</t>
  </si>
  <si>
    <t>564851111RT2</t>
  </si>
  <si>
    <t>564112420R00</t>
  </si>
  <si>
    <t>565141111RT3</t>
  </si>
  <si>
    <t>57</t>
  </si>
  <si>
    <t>577141122RT3</t>
  </si>
  <si>
    <t>577131111RT3</t>
  </si>
  <si>
    <t>59</t>
  </si>
  <si>
    <t>599141111R00</t>
  </si>
  <si>
    <t>91</t>
  </si>
  <si>
    <t>917862111R00</t>
  </si>
  <si>
    <t>919735113R00</t>
  </si>
  <si>
    <t>H22</t>
  </si>
  <si>
    <t>998222012R00</t>
  </si>
  <si>
    <t>M23</t>
  </si>
  <si>
    <t>230191028R00</t>
  </si>
  <si>
    <t>230191017R00</t>
  </si>
  <si>
    <t>M46</t>
  </si>
  <si>
    <t>460200264RT2</t>
  </si>
  <si>
    <t>460570264R00</t>
  </si>
  <si>
    <t>460420022RT3</t>
  </si>
  <si>
    <t>S</t>
  </si>
  <si>
    <t>979084413R00</t>
  </si>
  <si>
    <t>979084419R00</t>
  </si>
  <si>
    <t>979087213R00</t>
  </si>
  <si>
    <t>979990103R00</t>
  </si>
  <si>
    <t>979990112R00</t>
  </si>
  <si>
    <t>979082213R00</t>
  </si>
  <si>
    <t>979082219R00</t>
  </si>
  <si>
    <t>59217488</t>
  </si>
  <si>
    <t>59217491</t>
  </si>
  <si>
    <t>59217490</t>
  </si>
  <si>
    <t>006VD</t>
  </si>
  <si>
    <t>3457114741</t>
  </si>
  <si>
    <t>3457114705</t>
  </si>
  <si>
    <t>Zkrácený popis</t>
  </si>
  <si>
    <t>Rozměry</t>
  </si>
  <si>
    <t>Všeobecné konstrukce a práce</t>
  </si>
  <si>
    <t>Vytýčení stavby</t>
  </si>
  <si>
    <t>Vytýčení inženýrských sítí</t>
  </si>
  <si>
    <t>Zařízení staveniště</t>
  </si>
  <si>
    <t>Statické zatěžovací zkoušky</t>
  </si>
  <si>
    <t>Dočasné dopravní značení</t>
  </si>
  <si>
    <t>Přípravné a přidružené práce</t>
  </si>
  <si>
    <t>Rozebrání dlažeb z betonových dlaždic na sucho</t>
  </si>
  <si>
    <t>Vytrhání obrubníků chodníkových a parkových</t>
  </si>
  <si>
    <t>Odstranění asfaltové vrstvy pl.nad 50 m2, tl.15 cm - oprava komunikace</t>
  </si>
  <si>
    <t>Odstranění podkladu nad 50 m2,kam.drcené tl.35 cm - oprava komunikace</t>
  </si>
  <si>
    <t>Odstranění pařezů do 30 cm,odklizení,úprava terénu</t>
  </si>
  <si>
    <t>Odstranění pařezů do 60 cm,odklizení,úprava terénu</t>
  </si>
  <si>
    <t>Odstranění křovin i s kořeny na ploše do 1000 m2</t>
  </si>
  <si>
    <t>Odvoz křovin včetně štěpkování a likvidace</t>
  </si>
  <si>
    <t>Odvoz pařezů včetně likvidace</t>
  </si>
  <si>
    <t>Hloubené vykopávky</t>
  </si>
  <si>
    <t>Hloubení nezapaž. jam hor.3 do 100 m3, STROJNĚ - parkoviště</t>
  </si>
  <si>
    <t>Příplatek za lepivost - hloubení nezap.jam v hor.3 - parkoviště</t>
  </si>
  <si>
    <t>Příplatek za ztížené hloubení v blízkosti vedení</t>
  </si>
  <si>
    <t>Přemístění výkopku</t>
  </si>
  <si>
    <t>Nakládání výkopku z hor.1-4 v množství nad 100 m3 - parkoviště</t>
  </si>
  <si>
    <t>Povrchové úpravy terénu</t>
  </si>
  <si>
    <t>Úprava pláně - hutnění na požadovanou hodnotu - opr. komunikace + parkoviště</t>
  </si>
  <si>
    <t>Hloubení pro podzemní stěny, ražení a hloubení důlní</t>
  </si>
  <si>
    <t>Poplatek za skládku zeminy 1- 4</t>
  </si>
  <si>
    <t>Podkladní vrstvy komunikací, letišť a ploch</t>
  </si>
  <si>
    <t>Podklad ze štěrkodrti po zhutnění tloušťky 25 cm - frakce 0/32</t>
  </si>
  <si>
    <t>Podklad z bet.recyklátu fr.32-63 po zhutn.tl.25cm</t>
  </si>
  <si>
    <t>Podklad ze štěrkodrti po zhutnění tloušťky 15 cm - frakce 0/32 - oprava komunikace</t>
  </si>
  <si>
    <t>Podklad z bet.recyklátu fr.32-63 po zhutn.tl.20cm - oprava komunikace</t>
  </si>
  <si>
    <t>Podklad z obal kam.ACP 16+,do 3 m,tl. 6 cm</t>
  </si>
  <si>
    <t>Kryty pozemních komunikací, letišť a ploch z kameniva nebo živičné</t>
  </si>
  <si>
    <t>Beton asfalt. ACL 16+ ložný, š. do 3 m, tl. 5 cm</t>
  </si>
  <si>
    <t>Beton asfalt. ACO 11+ obrusný, š. do 3 m, tl. 4 cm</t>
  </si>
  <si>
    <t>Kryty pozemních komunikací, letišť a ploch dlážděných (předlažby)</t>
  </si>
  <si>
    <t>Vyplnění spár živičnou zálivkou - oprava komunikace</t>
  </si>
  <si>
    <t>Doplňující konstrukce a práce na pozemních komunikacích a zpevněných plochách</t>
  </si>
  <si>
    <t>Osazení stojat. obrub.bet. s opěrou,lože z C 12/15</t>
  </si>
  <si>
    <t>Řezání stávajícího živičného krytu tl. 10 - 15 cm</t>
  </si>
  <si>
    <t>Komunikace pozemní a letiště</t>
  </si>
  <si>
    <t>Přesun hmot, zpevněné plochy, kryt z kameniva</t>
  </si>
  <si>
    <t>Montáže potrubí</t>
  </si>
  <si>
    <t>Uložení chráničky ve výkopu PE 160x9,1 mm</t>
  </si>
  <si>
    <t>Uložení chráničky ve výkopu PE 110x6,3mm</t>
  </si>
  <si>
    <t>Zemní práce při montážích</t>
  </si>
  <si>
    <t>Výkop kabelové rýhy 50/80 cm  hor.4 - chráničky</t>
  </si>
  <si>
    <t>Zához rýhy 50/80 cm, hornina třídy 4, ruční, se zhutněním</t>
  </si>
  <si>
    <t>Zřízení kabelového lože v rýze š. do 65 cm z písku</t>
  </si>
  <si>
    <t>Přesuny sutí</t>
  </si>
  <si>
    <t>Vodorovná doprava vybouraných hmot do 1 km - beton</t>
  </si>
  <si>
    <t>Příplatek za dopravu hmot za každý další 1 km - beton - vzd. skládky 25 km</t>
  </si>
  <si>
    <t>Nakládání vybour.hmot na dop.prostředky - beton + asfalt + kamenivo</t>
  </si>
  <si>
    <t>Vodorovná doprava vybouraných hmot do 1 km - asfalt</t>
  </si>
  <si>
    <t>Příplatek za dopravu hmot za každý další 1 km - asfalt - vzd. skládky 30 km</t>
  </si>
  <si>
    <t>Poplatek za skládku suti - beton</t>
  </si>
  <si>
    <t>Poplatek za skládku suti-obal.kam.-asfalt</t>
  </si>
  <si>
    <t>Vodorovná doprava sypaniny po suchu do 1 km - zemina a kamení</t>
  </si>
  <si>
    <t>Příplatek za dopravu sypaniny po suchu za další 1 km - zemina a kamení - vzd. skládky 25 km</t>
  </si>
  <si>
    <t>Ostatní materiál</t>
  </si>
  <si>
    <t>Obrubník silniční ABO 2-15 1000/150/250</t>
  </si>
  <si>
    <t>Obrubník silniční přechodový pravý,levý ABO 2-15 PP, PL</t>
  </si>
  <si>
    <t>Obrubník silniční nájezdový ABO 2-15 N</t>
  </si>
  <si>
    <t>Terénní úpravy - dovoz ornice vč. osetí travním semenem</t>
  </si>
  <si>
    <t>Trubka kabelová chránička KOPOHALF 06160/2 dělená</t>
  </si>
  <si>
    <t>Trubka kabelová chránička KOPOFLEX KF 09110 - rezervní</t>
  </si>
  <si>
    <t>Doba výstavby:</t>
  </si>
  <si>
    <t>Začátek výstavby:</t>
  </si>
  <si>
    <t>Konec výstavby:</t>
  </si>
  <si>
    <t>Zpracováno dne:</t>
  </si>
  <si>
    <t>MJ</t>
  </si>
  <si>
    <t>soubor</t>
  </si>
  <si>
    <t>m2</t>
  </si>
  <si>
    <t>m</t>
  </si>
  <si>
    <t>kus</t>
  </si>
  <si>
    <t>m3</t>
  </si>
  <si>
    <t>t</t>
  </si>
  <si>
    <t>kpl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</si>
  <si>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</si>
  <si>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</si>
  <si>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</si>
  <si>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</si>
  <si>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</si>
  <si>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</si>
  <si>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</si>
  <si>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</si>
  <si>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</si>
  <si>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</si>
  <si>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Město Studénka</t>
  </si>
  <si>
    <t> </t>
  </si>
  <si>
    <t>Montáž</t>
  </si>
  <si>
    <t>Celkem</t>
  </si>
  <si>
    <t>Hmotnost (t)</t>
  </si>
  <si>
    <t>Jednot.</t>
  </si>
  <si>
    <t>Cenová</t>
  </si>
  <si>
    <t>soustava</t>
  </si>
  <si>
    <t>RTS 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</si>
  <si>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</si>
  <si>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</si>
  <si>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</si>
  <si>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</si>
  <si>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</si>
  <si>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</si>
  <si>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</si>
  <si>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</si>
  <si>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</si>
  <si>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</si>
  <si>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</si>
  <si>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13_</t>
  </si>
  <si>
    <t>16_</t>
  </si>
  <si>
    <t>18_</t>
  </si>
  <si>
    <t>19_</t>
  </si>
  <si>
    <t>56_</t>
  </si>
  <si>
    <t>57_</t>
  </si>
  <si>
    <t>59_</t>
  </si>
  <si>
    <t>91_</t>
  </si>
  <si>
    <t>H22_</t>
  </si>
  <si>
    <t>M23_</t>
  </si>
  <si>
    <t>M46_</t>
  </si>
  <si>
    <t>S_</t>
  </si>
  <si>
    <t>Z99999_</t>
  </si>
  <si>
    <t>1_</t>
  </si>
  <si>
    <t>5_</t>
  </si>
  <si>
    <t>9_</t>
  </si>
  <si>
    <t>Z_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</si>
  <si>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</si>
  <si>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</si>
  <si>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</si>
  <si>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</si>
  <si>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</si>
  <si>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</si>
  <si>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</si>
  <si>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</si>
  <si>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</si>
  <si>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</si>
  <si>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</si>
  <si>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</si>
  <si>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</si>
  <si>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</si>
  <si>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</si>
  <si>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</si>
  <si>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</si>
  <si>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</si>
  <si>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</si>
  <si>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</si>
  <si>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</si>
  <si>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</si>
  <si>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</si>
  <si>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</si>
  <si>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</si>
  <si>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</si>
  <si>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</si>
  <si>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</si>
  <si>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</si>
  <si>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</si>
  <si>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</si>
  <si>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</si>
  <si>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</si>
  <si>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</si>
  <si>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</si>
  <si>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</si>
  <si>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</si>
  <si>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</si>
  <si>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</si>
  <si>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</si>
  <si>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</si>
  <si>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</si>
  <si>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</si>
  <si>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</si>
  <si>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</si>
  <si>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</si>
  <si>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00298441/CZ00298441</t>
  </si>
  <si>
    <t>ul. Malá strana, Studénka</t>
  </si>
  <si>
    <t>Výstavba zpevněných ploch u kina na ul. Malá strana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</si>
</sst>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1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38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1" fillId="34" borderId="38" xfId="0" applyNumberFormat="1" applyFont="1" applyFill="1" applyBorder="1" applyAlignment="1" applyProtection="1">
      <alignment horizontal="left" vertical="center"/>
      <protection/>
    </xf>
    <xf numFmtId="0" fontId="11" fillId="34" borderId="37" xfId="0" applyNumberFormat="1" applyFont="1" applyFill="1" applyBorder="1" applyAlignment="1" applyProtection="1">
      <alignment horizontal="left" vertical="center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49" fontId="12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O15" sqref="O1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40.5" customHeight="1">
      <c r="A1" s="54"/>
      <c r="B1" s="38"/>
      <c r="C1" s="55" t="s">
        <v>264</v>
      </c>
      <c r="D1" s="56"/>
      <c r="E1" s="56"/>
      <c r="F1" s="56"/>
      <c r="G1" s="56"/>
      <c r="H1" s="56"/>
      <c r="I1" s="56"/>
    </row>
    <row r="2" spans="1:10" ht="12.75">
      <c r="A2" s="57" t="s">
        <v>1</v>
      </c>
      <c r="B2" s="58"/>
      <c r="C2" s="61" t="str">
        <f>'Stavební rozpočet'!D2</f>
        <v>Výstavba zpevněných ploch u kina na ul. Malá strana</v>
      </c>
      <c r="D2" s="62"/>
      <c r="E2" s="64" t="s">
        <v>202</v>
      </c>
      <c r="F2" s="64" t="str">
        <f>'Stavební rozpočet'!I2</f>
        <v>Město Studénka</v>
      </c>
      <c r="G2" s="58"/>
      <c r="H2" s="64" t="s">
        <v>288</v>
      </c>
      <c r="I2" s="65" t="s">
        <v>292</v>
      </c>
      <c r="J2" s="31"/>
    </row>
    <row r="3" spans="1:10" ht="12.75">
      <c r="A3" s="59"/>
      <c r="B3" s="60"/>
      <c r="C3" s="63"/>
      <c r="D3" s="63"/>
      <c r="E3" s="60"/>
      <c r="F3" s="60"/>
      <c r="G3" s="60"/>
      <c r="H3" s="60"/>
      <c r="I3" s="66"/>
      <c r="J3" s="31"/>
    </row>
    <row r="4" spans="1:10" ht="12.75">
      <c r="A4" s="67" t="s">
        <v>2</v>
      </c>
      <c r="B4" s="60"/>
      <c r="C4" s="68">
        <f>'Stavební rozpočet'!D4</f>
        <v>0</v>
      </c>
      <c r="D4" s="60"/>
      <c r="E4" s="68" t="s">
        <v>203</v>
      </c>
      <c r="F4" s="68" t="str">
        <f>'Stavební rozpočet'!I4</f>
        <v> </v>
      </c>
      <c r="G4" s="60"/>
      <c r="H4" s="68" t="s">
        <v>288</v>
      </c>
      <c r="I4" s="69"/>
      <c r="J4" s="31"/>
    </row>
    <row r="5" spans="1:10" ht="12.75">
      <c r="A5" s="59"/>
      <c r="B5" s="60"/>
      <c r="C5" s="60"/>
      <c r="D5" s="60"/>
      <c r="E5" s="60"/>
      <c r="F5" s="60"/>
      <c r="G5" s="60"/>
      <c r="H5" s="60"/>
      <c r="I5" s="66"/>
      <c r="J5" s="31"/>
    </row>
    <row r="6" spans="1:10" ht="12.75">
      <c r="A6" s="67" t="s">
        <v>3</v>
      </c>
      <c r="B6" s="60"/>
      <c r="C6" s="68" t="str">
        <f>'Stavební rozpočet'!D6</f>
        <v>ul. Malá strana, Studénka</v>
      </c>
      <c r="D6" s="60"/>
      <c r="E6" s="68" t="s">
        <v>204</v>
      </c>
      <c r="F6" s="68" t="str">
        <f>'Stavební rozpočet'!I6</f>
        <v> </v>
      </c>
      <c r="G6" s="60"/>
      <c r="H6" s="68" t="s">
        <v>288</v>
      </c>
      <c r="I6" s="69"/>
      <c r="J6" s="31"/>
    </row>
    <row r="7" spans="1:10" ht="12.75">
      <c r="A7" s="59"/>
      <c r="B7" s="60"/>
      <c r="C7" s="60"/>
      <c r="D7" s="60"/>
      <c r="E7" s="60"/>
      <c r="F7" s="60"/>
      <c r="G7" s="60"/>
      <c r="H7" s="60"/>
      <c r="I7" s="66"/>
      <c r="J7" s="31"/>
    </row>
    <row r="8" spans="1:10" ht="12.75">
      <c r="A8" s="67" t="s">
        <v>188</v>
      </c>
      <c r="B8" s="60"/>
      <c r="C8" s="68" t="str">
        <f>'Stavební rozpočet'!G4</f>
        <v> </v>
      </c>
      <c r="D8" s="60"/>
      <c r="E8" s="68" t="s">
        <v>189</v>
      </c>
      <c r="F8" s="68" t="str">
        <f>'Stavební rozpočet'!G6</f>
        <v> </v>
      </c>
      <c r="G8" s="60"/>
      <c r="H8" s="70" t="s">
        <v>289</v>
      </c>
      <c r="I8" s="69" t="s">
        <v>57</v>
      </c>
      <c r="J8" s="31"/>
    </row>
    <row r="9" spans="1:10" ht="12.75">
      <c r="A9" s="59"/>
      <c r="B9" s="60"/>
      <c r="C9" s="60"/>
      <c r="D9" s="60"/>
      <c r="E9" s="60"/>
      <c r="F9" s="60"/>
      <c r="G9" s="60"/>
      <c r="H9" s="60"/>
      <c r="I9" s="66"/>
      <c r="J9" s="31"/>
    </row>
    <row r="10" spans="1:10" ht="12.75">
      <c r="A10" s="67" t="s">
        <v>4</v>
      </c>
      <c r="B10" s="60"/>
      <c r="C10" s="68" t="str">
        <f>'Stavební rozpočet'!D8</f>
        <v> </v>
      </c>
      <c r="D10" s="60"/>
      <c r="E10" s="68" t="s">
        <v>205</v>
      </c>
      <c r="F10" s="68">
        <f>'Stavební rozpočet'!I8</f>
        <v>0</v>
      </c>
      <c r="G10" s="60"/>
      <c r="H10" s="70" t="s">
        <v>290</v>
      </c>
      <c r="I10" s="73">
        <f>'Stavební rozpočet'!G8</f>
        <v>0</v>
      </c>
      <c r="J10" s="31"/>
    </row>
    <row r="11" spans="1:10" ht="12.75">
      <c r="A11" s="71"/>
      <c r="B11" s="72"/>
      <c r="C11" s="72"/>
      <c r="D11" s="72"/>
      <c r="E11" s="72"/>
      <c r="F11" s="72"/>
      <c r="G11" s="72"/>
      <c r="H11" s="72"/>
      <c r="I11" s="74"/>
      <c r="J11" s="31"/>
    </row>
    <row r="12" spans="1:9" ht="23.25" customHeight="1">
      <c r="A12" s="75" t="s">
        <v>250</v>
      </c>
      <c r="B12" s="76"/>
      <c r="C12" s="76"/>
      <c r="D12" s="76"/>
      <c r="E12" s="76"/>
      <c r="F12" s="76"/>
      <c r="G12" s="76"/>
      <c r="H12" s="76"/>
      <c r="I12" s="76"/>
    </row>
    <row r="13" spans="1:10" ht="26.25" customHeight="1">
      <c r="A13" s="39" t="s">
        <v>251</v>
      </c>
      <c r="B13" s="77" t="s">
        <v>262</v>
      </c>
      <c r="C13" s="78"/>
      <c r="D13" s="39" t="s">
        <v>265</v>
      </c>
      <c r="E13" s="77" t="s">
        <v>274</v>
      </c>
      <c r="F13" s="78"/>
      <c r="G13" s="39" t="s">
        <v>275</v>
      </c>
      <c r="H13" s="77" t="s">
        <v>291</v>
      </c>
      <c r="I13" s="78"/>
      <c r="J13" s="31"/>
    </row>
    <row r="14" spans="1:10" ht="15" customHeight="1">
      <c r="A14" s="40" t="s">
        <v>252</v>
      </c>
      <c r="B14" s="44" t="s">
        <v>263</v>
      </c>
      <c r="C14" s="48">
        <f>SUM('Stavební rozpočet'!AB12:AB77)</f>
        <v>0</v>
      </c>
      <c r="D14" s="79" t="s">
        <v>266</v>
      </c>
      <c r="E14" s="80"/>
      <c r="F14" s="48">
        <v>0</v>
      </c>
      <c r="G14" s="79" t="s">
        <v>124</v>
      </c>
      <c r="H14" s="80"/>
      <c r="I14" s="48">
        <v>0</v>
      </c>
      <c r="J14" s="31"/>
    </row>
    <row r="15" spans="1:10" ht="15" customHeight="1">
      <c r="A15" s="41"/>
      <c r="B15" s="44" t="s">
        <v>211</v>
      </c>
      <c r="C15" s="48">
        <f>SUM('Stavební rozpočet'!AC12:AC77)</f>
        <v>0</v>
      </c>
      <c r="D15" s="79" t="s">
        <v>267</v>
      </c>
      <c r="E15" s="80"/>
      <c r="F15" s="48">
        <v>0</v>
      </c>
      <c r="G15" s="79" t="s">
        <v>276</v>
      </c>
      <c r="H15" s="80"/>
      <c r="I15" s="48">
        <v>0</v>
      </c>
      <c r="J15" s="31"/>
    </row>
    <row r="16" spans="1:10" ht="15" customHeight="1">
      <c r="A16" s="40" t="s">
        <v>253</v>
      </c>
      <c r="B16" s="44" t="s">
        <v>263</v>
      </c>
      <c r="C16" s="48">
        <f>SUM('Stavební rozpočet'!AD12:AD77)</f>
        <v>0</v>
      </c>
      <c r="D16" s="79" t="s">
        <v>268</v>
      </c>
      <c r="E16" s="80"/>
      <c r="F16" s="48">
        <v>0</v>
      </c>
      <c r="G16" s="79" t="s">
        <v>277</v>
      </c>
      <c r="H16" s="80"/>
      <c r="I16" s="48">
        <v>0</v>
      </c>
      <c r="J16" s="31"/>
    </row>
    <row r="17" spans="1:10" ht="15" customHeight="1">
      <c r="A17" s="41"/>
      <c r="B17" s="44" t="s">
        <v>211</v>
      </c>
      <c r="C17" s="48">
        <f>SUM('Stavební rozpočet'!AE12:AE77)</f>
        <v>0</v>
      </c>
      <c r="D17" s="79"/>
      <c r="E17" s="80"/>
      <c r="F17" s="49"/>
      <c r="G17" s="79" t="s">
        <v>278</v>
      </c>
      <c r="H17" s="80"/>
      <c r="I17" s="48">
        <v>0</v>
      </c>
      <c r="J17" s="31"/>
    </row>
    <row r="18" spans="1:10" ht="15" customHeight="1">
      <c r="A18" s="40" t="s">
        <v>254</v>
      </c>
      <c r="B18" s="44" t="s">
        <v>263</v>
      </c>
      <c r="C18" s="48">
        <f>SUM('Stavební rozpočet'!AF12:AF77)</f>
        <v>0</v>
      </c>
      <c r="D18" s="79"/>
      <c r="E18" s="80"/>
      <c r="F18" s="49"/>
      <c r="G18" s="79" t="s">
        <v>279</v>
      </c>
      <c r="H18" s="80"/>
      <c r="I18" s="48">
        <v>0</v>
      </c>
      <c r="J18" s="31"/>
    </row>
    <row r="19" spans="1:10" ht="15" customHeight="1">
      <c r="A19" s="41"/>
      <c r="B19" s="44" t="s">
        <v>211</v>
      </c>
      <c r="C19" s="48">
        <f>SUM('Stavební rozpočet'!AG12:AG77)</f>
        <v>0</v>
      </c>
      <c r="D19" s="79"/>
      <c r="E19" s="80"/>
      <c r="F19" s="49"/>
      <c r="G19" s="79" t="s">
        <v>280</v>
      </c>
      <c r="H19" s="80"/>
      <c r="I19" s="48">
        <v>0</v>
      </c>
      <c r="J19" s="31"/>
    </row>
    <row r="20" spans="1:10" ht="15" customHeight="1">
      <c r="A20" s="81" t="s">
        <v>180</v>
      </c>
      <c r="B20" s="82"/>
      <c r="C20" s="48">
        <f>SUM('Stavební rozpočet'!AH12:AH77)</f>
        <v>0</v>
      </c>
      <c r="D20" s="79"/>
      <c r="E20" s="80"/>
      <c r="F20" s="49"/>
      <c r="G20" s="79"/>
      <c r="H20" s="80"/>
      <c r="I20" s="49"/>
      <c r="J20" s="31"/>
    </row>
    <row r="21" spans="1:10" ht="15" customHeight="1">
      <c r="A21" s="81" t="s">
        <v>255</v>
      </c>
      <c r="B21" s="82"/>
      <c r="C21" s="48">
        <f>SUM('Stavební rozpočet'!Z12:Z77)</f>
        <v>0</v>
      </c>
      <c r="D21" s="79"/>
      <c r="E21" s="80"/>
      <c r="F21" s="49"/>
      <c r="G21" s="79"/>
      <c r="H21" s="80"/>
      <c r="I21" s="49"/>
      <c r="J21" s="31"/>
    </row>
    <row r="22" spans="1:10" ht="16.5" customHeight="1">
      <c r="A22" s="81" t="s">
        <v>256</v>
      </c>
      <c r="B22" s="82"/>
      <c r="C22" s="48">
        <f>SUM(C14:C21)</f>
        <v>0</v>
      </c>
      <c r="D22" s="81" t="s">
        <v>269</v>
      </c>
      <c r="E22" s="82"/>
      <c r="F22" s="48">
        <f>SUM(F14:F21)</f>
        <v>0</v>
      </c>
      <c r="G22" s="81" t="s">
        <v>281</v>
      </c>
      <c r="H22" s="82"/>
      <c r="I22" s="48">
        <f>SUM(I14:I21)</f>
        <v>0</v>
      </c>
      <c r="J22" s="31"/>
    </row>
    <row r="23" spans="1:10" ht="15" customHeight="1">
      <c r="A23" s="8"/>
      <c r="B23" s="8"/>
      <c r="C23" s="46"/>
      <c r="D23" s="81" t="s">
        <v>270</v>
      </c>
      <c r="E23" s="82"/>
      <c r="F23" s="50">
        <v>0</v>
      </c>
      <c r="G23" s="81" t="s">
        <v>282</v>
      </c>
      <c r="H23" s="82"/>
      <c r="I23" s="48">
        <v>0</v>
      </c>
      <c r="J23" s="31"/>
    </row>
    <row r="24" spans="4:10" ht="15" customHeight="1">
      <c r="D24" s="8"/>
      <c r="E24" s="8"/>
      <c r="F24" s="51"/>
      <c r="G24" s="81" t="s">
        <v>283</v>
      </c>
      <c r="H24" s="82"/>
      <c r="I24" s="48">
        <v>0</v>
      </c>
      <c r="J24" s="31"/>
    </row>
    <row r="25" spans="6:10" ht="15" customHeight="1">
      <c r="F25" s="52"/>
      <c r="G25" s="81" t="s">
        <v>284</v>
      </c>
      <c r="H25" s="82"/>
      <c r="I25" s="48">
        <v>0</v>
      </c>
      <c r="J25" s="31"/>
    </row>
    <row r="26" spans="1:9" ht="12.75">
      <c r="A26" s="38"/>
      <c r="B26" s="38"/>
      <c r="C26" s="38"/>
      <c r="G26" s="8"/>
      <c r="H26" s="8"/>
      <c r="I26" s="8"/>
    </row>
    <row r="27" spans="1:9" ht="15" customHeight="1">
      <c r="A27" s="83" t="s">
        <v>257</v>
      </c>
      <c r="B27" s="84"/>
      <c r="C27" s="53">
        <f>SUM('Stavební rozpočet'!AJ12:AJ77)</f>
        <v>0</v>
      </c>
      <c r="D27" s="47"/>
      <c r="E27" s="38"/>
      <c r="F27" s="38"/>
      <c r="G27" s="38"/>
      <c r="H27" s="38"/>
      <c r="I27" s="38"/>
    </row>
    <row r="28" spans="1:10" ht="15" customHeight="1">
      <c r="A28" s="83" t="s">
        <v>258</v>
      </c>
      <c r="B28" s="84"/>
      <c r="C28" s="53">
        <f>SUM('Stavební rozpočet'!AK12:AK77)</f>
        <v>0</v>
      </c>
      <c r="D28" s="83" t="s">
        <v>271</v>
      </c>
      <c r="E28" s="84"/>
      <c r="F28" s="53">
        <f>ROUND(C28*(15/100),2)</f>
        <v>0</v>
      </c>
      <c r="G28" s="83" t="s">
        <v>285</v>
      </c>
      <c r="H28" s="84"/>
      <c r="I28" s="53">
        <f>SUM(C27:C29)</f>
        <v>0</v>
      </c>
      <c r="J28" s="31"/>
    </row>
    <row r="29" spans="1:10" ht="15" customHeight="1">
      <c r="A29" s="83" t="s">
        <v>259</v>
      </c>
      <c r="B29" s="84"/>
      <c r="C29" s="53">
        <f>SUM('Stavební rozpočet'!AL12:AL77)+(F22+I22+F23+I23+I24+I25)</f>
        <v>0</v>
      </c>
      <c r="D29" s="83" t="s">
        <v>272</v>
      </c>
      <c r="E29" s="84"/>
      <c r="F29" s="53">
        <f>ROUND(C29*(21/100),2)</f>
        <v>0</v>
      </c>
      <c r="G29" s="83" t="s">
        <v>286</v>
      </c>
      <c r="H29" s="84"/>
      <c r="I29" s="53">
        <f>SUM(F28:F29)+I28</f>
        <v>0</v>
      </c>
      <c r="J29" s="31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10" ht="14.25" customHeight="1">
      <c r="A31" s="85" t="s">
        <v>260</v>
      </c>
      <c r="B31" s="86"/>
      <c r="C31" s="87"/>
      <c r="D31" s="85" t="s">
        <v>273</v>
      </c>
      <c r="E31" s="86"/>
      <c r="F31" s="87"/>
      <c r="G31" s="85" t="s">
        <v>287</v>
      </c>
      <c r="H31" s="86"/>
      <c r="I31" s="87"/>
      <c r="J31" s="32"/>
    </row>
    <row r="32" spans="1:10" ht="14.25" customHeight="1">
      <c r="A32" s="88"/>
      <c r="B32" s="89"/>
      <c r="C32" s="90"/>
      <c r="D32" s="88"/>
      <c r="E32" s="89"/>
      <c r="F32" s="90"/>
      <c r="G32" s="88"/>
      <c r="H32" s="89"/>
      <c r="I32" s="90"/>
      <c r="J32" s="32"/>
    </row>
    <row r="33" spans="1:10" ht="14.25" customHeight="1">
      <c r="A33" s="88"/>
      <c r="B33" s="89"/>
      <c r="C33" s="90"/>
      <c r="D33" s="88"/>
      <c r="E33" s="89"/>
      <c r="F33" s="90"/>
      <c r="G33" s="88"/>
      <c r="H33" s="89"/>
      <c r="I33" s="90"/>
      <c r="J33" s="32"/>
    </row>
    <row r="34" spans="1:10" ht="14.25" customHeight="1">
      <c r="A34" s="88"/>
      <c r="B34" s="89"/>
      <c r="C34" s="90"/>
      <c r="D34" s="88"/>
      <c r="E34" s="89"/>
      <c r="F34" s="90"/>
      <c r="G34" s="88"/>
      <c r="H34" s="89"/>
      <c r="I34" s="90"/>
      <c r="J34" s="32"/>
    </row>
    <row r="35" spans="1:10" ht="14.25" customHeight="1">
      <c r="A35" s="91" t="s">
        <v>261</v>
      </c>
      <c r="B35" s="92"/>
      <c r="C35" s="93"/>
      <c r="D35" s="91" t="s">
        <v>261</v>
      </c>
      <c r="E35" s="92"/>
      <c r="F35" s="93"/>
      <c r="G35" s="91" t="s">
        <v>261</v>
      </c>
      <c r="H35" s="92"/>
      <c r="I35" s="93"/>
      <c r="J35" s="32"/>
    </row>
    <row r="36" spans="1:9" ht="11.25" customHeight="1">
      <c r="A36" s="43" t="s">
        <v>58</v>
      </c>
      <c r="B36" s="45"/>
      <c r="C36" s="45"/>
      <c r="D36" s="45"/>
      <c r="E36" s="45"/>
      <c r="F36" s="45"/>
      <c r="G36" s="45"/>
      <c r="H36" s="45"/>
      <c r="I36" s="45"/>
    </row>
    <row r="37" spans="1:9" ht="12.75">
      <c r="A37" s="68"/>
      <c r="B37" s="60"/>
      <c r="C37" s="60"/>
      <c r="D37" s="60"/>
      <c r="E37" s="60"/>
      <c r="F37" s="60"/>
      <c r="G37" s="60"/>
      <c r="H37" s="60"/>
      <c r="I37" s="6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H95" sqref="H95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79.00390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36.75" customHeight="1">
      <c r="A1" s="94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ht="12.75">
      <c r="A2" s="57" t="s">
        <v>1</v>
      </c>
      <c r="B2" s="58"/>
      <c r="C2" s="58"/>
      <c r="D2" s="61" t="s">
        <v>294</v>
      </c>
      <c r="E2" s="95" t="s">
        <v>187</v>
      </c>
      <c r="F2" s="58"/>
      <c r="G2" s="95" t="s">
        <v>6</v>
      </c>
      <c r="H2" s="64" t="s">
        <v>202</v>
      </c>
      <c r="I2" s="64" t="s">
        <v>209</v>
      </c>
      <c r="J2" s="58"/>
      <c r="K2" s="58"/>
      <c r="L2" s="58"/>
      <c r="M2" s="96"/>
      <c r="N2" s="31"/>
    </row>
    <row r="3" spans="1:14" ht="12.75">
      <c r="A3" s="59"/>
      <c r="B3" s="60"/>
      <c r="C3" s="60"/>
      <c r="D3" s="63"/>
      <c r="E3" s="60"/>
      <c r="F3" s="60"/>
      <c r="G3" s="60"/>
      <c r="H3" s="60"/>
      <c r="I3" s="60"/>
      <c r="J3" s="60"/>
      <c r="K3" s="60"/>
      <c r="L3" s="60"/>
      <c r="M3" s="66"/>
      <c r="N3" s="31"/>
    </row>
    <row r="4" spans="1:14" ht="12.75">
      <c r="A4" s="67" t="s">
        <v>2</v>
      </c>
      <c r="B4" s="60"/>
      <c r="C4" s="60"/>
      <c r="D4" s="68"/>
      <c r="E4" s="70" t="s">
        <v>188</v>
      </c>
      <c r="F4" s="60"/>
      <c r="G4" s="70" t="s">
        <v>6</v>
      </c>
      <c r="H4" s="68" t="s">
        <v>203</v>
      </c>
      <c r="I4" s="70" t="s">
        <v>210</v>
      </c>
      <c r="J4" s="60"/>
      <c r="K4" s="60"/>
      <c r="L4" s="60"/>
      <c r="M4" s="66"/>
      <c r="N4" s="31"/>
    </row>
    <row r="5" spans="1:14" ht="12.7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6"/>
      <c r="N5" s="31"/>
    </row>
    <row r="6" spans="1:14" ht="12.75">
      <c r="A6" s="67" t="s">
        <v>3</v>
      </c>
      <c r="B6" s="60"/>
      <c r="C6" s="60"/>
      <c r="D6" s="68" t="s">
        <v>293</v>
      </c>
      <c r="E6" s="70" t="s">
        <v>189</v>
      </c>
      <c r="F6" s="60"/>
      <c r="G6" s="70" t="s">
        <v>6</v>
      </c>
      <c r="H6" s="68" t="s">
        <v>204</v>
      </c>
      <c r="I6" s="70" t="s">
        <v>210</v>
      </c>
      <c r="J6" s="60"/>
      <c r="K6" s="60"/>
      <c r="L6" s="60"/>
      <c r="M6" s="66"/>
      <c r="N6" s="31"/>
    </row>
    <row r="7" spans="1:14" ht="12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6"/>
      <c r="N7" s="31"/>
    </row>
    <row r="8" spans="1:14" ht="12.75">
      <c r="A8" s="67" t="s">
        <v>4</v>
      </c>
      <c r="B8" s="60"/>
      <c r="C8" s="60"/>
      <c r="D8" s="68" t="s">
        <v>6</v>
      </c>
      <c r="E8" s="70" t="s">
        <v>190</v>
      </c>
      <c r="F8" s="60"/>
      <c r="G8" s="70"/>
      <c r="H8" s="68" t="s">
        <v>205</v>
      </c>
      <c r="I8" s="68"/>
      <c r="J8" s="60"/>
      <c r="K8" s="60"/>
      <c r="L8" s="60"/>
      <c r="M8" s="66"/>
      <c r="N8" s="31"/>
    </row>
    <row r="9" spans="1:14" ht="12.7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31"/>
    </row>
    <row r="10" spans="1:14" ht="12.75">
      <c r="A10" s="1" t="s">
        <v>5</v>
      </c>
      <c r="B10" s="10" t="s">
        <v>59</v>
      </c>
      <c r="C10" s="10" t="s">
        <v>60</v>
      </c>
      <c r="D10" s="10" t="s">
        <v>119</v>
      </c>
      <c r="E10" s="10" t="s">
        <v>191</v>
      </c>
      <c r="F10" s="15" t="s">
        <v>199</v>
      </c>
      <c r="G10" s="19" t="s">
        <v>200</v>
      </c>
      <c r="H10" s="97" t="s">
        <v>206</v>
      </c>
      <c r="I10" s="98"/>
      <c r="J10" s="99"/>
      <c r="K10" s="97" t="s">
        <v>213</v>
      </c>
      <c r="L10" s="99"/>
      <c r="M10" s="26" t="s">
        <v>215</v>
      </c>
      <c r="N10" s="32"/>
    </row>
    <row r="11" spans="1:62" ht="12.75">
      <c r="A11" s="2" t="s">
        <v>6</v>
      </c>
      <c r="B11" s="11" t="s">
        <v>6</v>
      </c>
      <c r="C11" s="11" t="s">
        <v>6</v>
      </c>
      <c r="D11" s="14" t="s">
        <v>120</v>
      </c>
      <c r="E11" s="11" t="s">
        <v>6</v>
      </c>
      <c r="F11" s="11" t="s">
        <v>6</v>
      </c>
      <c r="G11" s="20" t="s">
        <v>201</v>
      </c>
      <c r="H11" s="21" t="s">
        <v>207</v>
      </c>
      <c r="I11" s="22" t="s">
        <v>211</v>
      </c>
      <c r="J11" s="23" t="s">
        <v>212</v>
      </c>
      <c r="K11" s="21" t="s">
        <v>214</v>
      </c>
      <c r="L11" s="23" t="s">
        <v>212</v>
      </c>
      <c r="M11" s="27" t="s">
        <v>216</v>
      </c>
      <c r="N11" s="32"/>
      <c r="Z11" s="25" t="s">
        <v>218</v>
      </c>
      <c r="AA11" s="25" t="s">
        <v>219</v>
      </c>
      <c r="AB11" s="25" t="s">
        <v>220</v>
      </c>
      <c r="AC11" s="25" t="s">
        <v>221</v>
      </c>
      <c r="AD11" s="25" t="s">
        <v>222</v>
      </c>
      <c r="AE11" s="25" t="s">
        <v>223</v>
      </c>
      <c r="AF11" s="25" t="s">
        <v>224</v>
      </c>
      <c r="AG11" s="25" t="s">
        <v>225</v>
      </c>
      <c r="AH11" s="25" t="s">
        <v>226</v>
      </c>
      <c r="BH11" s="25" t="s">
        <v>247</v>
      </c>
      <c r="BI11" s="25" t="s">
        <v>248</v>
      </c>
      <c r="BJ11" s="25" t="s">
        <v>249</v>
      </c>
    </row>
    <row r="12" spans="1:47" ht="12.75">
      <c r="A12" s="3"/>
      <c r="B12" s="12"/>
      <c r="C12" s="12" t="s">
        <v>61</v>
      </c>
      <c r="D12" s="12" t="s">
        <v>121</v>
      </c>
      <c r="E12" s="3" t="s">
        <v>6</v>
      </c>
      <c r="F12" s="3" t="s">
        <v>6</v>
      </c>
      <c r="G12" s="3" t="s">
        <v>6</v>
      </c>
      <c r="H12" s="35">
        <f>SUM(H13:H17)</f>
        <v>0</v>
      </c>
      <c r="I12" s="35">
        <f>SUM(I13:I17)</f>
        <v>0</v>
      </c>
      <c r="J12" s="35">
        <f>SUM(J13:J17)</f>
        <v>0</v>
      </c>
      <c r="K12" s="24"/>
      <c r="L12" s="35">
        <f>SUM(L13:L17)</f>
        <v>0</v>
      </c>
      <c r="M12" s="24"/>
      <c r="AI12" s="25"/>
      <c r="AS12" s="36">
        <f>SUM(AJ13:AJ17)</f>
        <v>0</v>
      </c>
      <c r="AT12" s="36">
        <f>SUM(AK13:AK17)</f>
        <v>0</v>
      </c>
      <c r="AU12" s="36">
        <f>SUM(AL13:AL17)</f>
        <v>0</v>
      </c>
    </row>
    <row r="13" spans="1:62" ht="12.75">
      <c r="A13" s="4" t="s">
        <v>7</v>
      </c>
      <c r="B13" s="4"/>
      <c r="C13" s="4" t="s">
        <v>62</v>
      </c>
      <c r="D13" s="4" t="s">
        <v>122</v>
      </c>
      <c r="E13" s="4" t="s">
        <v>192</v>
      </c>
      <c r="F13" s="16">
        <v>1</v>
      </c>
      <c r="G13" s="16"/>
      <c r="H13" s="16">
        <f>F13*AO13</f>
        <v>0</v>
      </c>
      <c r="I13" s="16">
        <f>F13*AP13</f>
        <v>0</v>
      </c>
      <c r="J13" s="16">
        <f>F13*G13</f>
        <v>0</v>
      </c>
      <c r="K13" s="16">
        <v>0</v>
      </c>
      <c r="L13" s="16">
        <f>F13*K13</f>
        <v>0</v>
      </c>
      <c r="M13" s="28"/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25"/>
      <c r="AJ13" s="16">
        <f>IF(AN13=0,J13,0)</f>
        <v>0</v>
      </c>
      <c r="AK13" s="16">
        <f>IF(AN13=15,J13,0)</f>
        <v>0</v>
      </c>
      <c r="AL13" s="16">
        <f>IF(AN13=21,J13,0)</f>
        <v>0</v>
      </c>
      <c r="AN13" s="33">
        <v>21</v>
      </c>
      <c r="AO13" s="33">
        <f>G13*1</f>
        <v>0</v>
      </c>
      <c r="AP13" s="33">
        <f>G13*(1-1)</f>
        <v>0</v>
      </c>
      <c r="AQ13" s="28" t="s">
        <v>7</v>
      </c>
      <c r="AV13" s="33">
        <f>AW13+AX13</f>
        <v>0</v>
      </c>
      <c r="AW13" s="33">
        <f>F13*AO13</f>
        <v>0</v>
      </c>
      <c r="AX13" s="33">
        <f>F13*AP13</f>
        <v>0</v>
      </c>
      <c r="AY13" s="34" t="s">
        <v>227</v>
      </c>
      <c r="AZ13" s="34" t="s">
        <v>227</v>
      </c>
      <c r="BA13" s="25" t="s">
        <v>246</v>
      </c>
      <c r="BC13" s="33">
        <f>AW13+AX13</f>
        <v>0</v>
      </c>
      <c r="BD13" s="33">
        <f>G13/(100-BE13)*100</f>
        <v>0</v>
      </c>
      <c r="BE13" s="33">
        <v>0</v>
      </c>
      <c r="BF13" s="33">
        <f>L13</f>
        <v>0</v>
      </c>
      <c r="BH13" s="16">
        <f>F13*AO13</f>
        <v>0</v>
      </c>
      <c r="BI13" s="16">
        <f>F13*AP13</f>
        <v>0</v>
      </c>
      <c r="BJ13" s="16">
        <f>F13*G13</f>
        <v>0</v>
      </c>
    </row>
    <row r="14" spans="1:62" ht="12.75">
      <c r="A14" s="4" t="s">
        <v>8</v>
      </c>
      <c r="B14" s="4"/>
      <c r="C14" s="4" t="s">
        <v>63</v>
      </c>
      <c r="D14" s="4" t="s">
        <v>123</v>
      </c>
      <c r="E14" s="4" t="s">
        <v>192</v>
      </c>
      <c r="F14" s="16">
        <v>1</v>
      </c>
      <c r="G14" s="16"/>
      <c r="H14" s="16">
        <f>F14*AO14</f>
        <v>0</v>
      </c>
      <c r="I14" s="16">
        <f>F14*AP14</f>
        <v>0</v>
      </c>
      <c r="J14" s="16">
        <f>F14*G14</f>
        <v>0</v>
      </c>
      <c r="K14" s="16">
        <v>0</v>
      </c>
      <c r="L14" s="16">
        <f>F14*K14</f>
        <v>0</v>
      </c>
      <c r="M14" s="28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25"/>
      <c r="AJ14" s="16">
        <f>IF(AN14=0,J14,0)</f>
        <v>0</v>
      </c>
      <c r="AK14" s="16">
        <f>IF(AN14=15,J14,0)</f>
        <v>0</v>
      </c>
      <c r="AL14" s="16">
        <f>IF(AN14=21,J14,0)</f>
        <v>0</v>
      </c>
      <c r="AN14" s="33">
        <v>21</v>
      </c>
      <c r="AO14" s="33">
        <f>G14*1</f>
        <v>0</v>
      </c>
      <c r="AP14" s="33">
        <f>G14*(1-1)</f>
        <v>0</v>
      </c>
      <c r="AQ14" s="28" t="s">
        <v>7</v>
      </c>
      <c r="AV14" s="33">
        <f>AW14+AX14</f>
        <v>0</v>
      </c>
      <c r="AW14" s="33">
        <f>F14*AO14</f>
        <v>0</v>
      </c>
      <c r="AX14" s="33">
        <f>F14*AP14</f>
        <v>0</v>
      </c>
      <c r="AY14" s="34" t="s">
        <v>227</v>
      </c>
      <c r="AZ14" s="34" t="s">
        <v>227</v>
      </c>
      <c r="BA14" s="25" t="s">
        <v>246</v>
      </c>
      <c r="BC14" s="33">
        <f>AW14+AX14</f>
        <v>0</v>
      </c>
      <c r="BD14" s="33">
        <f>G14/(100-BE14)*100</f>
        <v>0</v>
      </c>
      <c r="BE14" s="33">
        <v>0</v>
      </c>
      <c r="BF14" s="33">
        <f>L14</f>
        <v>0</v>
      </c>
      <c r="BH14" s="16">
        <f>F14*AO14</f>
        <v>0</v>
      </c>
      <c r="BI14" s="16">
        <f>F14*AP14</f>
        <v>0</v>
      </c>
      <c r="BJ14" s="16">
        <f>F14*G14</f>
        <v>0</v>
      </c>
    </row>
    <row r="15" spans="1:62" ht="12.75">
      <c r="A15" s="4" t="s">
        <v>9</v>
      </c>
      <c r="B15" s="4"/>
      <c r="C15" s="4" t="s">
        <v>64</v>
      </c>
      <c r="D15" s="4" t="s">
        <v>124</v>
      </c>
      <c r="E15" s="4" t="s">
        <v>192</v>
      </c>
      <c r="F15" s="16">
        <v>1</v>
      </c>
      <c r="G15" s="16"/>
      <c r="H15" s="16">
        <f>F15*AO15</f>
        <v>0</v>
      </c>
      <c r="I15" s="16">
        <f>F15*AP15</f>
        <v>0</v>
      </c>
      <c r="J15" s="16">
        <f>F15*G15</f>
        <v>0</v>
      </c>
      <c r="K15" s="16">
        <v>0</v>
      </c>
      <c r="L15" s="16">
        <f>F15*K15</f>
        <v>0</v>
      </c>
      <c r="M15" s="28"/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25"/>
      <c r="AJ15" s="16">
        <f>IF(AN15=0,J15,0)</f>
        <v>0</v>
      </c>
      <c r="AK15" s="16">
        <f>IF(AN15=15,J15,0)</f>
        <v>0</v>
      </c>
      <c r="AL15" s="16">
        <f>IF(AN15=21,J15,0)</f>
        <v>0</v>
      </c>
      <c r="AN15" s="33">
        <v>21</v>
      </c>
      <c r="AO15" s="33">
        <f>G15*1</f>
        <v>0</v>
      </c>
      <c r="AP15" s="33">
        <f>G15*(1-1)</f>
        <v>0</v>
      </c>
      <c r="AQ15" s="28" t="s">
        <v>7</v>
      </c>
      <c r="AV15" s="33">
        <f>AW15+AX15</f>
        <v>0</v>
      </c>
      <c r="AW15" s="33">
        <f>F15*AO15</f>
        <v>0</v>
      </c>
      <c r="AX15" s="33">
        <f>F15*AP15</f>
        <v>0</v>
      </c>
      <c r="AY15" s="34" t="s">
        <v>227</v>
      </c>
      <c r="AZ15" s="34" t="s">
        <v>227</v>
      </c>
      <c r="BA15" s="25" t="s">
        <v>246</v>
      </c>
      <c r="BC15" s="33">
        <f>AW15+AX15</f>
        <v>0</v>
      </c>
      <c r="BD15" s="33">
        <f>G15/(100-BE15)*100</f>
        <v>0</v>
      </c>
      <c r="BE15" s="33">
        <v>0</v>
      </c>
      <c r="BF15" s="33">
        <f>L15</f>
        <v>0</v>
      </c>
      <c r="BH15" s="16">
        <f>F15*AO15</f>
        <v>0</v>
      </c>
      <c r="BI15" s="16">
        <f>F15*AP15</f>
        <v>0</v>
      </c>
      <c r="BJ15" s="16">
        <f>F15*G15</f>
        <v>0</v>
      </c>
    </row>
    <row r="16" spans="1:62" ht="12.75">
      <c r="A16" s="4" t="s">
        <v>10</v>
      </c>
      <c r="B16" s="4"/>
      <c r="C16" s="4" t="s">
        <v>65</v>
      </c>
      <c r="D16" s="4" t="s">
        <v>125</v>
      </c>
      <c r="E16" s="4" t="s">
        <v>192</v>
      </c>
      <c r="F16" s="16">
        <v>1</v>
      </c>
      <c r="G16" s="16"/>
      <c r="H16" s="16">
        <f>F16*AO16</f>
        <v>0</v>
      </c>
      <c r="I16" s="16">
        <f>F16*AP16</f>
        <v>0</v>
      </c>
      <c r="J16" s="16">
        <f>F16*G16</f>
        <v>0</v>
      </c>
      <c r="K16" s="16">
        <v>0</v>
      </c>
      <c r="L16" s="16">
        <f>F16*K16</f>
        <v>0</v>
      </c>
      <c r="M16" s="28"/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25"/>
      <c r="AJ16" s="16">
        <f>IF(AN16=0,J16,0)</f>
        <v>0</v>
      </c>
      <c r="AK16" s="16">
        <f>IF(AN16=15,J16,0)</f>
        <v>0</v>
      </c>
      <c r="AL16" s="16">
        <f>IF(AN16=21,J16,0)</f>
        <v>0</v>
      </c>
      <c r="AN16" s="33">
        <v>21</v>
      </c>
      <c r="AO16" s="33">
        <f>G16*1</f>
        <v>0</v>
      </c>
      <c r="AP16" s="33">
        <f>G16*(1-1)</f>
        <v>0</v>
      </c>
      <c r="AQ16" s="28" t="s">
        <v>7</v>
      </c>
      <c r="AV16" s="33">
        <f>AW16+AX16</f>
        <v>0</v>
      </c>
      <c r="AW16" s="33">
        <f>F16*AO16</f>
        <v>0</v>
      </c>
      <c r="AX16" s="33">
        <f>F16*AP16</f>
        <v>0</v>
      </c>
      <c r="AY16" s="34" t="s">
        <v>227</v>
      </c>
      <c r="AZ16" s="34" t="s">
        <v>227</v>
      </c>
      <c r="BA16" s="25" t="s">
        <v>246</v>
      </c>
      <c r="BC16" s="33">
        <f>AW16+AX16</f>
        <v>0</v>
      </c>
      <c r="BD16" s="33">
        <f>G16/(100-BE16)*100</f>
        <v>0</v>
      </c>
      <c r="BE16" s="33">
        <v>0</v>
      </c>
      <c r="BF16" s="33">
        <f>L16</f>
        <v>0</v>
      </c>
      <c r="BH16" s="16">
        <f>F16*AO16</f>
        <v>0</v>
      </c>
      <c r="BI16" s="16">
        <f>F16*AP16</f>
        <v>0</v>
      </c>
      <c r="BJ16" s="16">
        <f>F16*G16</f>
        <v>0</v>
      </c>
    </row>
    <row r="17" spans="1:62" ht="12.75">
      <c r="A17" s="4" t="s">
        <v>11</v>
      </c>
      <c r="B17" s="4"/>
      <c r="C17" s="4" t="s">
        <v>66</v>
      </c>
      <c r="D17" s="4" t="s">
        <v>126</v>
      </c>
      <c r="E17" s="4" t="s">
        <v>192</v>
      </c>
      <c r="F17" s="16">
        <v>1</v>
      </c>
      <c r="G17" s="16"/>
      <c r="H17" s="16">
        <f>F17*AO17</f>
        <v>0</v>
      </c>
      <c r="I17" s="16">
        <f>F17*AP17</f>
        <v>0</v>
      </c>
      <c r="J17" s="16">
        <f>F17*G17</f>
        <v>0</v>
      </c>
      <c r="K17" s="16">
        <v>0</v>
      </c>
      <c r="L17" s="16">
        <f>F17*K17</f>
        <v>0</v>
      </c>
      <c r="M17" s="28"/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25"/>
      <c r="AJ17" s="16">
        <f>IF(AN17=0,J17,0)</f>
        <v>0</v>
      </c>
      <c r="AK17" s="16">
        <f>IF(AN17=15,J17,0)</f>
        <v>0</v>
      </c>
      <c r="AL17" s="16">
        <f>IF(AN17=21,J17,0)</f>
        <v>0</v>
      </c>
      <c r="AN17" s="33">
        <v>21</v>
      </c>
      <c r="AO17" s="33">
        <f>G17*1</f>
        <v>0</v>
      </c>
      <c r="AP17" s="33">
        <f>G17*(1-1)</f>
        <v>0</v>
      </c>
      <c r="AQ17" s="28" t="s">
        <v>7</v>
      </c>
      <c r="AV17" s="33">
        <f>AW17+AX17</f>
        <v>0</v>
      </c>
      <c r="AW17" s="33">
        <f>F17*AO17</f>
        <v>0</v>
      </c>
      <c r="AX17" s="33">
        <f>F17*AP17</f>
        <v>0</v>
      </c>
      <c r="AY17" s="34" t="s">
        <v>227</v>
      </c>
      <c r="AZ17" s="34" t="s">
        <v>227</v>
      </c>
      <c r="BA17" s="25" t="s">
        <v>246</v>
      </c>
      <c r="BC17" s="33">
        <f>AW17+AX17</f>
        <v>0</v>
      </c>
      <c r="BD17" s="33">
        <f>G17/(100-BE17)*100</f>
        <v>0</v>
      </c>
      <c r="BE17" s="33">
        <v>0</v>
      </c>
      <c r="BF17" s="33">
        <f>L17</f>
        <v>0</v>
      </c>
      <c r="BH17" s="16">
        <f>F17*AO17</f>
        <v>0</v>
      </c>
      <c r="BI17" s="16">
        <f>F17*AP17</f>
        <v>0</v>
      </c>
      <c r="BJ17" s="16">
        <f>F17*G17</f>
        <v>0</v>
      </c>
    </row>
    <row r="18" spans="1:47" ht="12.75">
      <c r="A18" s="5"/>
      <c r="B18" s="13"/>
      <c r="C18" s="13" t="s">
        <v>17</v>
      </c>
      <c r="D18" s="13" t="s">
        <v>127</v>
      </c>
      <c r="E18" s="5" t="s">
        <v>6</v>
      </c>
      <c r="F18" s="5" t="s">
        <v>6</v>
      </c>
      <c r="G18" s="5" t="s">
        <v>6</v>
      </c>
      <c r="H18" s="36">
        <f>SUM(H19:H27)</f>
        <v>0</v>
      </c>
      <c r="I18" s="36">
        <f>SUM(I19:I27)</f>
        <v>0</v>
      </c>
      <c r="J18" s="36">
        <f>SUM(J19:J27)</f>
        <v>0</v>
      </c>
      <c r="K18" s="25"/>
      <c r="L18" s="36">
        <f>SUM(L19:L27)</f>
        <v>98.45205</v>
      </c>
      <c r="M18" s="25"/>
      <c r="AI18" s="25"/>
      <c r="AS18" s="36">
        <f>SUM(AJ19:AJ27)</f>
        <v>0</v>
      </c>
      <c r="AT18" s="36">
        <f>SUM(AK19:AK27)</f>
        <v>0</v>
      </c>
      <c r="AU18" s="36">
        <f>SUM(AL19:AL27)</f>
        <v>0</v>
      </c>
    </row>
    <row r="19" spans="1:62" ht="12.75">
      <c r="A19" s="4" t="s">
        <v>12</v>
      </c>
      <c r="B19" s="4"/>
      <c r="C19" s="4" t="s">
        <v>67</v>
      </c>
      <c r="D19" s="4" t="s">
        <v>128</v>
      </c>
      <c r="E19" s="4" t="s">
        <v>193</v>
      </c>
      <c r="F19" s="16">
        <v>4</v>
      </c>
      <c r="G19" s="16"/>
      <c r="H19" s="16">
        <f aca="true" t="shared" si="0" ref="H19:H27">F19*AO19</f>
        <v>0</v>
      </c>
      <c r="I19" s="16">
        <f aca="true" t="shared" si="1" ref="I19:I27">F19*AP19</f>
        <v>0</v>
      </c>
      <c r="J19" s="16">
        <f aca="true" t="shared" si="2" ref="J19:J27">F19*G19</f>
        <v>0</v>
      </c>
      <c r="K19" s="16">
        <v>0.138</v>
      </c>
      <c r="L19" s="16">
        <f aca="true" t="shared" si="3" ref="L19:L27">F19*K19</f>
        <v>0.552</v>
      </c>
      <c r="M19" s="28" t="s">
        <v>217</v>
      </c>
      <c r="Z19" s="33">
        <f aca="true" t="shared" si="4" ref="Z19:Z27">IF(AQ19="5",BJ19,0)</f>
        <v>0</v>
      </c>
      <c r="AB19" s="33">
        <f aca="true" t="shared" si="5" ref="AB19:AB27">IF(AQ19="1",BH19,0)</f>
        <v>0</v>
      </c>
      <c r="AC19" s="33">
        <f aca="true" t="shared" si="6" ref="AC19:AC27">IF(AQ19="1",BI19,0)</f>
        <v>0</v>
      </c>
      <c r="AD19" s="33">
        <f aca="true" t="shared" si="7" ref="AD19:AD27">IF(AQ19="7",BH19,0)</f>
        <v>0</v>
      </c>
      <c r="AE19" s="33">
        <f aca="true" t="shared" si="8" ref="AE19:AE27">IF(AQ19="7",BI19,0)</f>
        <v>0</v>
      </c>
      <c r="AF19" s="33">
        <f aca="true" t="shared" si="9" ref="AF19:AF27">IF(AQ19="2",BH19,0)</f>
        <v>0</v>
      </c>
      <c r="AG19" s="33">
        <f aca="true" t="shared" si="10" ref="AG19:AG27">IF(AQ19="2",BI19,0)</f>
        <v>0</v>
      </c>
      <c r="AH19" s="33">
        <f aca="true" t="shared" si="11" ref="AH19:AH27">IF(AQ19="0",BJ19,0)</f>
        <v>0</v>
      </c>
      <c r="AI19" s="25"/>
      <c r="AJ19" s="16">
        <f aca="true" t="shared" si="12" ref="AJ19:AJ27">IF(AN19=0,J19,0)</f>
        <v>0</v>
      </c>
      <c r="AK19" s="16">
        <f aca="true" t="shared" si="13" ref="AK19:AK27">IF(AN19=15,J19,0)</f>
        <v>0</v>
      </c>
      <c r="AL19" s="16">
        <f aca="true" t="shared" si="14" ref="AL19:AL27">IF(AN19=21,J19,0)</f>
        <v>0</v>
      </c>
      <c r="AN19" s="33">
        <v>21</v>
      </c>
      <c r="AO19" s="33">
        <f aca="true" t="shared" si="15" ref="AO19:AO25">G19*0</f>
        <v>0</v>
      </c>
      <c r="AP19" s="33">
        <f aca="true" t="shared" si="16" ref="AP19:AP25">G19*(1-0)</f>
        <v>0</v>
      </c>
      <c r="AQ19" s="28" t="s">
        <v>7</v>
      </c>
      <c r="AV19" s="33">
        <f aca="true" t="shared" si="17" ref="AV19:AV27">AW19+AX19</f>
        <v>0</v>
      </c>
      <c r="AW19" s="33">
        <f aca="true" t="shared" si="18" ref="AW19:AW27">F19*AO19</f>
        <v>0</v>
      </c>
      <c r="AX19" s="33">
        <f aca="true" t="shared" si="19" ref="AX19:AX27">F19*AP19</f>
        <v>0</v>
      </c>
      <c r="AY19" s="34" t="s">
        <v>228</v>
      </c>
      <c r="AZ19" s="34" t="s">
        <v>242</v>
      </c>
      <c r="BA19" s="25" t="s">
        <v>246</v>
      </c>
      <c r="BC19" s="33">
        <f aca="true" t="shared" si="20" ref="BC19:BC27">AW19+AX19</f>
        <v>0</v>
      </c>
      <c r="BD19" s="33">
        <f aca="true" t="shared" si="21" ref="BD19:BD27">G19/(100-BE19)*100</f>
        <v>0</v>
      </c>
      <c r="BE19" s="33">
        <v>0</v>
      </c>
      <c r="BF19" s="33">
        <f aca="true" t="shared" si="22" ref="BF19:BF27">L19</f>
        <v>0.552</v>
      </c>
      <c r="BH19" s="16">
        <f aca="true" t="shared" si="23" ref="BH19:BH27">F19*AO19</f>
        <v>0</v>
      </c>
      <c r="BI19" s="16">
        <f aca="true" t="shared" si="24" ref="BI19:BI27">F19*AP19</f>
        <v>0</v>
      </c>
      <c r="BJ19" s="16">
        <f aca="true" t="shared" si="25" ref="BJ19:BJ27">F19*G19</f>
        <v>0</v>
      </c>
    </row>
    <row r="20" spans="1:62" ht="12.75">
      <c r="A20" s="4" t="s">
        <v>13</v>
      </c>
      <c r="B20" s="4"/>
      <c r="C20" s="4" t="s">
        <v>68</v>
      </c>
      <c r="D20" s="4" t="s">
        <v>129</v>
      </c>
      <c r="E20" s="4" t="s">
        <v>194</v>
      </c>
      <c r="F20" s="16">
        <v>45</v>
      </c>
      <c r="G20" s="16"/>
      <c r="H20" s="16">
        <f t="shared" si="0"/>
        <v>0</v>
      </c>
      <c r="I20" s="16">
        <f t="shared" si="1"/>
        <v>0</v>
      </c>
      <c r="J20" s="16">
        <f t="shared" si="2"/>
        <v>0</v>
      </c>
      <c r="K20" s="16">
        <v>0.22</v>
      </c>
      <c r="L20" s="16">
        <f t="shared" si="3"/>
        <v>9.9</v>
      </c>
      <c r="M20" s="28" t="s">
        <v>217</v>
      </c>
      <c r="Z20" s="33">
        <f t="shared" si="4"/>
        <v>0</v>
      </c>
      <c r="AB20" s="33">
        <f t="shared" si="5"/>
        <v>0</v>
      </c>
      <c r="AC20" s="33">
        <f t="shared" si="6"/>
        <v>0</v>
      </c>
      <c r="AD20" s="33">
        <f t="shared" si="7"/>
        <v>0</v>
      </c>
      <c r="AE20" s="33">
        <f t="shared" si="8"/>
        <v>0</v>
      </c>
      <c r="AF20" s="33">
        <f t="shared" si="9"/>
        <v>0</v>
      </c>
      <c r="AG20" s="33">
        <f t="shared" si="10"/>
        <v>0</v>
      </c>
      <c r="AH20" s="33">
        <f t="shared" si="11"/>
        <v>0</v>
      </c>
      <c r="AI20" s="25"/>
      <c r="AJ20" s="16">
        <f t="shared" si="12"/>
        <v>0</v>
      </c>
      <c r="AK20" s="16">
        <f t="shared" si="13"/>
        <v>0</v>
      </c>
      <c r="AL20" s="16">
        <f t="shared" si="14"/>
        <v>0</v>
      </c>
      <c r="AN20" s="33">
        <v>21</v>
      </c>
      <c r="AO20" s="33">
        <f t="shared" si="15"/>
        <v>0</v>
      </c>
      <c r="AP20" s="33">
        <f t="shared" si="16"/>
        <v>0</v>
      </c>
      <c r="AQ20" s="28" t="s">
        <v>7</v>
      </c>
      <c r="AV20" s="33">
        <f t="shared" si="17"/>
        <v>0</v>
      </c>
      <c r="AW20" s="33">
        <f t="shared" si="18"/>
        <v>0</v>
      </c>
      <c r="AX20" s="33">
        <f t="shared" si="19"/>
        <v>0</v>
      </c>
      <c r="AY20" s="34" t="s">
        <v>228</v>
      </c>
      <c r="AZ20" s="34" t="s">
        <v>242</v>
      </c>
      <c r="BA20" s="25" t="s">
        <v>246</v>
      </c>
      <c r="BC20" s="33">
        <f t="shared" si="20"/>
        <v>0</v>
      </c>
      <c r="BD20" s="33">
        <f t="shared" si="21"/>
        <v>0</v>
      </c>
      <c r="BE20" s="33">
        <v>0</v>
      </c>
      <c r="BF20" s="33">
        <f t="shared" si="22"/>
        <v>9.9</v>
      </c>
      <c r="BH20" s="16">
        <f t="shared" si="23"/>
        <v>0</v>
      </c>
      <c r="BI20" s="16">
        <f t="shared" si="24"/>
        <v>0</v>
      </c>
      <c r="BJ20" s="16">
        <f t="shared" si="25"/>
        <v>0</v>
      </c>
    </row>
    <row r="21" spans="1:62" ht="12.75">
      <c r="A21" s="4" t="s">
        <v>14</v>
      </c>
      <c r="B21" s="4"/>
      <c r="C21" s="4" t="s">
        <v>69</v>
      </c>
      <c r="D21" s="4" t="s">
        <v>130</v>
      </c>
      <c r="E21" s="4" t="s">
        <v>193</v>
      </c>
      <c r="F21" s="16">
        <v>80</v>
      </c>
      <c r="G21" s="16"/>
      <c r="H21" s="16">
        <f t="shared" si="0"/>
        <v>0</v>
      </c>
      <c r="I21" s="16">
        <f t="shared" si="1"/>
        <v>0</v>
      </c>
      <c r="J21" s="16">
        <f t="shared" si="2"/>
        <v>0</v>
      </c>
      <c r="K21" s="16">
        <v>0.33</v>
      </c>
      <c r="L21" s="16">
        <f t="shared" si="3"/>
        <v>26.400000000000002</v>
      </c>
      <c r="M21" s="28" t="s">
        <v>217</v>
      </c>
      <c r="Z21" s="33">
        <f t="shared" si="4"/>
        <v>0</v>
      </c>
      <c r="AB21" s="33">
        <f t="shared" si="5"/>
        <v>0</v>
      </c>
      <c r="AC21" s="33">
        <f t="shared" si="6"/>
        <v>0</v>
      </c>
      <c r="AD21" s="33">
        <f t="shared" si="7"/>
        <v>0</v>
      </c>
      <c r="AE21" s="33">
        <f t="shared" si="8"/>
        <v>0</v>
      </c>
      <c r="AF21" s="33">
        <f t="shared" si="9"/>
        <v>0</v>
      </c>
      <c r="AG21" s="33">
        <f t="shared" si="10"/>
        <v>0</v>
      </c>
      <c r="AH21" s="33">
        <f t="shared" si="11"/>
        <v>0</v>
      </c>
      <c r="AI21" s="25"/>
      <c r="AJ21" s="16">
        <f t="shared" si="12"/>
        <v>0</v>
      </c>
      <c r="AK21" s="16">
        <f t="shared" si="13"/>
        <v>0</v>
      </c>
      <c r="AL21" s="16">
        <f t="shared" si="14"/>
        <v>0</v>
      </c>
      <c r="AN21" s="33">
        <v>21</v>
      </c>
      <c r="AO21" s="33">
        <f t="shared" si="15"/>
        <v>0</v>
      </c>
      <c r="AP21" s="33">
        <f t="shared" si="16"/>
        <v>0</v>
      </c>
      <c r="AQ21" s="28" t="s">
        <v>7</v>
      </c>
      <c r="AV21" s="33">
        <f t="shared" si="17"/>
        <v>0</v>
      </c>
      <c r="AW21" s="33">
        <f t="shared" si="18"/>
        <v>0</v>
      </c>
      <c r="AX21" s="33">
        <f t="shared" si="19"/>
        <v>0</v>
      </c>
      <c r="AY21" s="34" t="s">
        <v>228</v>
      </c>
      <c r="AZ21" s="34" t="s">
        <v>242</v>
      </c>
      <c r="BA21" s="25" t="s">
        <v>246</v>
      </c>
      <c r="BC21" s="33">
        <f t="shared" si="20"/>
        <v>0</v>
      </c>
      <c r="BD21" s="33">
        <f t="shared" si="21"/>
        <v>0</v>
      </c>
      <c r="BE21" s="33">
        <v>0</v>
      </c>
      <c r="BF21" s="33">
        <f t="shared" si="22"/>
        <v>26.400000000000002</v>
      </c>
      <c r="BH21" s="16">
        <f t="shared" si="23"/>
        <v>0</v>
      </c>
      <c r="BI21" s="16">
        <f t="shared" si="24"/>
        <v>0</v>
      </c>
      <c r="BJ21" s="16">
        <f t="shared" si="25"/>
        <v>0</v>
      </c>
    </row>
    <row r="22" spans="1:62" ht="12.75">
      <c r="A22" s="4" t="s">
        <v>15</v>
      </c>
      <c r="B22" s="4"/>
      <c r="C22" s="4" t="s">
        <v>70</v>
      </c>
      <c r="D22" s="4" t="s">
        <v>131</v>
      </c>
      <c r="E22" s="4" t="s">
        <v>193</v>
      </c>
      <c r="F22" s="16">
        <v>80</v>
      </c>
      <c r="G22" s="16"/>
      <c r="H22" s="16">
        <f t="shared" si="0"/>
        <v>0</v>
      </c>
      <c r="I22" s="16">
        <f t="shared" si="1"/>
        <v>0</v>
      </c>
      <c r="J22" s="16">
        <f t="shared" si="2"/>
        <v>0</v>
      </c>
      <c r="K22" s="16">
        <v>0.77</v>
      </c>
      <c r="L22" s="16">
        <f t="shared" si="3"/>
        <v>61.6</v>
      </c>
      <c r="M22" s="28" t="s">
        <v>217</v>
      </c>
      <c r="Z22" s="33">
        <f t="shared" si="4"/>
        <v>0</v>
      </c>
      <c r="AB22" s="33">
        <f t="shared" si="5"/>
        <v>0</v>
      </c>
      <c r="AC22" s="33">
        <f t="shared" si="6"/>
        <v>0</v>
      </c>
      <c r="AD22" s="33">
        <f t="shared" si="7"/>
        <v>0</v>
      </c>
      <c r="AE22" s="33">
        <f t="shared" si="8"/>
        <v>0</v>
      </c>
      <c r="AF22" s="33">
        <f t="shared" si="9"/>
        <v>0</v>
      </c>
      <c r="AG22" s="33">
        <f t="shared" si="10"/>
        <v>0</v>
      </c>
      <c r="AH22" s="33">
        <f t="shared" si="11"/>
        <v>0</v>
      </c>
      <c r="AI22" s="25"/>
      <c r="AJ22" s="16">
        <f t="shared" si="12"/>
        <v>0</v>
      </c>
      <c r="AK22" s="16">
        <f t="shared" si="13"/>
        <v>0</v>
      </c>
      <c r="AL22" s="16">
        <f t="shared" si="14"/>
        <v>0</v>
      </c>
      <c r="AN22" s="33">
        <v>21</v>
      </c>
      <c r="AO22" s="33">
        <f t="shared" si="15"/>
        <v>0</v>
      </c>
      <c r="AP22" s="33">
        <f t="shared" si="16"/>
        <v>0</v>
      </c>
      <c r="AQ22" s="28" t="s">
        <v>7</v>
      </c>
      <c r="AV22" s="33">
        <f t="shared" si="17"/>
        <v>0</v>
      </c>
      <c r="AW22" s="33">
        <f t="shared" si="18"/>
        <v>0</v>
      </c>
      <c r="AX22" s="33">
        <f t="shared" si="19"/>
        <v>0</v>
      </c>
      <c r="AY22" s="34" t="s">
        <v>228</v>
      </c>
      <c r="AZ22" s="34" t="s">
        <v>242</v>
      </c>
      <c r="BA22" s="25" t="s">
        <v>246</v>
      </c>
      <c r="BC22" s="33">
        <f t="shared" si="20"/>
        <v>0</v>
      </c>
      <c r="BD22" s="33">
        <f t="shared" si="21"/>
        <v>0</v>
      </c>
      <c r="BE22" s="33">
        <v>0</v>
      </c>
      <c r="BF22" s="33">
        <f t="shared" si="22"/>
        <v>61.6</v>
      </c>
      <c r="BH22" s="16">
        <f t="shared" si="23"/>
        <v>0</v>
      </c>
      <c r="BI22" s="16">
        <f t="shared" si="24"/>
        <v>0</v>
      </c>
      <c r="BJ22" s="16">
        <f t="shared" si="25"/>
        <v>0</v>
      </c>
    </row>
    <row r="23" spans="1:62" ht="12.75">
      <c r="A23" s="4" t="s">
        <v>16</v>
      </c>
      <c r="B23" s="4"/>
      <c r="C23" s="4" t="s">
        <v>71</v>
      </c>
      <c r="D23" s="4" t="s">
        <v>132</v>
      </c>
      <c r="E23" s="4" t="s">
        <v>195</v>
      </c>
      <c r="F23" s="16">
        <v>7</v>
      </c>
      <c r="G23" s="16"/>
      <c r="H23" s="16">
        <f t="shared" si="0"/>
        <v>0</v>
      </c>
      <c r="I23" s="16">
        <f t="shared" si="1"/>
        <v>0</v>
      </c>
      <c r="J23" s="16">
        <f t="shared" si="2"/>
        <v>0</v>
      </c>
      <c r="K23" s="16">
        <v>0</v>
      </c>
      <c r="L23" s="16">
        <f t="shared" si="3"/>
        <v>0</v>
      </c>
      <c r="M23" s="28" t="s">
        <v>217</v>
      </c>
      <c r="Z23" s="33">
        <f t="shared" si="4"/>
        <v>0</v>
      </c>
      <c r="AB23" s="33">
        <f t="shared" si="5"/>
        <v>0</v>
      </c>
      <c r="AC23" s="33">
        <f t="shared" si="6"/>
        <v>0</v>
      </c>
      <c r="AD23" s="33">
        <f t="shared" si="7"/>
        <v>0</v>
      </c>
      <c r="AE23" s="33">
        <f t="shared" si="8"/>
        <v>0</v>
      </c>
      <c r="AF23" s="33">
        <f t="shared" si="9"/>
        <v>0</v>
      </c>
      <c r="AG23" s="33">
        <f t="shared" si="10"/>
        <v>0</v>
      </c>
      <c r="AH23" s="33">
        <f t="shared" si="11"/>
        <v>0</v>
      </c>
      <c r="AI23" s="25"/>
      <c r="AJ23" s="16">
        <f t="shared" si="12"/>
        <v>0</v>
      </c>
      <c r="AK23" s="16">
        <f t="shared" si="13"/>
        <v>0</v>
      </c>
      <c r="AL23" s="16">
        <f t="shared" si="14"/>
        <v>0</v>
      </c>
      <c r="AN23" s="33">
        <v>21</v>
      </c>
      <c r="AO23" s="33">
        <f t="shared" si="15"/>
        <v>0</v>
      </c>
      <c r="AP23" s="33">
        <f t="shared" si="16"/>
        <v>0</v>
      </c>
      <c r="AQ23" s="28" t="s">
        <v>7</v>
      </c>
      <c r="AV23" s="33">
        <f t="shared" si="17"/>
        <v>0</v>
      </c>
      <c r="AW23" s="33">
        <f t="shared" si="18"/>
        <v>0</v>
      </c>
      <c r="AX23" s="33">
        <f t="shared" si="19"/>
        <v>0</v>
      </c>
      <c r="AY23" s="34" t="s">
        <v>228</v>
      </c>
      <c r="AZ23" s="34" t="s">
        <v>242</v>
      </c>
      <c r="BA23" s="25" t="s">
        <v>246</v>
      </c>
      <c r="BC23" s="33">
        <f t="shared" si="20"/>
        <v>0</v>
      </c>
      <c r="BD23" s="33">
        <f t="shared" si="21"/>
        <v>0</v>
      </c>
      <c r="BE23" s="33">
        <v>0</v>
      </c>
      <c r="BF23" s="33">
        <f t="shared" si="22"/>
        <v>0</v>
      </c>
      <c r="BH23" s="16">
        <f t="shared" si="23"/>
        <v>0</v>
      </c>
      <c r="BI23" s="16">
        <f t="shared" si="24"/>
        <v>0</v>
      </c>
      <c r="BJ23" s="16">
        <f t="shared" si="25"/>
        <v>0</v>
      </c>
    </row>
    <row r="24" spans="1:62" ht="12.75">
      <c r="A24" s="4" t="s">
        <v>17</v>
      </c>
      <c r="B24" s="4"/>
      <c r="C24" s="4" t="s">
        <v>72</v>
      </c>
      <c r="D24" s="4" t="s">
        <v>133</v>
      </c>
      <c r="E24" s="4" t="s">
        <v>195</v>
      </c>
      <c r="F24" s="16">
        <v>4</v>
      </c>
      <c r="G24" s="16"/>
      <c r="H24" s="16">
        <f t="shared" si="0"/>
        <v>0</v>
      </c>
      <c r="I24" s="16">
        <f t="shared" si="1"/>
        <v>0</v>
      </c>
      <c r="J24" s="16">
        <f t="shared" si="2"/>
        <v>0</v>
      </c>
      <c r="K24" s="16">
        <v>0</v>
      </c>
      <c r="L24" s="16">
        <f t="shared" si="3"/>
        <v>0</v>
      </c>
      <c r="M24" s="28" t="s">
        <v>217</v>
      </c>
      <c r="Z24" s="33">
        <f t="shared" si="4"/>
        <v>0</v>
      </c>
      <c r="AB24" s="33">
        <f t="shared" si="5"/>
        <v>0</v>
      </c>
      <c r="AC24" s="33">
        <f t="shared" si="6"/>
        <v>0</v>
      </c>
      <c r="AD24" s="33">
        <f t="shared" si="7"/>
        <v>0</v>
      </c>
      <c r="AE24" s="33">
        <f t="shared" si="8"/>
        <v>0</v>
      </c>
      <c r="AF24" s="33">
        <f t="shared" si="9"/>
        <v>0</v>
      </c>
      <c r="AG24" s="33">
        <f t="shared" si="10"/>
        <v>0</v>
      </c>
      <c r="AH24" s="33">
        <f t="shared" si="11"/>
        <v>0</v>
      </c>
      <c r="AI24" s="25"/>
      <c r="AJ24" s="16">
        <f t="shared" si="12"/>
        <v>0</v>
      </c>
      <c r="AK24" s="16">
        <f t="shared" si="13"/>
        <v>0</v>
      </c>
      <c r="AL24" s="16">
        <f t="shared" si="14"/>
        <v>0</v>
      </c>
      <c r="AN24" s="33">
        <v>21</v>
      </c>
      <c r="AO24" s="33">
        <f t="shared" si="15"/>
        <v>0</v>
      </c>
      <c r="AP24" s="33">
        <f t="shared" si="16"/>
        <v>0</v>
      </c>
      <c r="AQ24" s="28" t="s">
        <v>7</v>
      </c>
      <c r="AV24" s="33">
        <f t="shared" si="17"/>
        <v>0</v>
      </c>
      <c r="AW24" s="33">
        <f t="shared" si="18"/>
        <v>0</v>
      </c>
      <c r="AX24" s="33">
        <f t="shared" si="19"/>
        <v>0</v>
      </c>
      <c r="AY24" s="34" t="s">
        <v>228</v>
      </c>
      <c r="AZ24" s="34" t="s">
        <v>242</v>
      </c>
      <c r="BA24" s="25" t="s">
        <v>246</v>
      </c>
      <c r="BC24" s="33">
        <f t="shared" si="20"/>
        <v>0</v>
      </c>
      <c r="BD24" s="33">
        <f t="shared" si="21"/>
        <v>0</v>
      </c>
      <c r="BE24" s="33">
        <v>0</v>
      </c>
      <c r="BF24" s="33">
        <f t="shared" si="22"/>
        <v>0</v>
      </c>
      <c r="BH24" s="16">
        <f t="shared" si="23"/>
        <v>0</v>
      </c>
      <c r="BI24" s="16">
        <f t="shared" si="24"/>
        <v>0</v>
      </c>
      <c r="BJ24" s="16">
        <f t="shared" si="25"/>
        <v>0</v>
      </c>
    </row>
    <row r="25" spans="1:62" ht="12.75">
      <c r="A25" s="4" t="s">
        <v>18</v>
      </c>
      <c r="B25" s="4"/>
      <c r="C25" s="4" t="s">
        <v>73</v>
      </c>
      <c r="D25" s="4" t="s">
        <v>134</v>
      </c>
      <c r="E25" s="4" t="s">
        <v>193</v>
      </c>
      <c r="F25" s="16">
        <v>30</v>
      </c>
      <c r="G25" s="16"/>
      <c r="H25" s="16">
        <f t="shared" si="0"/>
        <v>0</v>
      </c>
      <c r="I25" s="16">
        <f t="shared" si="1"/>
        <v>0</v>
      </c>
      <c r="J25" s="16">
        <f t="shared" si="2"/>
        <v>0</v>
      </c>
      <c r="K25" s="16">
        <v>0</v>
      </c>
      <c r="L25" s="16">
        <f t="shared" si="3"/>
        <v>0</v>
      </c>
      <c r="M25" s="28" t="s">
        <v>217</v>
      </c>
      <c r="Z25" s="33">
        <f t="shared" si="4"/>
        <v>0</v>
      </c>
      <c r="AB25" s="33">
        <f t="shared" si="5"/>
        <v>0</v>
      </c>
      <c r="AC25" s="33">
        <f t="shared" si="6"/>
        <v>0</v>
      </c>
      <c r="AD25" s="33">
        <f t="shared" si="7"/>
        <v>0</v>
      </c>
      <c r="AE25" s="33">
        <f t="shared" si="8"/>
        <v>0</v>
      </c>
      <c r="AF25" s="33">
        <f t="shared" si="9"/>
        <v>0</v>
      </c>
      <c r="AG25" s="33">
        <f t="shared" si="10"/>
        <v>0</v>
      </c>
      <c r="AH25" s="33">
        <f t="shared" si="11"/>
        <v>0</v>
      </c>
      <c r="AI25" s="25"/>
      <c r="AJ25" s="16">
        <f t="shared" si="12"/>
        <v>0</v>
      </c>
      <c r="AK25" s="16">
        <f t="shared" si="13"/>
        <v>0</v>
      </c>
      <c r="AL25" s="16">
        <f t="shared" si="14"/>
        <v>0</v>
      </c>
      <c r="AN25" s="33">
        <v>21</v>
      </c>
      <c r="AO25" s="33">
        <f t="shared" si="15"/>
        <v>0</v>
      </c>
      <c r="AP25" s="33">
        <f t="shared" si="16"/>
        <v>0</v>
      </c>
      <c r="AQ25" s="28" t="s">
        <v>7</v>
      </c>
      <c r="AV25" s="33">
        <f t="shared" si="17"/>
        <v>0</v>
      </c>
      <c r="AW25" s="33">
        <f t="shared" si="18"/>
        <v>0</v>
      </c>
      <c r="AX25" s="33">
        <f t="shared" si="19"/>
        <v>0</v>
      </c>
      <c r="AY25" s="34" t="s">
        <v>228</v>
      </c>
      <c r="AZ25" s="34" t="s">
        <v>242</v>
      </c>
      <c r="BA25" s="25" t="s">
        <v>246</v>
      </c>
      <c r="BC25" s="33">
        <f t="shared" si="20"/>
        <v>0</v>
      </c>
      <c r="BD25" s="33">
        <f t="shared" si="21"/>
        <v>0</v>
      </c>
      <c r="BE25" s="33">
        <v>0</v>
      </c>
      <c r="BF25" s="33">
        <f t="shared" si="22"/>
        <v>0</v>
      </c>
      <c r="BH25" s="16">
        <f t="shared" si="23"/>
        <v>0</v>
      </c>
      <c r="BI25" s="16">
        <f t="shared" si="24"/>
        <v>0</v>
      </c>
      <c r="BJ25" s="16">
        <f t="shared" si="25"/>
        <v>0</v>
      </c>
    </row>
    <row r="26" spans="1:62" ht="12.75">
      <c r="A26" s="4" t="s">
        <v>19</v>
      </c>
      <c r="B26" s="4"/>
      <c r="C26" s="4" t="s">
        <v>74</v>
      </c>
      <c r="D26" s="4" t="s">
        <v>135</v>
      </c>
      <c r="E26" s="4" t="s">
        <v>192</v>
      </c>
      <c r="F26" s="16">
        <v>1</v>
      </c>
      <c r="G26" s="16"/>
      <c r="H26" s="16">
        <f t="shared" si="0"/>
        <v>0</v>
      </c>
      <c r="I26" s="16">
        <f t="shared" si="1"/>
        <v>0</v>
      </c>
      <c r="J26" s="16">
        <f t="shared" si="2"/>
        <v>0</v>
      </c>
      <c r="K26" s="16">
        <v>5E-05</v>
      </c>
      <c r="L26" s="16">
        <f t="shared" si="3"/>
        <v>5E-05</v>
      </c>
      <c r="M26" s="28" t="s">
        <v>217</v>
      </c>
      <c r="Z26" s="33">
        <f t="shared" si="4"/>
        <v>0</v>
      </c>
      <c r="AB26" s="33">
        <f t="shared" si="5"/>
        <v>0</v>
      </c>
      <c r="AC26" s="33">
        <f t="shared" si="6"/>
        <v>0</v>
      </c>
      <c r="AD26" s="33">
        <f t="shared" si="7"/>
        <v>0</v>
      </c>
      <c r="AE26" s="33">
        <f t="shared" si="8"/>
        <v>0</v>
      </c>
      <c r="AF26" s="33">
        <f t="shared" si="9"/>
        <v>0</v>
      </c>
      <c r="AG26" s="33">
        <f t="shared" si="10"/>
        <v>0</v>
      </c>
      <c r="AH26" s="33">
        <f t="shared" si="11"/>
        <v>0</v>
      </c>
      <c r="AI26" s="25"/>
      <c r="AJ26" s="16">
        <f t="shared" si="12"/>
        <v>0</v>
      </c>
      <c r="AK26" s="16">
        <f t="shared" si="13"/>
        <v>0</v>
      </c>
      <c r="AL26" s="16">
        <f t="shared" si="14"/>
        <v>0</v>
      </c>
      <c r="AN26" s="33">
        <v>21</v>
      </c>
      <c r="AO26" s="33">
        <f>G26*0.145238</f>
        <v>0</v>
      </c>
      <c r="AP26" s="33">
        <f>G26*(1-0.145238)</f>
        <v>0</v>
      </c>
      <c r="AQ26" s="28" t="s">
        <v>7</v>
      </c>
      <c r="AV26" s="33">
        <f t="shared" si="17"/>
        <v>0</v>
      </c>
      <c r="AW26" s="33">
        <f t="shared" si="18"/>
        <v>0</v>
      </c>
      <c r="AX26" s="33">
        <f t="shared" si="19"/>
        <v>0</v>
      </c>
      <c r="AY26" s="34" t="s">
        <v>228</v>
      </c>
      <c r="AZ26" s="34" t="s">
        <v>242</v>
      </c>
      <c r="BA26" s="25" t="s">
        <v>246</v>
      </c>
      <c r="BC26" s="33">
        <f t="shared" si="20"/>
        <v>0</v>
      </c>
      <c r="BD26" s="33">
        <f t="shared" si="21"/>
        <v>0</v>
      </c>
      <c r="BE26" s="33">
        <v>0</v>
      </c>
      <c r="BF26" s="33">
        <f t="shared" si="22"/>
        <v>5E-05</v>
      </c>
      <c r="BH26" s="16">
        <f t="shared" si="23"/>
        <v>0</v>
      </c>
      <c r="BI26" s="16">
        <f t="shared" si="24"/>
        <v>0</v>
      </c>
      <c r="BJ26" s="16">
        <f t="shared" si="25"/>
        <v>0</v>
      </c>
    </row>
    <row r="27" spans="1:62" ht="12.75">
      <c r="A27" s="4" t="s">
        <v>20</v>
      </c>
      <c r="B27" s="4"/>
      <c r="C27" s="4" t="s">
        <v>75</v>
      </c>
      <c r="D27" s="4" t="s">
        <v>136</v>
      </c>
      <c r="E27" s="4" t="s">
        <v>195</v>
      </c>
      <c r="F27" s="16">
        <v>11</v>
      </c>
      <c r="G27" s="16"/>
      <c r="H27" s="16">
        <f t="shared" si="0"/>
        <v>0</v>
      </c>
      <c r="I27" s="16">
        <f t="shared" si="1"/>
        <v>0</v>
      </c>
      <c r="J27" s="16">
        <f t="shared" si="2"/>
        <v>0</v>
      </c>
      <c r="K27" s="16">
        <v>0</v>
      </c>
      <c r="L27" s="16">
        <f t="shared" si="3"/>
        <v>0</v>
      </c>
      <c r="M27" s="28" t="s">
        <v>217</v>
      </c>
      <c r="Z27" s="33">
        <f t="shared" si="4"/>
        <v>0</v>
      </c>
      <c r="AB27" s="33">
        <f t="shared" si="5"/>
        <v>0</v>
      </c>
      <c r="AC27" s="33">
        <f t="shared" si="6"/>
        <v>0</v>
      </c>
      <c r="AD27" s="33">
        <f t="shared" si="7"/>
        <v>0</v>
      </c>
      <c r="AE27" s="33">
        <f t="shared" si="8"/>
        <v>0</v>
      </c>
      <c r="AF27" s="33">
        <f t="shared" si="9"/>
        <v>0</v>
      </c>
      <c r="AG27" s="33">
        <f t="shared" si="10"/>
        <v>0</v>
      </c>
      <c r="AH27" s="33">
        <f t="shared" si="11"/>
        <v>0</v>
      </c>
      <c r="AI27" s="25"/>
      <c r="AJ27" s="16">
        <f t="shared" si="12"/>
        <v>0</v>
      </c>
      <c r="AK27" s="16">
        <f t="shared" si="13"/>
        <v>0</v>
      </c>
      <c r="AL27" s="16">
        <f t="shared" si="14"/>
        <v>0</v>
      </c>
      <c r="AN27" s="33">
        <v>21</v>
      </c>
      <c r="AO27" s="33">
        <f>G27*0</f>
        <v>0</v>
      </c>
      <c r="AP27" s="33">
        <f>G27*(1-0)</f>
        <v>0</v>
      </c>
      <c r="AQ27" s="28" t="s">
        <v>7</v>
      </c>
      <c r="AV27" s="33">
        <f t="shared" si="17"/>
        <v>0</v>
      </c>
      <c r="AW27" s="33">
        <f t="shared" si="18"/>
        <v>0</v>
      </c>
      <c r="AX27" s="33">
        <f t="shared" si="19"/>
        <v>0</v>
      </c>
      <c r="AY27" s="34" t="s">
        <v>228</v>
      </c>
      <c r="AZ27" s="34" t="s">
        <v>242</v>
      </c>
      <c r="BA27" s="25" t="s">
        <v>246</v>
      </c>
      <c r="BC27" s="33">
        <f t="shared" si="20"/>
        <v>0</v>
      </c>
      <c r="BD27" s="33">
        <f t="shared" si="21"/>
        <v>0</v>
      </c>
      <c r="BE27" s="33">
        <v>0</v>
      </c>
      <c r="BF27" s="33">
        <f t="shared" si="22"/>
        <v>0</v>
      </c>
      <c r="BH27" s="16">
        <f t="shared" si="23"/>
        <v>0</v>
      </c>
      <c r="BI27" s="16">
        <f t="shared" si="24"/>
        <v>0</v>
      </c>
      <c r="BJ27" s="16">
        <f t="shared" si="25"/>
        <v>0</v>
      </c>
    </row>
    <row r="28" spans="1:47" ht="12.75">
      <c r="A28" s="5"/>
      <c r="B28" s="13"/>
      <c r="C28" s="13" t="s">
        <v>19</v>
      </c>
      <c r="D28" s="13" t="s">
        <v>137</v>
      </c>
      <c r="E28" s="5" t="s">
        <v>6</v>
      </c>
      <c r="F28" s="5" t="s">
        <v>6</v>
      </c>
      <c r="G28" s="5" t="s">
        <v>6</v>
      </c>
      <c r="H28" s="36">
        <f>SUM(H29:H31)</f>
        <v>0</v>
      </c>
      <c r="I28" s="36">
        <f>SUM(I29:I31)</f>
        <v>0</v>
      </c>
      <c r="J28" s="36">
        <f>SUM(J29:J31)</f>
        <v>0</v>
      </c>
      <c r="K28" s="25"/>
      <c r="L28" s="36">
        <f>SUM(L29:L31)</f>
        <v>0</v>
      </c>
      <c r="M28" s="25"/>
      <c r="AI28" s="25"/>
      <c r="AS28" s="36">
        <f>SUM(AJ29:AJ31)</f>
        <v>0</v>
      </c>
      <c r="AT28" s="36">
        <f>SUM(AK29:AK31)</f>
        <v>0</v>
      </c>
      <c r="AU28" s="36">
        <f>SUM(AL29:AL31)</f>
        <v>0</v>
      </c>
    </row>
    <row r="29" spans="1:62" ht="12.75">
      <c r="A29" s="4" t="s">
        <v>21</v>
      </c>
      <c r="B29" s="4"/>
      <c r="C29" s="4" t="s">
        <v>76</v>
      </c>
      <c r="D29" s="4" t="s">
        <v>138</v>
      </c>
      <c r="E29" s="4" t="s">
        <v>196</v>
      </c>
      <c r="F29" s="16">
        <v>190</v>
      </c>
      <c r="G29" s="16"/>
      <c r="H29" s="16">
        <f>F29*AO29</f>
        <v>0</v>
      </c>
      <c r="I29" s="16">
        <f>F29*AP29</f>
        <v>0</v>
      </c>
      <c r="J29" s="16">
        <f>F29*G29</f>
        <v>0</v>
      </c>
      <c r="K29" s="16">
        <v>0</v>
      </c>
      <c r="L29" s="16">
        <f>F29*K29</f>
        <v>0</v>
      </c>
      <c r="M29" s="28" t="s">
        <v>217</v>
      </c>
      <c r="Z29" s="33">
        <f>IF(AQ29="5",BJ29,0)</f>
        <v>0</v>
      </c>
      <c r="AB29" s="33">
        <f>IF(AQ29="1",BH29,0)</f>
        <v>0</v>
      </c>
      <c r="AC29" s="33">
        <f>IF(AQ29="1",BI29,0)</f>
        <v>0</v>
      </c>
      <c r="AD29" s="33">
        <f>IF(AQ29="7",BH29,0)</f>
        <v>0</v>
      </c>
      <c r="AE29" s="33">
        <f>IF(AQ29="7",BI29,0)</f>
        <v>0</v>
      </c>
      <c r="AF29" s="33">
        <f>IF(AQ29="2",BH29,0)</f>
        <v>0</v>
      </c>
      <c r="AG29" s="33">
        <f>IF(AQ29="2",BI29,0)</f>
        <v>0</v>
      </c>
      <c r="AH29" s="33">
        <f>IF(AQ29="0",BJ29,0)</f>
        <v>0</v>
      </c>
      <c r="AI29" s="25"/>
      <c r="AJ29" s="16">
        <f>IF(AN29=0,J29,0)</f>
        <v>0</v>
      </c>
      <c r="AK29" s="16">
        <f>IF(AN29=15,J29,0)</f>
        <v>0</v>
      </c>
      <c r="AL29" s="16">
        <f>IF(AN29=21,J29,0)</f>
        <v>0</v>
      </c>
      <c r="AN29" s="33">
        <v>21</v>
      </c>
      <c r="AO29" s="33">
        <f>G29*0</f>
        <v>0</v>
      </c>
      <c r="AP29" s="33">
        <f>G29*(1-0)</f>
        <v>0</v>
      </c>
      <c r="AQ29" s="28" t="s">
        <v>7</v>
      </c>
      <c r="AV29" s="33">
        <f>AW29+AX29</f>
        <v>0</v>
      </c>
      <c r="AW29" s="33">
        <f>F29*AO29</f>
        <v>0</v>
      </c>
      <c r="AX29" s="33">
        <f>F29*AP29</f>
        <v>0</v>
      </c>
      <c r="AY29" s="34" t="s">
        <v>229</v>
      </c>
      <c r="AZ29" s="34" t="s">
        <v>242</v>
      </c>
      <c r="BA29" s="25" t="s">
        <v>246</v>
      </c>
      <c r="BC29" s="33">
        <f>AW29+AX29</f>
        <v>0</v>
      </c>
      <c r="BD29" s="33">
        <f>G29/(100-BE29)*100</f>
        <v>0</v>
      </c>
      <c r="BE29" s="33">
        <v>0</v>
      </c>
      <c r="BF29" s="33">
        <f>L29</f>
        <v>0</v>
      </c>
      <c r="BH29" s="16">
        <f>F29*AO29</f>
        <v>0</v>
      </c>
      <c r="BI29" s="16">
        <f>F29*AP29</f>
        <v>0</v>
      </c>
      <c r="BJ29" s="16">
        <f>F29*G29</f>
        <v>0</v>
      </c>
    </row>
    <row r="30" spans="1:62" ht="12.75">
      <c r="A30" s="4" t="s">
        <v>22</v>
      </c>
      <c r="B30" s="4"/>
      <c r="C30" s="4" t="s">
        <v>77</v>
      </c>
      <c r="D30" s="4" t="s">
        <v>139</v>
      </c>
      <c r="E30" s="4" t="s">
        <v>196</v>
      </c>
      <c r="F30" s="16">
        <v>190</v>
      </c>
      <c r="G30" s="16"/>
      <c r="H30" s="16">
        <f>F30*AO30</f>
        <v>0</v>
      </c>
      <c r="I30" s="16">
        <f>F30*AP30</f>
        <v>0</v>
      </c>
      <c r="J30" s="16">
        <f>F30*G30</f>
        <v>0</v>
      </c>
      <c r="K30" s="16">
        <v>0</v>
      </c>
      <c r="L30" s="16">
        <f>F30*K30</f>
        <v>0</v>
      </c>
      <c r="M30" s="28" t="s">
        <v>217</v>
      </c>
      <c r="Z30" s="33">
        <f>IF(AQ30="5",BJ30,0)</f>
        <v>0</v>
      </c>
      <c r="AB30" s="33">
        <f>IF(AQ30="1",BH30,0)</f>
        <v>0</v>
      </c>
      <c r="AC30" s="33">
        <f>IF(AQ30="1",BI30,0)</f>
        <v>0</v>
      </c>
      <c r="AD30" s="33">
        <f>IF(AQ30="7",BH30,0)</f>
        <v>0</v>
      </c>
      <c r="AE30" s="33">
        <f>IF(AQ30="7",BI30,0)</f>
        <v>0</v>
      </c>
      <c r="AF30" s="33">
        <f>IF(AQ30="2",BH30,0)</f>
        <v>0</v>
      </c>
      <c r="AG30" s="33">
        <f>IF(AQ30="2",BI30,0)</f>
        <v>0</v>
      </c>
      <c r="AH30" s="33">
        <f>IF(AQ30="0",BJ30,0)</f>
        <v>0</v>
      </c>
      <c r="AI30" s="25"/>
      <c r="AJ30" s="16">
        <f>IF(AN30=0,J30,0)</f>
        <v>0</v>
      </c>
      <c r="AK30" s="16">
        <f>IF(AN30=15,J30,0)</f>
        <v>0</v>
      </c>
      <c r="AL30" s="16">
        <f>IF(AN30=21,J30,0)</f>
        <v>0</v>
      </c>
      <c r="AN30" s="33">
        <v>21</v>
      </c>
      <c r="AO30" s="33">
        <f>G30*0</f>
        <v>0</v>
      </c>
      <c r="AP30" s="33">
        <f>G30*(1-0)</f>
        <v>0</v>
      </c>
      <c r="AQ30" s="28" t="s">
        <v>7</v>
      </c>
      <c r="AV30" s="33">
        <f>AW30+AX30</f>
        <v>0</v>
      </c>
      <c r="AW30" s="33">
        <f>F30*AO30</f>
        <v>0</v>
      </c>
      <c r="AX30" s="33">
        <f>F30*AP30</f>
        <v>0</v>
      </c>
      <c r="AY30" s="34" t="s">
        <v>229</v>
      </c>
      <c r="AZ30" s="34" t="s">
        <v>242</v>
      </c>
      <c r="BA30" s="25" t="s">
        <v>246</v>
      </c>
      <c r="BC30" s="33">
        <f>AW30+AX30</f>
        <v>0</v>
      </c>
      <c r="BD30" s="33">
        <f>G30/(100-BE30)*100</f>
        <v>0</v>
      </c>
      <c r="BE30" s="33">
        <v>0</v>
      </c>
      <c r="BF30" s="33">
        <f>L30</f>
        <v>0</v>
      </c>
      <c r="BH30" s="16">
        <f>F30*AO30</f>
        <v>0</v>
      </c>
      <c r="BI30" s="16">
        <f>F30*AP30</f>
        <v>0</v>
      </c>
      <c r="BJ30" s="16">
        <f>F30*G30</f>
        <v>0</v>
      </c>
    </row>
    <row r="31" spans="1:62" ht="12.75">
      <c r="A31" s="4" t="s">
        <v>23</v>
      </c>
      <c r="B31" s="4"/>
      <c r="C31" s="4" t="s">
        <v>78</v>
      </c>
      <c r="D31" s="4" t="s">
        <v>140</v>
      </c>
      <c r="E31" s="4" t="s">
        <v>196</v>
      </c>
      <c r="F31" s="16">
        <v>20</v>
      </c>
      <c r="G31" s="16"/>
      <c r="H31" s="16">
        <f>F31*AO31</f>
        <v>0</v>
      </c>
      <c r="I31" s="16">
        <f>F31*AP31</f>
        <v>0</v>
      </c>
      <c r="J31" s="16">
        <f>F31*G31</f>
        <v>0</v>
      </c>
      <c r="K31" s="16">
        <v>0</v>
      </c>
      <c r="L31" s="16">
        <f>F31*K31</f>
        <v>0</v>
      </c>
      <c r="M31" s="28" t="s">
        <v>217</v>
      </c>
      <c r="Z31" s="33">
        <f>IF(AQ31="5",BJ31,0)</f>
        <v>0</v>
      </c>
      <c r="AB31" s="33">
        <f>IF(AQ31="1",BH31,0)</f>
        <v>0</v>
      </c>
      <c r="AC31" s="33">
        <f>IF(AQ31="1",BI31,0)</f>
        <v>0</v>
      </c>
      <c r="AD31" s="33">
        <f>IF(AQ31="7",BH31,0)</f>
        <v>0</v>
      </c>
      <c r="AE31" s="33">
        <f>IF(AQ31="7",BI31,0)</f>
        <v>0</v>
      </c>
      <c r="AF31" s="33">
        <f>IF(AQ31="2",BH31,0)</f>
        <v>0</v>
      </c>
      <c r="AG31" s="33">
        <f>IF(AQ31="2",BI31,0)</f>
        <v>0</v>
      </c>
      <c r="AH31" s="33">
        <f>IF(AQ31="0",BJ31,0)</f>
        <v>0</v>
      </c>
      <c r="AI31" s="25"/>
      <c r="AJ31" s="16">
        <f>IF(AN31=0,J31,0)</f>
        <v>0</v>
      </c>
      <c r="AK31" s="16">
        <f>IF(AN31=15,J31,0)</f>
        <v>0</v>
      </c>
      <c r="AL31" s="16">
        <f>IF(AN31=21,J31,0)</f>
        <v>0</v>
      </c>
      <c r="AN31" s="33">
        <v>21</v>
      </c>
      <c r="AO31" s="33">
        <f>G31*0</f>
        <v>0</v>
      </c>
      <c r="AP31" s="33">
        <f>G31*(1-0)</f>
        <v>0</v>
      </c>
      <c r="AQ31" s="28" t="s">
        <v>7</v>
      </c>
      <c r="AV31" s="33">
        <f>AW31+AX31</f>
        <v>0</v>
      </c>
      <c r="AW31" s="33">
        <f>F31*AO31</f>
        <v>0</v>
      </c>
      <c r="AX31" s="33">
        <f>F31*AP31</f>
        <v>0</v>
      </c>
      <c r="AY31" s="34" t="s">
        <v>229</v>
      </c>
      <c r="AZ31" s="34" t="s">
        <v>242</v>
      </c>
      <c r="BA31" s="25" t="s">
        <v>246</v>
      </c>
      <c r="BC31" s="33">
        <f>AW31+AX31</f>
        <v>0</v>
      </c>
      <c r="BD31" s="33">
        <f>G31/(100-BE31)*100</f>
        <v>0</v>
      </c>
      <c r="BE31" s="33">
        <v>0</v>
      </c>
      <c r="BF31" s="33">
        <f>L31</f>
        <v>0</v>
      </c>
      <c r="BH31" s="16">
        <f>F31*AO31</f>
        <v>0</v>
      </c>
      <c r="BI31" s="16">
        <f>F31*AP31</f>
        <v>0</v>
      </c>
      <c r="BJ31" s="16">
        <f>F31*G31</f>
        <v>0</v>
      </c>
    </row>
    <row r="32" spans="1:47" ht="12.75">
      <c r="A32" s="5"/>
      <c r="B32" s="13"/>
      <c r="C32" s="13" t="s">
        <v>22</v>
      </c>
      <c r="D32" s="13" t="s">
        <v>141</v>
      </c>
      <c r="E32" s="5" t="s">
        <v>6</v>
      </c>
      <c r="F32" s="5" t="s">
        <v>6</v>
      </c>
      <c r="G32" s="5" t="s">
        <v>6</v>
      </c>
      <c r="H32" s="36">
        <f>SUM(H33:H33)</f>
        <v>0</v>
      </c>
      <c r="I32" s="36">
        <f>SUM(I33:I33)</f>
        <v>0</v>
      </c>
      <c r="J32" s="36">
        <f>SUM(J33:J33)</f>
        <v>0</v>
      </c>
      <c r="K32" s="25"/>
      <c r="L32" s="36">
        <f>SUM(L33:L33)</f>
        <v>0</v>
      </c>
      <c r="M32" s="25"/>
      <c r="AI32" s="25"/>
      <c r="AS32" s="36">
        <f>SUM(AJ33:AJ33)</f>
        <v>0</v>
      </c>
      <c r="AT32" s="36">
        <f>SUM(AK33:AK33)</f>
        <v>0</v>
      </c>
      <c r="AU32" s="36">
        <f>SUM(AL33:AL33)</f>
        <v>0</v>
      </c>
    </row>
    <row r="33" spans="1:62" ht="12.75">
      <c r="A33" s="4" t="s">
        <v>24</v>
      </c>
      <c r="B33" s="4"/>
      <c r="C33" s="4" t="s">
        <v>79</v>
      </c>
      <c r="D33" s="4" t="s">
        <v>142</v>
      </c>
      <c r="E33" s="4" t="s">
        <v>196</v>
      </c>
      <c r="F33" s="16">
        <v>190</v>
      </c>
      <c r="G33" s="16"/>
      <c r="H33" s="16">
        <f>F33*AO33</f>
        <v>0</v>
      </c>
      <c r="I33" s="16">
        <f>F33*AP33</f>
        <v>0</v>
      </c>
      <c r="J33" s="16">
        <f>F33*G33</f>
        <v>0</v>
      </c>
      <c r="K33" s="16">
        <v>0</v>
      </c>
      <c r="L33" s="16">
        <f>F33*K33</f>
        <v>0</v>
      </c>
      <c r="M33" s="28" t="s">
        <v>217</v>
      </c>
      <c r="Z33" s="33">
        <f>IF(AQ33="5",BJ33,0)</f>
        <v>0</v>
      </c>
      <c r="AB33" s="33">
        <f>IF(AQ33="1",BH33,0)</f>
        <v>0</v>
      </c>
      <c r="AC33" s="33">
        <f>IF(AQ33="1",BI33,0)</f>
        <v>0</v>
      </c>
      <c r="AD33" s="33">
        <f>IF(AQ33="7",BH33,0)</f>
        <v>0</v>
      </c>
      <c r="AE33" s="33">
        <f>IF(AQ33="7",BI33,0)</f>
        <v>0</v>
      </c>
      <c r="AF33" s="33">
        <f>IF(AQ33="2",BH33,0)</f>
        <v>0</v>
      </c>
      <c r="AG33" s="33">
        <f>IF(AQ33="2",BI33,0)</f>
        <v>0</v>
      </c>
      <c r="AH33" s="33">
        <f>IF(AQ33="0",BJ33,0)</f>
        <v>0</v>
      </c>
      <c r="AI33" s="25"/>
      <c r="AJ33" s="16">
        <f>IF(AN33=0,J33,0)</f>
        <v>0</v>
      </c>
      <c r="AK33" s="16">
        <f>IF(AN33=15,J33,0)</f>
        <v>0</v>
      </c>
      <c r="AL33" s="16">
        <f>IF(AN33=21,J33,0)</f>
        <v>0</v>
      </c>
      <c r="AN33" s="33">
        <v>21</v>
      </c>
      <c r="AO33" s="33">
        <f>G33*0</f>
        <v>0</v>
      </c>
      <c r="AP33" s="33">
        <f>G33*(1-0)</f>
        <v>0</v>
      </c>
      <c r="AQ33" s="28" t="s">
        <v>7</v>
      </c>
      <c r="AV33" s="33">
        <f>AW33+AX33</f>
        <v>0</v>
      </c>
      <c r="AW33" s="33">
        <f>F33*AO33</f>
        <v>0</v>
      </c>
      <c r="AX33" s="33">
        <f>F33*AP33</f>
        <v>0</v>
      </c>
      <c r="AY33" s="34" t="s">
        <v>230</v>
      </c>
      <c r="AZ33" s="34" t="s">
        <v>242</v>
      </c>
      <c r="BA33" s="25" t="s">
        <v>246</v>
      </c>
      <c r="BC33" s="33">
        <f>AW33+AX33</f>
        <v>0</v>
      </c>
      <c r="BD33" s="33">
        <f>G33/(100-BE33)*100</f>
        <v>0</v>
      </c>
      <c r="BE33" s="33">
        <v>0</v>
      </c>
      <c r="BF33" s="33">
        <f>L33</f>
        <v>0</v>
      </c>
      <c r="BH33" s="16">
        <f>F33*AO33</f>
        <v>0</v>
      </c>
      <c r="BI33" s="16">
        <f>F33*AP33</f>
        <v>0</v>
      </c>
      <c r="BJ33" s="16">
        <f>F33*G33</f>
        <v>0</v>
      </c>
    </row>
    <row r="34" spans="1:47" ht="12.75">
      <c r="A34" s="5"/>
      <c r="B34" s="13"/>
      <c r="C34" s="13" t="s">
        <v>24</v>
      </c>
      <c r="D34" s="13" t="s">
        <v>143</v>
      </c>
      <c r="E34" s="5" t="s">
        <v>6</v>
      </c>
      <c r="F34" s="5" t="s">
        <v>6</v>
      </c>
      <c r="G34" s="5" t="s">
        <v>6</v>
      </c>
      <c r="H34" s="36">
        <f>SUM(H35:H35)</f>
        <v>0</v>
      </c>
      <c r="I34" s="36">
        <f>SUM(I35:I35)</f>
        <v>0</v>
      </c>
      <c r="J34" s="36">
        <f>SUM(J35:J35)</f>
        <v>0</v>
      </c>
      <c r="K34" s="25"/>
      <c r="L34" s="36">
        <f>SUM(L35:L35)</f>
        <v>0</v>
      </c>
      <c r="M34" s="25"/>
      <c r="AI34" s="25"/>
      <c r="AS34" s="36">
        <f>SUM(AJ35:AJ35)</f>
        <v>0</v>
      </c>
      <c r="AT34" s="36">
        <f>SUM(AK35:AK35)</f>
        <v>0</v>
      </c>
      <c r="AU34" s="36">
        <f>SUM(AL35:AL35)</f>
        <v>0</v>
      </c>
    </row>
    <row r="35" spans="1:62" ht="12.75">
      <c r="A35" s="4" t="s">
        <v>25</v>
      </c>
      <c r="B35" s="4"/>
      <c r="C35" s="4" t="s">
        <v>80</v>
      </c>
      <c r="D35" s="4" t="s">
        <v>144</v>
      </c>
      <c r="E35" s="4" t="s">
        <v>193</v>
      </c>
      <c r="F35" s="16">
        <v>380</v>
      </c>
      <c r="G35" s="16"/>
      <c r="H35" s="16">
        <f>F35*AO35</f>
        <v>0</v>
      </c>
      <c r="I35" s="16">
        <f>F35*AP35</f>
        <v>0</v>
      </c>
      <c r="J35" s="16">
        <f>F35*G35</f>
        <v>0</v>
      </c>
      <c r="K35" s="16">
        <v>0</v>
      </c>
      <c r="L35" s="16">
        <f>F35*K35</f>
        <v>0</v>
      </c>
      <c r="M35" s="28" t="s">
        <v>217</v>
      </c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25"/>
      <c r="AJ35" s="16">
        <f>IF(AN35=0,J35,0)</f>
        <v>0</v>
      </c>
      <c r="AK35" s="16">
        <f>IF(AN35=15,J35,0)</f>
        <v>0</v>
      </c>
      <c r="AL35" s="16">
        <f>IF(AN35=21,J35,0)</f>
        <v>0</v>
      </c>
      <c r="AN35" s="33">
        <v>21</v>
      </c>
      <c r="AO35" s="33">
        <f>G35*0</f>
        <v>0</v>
      </c>
      <c r="AP35" s="33">
        <f>G35*(1-0)</f>
        <v>0</v>
      </c>
      <c r="AQ35" s="28" t="s">
        <v>7</v>
      </c>
      <c r="AV35" s="33">
        <f>AW35+AX35</f>
        <v>0</v>
      </c>
      <c r="AW35" s="33">
        <f>F35*AO35</f>
        <v>0</v>
      </c>
      <c r="AX35" s="33">
        <f>F35*AP35</f>
        <v>0</v>
      </c>
      <c r="AY35" s="34" t="s">
        <v>231</v>
      </c>
      <c r="AZ35" s="34" t="s">
        <v>242</v>
      </c>
      <c r="BA35" s="25" t="s">
        <v>246</v>
      </c>
      <c r="BC35" s="33">
        <f>AW35+AX35</f>
        <v>0</v>
      </c>
      <c r="BD35" s="33">
        <f>G35/(100-BE35)*100</f>
        <v>0</v>
      </c>
      <c r="BE35" s="33">
        <v>0</v>
      </c>
      <c r="BF35" s="33">
        <f>L35</f>
        <v>0</v>
      </c>
      <c r="BH35" s="16">
        <f>F35*AO35</f>
        <v>0</v>
      </c>
      <c r="BI35" s="16">
        <f>F35*AP35</f>
        <v>0</v>
      </c>
      <c r="BJ35" s="16">
        <f>F35*G35</f>
        <v>0</v>
      </c>
    </row>
    <row r="36" spans="1:47" ht="12.75">
      <c r="A36" s="5"/>
      <c r="B36" s="13"/>
      <c r="C36" s="13" t="s">
        <v>25</v>
      </c>
      <c r="D36" s="13" t="s">
        <v>145</v>
      </c>
      <c r="E36" s="5" t="s">
        <v>6</v>
      </c>
      <c r="F36" s="5" t="s">
        <v>6</v>
      </c>
      <c r="G36" s="5" t="s">
        <v>6</v>
      </c>
      <c r="H36" s="36">
        <f>SUM(H37:H37)</f>
        <v>0</v>
      </c>
      <c r="I36" s="36">
        <f>SUM(I37:I37)</f>
        <v>0</v>
      </c>
      <c r="J36" s="36">
        <f>SUM(J37:J37)</f>
        <v>0</v>
      </c>
      <c r="K36" s="25"/>
      <c r="L36" s="36">
        <f>SUM(L37:L37)</f>
        <v>0</v>
      </c>
      <c r="M36" s="25"/>
      <c r="AI36" s="25"/>
      <c r="AS36" s="36">
        <f>SUM(AJ37:AJ37)</f>
        <v>0</v>
      </c>
      <c r="AT36" s="36">
        <f>SUM(AK37:AK37)</f>
        <v>0</v>
      </c>
      <c r="AU36" s="36">
        <f>SUM(AL37:AL37)</f>
        <v>0</v>
      </c>
    </row>
    <row r="37" spans="1:62" ht="12.75">
      <c r="A37" s="4" t="s">
        <v>26</v>
      </c>
      <c r="B37" s="4"/>
      <c r="C37" s="4" t="s">
        <v>81</v>
      </c>
      <c r="D37" s="4" t="s">
        <v>146</v>
      </c>
      <c r="E37" s="4" t="s">
        <v>197</v>
      </c>
      <c r="F37" s="16">
        <v>365.6</v>
      </c>
      <c r="G37" s="16"/>
      <c r="H37" s="16">
        <f>F37*AO37</f>
        <v>0</v>
      </c>
      <c r="I37" s="16">
        <f>F37*AP37</f>
        <v>0</v>
      </c>
      <c r="J37" s="16">
        <f>F37*G37</f>
        <v>0</v>
      </c>
      <c r="K37" s="16">
        <v>0</v>
      </c>
      <c r="L37" s="16">
        <f>F37*K37</f>
        <v>0</v>
      </c>
      <c r="M37" s="28" t="s">
        <v>217</v>
      </c>
      <c r="Z37" s="33">
        <f>IF(AQ37="5",BJ37,0)</f>
        <v>0</v>
      </c>
      <c r="AB37" s="33">
        <f>IF(AQ37="1",BH37,0)</f>
        <v>0</v>
      </c>
      <c r="AC37" s="33">
        <f>IF(AQ37="1",BI37,0)</f>
        <v>0</v>
      </c>
      <c r="AD37" s="33">
        <f>IF(AQ37="7",BH37,0)</f>
        <v>0</v>
      </c>
      <c r="AE37" s="33">
        <f>IF(AQ37="7",BI37,0)</f>
        <v>0</v>
      </c>
      <c r="AF37" s="33">
        <f>IF(AQ37="2",BH37,0)</f>
        <v>0</v>
      </c>
      <c r="AG37" s="33">
        <f>IF(AQ37="2",BI37,0)</f>
        <v>0</v>
      </c>
      <c r="AH37" s="33">
        <f>IF(AQ37="0",BJ37,0)</f>
        <v>0</v>
      </c>
      <c r="AI37" s="25"/>
      <c r="AJ37" s="16">
        <f>IF(AN37=0,J37,0)</f>
        <v>0</v>
      </c>
      <c r="AK37" s="16">
        <f>IF(AN37=15,J37,0)</f>
        <v>0</v>
      </c>
      <c r="AL37" s="16">
        <f>IF(AN37=21,J37,0)</f>
        <v>0</v>
      </c>
      <c r="AN37" s="33">
        <v>21</v>
      </c>
      <c r="AO37" s="33">
        <f>G37*0</f>
        <v>0</v>
      </c>
      <c r="AP37" s="33">
        <f>G37*(1-0)</f>
        <v>0</v>
      </c>
      <c r="AQ37" s="28" t="s">
        <v>7</v>
      </c>
      <c r="AV37" s="33">
        <f>AW37+AX37</f>
        <v>0</v>
      </c>
      <c r="AW37" s="33">
        <f>F37*AO37</f>
        <v>0</v>
      </c>
      <c r="AX37" s="33">
        <f>F37*AP37</f>
        <v>0</v>
      </c>
      <c r="AY37" s="34" t="s">
        <v>232</v>
      </c>
      <c r="AZ37" s="34" t="s">
        <v>242</v>
      </c>
      <c r="BA37" s="25" t="s">
        <v>246</v>
      </c>
      <c r="BC37" s="33">
        <f>AW37+AX37</f>
        <v>0</v>
      </c>
      <c r="BD37" s="33">
        <f>G37/(100-BE37)*100</f>
        <v>0</v>
      </c>
      <c r="BE37" s="33">
        <v>0</v>
      </c>
      <c r="BF37" s="33">
        <f>L37</f>
        <v>0</v>
      </c>
      <c r="BH37" s="16">
        <f>F37*AO37</f>
        <v>0</v>
      </c>
      <c r="BI37" s="16">
        <f>F37*AP37</f>
        <v>0</v>
      </c>
      <c r="BJ37" s="16">
        <f>F37*G37</f>
        <v>0</v>
      </c>
    </row>
    <row r="38" spans="1:47" ht="12.75">
      <c r="A38" s="5"/>
      <c r="B38" s="13"/>
      <c r="C38" s="13" t="s">
        <v>82</v>
      </c>
      <c r="D38" s="13" t="s">
        <v>147</v>
      </c>
      <c r="E38" s="5" t="s">
        <v>6</v>
      </c>
      <c r="F38" s="5" t="s">
        <v>6</v>
      </c>
      <c r="G38" s="5" t="s">
        <v>6</v>
      </c>
      <c r="H38" s="36">
        <f>SUM(H39:H43)</f>
        <v>0</v>
      </c>
      <c r="I38" s="36">
        <f>SUM(I39:I43)</f>
        <v>0</v>
      </c>
      <c r="J38" s="36">
        <f>SUM(J39:J43)</f>
        <v>0</v>
      </c>
      <c r="K38" s="25"/>
      <c r="L38" s="36">
        <f>SUM(L39:L43)</f>
        <v>473.8208</v>
      </c>
      <c r="M38" s="25"/>
      <c r="AI38" s="25"/>
      <c r="AS38" s="36">
        <f>SUM(AJ39:AJ43)</f>
        <v>0</v>
      </c>
      <c r="AT38" s="36">
        <f>SUM(AK39:AK43)</f>
        <v>0</v>
      </c>
      <c r="AU38" s="36">
        <f>SUM(AL39:AL43)</f>
        <v>0</v>
      </c>
    </row>
    <row r="39" spans="1:62" ht="12.75">
      <c r="A39" s="4" t="s">
        <v>27</v>
      </c>
      <c r="B39" s="4"/>
      <c r="C39" s="4" t="s">
        <v>83</v>
      </c>
      <c r="D39" s="4" t="s">
        <v>148</v>
      </c>
      <c r="E39" s="4" t="s">
        <v>193</v>
      </c>
      <c r="F39" s="16">
        <v>380</v>
      </c>
      <c r="G39" s="16"/>
      <c r="H39" s="16">
        <f>F39*AO39</f>
        <v>0</v>
      </c>
      <c r="I39" s="16">
        <f>F39*AP39</f>
        <v>0</v>
      </c>
      <c r="J39" s="16">
        <f>F39*G39</f>
        <v>0</v>
      </c>
      <c r="K39" s="16">
        <v>0.55125</v>
      </c>
      <c r="L39" s="16">
        <f>F39*K39</f>
        <v>209.475</v>
      </c>
      <c r="M39" s="28" t="s">
        <v>217</v>
      </c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25"/>
      <c r="AJ39" s="16">
        <f>IF(AN39=0,J39,0)</f>
        <v>0</v>
      </c>
      <c r="AK39" s="16">
        <f>IF(AN39=15,J39,0)</f>
        <v>0</v>
      </c>
      <c r="AL39" s="16">
        <f>IF(AN39=21,J39,0)</f>
        <v>0</v>
      </c>
      <c r="AN39" s="33">
        <v>21</v>
      </c>
      <c r="AO39" s="33">
        <f>G39*0.874879032258065</f>
        <v>0</v>
      </c>
      <c r="AP39" s="33">
        <f>G39*(1-0.874879032258065)</f>
        <v>0</v>
      </c>
      <c r="AQ39" s="28" t="s">
        <v>7</v>
      </c>
      <c r="AV39" s="33">
        <f>AW39+AX39</f>
        <v>0</v>
      </c>
      <c r="AW39" s="33">
        <f>F39*AO39</f>
        <v>0</v>
      </c>
      <c r="AX39" s="33">
        <f>F39*AP39</f>
        <v>0</v>
      </c>
      <c r="AY39" s="34" t="s">
        <v>233</v>
      </c>
      <c r="AZ39" s="34" t="s">
        <v>243</v>
      </c>
      <c r="BA39" s="25" t="s">
        <v>246</v>
      </c>
      <c r="BC39" s="33">
        <f>AW39+AX39</f>
        <v>0</v>
      </c>
      <c r="BD39" s="33">
        <f>G39/(100-BE39)*100</f>
        <v>0</v>
      </c>
      <c r="BE39" s="33">
        <v>0</v>
      </c>
      <c r="BF39" s="33">
        <f>L39</f>
        <v>209.475</v>
      </c>
      <c r="BH39" s="16">
        <f>F39*AO39</f>
        <v>0</v>
      </c>
      <c r="BI39" s="16">
        <f>F39*AP39</f>
        <v>0</v>
      </c>
      <c r="BJ39" s="16">
        <f>F39*G39</f>
        <v>0</v>
      </c>
    </row>
    <row r="40" spans="1:62" ht="12.75">
      <c r="A40" s="4" t="s">
        <v>28</v>
      </c>
      <c r="B40" s="4"/>
      <c r="C40" s="4" t="s">
        <v>84</v>
      </c>
      <c r="D40" s="4" t="s">
        <v>149</v>
      </c>
      <c r="E40" s="4" t="s">
        <v>193</v>
      </c>
      <c r="F40" s="16">
        <v>380</v>
      </c>
      <c r="G40" s="16"/>
      <c r="H40" s="16">
        <f>F40*AO40</f>
        <v>0</v>
      </c>
      <c r="I40" s="16">
        <f>F40*AP40</f>
        <v>0</v>
      </c>
      <c r="J40" s="16">
        <f>F40*G40</f>
        <v>0</v>
      </c>
      <c r="K40" s="16">
        <v>0.49875</v>
      </c>
      <c r="L40" s="16">
        <f>F40*K40</f>
        <v>189.525</v>
      </c>
      <c r="M40" s="28" t="s">
        <v>217</v>
      </c>
      <c r="Z40" s="33">
        <f>IF(AQ40="5",BJ40,0)</f>
        <v>0</v>
      </c>
      <c r="AB40" s="33">
        <f>IF(AQ40="1",BH40,0)</f>
        <v>0</v>
      </c>
      <c r="AC40" s="33">
        <f>IF(AQ40="1",BI40,0)</f>
        <v>0</v>
      </c>
      <c r="AD40" s="33">
        <f>IF(AQ40="7",BH40,0)</f>
        <v>0</v>
      </c>
      <c r="AE40" s="33">
        <f>IF(AQ40="7",BI40,0)</f>
        <v>0</v>
      </c>
      <c r="AF40" s="33">
        <f>IF(AQ40="2",BH40,0)</f>
        <v>0</v>
      </c>
      <c r="AG40" s="33">
        <f>IF(AQ40="2",BI40,0)</f>
        <v>0</v>
      </c>
      <c r="AH40" s="33">
        <f>IF(AQ40="0",BJ40,0)</f>
        <v>0</v>
      </c>
      <c r="AI40" s="25"/>
      <c r="AJ40" s="16">
        <f>IF(AN40=0,J40,0)</f>
        <v>0</v>
      </c>
      <c r="AK40" s="16">
        <f>IF(AN40=15,J40,0)</f>
        <v>0</v>
      </c>
      <c r="AL40" s="16">
        <f>IF(AN40=21,J40,0)</f>
        <v>0</v>
      </c>
      <c r="AN40" s="33">
        <v>21</v>
      </c>
      <c r="AO40" s="33">
        <f>G40*0.852684365781711</f>
        <v>0</v>
      </c>
      <c r="AP40" s="33">
        <f>G40*(1-0.852684365781711)</f>
        <v>0</v>
      </c>
      <c r="AQ40" s="28" t="s">
        <v>7</v>
      </c>
      <c r="AV40" s="33">
        <f>AW40+AX40</f>
        <v>0</v>
      </c>
      <c r="AW40" s="33">
        <f>F40*AO40</f>
        <v>0</v>
      </c>
      <c r="AX40" s="33">
        <f>F40*AP40</f>
        <v>0</v>
      </c>
      <c r="AY40" s="34" t="s">
        <v>233</v>
      </c>
      <c r="AZ40" s="34" t="s">
        <v>243</v>
      </c>
      <c r="BA40" s="25" t="s">
        <v>246</v>
      </c>
      <c r="BC40" s="33">
        <f>AW40+AX40</f>
        <v>0</v>
      </c>
      <c r="BD40" s="33">
        <f>G40/(100-BE40)*100</f>
        <v>0</v>
      </c>
      <c r="BE40" s="33">
        <v>0</v>
      </c>
      <c r="BF40" s="33">
        <f>L40</f>
        <v>189.525</v>
      </c>
      <c r="BH40" s="16">
        <f>F40*AO40</f>
        <v>0</v>
      </c>
      <c r="BI40" s="16">
        <f>F40*AP40</f>
        <v>0</v>
      </c>
      <c r="BJ40" s="16">
        <f>F40*G40</f>
        <v>0</v>
      </c>
    </row>
    <row r="41" spans="1:62" ht="12.75">
      <c r="A41" s="4" t="s">
        <v>29</v>
      </c>
      <c r="B41" s="4"/>
      <c r="C41" s="4" t="s">
        <v>85</v>
      </c>
      <c r="D41" s="4" t="s">
        <v>150</v>
      </c>
      <c r="E41" s="4" t="s">
        <v>193</v>
      </c>
      <c r="F41" s="16">
        <v>80</v>
      </c>
      <c r="G41" s="16"/>
      <c r="H41" s="16">
        <f>F41*AO41</f>
        <v>0</v>
      </c>
      <c r="I41" s="16">
        <f>F41*AP41</f>
        <v>0</v>
      </c>
      <c r="J41" s="16">
        <f>F41*G41</f>
        <v>0</v>
      </c>
      <c r="K41" s="16">
        <v>0.378</v>
      </c>
      <c r="L41" s="16">
        <f>F41*K41</f>
        <v>30.240000000000002</v>
      </c>
      <c r="M41" s="28" t="s">
        <v>217</v>
      </c>
      <c r="Z41" s="33">
        <f>IF(AQ41="5",BJ41,0)</f>
        <v>0</v>
      </c>
      <c r="AB41" s="33">
        <f>IF(AQ41="1",BH41,0)</f>
        <v>0</v>
      </c>
      <c r="AC41" s="33">
        <f>IF(AQ41="1",BI41,0)</f>
        <v>0</v>
      </c>
      <c r="AD41" s="33">
        <f>IF(AQ41="7",BH41,0)</f>
        <v>0</v>
      </c>
      <c r="AE41" s="33">
        <f>IF(AQ41="7",BI41,0)</f>
        <v>0</v>
      </c>
      <c r="AF41" s="33">
        <f>IF(AQ41="2",BH41,0)</f>
        <v>0</v>
      </c>
      <c r="AG41" s="33">
        <f>IF(AQ41="2",BI41,0)</f>
        <v>0</v>
      </c>
      <c r="AH41" s="33">
        <f>IF(AQ41="0",BJ41,0)</f>
        <v>0</v>
      </c>
      <c r="AI41" s="25"/>
      <c r="AJ41" s="16">
        <f>IF(AN41=0,J41,0)</f>
        <v>0</v>
      </c>
      <c r="AK41" s="16">
        <f>IF(AN41=15,J41,0)</f>
        <v>0</v>
      </c>
      <c r="AL41" s="16">
        <f>IF(AN41=21,J41,0)</f>
        <v>0</v>
      </c>
      <c r="AN41" s="33">
        <v>21</v>
      </c>
      <c r="AO41" s="33">
        <f>G41*0.854252873563218</f>
        <v>0</v>
      </c>
      <c r="AP41" s="33">
        <f>G41*(1-0.854252873563218)</f>
        <v>0</v>
      </c>
      <c r="AQ41" s="28" t="s">
        <v>7</v>
      </c>
      <c r="AV41" s="33">
        <f>AW41+AX41</f>
        <v>0</v>
      </c>
      <c r="AW41" s="33">
        <f>F41*AO41</f>
        <v>0</v>
      </c>
      <c r="AX41" s="33">
        <f>F41*AP41</f>
        <v>0</v>
      </c>
      <c r="AY41" s="34" t="s">
        <v>233</v>
      </c>
      <c r="AZ41" s="34" t="s">
        <v>243</v>
      </c>
      <c r="BA41" s="25" t="s">
        <v>246</v>
      </c>
      <c r="BC41" s="33">
        <f>AW41+AX41</f>
        <v>0</v>
      </c>
      <c r="BD41" s="33">
        <f>G41/(100-BE41)*100</f>
        <v>0</v>
      </c>
      <c r="BE41" s="33">
        <v>0</v>
      </c>
      <c r="BF41" s="33">
        <f>L41</f>
        <v>30.240000000000002</v>
      </c>
      <c r="BH41" s="16">
        <f>F41*AO41</f>
        <v>0</v>
      </c>
      <c r="BI41" s="16">
        <f>F41*AP41</f>
        <v>0</v>
      </c>
      <c r="BJ41" s="16">
        <f>F41*G41</f>
        <v>0</v>
      </c>
    </row>
    <row r="42" spans="1:62" ht="12.75">
      <c r="A42" s="4" t="s">
        <v>30</v>
      </c>
      <c r="B42" s="4"/>
      <c r="C42" s="4" t="s">
        <v>86</v>
      </c>
      <c r="D42" s="4" t="s">
        <v>151</v>
      </c>
      <c r="E42" s="4" t="s">
        <v>193</v>
      </c>
      <c r="F42" s="16">
        <v>80</v>
      </c>
      <c r="G42" s="16"/>
      <c r="H42" s="16">
        <f>F42*AO42</f>
        <v>0</v>
      </c>
      <c r="I42" s="16">
        <f>F42*AP42</f>
        <v>0</v>
      </c>
      <c r="J42" s="16">
        <f>F42*G42</f>
        <v>0</v>
      </c>
      <c r="K42" s="16">
        <v>0.399</v>
      </c>
      <c r="L42" s="16">
        <f>F42*K42</f>
        <v>31.92</v>
      </c>
      <c r="M42" s="28" t="s">
        <v>217</v>
      </c>
      <c r="Z42" s="33">
        <f>IF(AQ42="5",BJ42,0)</f>
        <v>0</v>
      </c>
      <c r="AB42" s="33">
        <f>IF(AQ42="1",BH42,0)</f>
        <v>0</v>
      </c>
      <c r="AC42" s="33">
        <f>IF(AQ42="1",BI42,0)</f>
        <v>0</v>
      </c>
      <c r="AD42" s="33">
        <f>IF(AQ42="7",BH42,0)</f>
        <v>0</v>
      </c>
      <c r="AE42" s="33">
        <f>IF(AQ42="7",BI42,0)</f>
        <v>0</v>
      </c>
      <c r="AF42" s="33">
        <f>IF(AQ42="2",BH42,0)</f>
        <v>0</v>
      </c>
      <c r="AG42" s="33">
        <f>IF(AQ42="2",BI42,0)</f>
        <v>0</v>
      </c>
      <c r="AH42" s="33">
        <f>IF(AQ42="0",BJ42,0)</f>
        <v>0</v>
      </c>
      <c r="AI42" s="25"/>
      <c r="AJ42" s="16">
        <f>IF(AN42=0,J42,0)</f>
        <v>0</v>
      </c>
      <c r="AK42" s="16">
        <f>IF(AN42=15,J42,0)</f>
        <v>0</v>
      </c>
      <c r="AL42" s="16">
        <f>IF(AN42=21,J42,0)</f>
        <v>0</v>
      </c>
      <c r="AN42" s="33">
        <v>21</v>
      </c>
      <c r="AO42" s="33">
        <f>G42*0.835812274368231</f>
        <v>0</v>
      </c>
      <c r="AP42" s="33">
        <f>G42*(1-0.835812274368231)</f>
        <v>0</v>
      </c>
      <c r="AQ42" s="28" t="s">
        <v>7</v>
      </c>
      <c r="AV42" s="33">
        <f>AW42+AX42</f>
        <v>0</v>
      </c>
      <c r="AW42" s="33">
        <f>F42*AO42</f>
        <v>0</v>
      </c>
      <c r="AX42" s="33">
        <f>F42*AP42</f>
        <v>0</v>
      </c>
      <c r="AY42" s="34" t="s">
        <v>233</v>
      </c>
      <c r="AZ42" s="34" t="s">
        <v>243</v>
      </c>
      <c r="BA42" s="25" t="s">
        <v>246</v>
      </c>
      <c r="BC42" s="33">
        <f>AW42+AX42</f>
        <v>0</v>
      </c>
      <c r="BD42" s="33">
        <f>G42/(100-BE42)*100</f>
        <v>0</v>
      </c>
      <c r="BE42" s="33">
        <v>0</v>
      </c>
      <c r="BF42" s="33">
        <f>L42</f>
        <v>31.92</v>
      </c>
      <c r="BH42" s="16">
        <f>F42*AO42</f>
        <v>0</v>
      </c>
      <c r="BI42" s="16">
        <f>F42*AP42</f>
        <v>0</v>
      </c>
      <c r="BJ42" s="16">
        <f>F42*G42</f>
        <v>0</v>
      </c>
    </row>
    <row r="43" spans="1:62" ht="12.75">
      <c r="A43" s="4" t="s">
        <v>31</v>
      </c>
      <c r="B43" s="4"/>
      <c r="C43" s="4" t="s">
        <v>87</v>
      </c>
      <c r="D43" s="4" t="s">
        <v>152</v>
      </c>
      <c r="E43" s="4" t="s">
        <v>193</v>
      </c>
      <c r="F43" s="16">
        <v>80</v>
      </c>
      <c r="G43" s="16"/>
      <c r="H43" s="16">
        <f>F43*AO43</f>
        <v>0</v>
      </c>
      <c r="I43" s="16">
        <f>F43*AP43</f>
        <v>0</v>
      </c>
      <c r="J43" s="16">
        <f>F43*G43</f>
        <v>0</v>
      </c>
      <c r="K43" s="16">
        <v>0.15826</v>
      </c>
      <c r="L43" s="16">
        <f>F43*K43</f>
        <v>12.660800000000002</v>
      </c>
      <c r="M43" s="28" t="s">
        <v>217</v>
      </c>
      <c r="Z43" s="33">
        <f>IF(AQ43="5",BJ43,0)</f>
        <v>0</v>
      </c>
      <c r="AB43" s="33">
        <f>IF(AQ43="1",BH43,0)</f>
        <v>0</v>
      </c>
      <c r="AC43" s="33">
        <f>IF(AQ43="1",BI43,0)</f>
        <v>0</v>
      </c>
      <c r="AD43" s="33">
        <f>IF(AQ43="7",BH43,0)</f>
        <v>0</v>
      </c>
      <c r="AE43" s="33">
        <f>IF(AQ43="7",BI43,0)</f>
        <v>0</v>
      </c>
      <c r="AF43" s="33">
        <f>IF(AQ43="2",BH43,0)</f>
        <v>0</v>
      </c>
      <c r="AG43" s="33">
        <f>IF(AQ43="2",BI43,0)</f>
        <v>0</v>
      </c>
      <c r="AH43" s="33">
        <f>IF(AQ43="0",BJ43,0)</f>
        <v>0</v>
      </c>
      <c r="AI43" s="25"/>
      <c r="AJ43" s="16">
        <f>IF(AN43=0,J43,0)</f>
        <v>0</v>
      </c>
      <c r="AK43" s="16">
        <f>IF(AN43=15,J43,0)</f>
        <v>0</v>
      </c>
      <c r="AL43" s="16">
        <f>IF(AN43=21,J43,0)</f>
        <v>0</v>
      </c>
      <c r="AN43" s="33">
        <v>21</v>
      </c>
      <c r="AO43" s="33">
        <f>G43*0.569272727272727</f>
        <v>0</v>
      </c>
      <c r="AP43" s="33">
        <f>G43*(1-0.569272727272727)</f>
        <v>0</v>
      </c>
      <c r="AQ43" s="28" t="s">
        <v>7</v>
      </c>
      <c r="AV43" s="33">
        <f>AW43+AX43</f>
        <v>0</v>
      </c>
      <c r="AW43" s="33">
        <f>F43*AO43</f>
        <v>0</v>
      </c>
      <c r="AX43" s="33">
        <f>F43*AP43</f>
        <v>0</v>
      </c>
      <c r="AY43" s="34" t="s">
        <v>233</v>
      </c>
      <c r="AZ43" s="34" t="s">
        <v>243</v>
      </c>
      <c r="BA43" s="25" t="s">
        <v>246</v>
      </c>
      <c r="BC43" s="33">
        <f>AW43+AX43</f>
        <v>0</v>
      </c>
      <c r="BD43" s="33">
        <f>G43/(100-BE43)*100</f>
        <v>0</v>
      </c>
      <c r="BE43" s="33">
        <v>0</v>
      </c>
      <c r="BF43" s="33">
        <f>L43</f>
        <v>12.660800000000002</v>
      </c>
      <c r="BH43" s="16">
        <f>F43*AO43</f>
        <v>0</v>
      </c>
      <c r="BI43" s="16">
        <f>F43*AP43</f>
        <v>0</v>
      </c>
      <c r="BJ43" s="16">
        <f>F43*G43</f>
        <v>0</v>
      </c>
    </row>
    <row r="44" spans="1:47" ht="12.75">
      <c r="A44" s="5"/>
      <c r="B44" s="13"/>
      <c r="C44" s="13" t="s">
        <v>88</v>
      </c>
      <c r="D44" s="13" t="s">
        <v>153</v>
      </c>
      <c r="E44" s="5" t="s">
        <v>6</v>
      </c>
      <c r="F44" s="5" t="s">
        <v>6</v>
      </c>
      <c r="G44" s="5" t="s">
        <v>6</v>
      </c>
      <c r="H44" s="36">
        <f>SUM(H45:H46)</f>
        <v>0</v>
      </c>
      <c r="I44" s="36">
        <f>SUM(I45:I46)</f>
        <v>0</v>
      </c>
      <c r="J44" s="36">
        <f>SUM(J45:J46)</f>
        <v>0</v>
      </c>
      <c r="K44" s="25"/>
      <c r="L44" s="36">
        <f>SUM(L45:L46)</f>
        <v>18.6712</v>
      </c>
      <c r="M44" s="25"/>
      <c r="AI44" s="25"/>
      <c r="AS44" s="36">
        <f>SUM(AJ45:AJ46)</f>
        <v>0</v>
      </c>
      <c r="AT44" s="36">
        <f>SUM(AK45:AK46)</f>
        <v>0</v>
      </c>
      <c r="AU44" s="36">
        <f>SUM(AL45:AL46)</f>
        <v>0</v>
      </c>
    </row>
    <row r="45" spans="1:62" ht="12.75">
      <c r="A45" s="4" t="s">
        <v>32</v>
      </c>
      <c r="B45" s="4"/>
      <c r="C45" s="4" t="s">
        <v>89</v>
      </c>
      <c r="D45" s="4" t="s">
        <v>154</v>
      </c>
      <c r="E45" s="4" t="s">
        <v>193</v>
      </c>
      <c r="F45" s="16">
        <v>80</v>
      </c>
      <c r="G45" s="16"/>
      <c r="H45" s="16">
        <f>F45*AO45</f>
        <v>0</v>
      </c>
      <c r="I45" s="16">
        <f>F45*AP45</f>
        <v>0</v>
      </c>
      <c r="J45" s="16">
        <f>F45*G45</f>
        <v>0</v>
      </c>
      <c r="K45" s="16">
        <v>0.12966</v>
      </c>
      <c r="L45" s="16">
        <f>F45*K45</f>
        <v>10.3728</v>
      </c>
      <c r="M45" s="28" t="s">
        <v>217</v>
      </c>
      <c r="Z45" s="33">
        <f>IF(AQ45="5",BJ45,0)</f>
        <v>0</v>
      </c>
      <c r="AB45" s="33">
        <f>IF(AQ45="1",BH45,0)</f>
        <v>0</v>
      </c>
      <c r="AC45" s="33">
        <f>IF(AQ45="1",BI45,0)</f>
        <v>0</v>
      </c>
      <c r="AD45" s="33">
        <f>IF(AQ45="7",BH45,0)</f>
        <v>0</v>
      </c>
      <c r="AE45" s="33">
        <f>IF(AQ45="7",BI45,0)</f>
        <v>0</v>
      </c>
      <c r="AF45" s="33">
        <f>IF(AQ45="2",BH45,0)</f>
        <v>0</v>
      </c>
      <c r="AG45" s="33">
        <f>IF(AQ45="2",BI45,0)</f>
        <v>0</v>
      </c>
      <c r="AH45" s="33">
        <f>IF(AQ45="0",BJ45,0)</f>
        <v>0</v>
      </c>
      <c r="AI45" s="25"/>
      <c r="AJ45" s="16">
        <f>IF(AN45=0,J45,0)</f>
        <v>0</v>
      </c>
      <c r="AK45" s="16">
        <f>IF(AN45=15,J45,0)</f>
        <v>0</v>
      </c>
      <c r="AL45" s="16">
        <f>IF(AN45=21,J45,0)</f>
        <v>0</v>
      </c>
      <c r="AN45" s="33">
        <v>21</v>
      </c>
      <c r="AO45" s="33">
        <f>G45*0.591616876975247</f>
        <v>0</v>
      </c>
      <c r="AP45" s="33">
        <f>G45*(1-0.591616876975247)</f>
        <v>0</v>
      </c>
      <c r="AQ45" s="28" t="s">
        <v>7</v>
      </c>
      <c r="AV45" s="33">
        <f>AW45+AX45</f>
        <v>0</v>
      </c>
      <c r="AW45" s="33">
        <f>F45*AO45</f>
        <v>0</v>
      </c>
      <c r="AX45" s="33">
        <f>F45*AP45</f>
        <v>0</v>
      </c>
      <c r="AY45" s="34" t="s">
        <v>234</v>
      </c>
      <c r="AZ45" s="34" t="s">
        <v>243</v>
      </c>
      <c r="BA45" s="25" t="s">
        <v>246</v>
      </c>
      <c r="BC45" s="33">
        <f>AW45+AX45</f>
        <v>0</v>
      </c>
      <c r="BD45" s="33">
        <f>G45/(100-BE45)*100</f>
        <v>0</v>
      </c>
      <c r="BE45" s="33">
        <v>0</v>
      </c>
      <c r="BF45" s="33">
        <f>L45</f>
        <v>10.3728</v>
      </c>
      <c r="BH45" s="16">
        <f>F45*AO45</f>
        <v>0</v>
      </c>
      <c r="BI45" s="16">
        <f>F45*AP45</f>
        <v>0</v>
      </c>
      <c r="BJ45" s="16">
        <f>F45*G45</f>
        <v>0</v>
      </c>
    </row>
    <row r="46" spans="1:62" ht="12.75">
      <c r="A46" s="4" t="s">
        <v>33</v>
      </c>
      <c r="B46" s="4"/>
      <c r="C46" s="4" t="s">
        <v>90</v>
      </c>
      <c r="D46" s="4" t="s">
        <v>155</v>
      </c>
      <c r="E46" s="4" t="s">
        <v>193</v>
      </c>
      <c r="F46" s="16">
        <v>80</v>
      </c>
      <c r="G46" s="16"/>
      <c r="H46" s="16">
        <f>F46*AO46</f>
        <v>0</v>
      </c>
      <c r="I46" s="16">
        <f>F46*AP46</f>
        <v>0</v>
      </c>
      <c r="J46" s="16">
        <f>F46*G46</f>
        <v>0</v>
      </c>
      <c r="K46" s="16">
        <v>0.10373</v>
      </c>
      <c r="L46" s="16">
        <f>F46*K46</f>
        <v>8.2984</v>
      </c>
      <c r="M46" s="28" t="s">
        <v>217</v>
      </c>
      <c r="Z46" s="33">
        <f>IF(AQ46="5",BJ46,0)</f>
        <v>0</v>
      </c>
      <c r="AB46" s="33">
        <f>IF(AQ46="1",BH46,0)</f>
        <v>0</v>
      </c>
      <c r="AC46" s="33">
        <f>IF(AQ46="1",BI46,0)</f>
        <v>0</v>
      </c>
      <c r="AD46" s="33">
        <f>IF(AQ46="7",BH46,0)</f>
        <v>0</v>
      </c>
      <c r="AE46" s="33">
        <f>IF(AQ46="7",BI46,0)</f>
        <v>0</v>
      </c>
      <c r="AF46" s="33">
        <f>IF(AQ46="2",BH46,0)</f>
        <v>0</v>
      </c>
      <c r="AG46" s="33">
        <f>IF(AQ46="2",BI46,0)</f>
        <v>0</v>
      </c>
      <c r="AH46" s="33">
        <f>IF(AQ46="0",BJ46,0)</f>
        <v>0</v>
      </c>
      <c r="AI46" s="25"/>
      <c r="AJ46" s="16">
        <f>IF(AN46=0,J46,0)</f>
        <v>0</v>
      </c>
      <c r="AK46" s="16">
        <f>IF(AN46=15,J46,0)</f>
        <v>0</v>
      </c>
      <c r="AL46" s="16">
        <f>IF(AN46=21,J46,0)</f>
        <v>0</v>
      </c>
      <c r="AN46" s="33">
        <v>21</v>
      </c>
      <c r="AO46" s="33">
        <f>G46*0.591464435146444</f>
        <v>0</v>
      </c>
      <c r="AP46" s="33">
        <f>G46*(1-0.591464435146444)</f>
        <v>0</v>
      </c>
      <c r="AQ46" s="28" t="s">
        <v>7</v>
      </c>
      <c r="AV46" s="33">
        <f>AW46+AX46</f>
        <v>0</v>
      </c>
      <c r="AW46" s="33">
        <f>F46*AO46</f>
        <v>0</v>
      </c>
      <c r="AX46" s="33">
        <f>F46*AP46</f>
        <v>0</v>
      </c>
      <c r="AY46" s="34" t="s">
        <v>234</v>
      </c>
      <c r="AZ46" s="34" t="s">
        <v>243</v>
      </c>
      <c r="BA46" s="25" t="s">
        <v>246</v>
      </c>
      <c r="BC46" s="33">
        <f>AW46+AX46</f>
        <v>0</v>
      </c>
      <c r="BD46" s="33">
        <f>G46/(100-BE46)*100</f>
        <v>0</v>
      </c>
      <c r="BE46" s="33">
        <v>0</v>
      </c>
      <c r="BF46" s="33">
        <f>L46</f>
        <v>8.2984</v>
      </c>
      <c r="BH46" s="16">
        <f>F46*AO46</f>
        <v>0</v>
      </c>
      <c r="BI46" s="16">
        <f>F46*AP46</f>
        <v>0</v>
      </c>
      <c r="BJ46" s="16">
        <f>F46*G46</f>
        <v>0</v>
      </c>
    </row>
    <row r="47" spans="1:47" ht="12.75">
      <c r="A47" s="5"/>
      <c r="B47" s="13"/>
      <c r="C47" s="13" t="s">
        <v>91</v>
      </c>
      <c r="D47" s="13" t="s">
        <v>156</v>
      </c>
      <c r="E47" s="5" t="s">
        <v>6</v>
      </c>
      <c r="F47" s="5" t="s">
        <v>6</v>
      </c>
      <c r="G47" s="5" t="s">
        <v>6</v>
      </c>
      <c r="H47" s="36">
        <f>SUM(H48:H48)</f>
        <v>0</v>
      </c>
      <c r="I47" s="36">
        <f>SUM(I48:I48)</f>
        <v>0</v>
      </c>
      <c r="J47" s="36">
        <f>SUM(J48:J48)</f>
        <v>0</v>
      </c>
      <c r="K47" s="25"/>
      <c r="L47" s="36">
        <f>SUM(L48:L48)</f>
        <v>0.162</v>
      </c>
      <c r="M47" s="25"/>
      <c r="AI47" s="25"/>
      <c r="AS47" s="36">
        <f>SUM(AJ48:AJ48)</f>
        <v>0</v>
      </c>
      <c r="AT47" s="36">
        <f>SUM(AK48:AK48)</f>
        <v>0</v>
      </c>
      <c r="AU47" s="36">
        <f>SUM(AL48:AL48)</f>
        <v>0</v>
      </c>
    </row>
    <row r="48" spans="1:62" ht="12.75">
      <c r="A48" s="4" t="s">
        <v>34</v>
      </c>
      <c r="B48" s="4"/>
      <c r="C48" s="4" t="s">
        <v>92</v>
      </c>
      <c r="D48" s="4" t="s">
        <v>157</v>
      </c>
      <c r="E48" s="4" t="s">
        <v>194</v>
      </c>
      <c r="F48" s="16">
        <v>45</v>
      </c>
      <c r="G48" s="16"/>
      <c r="H48" s="16">
        <f>F48*AO48</f>
        <v>0</v>
      </c>
      <c r="I48" s="16">
        <f>F48*AP48</f>
        <v>0</v>
      </c>
      <c r="J48" s="16">
        <f>F48*G48</f>
        <v>0</v>
      </c>
      <c r="K48" s="16">
        <v>0.0036</v>
      </c>
      <c r="L48" s="16">
        <f>F48*K48</f>
        <v>0.162</v>
      </c>
      <c r="M48" s="28" t="s">
        <v>217</v>
      </c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25"/>
      <c r="AJ48" s="16">
        <f>IF(AN48=0,J48,0)</f>
        <v>0</v>
      </c>
      <c r="AK48" s="16">
        <f>IF(AN48=15,J48,0)</f>
        <v>0</v>
      </c>
      <c r="AL48" s="16">
        <f>IF(AN48=21,J48,0)</f>
        <v>0</v>
      </c>
      <c r="AN48" s="33">
        <v>21</v>
      </c>
      <c r="AO48" s="33">
        <f>G48*0.735991849803522</f>
        <v>0</v>
      </c>
      <c r="AP48" s="33">
        <f>G48*(1-0.735991849803522)</f>
        <v>0</v>
      </c>
      <c r="AQ48" s="28" t="s">
        <v>7</v>
      </c>
      <c r="AV48" s="33">
        <f>AW48+AX48</f>
        <v>0</v>
      </c>
      <c r="AW48" s="33">
        <f>F48*AO48</f>
        <v>0</v>
      </c>
      <c r="AX48" s="33">
        <f>F48*AP48</f>
        <v>0</v>
      </c>
      <c r="AY48" s="34" t="s">
        <v>235</v>
      </c>
      <c r="AZ48" s="34" t="s">
        <v>243</v>
      </c>
      <c r="BA48" s="25" t="s">
        <v>246</v>
      </c>
      <c r="BC48" s="33">
        <f>AW48+AX48</f>
        <v>0</v>
      </c>
      <c r="BD48" s="33">
        <f>G48/(100-BE48)*100</f>
        <v>0</v>
      </c>
      <c r="BE48" s="33">
        <v>0</v>
      </c>
      <c r="BF48" s="33">
        <f>L48</f>
        <v>0.162</v>
      </c>
      <c r="BH48" s="16">
        <f>F48*AO48</f>
        <v>0</v>
      </c>
      <c r="BI48" s="16">
        <f>F48*AP48</f>
        <v>0</v>
      </c>
      <c r="BJ48" s="16">
        <f>F48*G48</f>
        <v>0</v>
      </c>
    </row>
    <row r="49" spans="1:47" ht="12.75">
      <c r="A49" s="5"/>
      <c r="B49" s="13"/>
      <c r="C49" s="13" t="s">
        <v>93</v>
      </c>
      <c r="D49" s="13" t="s">
        <v>158</v>
      </c>
      <c r="E49" s="5" t="s">
        <v>6</v>
      </c>
      <c r="F49" s="5" t="s">
        <v>6</v>
      </c>
      <c r="G49" s="5" t="s">
        <v>6</v>
      </c>
      <c r="H49" s="36">
        <f>SUM(H50:H51)</f>
        <v>0</v>
      </c>
      <c r="I49" s="36">
        <f>SUM(I50:I51)</f>
        <v>0</v>
      </c>
      <c r="J49" s="36">
        <f>SUM(J50:J51)</f>
        <v>0</v>
      </c>
      <c r="K49" s="25"/>
      <c r="L49" s="36">
        <f>SUM(L50:L51)</f>
        <v>27.26</v>
      </c>
      <c r="M49" s="25"/>
      <c r="AI49" s="25"/>
      <c r="AS49" s="36">
        <f>SUM(AJ50:AJ51)</f>
        <v>0</v>
      </c>
      <c r="AT49" s="36">
        <f>SUM(AK50:AK51)</f>
        <v>0</v>
      </c>
      <c r="AU49" s="36">
        <f>SUM(AL50:AL51)</f>
        <v>0</v>
      </c>
    </row>
    <row r="50" spans="1:62" ht="12.75">
      <c r="A50" s="4" t="s">
        <v>35</v>
      </c>
      <c r="B50" s="4"/>
      <c r="C50" s="4" t="s">
        <v>94</v>
      </c>
      <c r="D50" s="4" t="s">
        <v>159</v>
      </c>
      <c r="E50" s="4" t="s">
        <v>194</v>
      </c>
      <c r="F50" s="16">
        <v>145</v>
      </c>
      <c r="G50" s="16"/>
      <c r="H50" s="16">
        <f>F50*AO50</f>
        <v>0</v>
      </c>
      <c r="I50" s="16">
        <f>F50*AP50</f>
        <v>0</v>
      </c>
      <c r="J50" s="16">
        <f>F50*G50</f>
        <v>0</v>
      </c>
      <c r="K50" s="16">
        <v>0.188</v>
      </c>
      <c r="L50" s="16">
        <f>F50*K50</f>
        <v>27.26</v>
      </c>
      <c r="M50" s="28" t="s">
        <v>217</v>
      </c>
      <c r="Z50" s="33">
        <f>IF(AQ50="5",BJ50,0)</f>
        <v>0</v>
      </c>
      <c r="AB50" s="33">
        <f>IF(AQ50="1",BH50,0)</f>
        <v>0</v>
      </c>
      <c r="AC50" s="33">
        <f>IF(AQ50="1",BI50,0)</f>
        <v>0</v>
      </c>
      <c r="AD50" s="33">
        <f>IF(AQ50="7",BH50,0)</f>
        <v>0</v>
      </c>
      <c r="AE50" s="33">
        <f>IF(AQ50="7",BI50,0)</f>
        <v>0</v>
      </c>
      <c r="AF50" s="33">
        <f>IF(AQ50="2",BH50,0)</f>
        <v>0</v>
      </c>
      <c r="AG50" s="33">
        <f>IF(AQ50="2",BI50,0)</f>
        <v>0</v>
      </c>
      <c r="AH50" s="33">
        <f>IF(AQ50="0",BJ50,0)</f>
        <v>0</v>
      </c>
      <c r="AI50" s="25"/>
      <c r="AJ50" s="16">
        <f>IF(AN50=0,J50,0)</f>
        <v>0</v>
      </c>
      <c r="AK50" s="16">
        <f>IF(AN50=15,J50,0)</f>
        <v>0</v>
      </c>
      <c r="AL50" s="16">
        <f>IF(AN50=21,J50,0)</f>
        <v>0</v>
      </c>
      <c r="AN50" s="33">
        <v>21</v>
      </c>
      <c r="AO50" s="33">
        <f>G50*0.560357781753131</f>
        <v>0</v>
      </c>
      <c r="AP50" s="33">
        <f>G50*(1-0.560357781753131)</f>
        <v>0</v>
      </c>
      <c r="AQ50" s="28" t="s">
        <v>7</v>
      </c>
      <c r="AV50" s="33">
        <f>AW50+AX50</f>
        <v>0</v>
      </c>
      <c r="AW50" s="33">
        <f>F50*AO50</f>
        <v>0</v>
      </c>
      <c r="AX50" s="33">
        <f>F50*AP50</f>
        <v>0</v>
      </c>
      <c r="AY50" s="34" t="s">
        <v>236</v>
      </c>
      <c r="AZ50" s="34" t="s">
        <v>244</v>
      </c>
      <c r="BA50" s="25" t="s">
        <v>246</v>
      </c>
      <c r="BC50" s="33">
        <f>AW50+AX50</f>
        <v>0</v>
      </c>
      <c r="BD50" s="33">
        <f>G50/(100-BE50)*100</f>
        <v>0</v>
      </c>
      <c r="BE50" s="33">
        <v>0</v>
      </c>
      <c r="BF50" s="33">
        <f>L50</f>
        <v>27.26</v>
      </c>
      <c r="BH50" s="16">
        <f>F50*AO50</f>
        <v>0</v>
      </c>
      <c r="BI50" s="16">
        <f>F50*AP50</f>
        <v>0</v>
      </c>
      <c r="BJ50" s="16">
        <f>F50*G50</f>
        <v>0</v>
      </c>
    </row>
    <row r="51" spans="1:62" ht="12.75">
      <c r="A51" s="4" t="s">
        <v>36</v>
      </c>
      <c r="B51" s="4"/>
      <c r="C51" s="4" t="s">
        <v>95</v>
      </c>
      <c r="D51" s="4" t="s">
        <v>160</v>
      </c>
      <c r="E51" s="4" t="s">
        <v>194</v>
      </c>
      <c r="F51" s="16">
        <v>45</v>
      </c>
      <c r="G51" s="16"/>
      <c r="H51" s="16">
        <f>F51*AO51</f>
        <v>0</v>
      </c>
      <c r="I51" s="16">
        <f>F51*AP51</f>
        <v>0</v>
      </c>
      <c r="J51" s="16">
        <f>F51*G51</f>
        <v>0</v>
      </c>
      <c r="K51" s="16">
        <v>0</v>
      </c>
      <c r="L51" s="16">
        <f>F51*K51</f>
        <v>0</v>
      </c>
      <c r="M51" s="28" t="s">
        <v>217</v>
      </c>
      <c r="Z51" s="33">
        <f>IF(AQ51="5",BJ51,0)</f>
        <v>0</v>
      </c>
      <c r="AB51" s="33">
        <f>IF(AQ51="1",BH51,0)</f>
        <v>0</v>
      </c>
      <c r="AC51" s="33">
        <f>IF(AQ51="1",BI51,0)</f>
        <v>0</v>
      </c>
      <c r="AD51" s="33">
        <f>IF(AQ51="7",BH51,0)</f>
        <v>0</v>
      </c>
      <c r="AE51" s="33">
        <f>IF(AQ51="7",BI51,0)</f>
        <v>0</v>
      </c>
      <c r="AF51" s="33">
        <f>IF(AQ51="2",BH51,0)</f>
        <v>0</v>
      </c>
      <c r="AG51" s="33">
        <f>IF(AQ51="2",BI51,0)</f>
        <v>0</v>
      </c>
      <c r="AH51" s="33">
        <f>IF(AQ51="0",BJ51,0)</f>
        <v>0</v>
      </c>
      <c r="AI51" s="25"/>
      <c r="AJ51" s="16">
        <f>IF(AN51=0,J51,0)</f>
        <v>0</v>
      </c>
      <c r="AK51" s="16">
        <f>IF(AN51=15,J51,0)</f>
        <v>0</v>
      </c>
      <c r="AL51" s="16">
        <f>IF(AN51=21,J51,0)</f>
        <v>0</v>
      </c>
      <c r="AN51" s="33">
        <v>21</v>
      </c>
      <c r="AO51" s="33">
        <f>G51*0.592232142857143</f>
        <v>0</v>
      </c>
      <c r="AP51" s="33">
        <f>G51*(1-0.592232142857143)</f>
        <v>0</v>
      </c>
      <c r="AQ51" s="28" t="s">
        <v>7</v>
      </c>
      <c r="AV51" s="33">
        <f>AW51+AX51</f>
        <v>0</v>
      </c>
      <c r="AW51" s="33">
        <f>F51*AO51</f>
        <v>0</v>
      </c>
      <c r="AX51" s="33">
        <f>F51*AP51</f>
        <v>0</v>
      </c>
      <c r="AY51" s="34" t="s">
        <v>236</v>
      </c>
      <c r="AZ51" s="34" t="s">
        <v>244</v>
      </c>
      <c r="BA51" s="25" t="s">
        <v>246</v>
      </c>
      <c r="BC51" s="33">
        <f>AW51+AX51</f>
        <v>0</v>
      </c>
      <c r="BD51" s="33">
        <f>G51/(100-BE51)*100</f>
        <v>0</v>
      </c>
      <c r="BE51" s="33">
        <v>0</v>
      </c>
      <c r="BF51" s="33">
        <f>L51</f>
        <v>0</v>
      </c>
      <c r="BH51" s="16">
        <f>F51*AO51</f>
        <v>0</v>
      </c>
      <c r="BI51" s="16">
        <f>F51*AP51</f>
        <v>0</v>
      </c>
      <c r="BJ51" s="16">
        <f>F51*G51</f>
        <v>0</v>
      </c>
    </row>
    <row r="52" spans="1:47" ht="12.75">
      <c r="A52" s="5"/>
      <c r="B52" s="13"/>
      <c r="C52" s="13" t="s">
        <v>96</v>
      </c>
      <c r="D52" s="13" t="s">
        <v>161</v>
      </c>
      <c r="E52" s="5" t="s">
        <v>6</v>
      </c>
      <c r="F52" s="5" t="s">
        <v>6</v>
      </c>
      <c r="G52" s="5" t="s">
        <v>6</v>
      </c>
      <c r="H52" s="36">
        <f>SUM(H53:H53)</f>
        <v>0</v>
      </c>
      <c r="I52" s="36">
        <f>SUM(I53:I53)</f>
        <v>0</v>
      </c>
      <c r="J52" s="36">
        <f>SUM(J53:J53)</f>
        <v>0</v>
      </c>
      <c r="K52" s="25"/>
      <c r="L52" s="36">
        <f>SUM(L53:L53)</f>
        <v>0</v>
      </c>
      <c r="M52" s="25"/>
      <c r="AI52" s="25"/>
      <c r="AS52" s="36">
        <f>SUM(AJ53:AJ53)</f>
        <v>0</v>
      </c>
      <c r="AT52" s="36">
        <f>SUM(AK53:AK53)</f>
        <v>0</v>
      </c>
      <c r="AU52" s="36">
        <f>SUM(AL53:AL53)</f>
        <v>0</v>
      </c>
    </row>
    <row r="53" spans="1:62" ht="12.75">
      <c r="A53" s="4" t="s">
        <v>37</v>
      </c>
      <c r="B53" s="4"/>
      <c r="C53" s="4" t="s">
        <v>97</v>
      </c>
      <c r="D53" s="4" t="s">
        <v>162</v>
      </c>
      <c r="E53" s="4" t="s">
        <v>197</v>
      </c>
      <c r="F53" s="16">
        <v>538.76</v>
      </c>
      <c r="G53" s="16"/>
      <c r="H53" s="16">
        <f>F53*AO53</f>
        <v>0</v>
      </c>
      <c r="I53" s="16">
        <f>F53*AP53</f>
        <v>0</v>
      </c>
      <c r="J53" s="16">
        <f>F53*G53</f>
        <v>0</v>
      </c>
      <c r="K53" s="16">
        <v>0</v>
      </c>
      <c r="L53" s="16">
        <f>F53*K53</f>
        <v>0</v>
      </c>
      <c r="M53" s="28" t="s">
        <v>217</v>
      </c>
      <c r="Z53" s="33">
        <f>IF(AQ53="5",BJ53,0)</f>
        <v>0</v>
      </c>
      <c r="AB53" s="33">
        <f>IF(AQ53="1",BH53,0)</f>
        <v>0</v>
      </c>
      <c r="AC53" s="33">
        <f>IF(AQ53="1",BI53,0)</f>
        <v>0</v>
      </c>
      <c r="AD53" s="33">
        <f>IF(AQ53="7",BH53,0)</f>
        <v>0</v>
      </c>
      <c r="AE53" s="33">
        <f>IF(AQ53="7",BI53,0)</f>
        <v>0</v>
      </c>
      <c r="AF53" s="33">
        <f>IF(AQ53="2",BH53,0)</f>
        <v>0</v>
      </c>
      <c r="AG53" s="33">
        <f>IF(AQ53="2",BI53,0)</f>
        <v>0</v>
      </c>
      <c r="AH53" s="33">
        <f>IF(AQ53="0",BJ53,0)</f>
        <v>0</v>
      </c>
      <c r="AI53" s="25"/>
      <c r="AJ53" s="16">
        <f>IF(AN53=0,J53,0)</f>
        <v>0</v>
      </c>
      <c r="AK53" s="16">
        <f>IF(AN53=15,J53,0)</f>
        <v>0</v>
      </c>
      <c r="AL53" s="16">
        <f>IF(AN53=21,J53,0)</f>
        <v>0</v>
      </c>
      <c r="AN53" s="33">
        <v>21</v>
      </c>
      <c r="AO53" s="33">
        <f>G53*0</f>
        <v>0</v>
      </c>
      <c r="AP53" s="33">
        <f>G53*(1-0)</f>
        <v>0</v>
      </c>
      <c r="AQ53" s="28" t="s">
        <v>11</v>
      </c>
      <c r="AV53" s="33">
        <f>AW53+AX53</f>
        <v>0</v>
      </c>
      <c r="AW53" s="33">
        <f>F53*AO53</f>
        <v>0</v>
      </c>
      <c r="AX53" s="33">
        <f>F53*AP53</f>
        <v>0</v>
      </c>
      <c r="AY53" s="34" t="s">
        <v>237</v>
      </c>
      <c r="AZ53" s="34" t="s">
        <v>244</v>
      </c>
      <c r="BA53" s="25" t="s">
        <v>246</v>
      </c>
      <c r="BC53" s="33">
        <f>AW53+AX53</f>
        <v>0</v>
      </c>
      <c r="BD53" s="33">
        <f>G53/(100-BE53)*100</f>
        <v>0</v>
      </c>
      <c r="BE53" s="33">
        <v>0</v>
      </c>
      <c r="BF53" s="33">
        <f>L53</f>
        <v>0</v>
      </c>
      <c r="BH53" s="16">
        <f>F53*AO53</f>
        <v>0</v>
      </c>
      <c r="BI53" s="16">
        <f>F53*AP53</f>
        <v>0</v>
      </c>
      <c r="BJ53" s="16">
        <f>F53*G53</f>
        <v>0</v>
      </c>
    </row>
    <row r="54" spans="1:47" ht="12.75">
      <c r="A54" s="5"/>
      <c r="B54" s="13"/>
      <c r="C54" s="13" t="s">
        <v>98</v>
      </c>
      <c r="D54" s="13" t="s">
        <v>163</v>
      </c>
      <c r="E54" s="5" t="s">
        <v>6</v>
      </c>
      <c r="F54" s="5" t="s">
        <v>6</v>
      </c>
      <c r="G54" s="5" t="s">
        <v>6</v>
      </c>
      <c r="H54" s="36">
        <f>SUM(H55:H56)</f>
        <v>0</v>
      </c>
      <c r="I54" s="36">
        <f>SUM(I55:I56)</f>
        <v>0</v>
      </c>
      <c r="J54" s="36">
        <f>SUM(J55:J56)</f>
        <v>0</v>
      </c>
      <c r="K54" s="25"/>
      <c r="L54" s="36">
        <f>SUM(L55:L56)</f>
        <v>0</v>
      </c>
      <c r="M54" s="25"/>
      <c r="AI54" s="25"/>
      <c r="AS54" s="36">
        <f>SUM(AJ55:AJ56)</f>
        <v>0</v>
      </c>
      <c r="AT54" s="36">
        <f>SUM(AK55:AK56)</f>
        <v>0</v>
      </c>
      <c r="AU54" s="36">
        <f>SUM(AL55:AL56)</f>
        <v>0</v>
      </c>
    </row>
    <row r="55" spans="1:62" ht="12.75">
      <c r="A55" s="4" t="s">
        <v>38</v>
      </c>
      <c r="B55" s="4"/>
      <c r="C55" s="4" t="s">
        <v>99</v>
      </c>
      <c r="D55" s="4" t="s">
        <v>164</v>
      </c>
      <c r="E55" s="4" t="s">
        <v>194</v>
      </c>
      <c r="F55" s="16">
        <v>30</v>
      </c>
      <c r="G55" s="16"/>
      <c r="H55" s="16">
        <f>F55*AO55</f>
        <v>0</v>
      </c>
      <c r="I55" s="16">
        <f>F55*AP55</f>
        <v>0</v>
      </c>
      <c r="J55" s="16">
        <f>F55*G55</f>
        <v>0</v>
      </c>
      <c r="K55" s="16">
        <v>0</v>
      </c>
      <c r="L55" s="16">
        <f>F55*K55</f>
        <v>0</v>
      </c>
      <c r="M55" s="28" t="s">
        <v>217</v>
      </c>
      <c r="Z55" s="33">
        <f>IF(AQ55="5",BJ55,0)</f>
        <v>0</v>
      </c>
      <c r="AB55" s="33">
        <f>IF(AQ55="1",BH55,0)</f>
        <v>0</v>
      </c>
      <c r="AC55" s="33">
        <f>IF(AQ55="1",BI55,0)</f>
        <v>0</v>
      </c>
      <c r="AD55" s="33">
        <f>IF(AQ55="7",BH55,0)</f>
        <v>0</v>
      </c>
      <c r="AE55" s="33">
        <f>IF(AQ55="7",BI55,0)</f>
        <v>0</v>
      </c>
      <c r="AF55" s="33">
        <f>IF(AQ55="2",BH55,0)</f>
        <v>0</v>
      </c>
      <c r="AG55" s="33">
        <f>IF(AQ55="2",BI55,0)</f>
        <v>0</v>
      </c>
      <c r="AH55" s="33">
        <f>IF(AQ55="0",BJ55,0)</f>
        <v>0</v>
      </c>
      <c r="AI55" s="25"/>
      <c r="AJ55" s="16">
        <f>IF(AN55=0,J55,0)</f>
        <v>0</v>
      </c>
      <c r="AK55" s="16">
        <f>IF(AN55=15,J55,0)</f>
        <v>0</v>
      </c>
      <c r="AL55" s="16">
        <f>IF(AN55=21,J55,0)</f>
        <v>0</v>
      </c>
      <c r="AN55" s="33">
        <v>21</v>
      </c>
      <c r="AO55" s="33">
        <f>G55*0</f>
        <v>0</v>
      </c>
      <c r="AP55" s="33">
        <f>G55*(1-0)</f>
        <v>0</v>
      </c>
      <c r="AQ55" s="28" t="s">
        <v>8</v>
      </c>
      <c r="AV55" s="33">
        <f>AW55+AX55</f>
        <v>0</v>
      </c>
      <c r="AW55" s="33">
        <f>F55*AO55</f>
        <v>0</v>
      </c>
      <c r="AX55" s="33">
        <f>F55*AP55</f>
        <v>0</v>
      </c>
      <c r="AY55" s="34" t="s">
        <v>238</v>
      </c>
      <c r="AZ55" s="34" t="s">
        <v>244</v>
      </c>
      <c r="BA55" s="25" t="s">
        <v>246</v>
      </c>
      <c r="BC55" s="33">
        <f>AW55+AX55</f>
        <v>0</v>
      </c>
      <c r="BD55" s="33">
        <f>G55/(100-BE55)*100</f>
        <v>0</v>
      </c>
      <c r="BE55" s="33">
        <v>0</v>
      </c>
      <c r="BF55" s="33">
        <f>L55</f>
        <v>0</v>
      </c>
      <c r="BH55" s="16">
        <f>F55*AO55</f>
        <v>0</v>
      </c>
      <c r="BI55" s="16">
        <f>F55*AP55</f>
        <v>0</v>
      </c>
      <c r="BJ55" s="16">
        <f>F55*G55</f>
        <v>0</v>
      </c>
    </row>
    <row r="56" spans="1:62" ht="12.75">
      <c r="A56" s="4" t="s">
        <v>39</v>
      </c>
      <c r="B56" s="4"/>
      <c r="C56" s="4" t="s">
        <v>100</v>
      </c>
      <c r="D56" s="4" t="s">
        <v>165</v>
      </c>
      <c r="E56" s="4" t="s">
        <v>194</v>
      </c>
      <c r="F56" s="16">
        <v>30</v>
      </c>
      <c r="G56" s="16"/>
      <c r="H56" s="16">
        <f>F56*AO56</f>
        <v>0</v>
      </c>
      <c r="I56" s="16">
        <f>F56*AP56</f>
        <v>0</v>
      </c>
      <c r="J56" s="16">
        <f>F56*G56</f>
        <v>0</v>
      </c>
      <c r="K56" s="16">
        <v>0</v>
      </c>
      <c r="L56" s="16">
        <f>F56*K56</f>
        <v>0</v>
      </c>
      <c r="M56" s="28" t="s">
        <v>217</v>
      </c>
      <c r="Z56" s="33">
        <f>IF(AQ56="5",BJ56,0)</f>
        <v>0</v>
      </c>
      <c r="AB56" s="33">
        <f>IF(AQ56="1",BH56,0)</f>
        <v>0</v>
      </c>
      <c r="AC56" s="33">
        <f>IF(AQ56="1",BI56,0)</f>
        <v>0</v>
      </c>
      <c r="AD56" s="33">
        <f>IF(AQ56="7",BH56,0)</f>
        <v>0</v>
      </c>
      <c r="AE56" s="33">
        <f>IF(AQ56="7",BI56,0)</f>
        <v>0</v>
      </c>
      <c r="AF56" s="33">
        <f>IF(AQ56="2",BH56,0)</f>
        <v>0</v>
      </c>
      <c r="AG56" s="33">
        <f>IF(AQ56="2",BI56,0)</f>
        <v>0</v>
      </c>
      <c r="AH56" s="33">
        <f>IF(AQ56="0",BJ56,0)</f>
        <v>0</v>
      </c>
      <c r="AI56" s="25"/>
      <c r="AJ56" s="16">
        <f>IF(AN56=0,J56,0)</f>
        <v>0</v>
      </c>
      <c r="AK56" s="16">
        <f>IF(AN56=15,J56,0)</f>
        <v>0</v>
      </c>
      <c r="AL56" s="16">
        <f>IF(AN56=21,J56,0)</f>
        <v>0</v>
      </c>
      <c r="AN56" s="33">
        <v>21</v>
      </c>
      <c r="AO56" s="33">
        <f>G56*0</f>
        <v>0</v>
      </c>
      <c r="AP56" s="33">
        <f>G56*(1-0)</f>
        <v>0</v>
      </c>
      <c r="AQ56" s="28" t="s">
        <v>8</v>
      </c>
      <c r="AV56" s="33">
        <f>AW56+AX56</f>
        <v>0</v>
      </c>
      <c r="AW56" s="33">
        <f>F56*AO56</f>
        <v>0</v>
      </c>
      <c r="AX56" s="33">
        <f>F56*AP56</f>
        <v>0</v>
      </c>
      <c r="AY56" s="34" t="s">
        <v>238</v>
      </c>
      <c r="AZ56" s="34" t="s">
        <v>244</v>
      </c>
      <c r="BA56" s="25" t="s">
        <v>246</v>
      </c>
      <c r="BC56" s="33">
        <f>AW56+AX56</f>
        <v>0</v>
      </c>
      <c r="BD56" s="33">
        <f>G56/(100-BE56)*100</f>
        <v>0</v>
      </c>
      <c r="BE56" s="33">
        <v>0</v>
      </c>
      <c r="BF56" s="33">
        <f>L56</f>
        <v>0</v>
      </c>
      <c r="BH56" s="16">
        <f>F56*AO56</f>
        <v>0</v>
      </c>
      <c r="BI56" s="16">
        <f>F56*AP56</f>
        <v>0</v>
      </c>
      <c r="BJ56" s="16">
        <f>F56*G56</f>
        <v>0</v>
      </c>
    </row>
    <row r="57" spans="1:47" ht="12.75">
      <c r="A57" s="5"/>
      <c r="B57" s="13"/>
      <c r="C57" s="13" t="s">
        <v>101</v>
      </c>
      <c r="D57" s="13" t="s">
        <v>166</v>
      </c>
      <c r="E57" s="5" t="s">
        <v>6</v>
      </c>
      <c r="F57" s="5" t="s">
        <v>6</v>
      </c>
      <c r="G57" s="5" t="s">
        <v>6</v>
      </c>
      <c r="H57" s="36">
        <f>SUM(H58:H60)</f>
        <v>0</v>
      </c>
      <c r="I57" s="36">
        <f>SUM(I58:I60)</f>
        <v>0</v>
      </c>
      <c r="J57" s="36">
        <f>SUM(J58:J60)</f>
        <v>0</v>
      </c>
      <c r="K57" s="25"/>
      <c r="L57" s="36">
        <f>SUM(L58:L60)</f>
        <v>8.190000000000001</v>
      </c>
      <c r="M57" s="25"/>
      <c r="AI57" s="25"/>
      <c r="AS57" s="36">
        <f>SUM(AJ58:AJ60)</f>
        <v>0</v>
      </c>
      <c r="AT57" s="36">
        <f>SUM(AK58:AK60)</f>
        <v>0</v>
      </c>
      <c r="AU57" s="36">
        <f>SUM(AL58:AL60)</f>
        <v>0</v>
      </c>
    </row>
    <row r="58" spans="1:62" ht="12.75">
      <c r="A58" s="4" t="s">
        <v>40</v>
      </c>
      <c r="B58" s="4"/>
      <c r="C58" s="4" t="s">
        <v>102</v>
      </c>
      <c r="D58" s="4" t="s">
        <v>167</v>
      </c>
      <c r="E58" s="4" t="s">
        <v>194</v>
      </c>
      <c r="F58" s="16">
        <v>30</v>
      </c>
      <c r="G58" s="16"/>
      <c r="H58" s="16">
        <f>F58*AO58</f>
        <v>0</v>
      </c>
      <c r="I58" s="16">
        <f>F58*AP58</f>
        <v>0</v>
      </c>
      <c r="J58" s="16">
        <f>F58*G58</f>
        <v>0</v>
      </c>
      <c r="K58" s="16">
        <v>0</v>
      </c>
      <c r="L58" s="16">
        <f>F58*K58</f>
        <v>0</v>
      </c>
      <c r="M58" s="28" t="s">
        <v>217</v>
      </c>
      <c r="Z58" s="33">
        <f>IF(AQ58="5",BJ58,0)</f>
        <v>0</v>
      </c>
      <c r="AB58" s="33">
        <f>IF(AQ58="1",BH58,0)</f>
        <v>0</v>
      </c>
      <c r="AC58" s="33">
        <f>IF(AQ58="1",BI58,0)</f>
        <v>0</v>
      </c>
      <c r="AD58" s="33">
        <f>IF(AQ58="7",BH58,0)</f>
        <v>0</v>
      </c>
      <c r="AE58" s="33">
        <f>IF(AQ58="7",BI58,0)</f>
        <v>0</v>
      </c>
      <c r="AF58" s="33">
        <f>IF(AQ58="2",BH58,0)</f>
        <v>0</v>
      </c>
      <c r="AG58" s="33">
        <f>IF(AQ58="2",BI58,0)</f>
        <v>0</v>
      </c>
      <c r="AH58" s="33">
        <f>IF(AQ58="0",BJ58,0)</f>
        <v>0</v>
      </c>
      <c r="AI58" s="25"/>
      <c r="AJ58" s="16">
        <f>IF(AN58=0,J58,0)</f>
        <v>0</v>
      </c>
      <c r="AK58" s="16">
        <f>IF(AN58=15,J58,0)</f>
        <v>0</v>
      </c>
      <c r="AL58" s="16">
        <f>IF(AN58=21,J58,0)</f>
        <v>0</v>
      </c>
      <c r="AN58" s="33">
        <v>21</v>
      </c>
      <c r="AO58" s="33">
        <f>G58*0</f>
        <v>0</v>
      </c>
      <c r="AP58" s="33">
        <f>G58*(1-0)</f>
        <v>0</v>
      </c>
      <c r="AQ58" s="28" t="s">
        <v>8</v>
      </c>
      <c r="AV58" s="33">
        <f>AW58+AX58</f>
        <v>0</v>
      </c>
      <c r="AW58" s="33">
        <f>F58*AO58</f>
        <v>0</v>
      </c>
      <c r="AX58" s="33">
        <f>F58*AP58</f>
        <v>0</v>
      </c>
      <c r="AY58" s="34" t="s">
        <v>239</v>
      </c>
      <c r="AZ58" s="34" t="s">
        <v>244</v>
      </c>
      <c r="BA58" s="25" t="s">
        <v>246</v>
      </c>
      <c r="BC58" s="33">
        <f>AW58+AX58</f>
        <v>0</v>
      </c>
      <c r="BD58" s="33">
        <f>G58/(100-BE58)*100</f>
        <v>0</v>
      </c>
      <c r="BE58" s="33">
        <v>0</v>
      </c>
      <c r="BF58" s="33">
        <f>L58</f>
        <v>0</v>
      </c>
      <c r="BH58" s="16">
        <f>F58*AO58</f>
        <v>0</v>
      </c>
      <c r="BI58" s="16">
        <f>F58*AP58</f>
        <v>0</v>
      </c>
      <c r="BJ58" s="16">
        <f>F58*G58</f>
        <v>0</v>
      </c>
    </row>
    <row r="59" spans="1:62" ht="12.75">
      <c r="A59" s="4" t="s">
        <v>41</v>
      </c>
      <c r="B59" s="4"/>
      <c r="C59" s="4" t="s">
        <v>103</v>
      </c>
      <c r="D59" s="4" t="s">
        <v>168</v>
      </c>
      <c r="E59" s="4" t="s">
        <v>194</v>
      </c>
      <c r="F59" s="16">
        <v>30</v>
      </c>
      <c r="G59" s="16"/>
      <c r="H59" s="16">
        <f>F59*AO59</f>
        <v>0</v>
      </c>
      <c r="I59" s="16">
        <f>F59*AP59</f>
        <v>0</v>
      </c>
      <c r="J59" s="16">
        <f>F59*G59</f>
        <v>0</v>
      </c>
      <c r="K59" s="16">
        <v>0</v>
      </c>
      <c r="L59" s="16">
        <f>F59*K59</f>
        <v>0</v>
      </c>
      <c r="M59" s="28" t="s">
        <v>217</v>
      </c>
      <c r="Z59" s="33">
        <f>IF(AQ59="5",BJ59,0)</f>
        <v>0</v>
      </c>
      <c r="AB59" s="33">
        <f>IF(AQ59="1",BH59,0)</f>
        <v>0</v>
      </c>
      <c r="AC59" s="33">
        <f>IF(AQ59="1",BI59,0)</f>
        <v>0</v>
      </c>
      <c r="AD59" s="33">
        <f>IF(AQ59="7",BH59,0)</f>
        <v>0</v>
      </c>
      <c r="AE59" s="33">
        <f>IF(AQ59="7",BI59,0)</f>
        <v>0</v>
      </c>
      <c r="AF59" s="33">
        <f>IF(AQ59="2",BH59,0)</f>
        <v>0</v>
      </c>
      <c r="AG59" s="33">
        <f>IF(AQ59="2",BI59,0)</f>
        <v>0</v>
      </c>
      <c r="AH59" s="33">
        <f>IF(AQ59="0",BJ59,0)</f>
        <v>0</v>
      </c>
      <c r="AI59" s="25"/>
      <c r="AJ59" s="16">
        <f>IF(AN59=0,J59,0)</f>
        <v>0</v>
      </c>
      <c r="AK59" s="16">
        <f>IF(AN59=15,J59,0)</f>
        <v>0</v>
      </c>
      <c r="AL59" s="16">
        <f>IF(AN59=21,J59,0)</f>
        <v>0</v>
      </c>
      <c r="AN59" s="33">
        <v>21</v>
      </c>
      <c r="AO59" s="33">
        <f>G59*0</f>
        <v>0</v>
      </c>
      <c r="AP59" s="33">
        <f>G59*(1-0)</f>
        <v>0</v>
      </c>
      <c r="AQ59" s="28" t="s">
        <v>8</v>
      </c>
      <c r="AV59" s="33">
        <f>AW59+AX59</f>
        <v>0</v>
      </c>
      <c r="AW59" s="33">
        <f>F59*AO59</f>
        <v>0</v>
      </c>
      <c r="AX59" s="33">
        <f>F59*AP59</f>
        <v>0</v>
      </c>
      <c r="AY59" s="34" t="s">
        <v>239</v>
      </c>
      <c r="AZ59" s="34" t="s">
        <v>244</v>
      </c>
      <c r="BA59" s="25" t="s">
        <v>246</v>
      </c>
      <c r="BC59" s="33">
        <f>AW59+AX59</f>
        <v>0</v>
      </c>
      <c r="BD59" s="33">
        <f>G59/(100-BE59)*100</f>
        <v>0</v>
      </c>
      <c r="BE59" s="33">
        <v>0</v>
      </c>
      <c r="BF59" s="33">
        <f>L59</f>
        <v>0</v>
      </c>
      <c r="BH59" s="16">
        <f>F59*AO59</f>
        <v>0</v>
      </c>
      <c r="BI59" s="16">
        <f>F59*AP59</f>
        <v>0</v>
      </c>
      <c r="BJ59" s="16">
        <f>F59*G59</f>
        <v>0</v>
      </c>
    </row>
    <row r="60" spans="1:62" ht="12.75">
      <c r="A60" s="4" t="s">
        <v>42</v>
      </c>
      <c r="B60" s="4"/>
      <c r="C60" s="4" t="s">
        <v>104</v>
      </c>
      <c r="D60" s="4" t="s">
        <v>169</v>
      </c>
      <c r="E60" s="4" t="s">
        <v>194</v>
      </c>
      <c r="F60" s="16">
        <v>30</v>
      </c>
      <c r="G60" s="16"/>
      <c r="H60" s="16">
        <f>F60*AO60</f>
        <v>0</v>
      </c>
      <c r="I60" s="16">
        <f>F60*AP60</f>
        <v>0</v>
      </c>
      <c r="J60" s="16">
        <f>F60*G60</f>
        <v>0</v>
      </c>
      <c r="K60" s="16">
        <v>0.273</v>
      </c>
      <c r="L60" s="16">
        <f>F60*K60</f>
        <v>8.190000000000001</v>
      </c>
      <c r="M60" s="28" t="s">
        <v>217</v>
      </c>
      <c r="Z60" s="33">
        <f>IF(AQ60="5",BJ60,0)</f>
        <v>0</v>
      </c>
      <c r="AB60" s="33">
        <f>IF(AQ60="1",BH60,0)</f>
        <v>0</v>
      </c>
      <c r="AC60" s="33">
        <f>IF(AQ60="1",BI60,0)</f>
        <v>0</v>
      </c>
      <c r="AD60" s="33">
        <f>IF(AQ60="7",BH60,0)</f>
        <v>0</v>
      </c>
      <c r="AE60" s="33">
        <f>IF(AQ60="7",BI60,0)</f>
        <v>0</v>
      </c>
      <c r="AF60" s="33">
        <f>IF(AQ60="2",BH60,0)</f>
        <v>0</v>
      </c>
      <c r="AG60" s="33">
        <f>IF(AQ60="2",BI60,0)</f>
        <v>0</v>
      </c>
      <c r="AH60" s="33">
        <f>IF(AQ60="0",BJ60,0)</f>
        <v>0</v>
      </c>
      <c r="AI60" s="25"/>
      <c r="AJ60" s="16">
        <f>IF(AN60=0,J60,0)</f>
        <v>0</v>
      </c>
      <c r="AK60" s="16">
        <f>IF(AN60=15,J60,0)</f>
        <v>0</v>
      </c>
      <c r="AL60" s="16">
        <f>IF(AN60=21,J60,0)</f>
        <v>0</v>
      </c>
      <c r="AN60" s="33">
        <v>21</v>
      </c>
      <c r="AO60" s="33">
        <f>G60*0.67355341519006</f>
        <v>0</v>
      </c>
      <c r="AP60" s="33">
        <f>G60*(1-0.67355341519006)</f>
        <v>0</v>
      </c>
      <c r="AQ60" s="28" t="s">
        <v>8</v>
      </c>
      <c r="AV60" s="33">
        <f>AW60+AX60</f>
        <v>0</v>
      </c>
      <c r="AW60" s="33">
        <f>F60*AO60</f>
        <v>0</v>
      </c>
      <c r="AX60" s="33">
        <f>F60*AP60</f>
        <v>0</v>
      </c>
      <c r="AY60" s="34" t="s">
        <v>239</v>
      </c>
      <c r="AZ60" s="34" t="s">
        <v>244</v>
      </c>
      <c r="BA60" s="25" t="s">
        <v>246</v>
      </c>
      <c r="BC60" s="33">
        <f>AW60+AX60</f>
        <v>0</v>
      </c>
      <c r="BD60" s="33">
        <f>G60/(100-BE60)*100</f>
        <v>0</v>
      </c>
      <c r="BE60" s="33">
        <v>0</v>
      </c>
      <c r="BF60" s="33">
        <f>L60</f>
        <v>8.190000000000001</v>
      </c>
      <c r="BH60" s="16">
        <f>F60*AO60</f>
        <v>0</v>
      </c>
      <c r="BI60" s="16">
        <f>F60*AP60</f>
        <v>0</v>
      </c>
      <c r="BJ60" s="16">
        <f>F60*G60</f>
        <v>0</v>
      </c>
    </row>
    <row r="61" spans="1:47" ht="12.75">
      <c r="A61" s="5"/>
      <c r="B61" s="13"/>
      <c r="C61" s="13" t="s">
        <v>105</v>
      </c>
      <c r="D61" s="13" t="s">
        <v>170</v>
      </c>
      <c r="E61" s="5" t="s">
        <v>6</v>
      </c>
      <c r="F61" s="5" t="s">
        <v>6</v>
      </c>
      <c r="G61" s="5" t="s">
        <v>6</v>
      </c>
      <c r="H61" s="36">
        <f>SUM(H62:H70)</f>
        <v>0</v>
      </c>
      <c r="I61" s="36">
        <f>SUM(I62:I70)</f>
        <v>0</v>
      </c>
      <c r="J61" s="36">
        <f>SUM(J62:J70)</f>
        <v>0</v>
      </c>
      <c r="K61" s="25"/>
      <c r="L61" s="36">
        <f>SUM(L62:L70)</f>
        <v>0</v>
      </c>
      <c r="M61" s="25"/>
      <c r="AI61" s="25"/>
      <c r="AS61" s="36">
        <f>SUM(AJ62:AJ70)</f>
        <v>0</v>
      </c>
      <c r="AT61" s="36">
        <f>SUM(AK62:AK70)</f>
        <v>0</v>
      </c>
      <c r="AU61" s="36">
        <f>SUM(AL62:AL70)</f>
        <v>0</v>
      </c>
    </row>
    <row r="62" spans="1:62" ht="12.75">
      <c r="A62" s="4" t="s">
        <v>43</v>
      </c>
      <c r="B62" s="4"/>
      <c r="C62" s="4" t="s">
        <v>106</v>
      </c>
      <c r="D62" s="4" t="s">
        <v>171</v>
      </c>
      <c r="E62" s="4" t="s">
        <v>197</v>
      </c>
      <c r="F62" s="16">
        <v>10.452</v>
      </c>
      <c r="G62" s="16"/>
      <c r="H62" s="16">
        <f aca="true" t="shared" si="26" ref="H62:H70">F62*AO62</f>
        <v>0</v>
      </c>
      <c r="I62" s="16">
        <f aca="true" t="shared" si="27" ref="I62:I70">F62*AP62</f>
        <v>0</v>
      </c>
      <c r="J62" s="16">
        <f aca="true" t="shared" si="28" ref="J62:J70">F62*G62</f>
        <v>0</v>
      </c>
      <c r="K62" s="16">
        <v>0</v>
      </c>
      <c r="L62" s="16">
        <f aca="true" t="shared" si="29" ref="L62:L70">F62*K62</f>
        <v>0</v>
      </c>
      <c r="M62" s="28" t="s">
        <v>217</v>
      </c>
      <c r="Z62" s="33">
        <f aca="true" t="shared" si="30" ref="Z62:Z70">IF(AQ62="5",BJ62,0)</f>
        <v>0</v>
      </c>
      <c r="AB62" s="33">
        <f aca="true" t="shared" si="31" ref="AB62:AB70">IF(AQ62="1",BH62,0)</f>
        <v>0</v>
      </c>
      <c r="AC62" s="33">
        <f aca="true" t="shared" si="32" ref="AC62:AC70">IF(AQ62="1",BI62,0)</f>
        <v>0</v>
      </c>
      <c r="AD62" s="33">
        <f aca="true" t="shared" si="33" ref="AD62:AD70">IF(AQ62="7",BH62,0)</f>
        <v>0</v>
      </c>
      <c r="AE62" s="33">
        <f aca="true" t="shared" si="34" ref="AE62:AE70">IF(AQ62="7",BI62,0)</f>
        <v>0</v>
      </c>
      <c r="AF62" s="33">
        <f aca="true" t="shared" si="35" ref="AF62:AF70">IF(AQ62="2",BH62,0)</f>
        <v>0</v>
      </c>
      <c r="AG62" s="33">
        <f aca="true" t="shared" si="36" ref="AG62:AG70">IF(AQ62="2",BI62,0)</f>
        <v>0</v>
      </c>
      <c r="AH62" s="33">
        <f aca="true" t="shared" si="37" ref="AH62:AH70">IF(AQ62="0",BJ62,0)</f>
        <v>0</v>
      </c>
      <c r="AI62" s="25"/>
      <c r="AJ62" s="16">
        <f aca="true" t="shared" si="38" ref="AJ62:AJ70">IF(AN62=0,J62,0)</f>
        <v>0</v>
      </c>
      <c r="AK62" s="16">
        <f aca="true" t="shared" si="39" ref="AK62:AK70">IF(AN62=15,J62,0)</f>
        <v>0</v>
      </c>
      <c r="AL62" s="16">
        <f aca="true" t="shared" si="40" ref="AL62:AL70">IF(AN62=21,J62,0)</f>
        <v>0</v>
      </c>
      <c r="AN62" s="33">
        <v>21</v>
      </c>
      <c r="AO62" s="33">
        <f aca="true" t="shared" si="41" ref="AO62:AO70">G62*0</f>
        <v>0</v>
      </c>
      <c r="AP62" s="33">
        <f aca="true" t="shared" si="42" ref="AP62:AP70">G62*(1-0)</f>
        <v>0</v>
      </c>
      <c r="AQ62" s="28" t="s">
        <v>11</v>
      </c>
      <c r="AV62" s="33">
        <f aca="true" t="shared" si="43" ref="AV62:AV70">AW62+AX62</f>
        <v>0</v>
      </c>
      <c r="AW62" s="33">
        <f aca="true" t="shared" si="44" ref="AW62:AW70">F62*AO62</f>
        <v>0</v>
      </c>
      <c r="AX62" s="33">
        <f aca="true" t="shared" si="45" ref="AX62:AX70">F62*AP62</f>
        <v>0</v>
      </c>
      <c r="AY62" s="34" t="s">
        <v>240</v>
      </c>
      <c r="AZ62" s="34" t="s">
        <v>244</v>
      </c>
      <c r="BA62" s="25" t="s">
        <v>246</v>
      </c>
      <c r="BC62" s="33">
        <f aca="true" t="shared" si="46" ref="BC62:BC70">AW62+AX62</f>
        <v>0</v>
      </c>
      <c r="BD62" s="33">
        <f aca="true" t="shared" si="47" ref="BD62:BD70">G62/(100-BE62)*100</f>
        <v>0</v>
      </c>
      <c r="BE62" s="33">
        <v>0</v>
      </c>
      <c r="BF62" s="33">
        <f aca="true" t="shared" si="48" ref="BF62:BF70">L62</f>
        <v>0</v>
      </c>
      <c r="BH62" s="16">
        <f aca="true" t="shared" si="49" ref="BH62:BH70">F62*AO62</f>
        <v>0</v>
      </c>
      <c r="BI62" s="16">
        <f aca="true" t="shared" si="50" ref="BI62:BI70">F62*AP62</f>
        <v>0</v>
      </c>
      <c r="BJ62" s="16">
        <f aca="true" t="shared" si="51" ref="BJ62:BJ70">F62*G62</f>
        <v>0</v>
      </c>
    </row>
    <row r="63" spans="1:62" ht="12.75">
      <c r="A63" s="4" t="s">
        <v>44</v>
      </c>
      <c r="B63" s="4"/>
      <c r="C63" s="4" t="s">
        <v>107</v>
      </c>
      <c r="D63" s="4" t="s">
        <v>172</v>
      </c>
      <c r="E63" s="4" t="s">
        <v>197</v>
      </c>
      <c r="F63" s="16">
        <v>250.848</v>
      </c>
      <c r="G63" s="16"/>
      <c r="H63" s="16">
        <f t="shared" si="26"/>
        <v>0</v>
      </c>
      <c r="I63" s="16">
        <f t="shared" si="27"/>
        <v>0</v>
      </c>
      <c r="J63" s="16">
        <f t="shared" si="28"/>
        <v>0</v>
      </c>
      <c r="K63" s="16">
        <v>0</v>
      </c>
      <c r="L63" s="16">
        <f t="shared" si="29"/>
        <v>0</v>
      </c>
      <c r="M63" s="28" t="s">
        <v>217</v>
      </c>
      <c r="Z63" s="33">
        <f t="shared" si="30"/>
        <v>0</v>
      </c>
      <c r="AB63" s="33">
        <f t="shared" si="31"/>
        <v>0</v>
      </c>
      <c r="AC63" s="33">
        <f t="shared" si="32"/>
        <v>0</v>
      </c>
      <c r="AD63" s="33">
        <f t="shared" si="33"/>
        <v>0</v>
      </c>
      <c r="AE63" s="33">
        <f t="shared" si="34"/>
        <v>0</v>
      </c>
      <c r="AF63" s="33">
        <f t="shared" si="35"/>
        <v>0</v>
      </c>
      <c r="AG63" s="33">
        <f t="shared" si="36"/>
        <v>0</v>
      </c>
      <c r="AH63" s="33">
        <f t="shared" si="37"/>
        <v>0</v>
      </c>
      <c r="AI63" s="25"/>
      <c r="AJ63" s="16">
        <f t="shared" si="38"/>
        <v>0</v>
      </c>
      <c r="AK63" s="16">
        <f t="shared" si="39"/>
        <v>0</v>
      </c>
      <c r="AL63" s="16">
        <f t="shared" si="40"/>
        <v>0</v>
      </c>
      <c r="AN63" s="33">
        <v>21</v>
      </c>
      <c r="AO63" s="33">
        <f t="shared" si="41"/>
        <v>0</v>
      </c>
      <c r="AP63" s="33">
        <f t="shared" si="42"/>
        <v>0</v>
      </c>
      <c r="AQ63" s="28" t="s">
        <v>11</v>
      </c>
      <c r="AV63" s="33">
        <f t="shared" si="43"/>
        <v>0</v>
      </c>
      <c r="AW63" s="33">
        <f t="shared" si="44"/>
        <v>0</v>
      </c>
      <c r="AX63" s="33">
        <f t="shared" si="45"/>
        <v>0</v>
      </c>
      <c r="AY63" s="34" t="s">
        <v>240</v>
      </c>
      <c r="AZ63" s="34" t="s">
        <v>244</v>
      </c>
      <c r="BA63" s="25" t="s">
        <v>246</v>
      </c>
      <c r="BC63" s="33">
        <f t="shared" si="46"/>
        <v>0</v>
      </c>
      <c r="BD63" s="33">
        <f t="shared" si="47"/>
        <v>0</v>
      </c>
      <c r="BE63" s="33">
        <v>0</v>
      </c>
      <c r="BF63" s="33">
        <f t="shared" si="48"/>
        <v>0</v>
      </c>
      <c r="BH63" s="16">
        <f t="shared" si="49"/>
        <v>0</v>
      </c>
      <c r="BI63" s="16">
        <f t="shared" si="50"/>
        <v>0</v>
      </c>
      <c r="BJ63" s="16">
        <f t="shared" si="51"/>
        <v>0</v>
      </c>
    </row>
    <row r="64" spans="1:62" ht="12.75">
      <c r="A64" s="4" t="s">
        <v>45</v>
      </c>
      <c r="B64" s="4"/>
      <c r="C64" s="4" t="s">
        <v>108</v>
      </c>
      <c r="D64" s="4" t="s">
        <v>173</v>
      </c>
      <c r="E64" s="4" t="s">
        <v>197</v>
      </c>
      <c r="F64" s="16">
        <v>24.25</v>
      </c>
      <c r="G64" s="16"/>
      <c r="H64" s="16">
        <f t="shared" si="26"/>
        <v>0</v>
      </c>
      <c r="I64" s="16">
        <f t="shared" si="27"/>
        <v>0</v>
      </c>
      <c r="J64" s="16">
        <f t="shared" si="28"/>
        <v>0</v>
      </c>
      <c r="K64" s="16">
        <v>0</v>
      </c>
      <c r="L64" s="16">
        <f t="shared" si="29"/>
        <v>0</v>
      </c>
      <c r="M64" s="28" t="s">
        <v>217</v>
      </c>
      <c r="Z64" s="33">
        <f t="shared" si="30"/>
        <v>0</v>
      </c>
      <c r="AB64" s="33">
        <f t="shared" si="31"/>
        <v>0</v>
      </c>
      <c r="AC64" s="33">
        <f t="shared" si="32"/>
        <v>0</v>
      </c>
      <c r="AD64" s="33">
        <f t="shared" si="33"/>
        <v>0</v>
      </c>
      <c r="AE64" s="33">
        <f t="shared" si="34"/>
        <v>0</v>
      </c>
      <c r="AF64" s="33">
        <f t="shared" si="35"/>
        <v>0</v>
      </c>
      <c r="AG64" s="33">
        <f t="shared" si="36"/>
        <v>0</v>
      </c>
      <c r="AH64" s="33">
        <f t="shared" si="37"/>
        <v>0</v>
      </c>
      <c r="AI64" s="25"/>
      <c r="AJ64" s="16">
        <f t="shared" si="38"/>
        <v>0</v>
      </c>
      <c r="AK64" s="16">
        <f t="shared" si="39"/>
        <v>0</v>
      </c>
      <c r="AL64" s="16">
        <f t="shared" si="40"/>
        <v>0</v>
      </c>
      <c r="AN64" s="33">
        <v>21</v>
      </c>
      <c r="AO64" s="33">
        <f t="shared" si="41"/>
        <v>0</v>
      </c>
      <c r="AP64" s="33">
        <f t="shared" si="42"/>
        <v>0</v>
      </c>
      <c r="AQ64" s="28" t="s">
        <v>11</v>
      </c>
      <c r="AV64" s="33">
        <f t="shared" si="43"/>
        <v>0</v>
      </c>
      <c r="AW64" s="33">
        <f t="shared" si="44"/>
        <v>0</v>
      </c>
      <c r="AX64" s="33">
        <f t="shared" si="45"/>
        <v>0</v>
      </c>
      <c r="AY64" s="34" t="s">
        <v>240</v>
      </c>
      <c r="AZ64" s="34" t="s">
        <v>244</v>
      </c>
      <c r="BA64" s="25" t="s">
        <v>246</v>
      </c>
      <c r="BC64" s="33">
        <f t="shared" si="46"/>
        <v>0</v>
      </c>
      <c r="BD64" s="33">
        <f t="shared" si="47"/>
        <v>0</v>
      </c>
      <c r="BE64" s="33">
        <v>0</v>
      </c>
      <c r="BF64" s="33">
        <f t="shared" si="48"/>
        <v>0</v>
      </c>
      <c r="BH64" s="16">
        <f t="shared" si="49"/>
        <v>0</v>
      </c>
      <c r="BI64" s="16">
        <f t="shared" si="50"/>
        <v>0</v>
      </c>
      <c r="BJ64" s="16">
        <f t="shared" si="51"/>
        <v>0</v>
      </c>
    </row>
    <row r="65" spans="1:62" ht="12.75">
      <c r="A65" s="4" t="s">
        <v>46</v>
      </c>
      <c r="B65" s="4"/>
      <c r="C65" s="4" t="s">
        <v>106</v>
      </c>
      <c r="D65" s="4" t="s">
        <v>174</v>
      </c>
      <c r="E65" s="4" t="s">
        <v>197</v>
      </c>
      <c r="F65" s="16">
        <v>26.4</v>
      </c>
      <c r="G65" s="16"/>
      <c r="H65" s="16">
        <f t="shared" si="26"/>
        <v>0</v>
      </c>
      <c r="I65" s="16">
        <f t="shared" si="27"/>
        <v>0</v>
      </c>
      <c r="J65" s="16">
        <f t="shared" si="28"/>
        <v>0</v>
      </c>
      <c r="K65" s="16">
        <v>0</v>
      </c>
      <c r="L65" s="16">
        <f t="shared" si="29"/>
        <v>0</v>
      </c>
      <c r="M65" s="28" t="s">
        <v>217</v>
      </c>
      <c r="Z65" s="33">
        <f t="shared" si="30"/>
        <v>0</v>
      </c>
      <c r="AB65" s="33">
        <f t="shared" si="31"/>
        <v>0</v>
      </c>
      <c r="AC65" s="33">
        <f t="shared" si="32"/>
        <v>0</v>
      </c>
      <c r="AD65" s="33">
        <f t="shared" si="33"/>
        <v>0</v>
      </c>
      <c r="AE65" s="33">
        <f t="shared" si="34"/>
        <v>0</v>
      </c>
      <c r="AF65" s="33">
        <f t="shared" si="35"/>
        <v>0</v>
      </c>
      <c r="AG65" s="33">
        <f t="shared" si="36"/>
        <v>0</v>
      </c>
      <c r="AH65" s="33">
        <f t="shared" si="37"/>
        <v>0</v>
      </c>
      <c r="AI65" s="25"/>
      <c r="AJ65" s="16">
        <f t="shared" si="38"/>
        <v>0</v>
      </c>
      <c r="AK65" s="16">
        <f t="shared" si="39"/>
        <v>0</v>
      </c>
      <c r="AL65" s="16">
        <f t="shared" si="40"/>
        <v>0</v>
      </c>
      <c r="AN65" s="33">
        <v>21</v>
      </c>
      <c r="AO65" s="33">
        <f t="shared" si="41"/>
        <v>0</v>
      </c>
      <c r="AP65" s="33">
        <f t="shared" si="42"/>
        <v>0</v>
      </c>
      <c r="AQ65" s="28" t="s">
        <v>11</v>
      </c>
      <c r="AV65" s="33">
        <f t="shared" si="43"/>
        <v>0</v>
      </c>
      <c r="AW65" s="33">
        <f t="shared" si="44"/>
        <v>0</v>
      </c>
      <c r="AX65" s="33">
        <f t="shared" si="45"/>
        <v>0</v>
      </c>
      <c r="AY65" s="34" t="s">
        <v>240</v>
      </c>
      <c r="AZ65" s="34" t="s">
        <v>244</v>
      </c>
      <c r="BA65" s="25" t="s">
        <v>246</v>
      </c>
      <c r="BC65" s="33">
        <f t="shared" si="46"/>
        <v>0</v>
      </c>
      <c r="BD65" s="33">
        <f t="shared" si="47"/>
        <v>0</v>
      </c>
      <c r="BE65" s="33">
        <v>0</v>
      </c>
      <c r="BF65" s="33">
        <f t="shared" si="48"/>
        <v>0</v>
      </c>
      <c r="BH65" s="16">
        <f t="shared" si="49"/>
        <v>0</v>
      </c>
      <c r="BI65" s="16">
        <f t="shared" si="50"/>
        <v>0</v>
      </c>
      <c r="BJ65" s="16">
        <f t="shared" si="51"/>
        <v>0</v>
      </c>
    </row>
    <row r="66" spans="1:62" ht="12.75">
      <c r="A66" s="4" t="s">
        <v>47</v>
      </c>
      <c r="B66" s="4"/>
      <c r="C66" s="4" t="s">
        <v>107</v>
      </c>
      <c r="D66" s="4" t="s">
        <v>175</v>
      </c>
      <c r="E66" s="4" t="s">
        <v>197</v>
      </c>
      <c r="F66" s="16">
        <v>765.6</v>
      </c>
      <c r="G66" s="16"/>
      <c r="H66" s="16">
        <f t="shared" si="26"/>
        <v>0</v>
      </c>
      <c r="I66" s="16">
        <f t="shared" si="27"/>
        <v>0</v>
      </c>
      <c r="J66" s="16">
        <f t="shared" si="28"/>
        <v>0</v>
      </c>
      <c r="K66" s="16">
        <v>0</v>
      </c>
      <c r="L66" s="16">
        <f t="shared" si="29"/>
        <v>0</v>
      </c>
      <c r="M66" s="28" t="s">
        <v>217</v>
      </c>
      <c r="Z66" s="33">
        <f t="shared" si="30"/>
        <v>0</v>
      </c>
      <c r="AB66" s="33">
        <f t="shared" si="31"/>
        <v>0</v>
      </c>
      <c r="AC66" s="33">
        <f t="shared" si="32"/>
        <v>0</v>
      </c>
      <c r="AD66" s="33">
        <f t="shared" si="33"/>
        <v>0</v>
      </c>
      <c r="AE66" s="33">
        <f t="shared" si="34"/>
        <v>0</v>
      </c>
      <c r="AF66" s="33">
        <f t="shared" si="35"/>
        <v>0</v>
      </c>
      <c r="AG66" s="33">
        <f t="shared" si="36"/>
        <v>0</v>
      </c>
      <c r="AH66" s="33">
        <f t="shared" si="37"/>
        <v>0</v>
      </c>
      <c r="AI66" s="25"/>
      <c r="AJ66" s="16">
        <f t="shared" si="38"/>
        <v>0</v>
      </c>
      <c r="AK66" s="16">
        <f t="shared" si="39"/>
        <v>0</v>
      </c>
      <c r="AL66" s="16">
        <f t="shared" si="40"/>
        <v>0</v>
      </c>
      <c r="AN66" s="33">
        <v>21</v>
      </c>
      <c r="AO66" s="33">
        <f t="shared" si="41"/>
        <v>0</v>
      </c>
      <c r="AP66" s="33">
        <f t="shared" si="42"/>
        <v>0</v>
      </c>
      <c r="AQ66" s="28" t="s">
        <v>11</v>
      </c>
      <c r="AV66" s="33">
        <f t="shared" si="43"/>
        <v>0</v>
      </c>
      <c r="AW66" s="33">
        <f t="shared" si="44"/>
        <v>0</v>
      </c>
      <c r="AX66" s="33">
        <f t="shared" si="45"/>
        <v>0</v>
      </c>
      <c r="AY66" s="34" t="s">
        <v>240</v>
      </c>
      <c r="AZ66" s="34" t="s">
        <v>244</v>
      </c>
      <c r="BA66" s="25" t="s">
        <v>246</v>
      </c>
      <c r="BC66" s="33">
        <f t="shared" si="46"/>
        <v>0</v>
      </c>
      <c r="BD66" s="33">
        <f t="shared" si="47"/>
        <v>0</v>
      </c>
      <c r="BE66" s="33">
        <v>0</v>
      </c>
      <c r="BF66" s="33">
        <f t="shared" si="48"/>
        <v>0</v>
      </c>
      <c r="BH66" s="16">
        <f t="shared" si="49"/>
        <v>0</v>
      </c>
      <c r="BI66" s="16">
        <f t="shared" si="50"/>
        <v>0</v>
      </c>
      <c r="BJ66" s="16">
        <f t="shared" si="51"/>
        <v>0</v>
      </c>
    </row>
    <row r="67" spans="1:62" ht="12.75">
      <c r="A67" s="4" t="s">
        <v>48</v>
      </c>
      <c r="B67" s="4"/>
      <c r="C67" s="4" t="s">
        <v>109</v>
      </c>
      <c r="D67" s="4" t="s">
        <v>176</v>
      </c>
      <c r="E67" s="4" t="s">
        <v>197</v>
      </c>
      <c r="F67" s="16">
        <v>10.452</v>
      </c>
      <c r="G67" s="16"/>
      <c r="H67" s="16">
        <f t="shared" si="26"/>
        <v>0</v>
      </c>
      <c r="I67" s="16">
        <f t="shared" si="27"/>
        <v>0</v>
      </c>
      <c r="J67" s="16">
        <f t="shared" si="28"/>
        <v>0</v>
      </c>
      <c r="K67" s="16">
        <v>0</v>
      </c>
      <c r="L67" s="16">
        <f t="shared" si="29"/>
        <v>0</v>
      </c>
      <c r="M67" s="28" t="s">
        <v>217</v>
      </c>
      <c r="Z67" s="33">
        <f t="shared" si="30"/>
        <v>0</v>
      </c>
      <c r="AB67" s="33">
        <f t="shared" si="31"/>
        <v>0</v>
      </c>
      <c r="AC67" s="33">
        <f t="shared" si="32"/>
        <v>0</v>
      </c>
      <c r="AD67" s="33">
        <f t="shared" si="33"/>
        <v>0</v>
      </c>
      <c r="AE67" s="33">
        <f t="shared" si="34"/>
        <v>0</v>
      </c>
      <c r="AF67" s="33">
        <f t="shared" si="35"/>
        <v>0</v>
      </c>
      <c r="AG67" s="33">
        <f t="shared" si="36"/>
        <v>0</v>
      </c>
      <c r="AH67" s="33">
        <f t="shared" si="37"/>
        <v>0</v>
      </c>
      <c r="AI67" s="25"/>
      <c r="AJ67" s="16">
        <f t="shared" si="38"/>
        <v>0</v>
      </c>
      <c r="AK67" s="16">
        <f t="shared" si="39"/>
        <v>0</v>
      </c>
      <c r="AL67" s="16">
        <f t="shared" si="40"/>
        <v>0</v>
      </c>
      <c r="AN67" s="33">
        <v>21</v>
      </c>
      <c r="AO67" s="33">
        <f t="shared" si="41"/>
        <v>0</v>
      </c>
      <c r="AP67" s="33">
        <f t="shared" si="42"/>
        <v>0</v>
      </c>
      <c r="AQ67" s="28" t="s">
        <v>11</v>
      </c>
      <c r="AV67" s="33">
        <f t="shared" si="43"/>
        <v>0</v>
      </c>
      <c r="AW67" s="33">
        <f t="shared" si="44"/>
        <v>0</v>
      </c>
      <c r="AX67" s="33">
        <f t="shared" si="45"/>
        <v>0</v>
      </c>
      <c r="AY67" s="34" t="s">
        <v>240</v>
      </c>
      <c r="AZ67" s="34" t="s">
        <v>244</v>
      </c>
      <c r="BA67" s="25" t="s">
        <v>246</v>
      </c>
      <c r="BC67" s="33">
        <f t="shared" si="46"/>
        <v>0</v>
      </c>
      <c r="BD67" s="33">
        <f t="shared" si="47"/>
        <v>0</v>
      </c>
      <c r="BE67" s="33">
        <v>0</v>
      </c>
      <c r="BF67" s="33">
        <f t="shared" si="48"/>
        <v>0</v>
      </c>
      <c r="BH67" s="16">
        <f t="shared" si="49"/>
        <v>0</v>
      </c>
      <c r="BI67" s="16">
        <f t="shared" si="50"/>
        <v>0</v>
      </c>
      <c r="BJ67" s="16">
        <f t="shared" si="51"/>
        <v>0</v>
      </c>
    </row>
    <row r="68" spans="1:62" ht="12.75">
      <c r="A68" s="4" t="s">
        <v>49</v>
      </c>
      <c r="B68" s="4"/>
      <c r="C68" s="4" t="s">
        <v>110</v>
      </c>
      <c r="D68" s="4" t="s">
        <v>177</v>
      </c>
      <c r="E68" s="4" t="s">
        <v>197</v>
      </c>
      <c r="F68" s="16">
        <v>26.4</v>
      </c>
      <c r="G68" s="16"/>
      <c r="H68" s="16">
        <f t="shared" si="26"/>
        <v>0</v>
      </c>
      <c r="I68" s="16">
        <f t="shared" si="27"/>
        <v>0</v>
      </c>
      <c r="J68" s="16">
        <f t="shared" si="28"/>
        <v>0</v>
      </c>
      <c r="K68" s="16">
        <v>0</v>
      </c>
      <c r="L68" s="16">
        <f t="shared" si="29"/>
        <v>0</v>
      </c>
      <c r="M68" s="28" t="s">
        <v>217</v>
      </c>
      <c r="Z68" s="33">
        <f t="shared" si="30"/>
        <v>0</v>
      </c>
      <c r="AB68" s="33">
        <f t="shared" si="31"/>
        <v>0</v>
      </c>
      <c r="AC68" s="33">
        <f t="shared" si="32"/>
        <v>0</v>
      </c>
      <c r="AD68" s="33">
        <f t="shared" si="33"/>
        <v>0</v>
      </c>
      <c r="AE68" s="33">
        <f t="shared" si="34"/>
        <v>0</v>
      </c>
      <c r="AF68" s="33">
        <f t="shared" si="35"/>
        <v>0</v>
      </c>
      <c r="AG68" s="33">
        <f t="shared" si="36"/>
        <v>0</v>
      </c>
      <c r="AH68" s="33">
        <f t="shared" si="37"/>
        <v>0</v>
      </c>
      <c r="AI68" s="25"/>
      <c r="AJ68" s="16">
        <f t="shared" si="38"/>
        <v>0</v>
      </c>
      <c r="AK68" s="16">
        <f t="shared" si="39"/>
        <v>0</v>
      </c>
      <c r="AL68" s="16">
        <f t="shared" si="40"/>
        <v>0</v>
      </c>
      <c r="AN68" s="33">
        <v>21</v>
      </c>
      <c r="AO68" s="33">
        <f t="shared" si="41"/>
        <v>0</v>
      </c>
      <c r="AP68" s="33">
        <f t="shared" si="42"/>
        <v>0</v>
      </c>
      <c r="AQ68" s="28" t="s">
        <v>11</v>
      </c>
      <c r="AV68" s="33">
        <f t="shared" si="43"/>
        <v>0</v>
      </c>
      <c r="AW68" s="33">
        <f t="shared" si="44"/>
        <v>0</v>
      </c>
      <c r="AX68" s="33">
        <f t="shared" si="45"/>
        <v>0</v>
      </c>
      <c r="AY68" s="34" t="s">
        <v>240</v>
      </c>
      <c r="AZ68" s="34" t="s">
        <v>244</v>
      </c>
      <c r="BA68" s="25" t="s">
        <v>246</v>
      </c>
      <c r="BC68" s="33">
        <f t="shared" si="46"/>
        <v>0</v>
      </c>
      <c r="BD68" s="33">
        <f t="shared" si="47"/>
        <v>0</v>
      </c>
      <c r="BE68" s="33">
        <v>0</v>
      </c>
      <c r="BF68" s="33">
        <f t="shared" si="48"/>
        <v>0</v>
      </c>
      <c r="BH68" s="16">
        <f t="shared" si="49"/>
        <v>0</v>
      </c>
      <c r="BI68" s="16">
        <f t="shared" si="50"/>
        <v>0</v>
      </c>
      <c r="BJ68" s="16">
        <f t="shared" si="51"/>
        <v>0</v>
      </c>
    </row>
    <row r="69" spans="1:62" ht="12.75">
      <c r="A69" s="4" t="s">
        <v>50</v>
      </c>
      <c r="B69" s="4"/>
      <c r="C69" s="4" t="s">
        <v>111</v>
      </c>
      <c r="D69" s="4" t="s">
        <v>178</v>
      </c>
      <c r="E69" s="4" t="s">
        <v>197</v>
      </c>
      <c r="F69" s="16">
        <v>365.6</v>
      </c>
      <c r="G69" s="16"/>
      <c r="H69" s="16">
        <f t="shared" si="26"/>
        <v>0</v>
      </c>
      <c r="I69" s="16">
        <f t="shared" si="27"/>
        <v>0</v>
      </c>
      <c r="J69" s="16">
        <f t="shared" si="28"/>
        <v>0</v>
      </c>
      <c r="K69" s="16">
        <v>0</v>
      </c>
      <c r="L69" s="16">
        <f t="shared" si="29"/>
        <v>0</v>
      </c>
      <c r="M69" s="28" t="s">
        <v>217</v>
      </c>
      <c r="Z69" s="33">
        <f t="shared" si="30"/>
        <v>0</v>
      </c>
      <c r="AB69" s="33">
        <f t="shared" si="31"/>
        <v>0</v>
      </c>
      <c r="AC69" s="33">
        <f t="shared" si="32"/>
        <v>0</v>
      </c>
      <c r="AD69" s="33">
        <f t="shared" si="33"/>
        <v>0</v>
      </c>
      <c r="AE69" s="33">
        <f t="shared" si="34"/>
        <v>0</v>
      </c>
      <c r="AF69" s="33">
        <f t="shared" si="35"/>
        <v>0</v>
      </c>
      <c r="AG69" s="33">
        <f t="shared" si="36"/>
        <v>0</v>
      </c>
      <c r="AH69" s="33">
        <f t="shared" si="37"/>
        <v>0</v>
      </c>
      <c r="AI69" s="25"/>
      <c r="AJ69" s="16">
        <f t="shared" si="38"/>
        <v>0</v>
      </c>
      <c r="AK69" s="16">
        <f t="shared" si="39"/>
        <v>0</v>
      </c>
      <c r="AL69" s="16">
        <f t="shared" si="40"/>
        <v>0</v>
      </c>
      <c r="AN69" s="33">
        <v>21</v>
      </c>
      <c r="AO69" s="33">
        <f t="shared" si="41"/>
        <v>0</v>
      </c>
      <c r="AP69" s="33">
        <f t="shared" si="42"/>
        <v>0</v>
      </c>
      <c r="AQ69" s="28" t="s">
        <v>11</v>
      </c>
      <c r="AV69" s="33">
        <f t="shared" si="43"/>
        <v>0</v>
      </c>
      <c r="AW69" s="33">
        <f t="shared" si="44"/>
        <v>0</v>
      </c>
      <c r="AX69" s="33">
        <f t="shared" si="45"/>
        <v>0</v>
      </c>
      <c r="AY69" s="34" t="s">
        <v>240</v>
      </c>
      <c r="AZ69" s="34" t="s">
        <v>244</v>
      </c>
      <c r="BA69" s="25" t="s">
        <v>246</v>
      </c>
      <c r="BC69" s="33">
        <f t="shared" si="46"/>
        <v>0</v>
      </c>
      <c r="BD69" s="33">
        <f t="shared" si="47"/>
        <v>0</v>
      </c>
      <c r="BE69" s="33">
        <v>0</v>
      </c>
      <c r="BF69" s="33">
        <f t="shared" si="48"/>
        <v>0</v>
      </c>
      <c r="BH69" s="16">
        <f t="shared" si="49"/>
        <v>0</v>
      </c>
      <c r="BI69" s="16">
        <f t="shared" si="50"/>
        <v>0</v>
      </c>
      <c r="BJ69" s="16">
        <f t="shared" si="51"/>
        <v>0</v>
      </c>
    </row>
    <row r="70" spans="1:62" ht="12.75">
      <c r="A70" s="4" t="s">
        <v>51</v>
      </c>
      <c r="B70" s="4"/>
      <c r="C70" s="4" t="s">
        <v>112</v>
      </c>
      <c r="D70" s="4" t="s">
        <v>179</v>
      </c>
      <c r="E70" s="4" t="s">
        <v>197</v>
      </c>
      <c r="F70" s="16">
        <v>8774.4</v>
      </c>
      <c r="G70" s="16"/>
      <c r="H70" s="16">
        <f t="shared" si="26"/>
        <v>0</v>
      </c>
      <c r="I70" s="16">
        <f t="shared" si="27"/>
        <v>0</v>
      </c>
      <c r="J70" s="16">
        <f t="shared" si="28"/>
        <v>0</v>
      </c>
      <c r="K70" s="16">
        <v>0</v>
      </c>
      <c r="L70" s="16">
        <f t="shared" si="29"/>
        <v>0</v>
      </c>
      <c r="M70" s="28" t="s">
        <v>217</v>
      </c>
      <c r="Z70" s="33">
        <f t="shared" si="30"/>
        <v>0</v>
      </c>
      <c r="AB70" s="33">
        <f t="shared" si="31"/>
        <v>0</v>
      </c>
      <c r="AC70" s="33">
        <f t="shared" si="32"/>
        <v>0</v>
      </c>
      <c r="AD70" s="33">
        <f t="shared" si="33"/>
        <v>0</v>
      </c>
      <c r="AE70" s="33">
        <f t="shared" si="34"/>
        <v>0</v>
      </c>
      <c r="AF70" s="33">
        <f t="shared" si="35"/>
        <v>0</v>
      </c>
      <c r="AG70" s="33">
        <f t="shared" si="36"/>
        <v>0</v>
      </c>
      <c r="AH70" s="33">
        <f t="shared" si="37"/>
        <v>0</v>
      </c>
      <c r="AI70" s="25"/>
      <c r="AJ70" s="16">
        <f t="shared" si="38"/>
        <v>0</v>
      </c>
      <c r="AK70" s="16">
        <f t="shared" si="39"/>
        <v>0</v>
      </c>
      <c r="AL70" s="16">
        <f t="shared" si="40"/>
        <v>0</v>
      </c>
      <c r="AN70" s="33">
        <v>21</v>
      </c>
      <c r="AO70" s="33">
        <f t="shared" si="41"/>
        <v>0</v>
      </c>
      <c r="AP70" s="33">
        <f t="shared" si="42"/>
        <v>0</v>
      </c>
      <c r="AQ70" s="28" t="s">
        <v>11</v>
      </c>
      <c r="AV70" s="33">
        <f t="shared" si="43"/>
        <v>0</v>
      </c>
      <c r="AW70" s="33">
        <f t="shared" si="44"/>
        <v>0</v>
      </c>
      <c r="AX70" s="33">
        <f t="shared" si="45"/>
        <v>0</v>
      </c>
      <c r="AY70" s="34" t="s">
        <v>240</v>
      </c>
      <c r="AZ70" s="34" t="s">
        <v>244</v>
      </c>
      <c r="BA70" s="25" t="s">
        <v>246</v>
      </c>
      <c r="BC70" s="33">
        <f t="shared" si="46"/>
        <v>0</v>
      </c>
      <c r="BD70" s="33">
        <f t="shared" si="47"/>
        <v>0</v>
      </c>
      <c r="BE70" s="33">
        <v>0</v>
      </c>
      <c r="BF70" s="33">
        <f t="shared" si="48"/>
        <v>0</v>
      </c>
      <c r="BH70" s="16">
        <f t="shared" si="49"/>
        <v>0</v>
      </c>
      <c r="BI70" s="16">
        <f t="shared" si="50"/>
        <v>0</v>
      </c>
      <c r="BJ70" s="16">
        <f t="shared" si="51"/>
        <v>0</v>
      </c>
    </row>
    <row r="71" spans="1:47" ht="12.75">
      <c r="A71" s="5"/>
      <c r="B71" s="13"/>
      <c r="C71" s="13"/>
      <c r="D71" s="13" t="s">
        <v>180</v>
      </c>
      <c r="E71" s="5" t="s">
        <v>6</v>
      </c>
      <c r="F71" s="5" t="s">
        <v>6</v>
      </c>
      <c r="G71" s="5" t="s">
        <v>6</v>
      </c>
      <c r="H71" s="36">
        <f>SUM(H72:H77)</f>
        <v>0</v>
      </c>
      <c r="I71" s="36">
        <f>SUM(I72:I77)</f>
        <v>0</v>
      </c>
      <c r="J71" s="36">
        <f>SUM(J72:J77)</f>
        <v>0</v>
      </c>
      <c r="K71" s="25"/>
      <c r="L71" s="36">
        <f>SUM(L72:L77)</f>
        <v>10.6487</v>
      </c>
      <c r="M71" s="25"/>
      <c r="AI71" s="25"/>
      <c r="AS71" s="36">
        <f>SUM(AJ72:AJ77)</f>
        <v>0</v>
      </c>
      <c r="AT71" s="36">
        <f>SUM(AK72:AK77)</f>
        <v>0</v>
      </c>
      <c r="AU71" s="36">
        <f>SUM(AL72:AL77)</f>
        <v>0</v>
      </c>
    </row>
    <row r="72" spans="1:62" ht="12.75">
      <c r="A72" s="6" t="s">
        <v>52</v>
      </c>
      <c r="B72" s="6"/>
      <c r="C72" s="6" t="s">
        <v>113</v>
      </c>
      <c r="D72" s="6" t="s">
        <v>181</v>
      </c>
      <c r="E72" s="6" t="s">
        <v>195</v>
      </c>
      <c r="F72" s="17">
        <v>100</v>
      </c>
      <c r="G72" s="17"/>
      <c r="H72" s="17">
        <f aca="true" t="shared" si="52" ref="H72:H77">F72*AO72</f>
        <v>0</v>
      </c>
      <c r="I72" s="17">
        <f aca="true" t="shared" si="53" ref="I72:I77">F72*AP72</f>
        <v>0</v>
      </c>
      <c r="J72" s="17">
        <f aca="true" t="shared" si="54" ref="J72:J77">F72*G72</f>
        <v>0</v>
      </c>
      <c r="K72" s="17">
        <v>0.08</v>
      </c>
      <c r="L72" s="17">
        <f aca="true" t="shared" si="55" ref="L72:L77">F72*K72</f>
        <v>8</v>
      </c>
      <c r="M72" s="29" t="s">
        <v>217</v>
      </c>
      <c r="Z72" s="33">
        <f aca="true" t="shared" si="56" ref="Z72:Z77">IF(AQ72="5",BJ72,0)</f>
        <v>0</v>
      </c>
      <c r="AB72" s="33">
        <f aca="true" t="shared" si="57" ref="AB72:AB77">IF(AQ72="1",BH72,0)</f>
        <v>0</v>
      </c>
      <c r="AC72" s="33">
        <f aca="true" t="shared" si="58" ref="AC72:AC77">IF(AQ72="1",BI72,0)</f>
        <v>0</v>
      </c>
      <c r="AD72" s="33">
        <f aca="true" t="shared" si="59" ref="AD72:AD77">IF(AQ72="7",BH72,0)</f>
        <v>0</v>
      </c>
      <c r="AE72" s="33">
        <f aca="true" t="shared" si="60" ref="AE72:AE77">IF(AQ72="7",BI72,0)</f>
        <v>0</v>
      </c>
      <c r="AF72" s="33">
        <f aca="true" t="shared" si="61" ref="AF72:AF77">IF(AQ72="2",BH72,0)</f>
        <v>0</v>
      </c>
      <c r="AG72" s="33">
        <f aca="true" t="shared" si="62" ref="AG72:AG77">IF(AQ72="2",BI72,0)</f>
        <v>0</v>
      </c>
      <c r="AH72" s="33">
        <f aca="true" t="shared" si="63" ref="AH72:AH77">IF(AQ72="0",BJ72,0)</f>
        <v>0</v>
      </c>
      <c r="AI72" s="25"/>
      <c r="AJ72" s="17">
        <f aca="true" t="shared" si="64" ref="AJ72:AJ77">IF(AN72=0,J72,0)</f>
        <v>0</v>
      </c>
      <c r="AK72" s="17">
        <f aca="true" t="shared" si="65" ref="AK72:AK77">IF(AN72=15,J72,0)</f>
        <v>0</v>
      </c>
      <c r="AL72" s="17">
        <f aca="true" t="shared" si="66" ref="AL72:AL77">IF(AN72=21,J72,0)</f>
        <v>0</v>
      </c>
      <c r="AN72" s="33">
        <v>21</v>
      </c>
      <c r="AO72" s="33">
        <f aca="true" t="shared" si="67" ref="AO72:AO77">G72*1</f>
        <v>0</v>
      </c>
      <c r="AP72" s="33">
        <f aca="true" t="shared" si="68" ref="AP72:AP77">G72*(1-1)</f>
        <v>0</v>
      </c>
      <c r="AQ72" s="29" t="s">
        <v>61</v>
      </c>
      <c r="AV72" s="33">
        <f aca="true" t="shared" si="69" ref="AV72:AV77">AW72+AX72</f>
        <v>0</v>
      </c>
      <c r="AW72" s="33">
        <f aca="true" t="shared" si="70" ref="AW72:AW77">F72*AO72</f>
        <v>0</v>
      </c>
      <c r="AX72" s="33">
        <f aca="true" t="shared" si="71" ref="AX72:AX77">F72*AP72</f>
        <v>0</v>
      </c>
      <c r="AY72" s="34" t="s">
        <v>241</v>
      </c>
      <c r="AZ72" s="34" t="s">
        <v>245</v>
      </c>
      <c r="BA72" s="25" t="s">
        <v>246</v>
      </c>
      <c r="BC72" s="33">
        <f aca="true" t="shared" si="72" ref="BC72:BC77">AW72+AX72</f>
        <v>0</v>
      </c>
      <c r="BD72" s="33">
        <f aca="true" t="shared" si="73" ref="BD72:BD77">G72/(100-BE72)*100</f>
        <v>0</v>
      </c>
      <c r="BE72" s="33">
        <v>0</v>
      </c>
      <c r="BF72" s="33">
        <f aca="true" t="shared" si="74" ref="BF72:BF77">L72</f>
        <v>8</v>
      </c>
      <c r="BH72" s="17">
        <f aca="true" t="shared" si="75" ref="BH72:BH77">F72*AO72</f>
        <v>0</v>
      </c>
      <c r="BI72" s="17">
        <f aca="true" t="shared" si="76" ref="BI72:BI77">F72*AP72</f>
        <v>0</v>
      </c>
      <c r="BJ72" s="17">
        <f aca="true" t="shared" si="77" ref="BJ72:BJ77">F72*G72</f>
        <v>0</v>
      </c>
    </row>
    <row r="73" spans="1:62" ht="12.75">
      <c r="A73" s="6" t="s">
        <v>53</v>
      </c>
      <c r="B73" s="6"/>
      <c r="C73" s="6" t="s">
        <v>114</v>
      </c>
      <c r="D73" s="6" t="s">
        <v>182</v>
      </c>
      <c r="E73" s="6" t="s">
        <v>195</v>
      </c>
      <c r="F73" s="17">
        <v>2</v>
      </c>
      <c r="G73" s="17"/>
      <c r="H73" s="17">
        <f t="shared" si="52"/>
        <v>0</v>
      </c>
      <c r="I73" s="17">
        <f t="shared" si="53"/>
        <v>0</v>
      </c>
      <c r="J73" s="17">
        <f t="shared" si="54"/>
        <v>0</v>
      </c>
      <c r="K73" s="17">
        <v>0.069</v>
      </c>
      <c r="L73" s="17">
        <f t="shared" si="55"/>
        <v>0.138</v>
      </c>
      <c r="M73" s="29" t="s">
        <v>217</v>
      </c>
      <c r="Z73" s="33">
        <f t="shared" si="56"/>
        <v>0</v>
      </c>
      <c r="AB73" s="33">
        <f t="shared" si="57"/>
        <v>0</v>
      </c>
      <c r="AC73" s="33">
        <f t="shared" si="58"/>
        <v>0</v>
      </c>
      <c r="AD73" s="33">
        <f t="shared" si="59"/>
        <v>0</v>
      </c>
      <c r="AE73" s="33">
        <f t="shared" si="60"/>
        <v>0</v>
      </c>
      <c r="AF73" s="33">
        <f t="shared" si="61"/>
        <v>0</v>
      </c>
      <c r="AG73" s="33">
        <f t="shared" si="62"/>
        <v>0</v>
      </c>
      <c r="AH73" s="33">
        <f t="shared" si="63"/>
        <v>0</v>
      </c>
      <c r="AI73" s="25"/>
      <c r="AJ73" s="17">
        <f t="shared" si="64"/>
        <v>0</v>
      </c>
      <c r="AK73" s="17">
        <f t="shared" si="65"/>
        <v>0</v>
      </c>
      <c r="AL73" s="17">
        <f t="shared" si="66"/>
        <v>0</v>
      </c>
      <c r="AN73" s="33">
        <v>21</v>
      </c>
      <c r="AO73" s="33">
        <f t="shared" si="67"/>
        <v>0</v>
      </c>
      <c r="AP73" s="33">
        <f t="shared" si="68"/>
        <v>0</v>
      </c>
      <c r="AQ73" s="29" t="s">
        <v>61</v>
      </c>
      <c r="AV73" s="33">
        <f t="shared" si="69"/>
        <v>0</v>
      </c>
      <c r="AW73" s="33">
        <f t="shared" si="70"/>
        <v>0</v>
      </c>
      <c r="AX73" s="33">
        <f t="shared" si="71"/>
        <v>0</v>
      </c>
      <c r="AY73" s="34" t="s">
        <v>241</v>
      </c>
      <c r="AZ73" s="34" t="s">
        <v>245</v>
      </c>
      <c r="BA73" s="25" t="s">
        <v>246</v>
      </c>
      <c r="BC73" s="33">
        <f t="shared" si="72"/>
        <v>0</v>
      </c>
      <c r="BD73" s="33">
        <f t="shared" si="73"/>
        <v>0</v>
      </c>
      <c r="BE73" s="33">
        <v>0</v>
      </c>
      <c r="BF73" s="33">
        <f t="shared" si="74"/>
        <v>0.138</v>
      </c>
      <c r="BH73" s="17">
        <f t="shared" si="75"/>
        <v>0</v>
      </c>
      <c r="BI73" s="17">
        <f t="shared" si="76"/>
        <v>0</v>
      </c>
      <c r="BJ73" s="17">
        <f t="shared" si="77"/>
        <v>0</v>
      </c>
    </row>
    <row r="74" spans="1:62" ht="12.75">
      <c r="A74" s="6" t="s">
        <v>54</v>
      </c>
      <c r="B74" s="6"/>
      <c r="C74" s="6" t="s">
        <v>115</v>
      </c>
      <c r="D74" s="6" t="s">
        <v>183</v>
      </c>
      <c r="E74" s="6" t="s">
        <v>195</v>
      </c>
      <c r="F74" s="17">
        <v>45</v>
      </c>
      <c r="G74" s="17"/>
      <c r="H74" s="17">
        <f t="shared" si="52"/>
        <v>0</v>
      </c>
      <c r="I74" s="17">
        <f t="shared" si="53"/>
        <v>0</v>
      </c>
      <c r="J74" s="17">
        <f t="shared" si="54"/>
        <v>0</v>
      </c>
      <c r="K74" s="17">
        <v>0.052</v>
      </c>
      <c r="L74" s="17">
        <f t="shared" si="55"/>
        <v>2.34</v>
      </c>
      <c r="M74" s="29" t="s">
        <v>217</v>
      </c>
      <c r="Z74" s="33">
        <f t="shared" si="56"/>
        <v>0</v>
      </c>
      <c r="AB74" s="33">
        <f t="shared" si="57"/>
        <v>0</v>
      </c>
      <c r="AC74" s="33">
        <f t="shared" si="58"/>
        <v>0</v>
      </c>
      <c r="AD74" s="33">
        <f t="shared" si="59"/>
        <v>0</v>
      </c>
      <c r="AE74" s="33">
        <f t="shared" si="60"/>
        <v>0</v>
      </c>
      <c r="AF74" s="33">
        <f t="shared" si="61"/>
        <v>0</v>
      </c>
      <c r="AG74" s="33">
        <f t="shared" si="62"/>
        <v>0</v>
      </c>
      <c r="AH74" s="33">
        <f t="shared" si="63"/>
        <v>0</v>
      </c>
      <c r="AI74" s="25"/>
      <c r="AJ74" s="17">
        <f t="shared" si="64"/>
        <v>0</v>
      </c>
      <c r="AK74" s="17">
        <f t="shared" si="65"/>
        <v>0</v>
      </c>
      <c r="AL74" s="17">
        <f t="shared" si="66"/>
        <v>0</v>
      </c>
      <c r="AN74" s="33">
        <v>21</v>
      </c>
      <c r="AO74" s="33">
        <f t="shared" si="67"/>
        <v>0</v>
      </c>
      <c r="AP74" s="33">
        <f t="shared" si="68"/>
        <v>0</v>
      </c>
      <c r="AQ74" s="29" t="s">
        <v>61</v>
      </c>
      <c r="AV74" s="33">
        <f t="shared" si="69"/>
        <v>0</v>
      </c>
      <c r="AW74" s="33">
        <f t="shared" si="70"/>
        <v>0</v>
      </c>
      <c r="AX74" s="33">
        <f t="shared" si="71"/>
        <v>0</v>
      </c>
      <c r="AY74" s="34" t="s">
        <v>241</v>
      </c>
      <c r="AZ74" s="34" t="s">
        <v>245</v>
      </c>
      <c r="BA74" s="25" t="s">
        <v>246</v>
      </c>
      <c r="BC74" s="33">
        <f t="shared" si="72"/>
        <v>0</v>
      </c>
      <c r="BD74" s="33">
        <f t="shared" si="73"/>
        <v>0</v>
      </c>
      <c r="BE74" s="33">
        <v>0</v>
      </c>
      <c r="BF74" s="33">
        <f t="shared" si="74"/>
        <v>2.34</v>
      </c>
      <c r="BH74" s="17">
        <f t="shared" si="75"/>
        <v>0</v>
      </c>
      <c r="BI74" s="17">
        <f t="shared" si="76"/>
        <v>0</v>
      </c>
      <c r="BJ74" s="17">
        <f t="shared" si="77"/>
        <v>0</v>
      </c>
    </row>
    <row r="75" spans="1:62" ht="12.75">
      <c r="A75" s="6" t="s">
        <v>55</v>
      </c>
      <c r="B75" s="6"/>
      <c r="C75" s="6" t="s">
        <v>116</v>
      </c>
      <c r="D75" s="6" t="s">
        <v>184</v>
      </c>
      <c r="E75" s="6" t="s">
        <v>198</v>
      </c>
      <c r="F75" s="17">
        <v>1</v>
      </c>
      <c r="G75" s="17"/>
      <c r="H75" s="17">
        <f t="shared" si="52"/>
        <v>0</v>
      </c>
      <c r="I75" s="17">
        <f t="shared" si="53"/>
        <v>0</v>
      </c>
      <c r="J75" s="17">
        <f t="shared" si="54"/>
        <v>0</v>
      </c>
      <c r="K75" s="17">
        <v>0</v>
      </c>
      <c r="L75" s="17">
        <f t="shared" si="55"/>
        <v>0</v>
      </c>
      <c r="M75" s="29"/>
      <c r="Z75" s="33">
        <f t="shared" si="56"/>
        <v>0</v>
      </c>
      <c r="AB75" s="33">
        <f t="shared" si="57"/>
        <v>0</v>
      </c>
      <c r="AC75" s="33">
        <f t="shared" si="58"/>
        <v>0</v>
      </c>
      <c r="AD75" s="33">
        <f t="shared" si="59"/>
        <v>0</v>
      </c>
      <c r="AE75" s="33">
        <f t="shared" si="60"/>
        <v>0</v>
      </c>
      <c r="AF75" s="33">
        <f t="shared" si="61"/>
        <v>0</v>
      </c>
      <c r="AG75" s="33">
        <f t="shared" si="62"/>
        <v>0</v>
      </c>
      <c r="AH75" s="33">
        <f t="shared" si="63"/>
        <v>0</v>
      </c>
      <c r="AI75" s="25"/>
      <c r="AJ75" s="17">
        <f t="shared" si="64"/>
        <v>0</v>
      </c>
      <c r="AK75" s="17">
        <f t="shared" si="65"/>
        <v>0</v>
      </c>
      <c r="AL75" s="17">
        <f t="shared" si="66"/>
        <v>0</v>
      </c>
      <c r="AN75" s="33">
        <v>21</v>
      </c>
      <c r="AO75" s="33">
        <f t="shared" si="67"/>
        <v>0</v>
      </c>
      <c r="AP75" s="33">
        <f t="shared" si="68"/>
        <v>0</v>
      </c>
      <c r="AQ75" s="29" t="s">
        <v>61</v>
      </c>
      <c r="AV75" s="33">
        <f t="shared" si="69"/>
        <v>0</v>
      </c>
      <c r="AW75" s="33">
        <f t="shared" si="70"/>
        <v>0</v>
      </c>
      <c r="AX75" s="33">
        <f t="shared" si="71"/>
        <v>0</v>
      </c>
      <c r="AY75" s="34" t="s">
        <v>241</v>
      </c>
      <c r="AZ75" s="34" t="s">
        <v>245</v>
      </c>
      <c r="BA75" s="25" t="s">
        <v>246</v>
      </c>
      <c r="BC75" s="33">
        <f t="shared" si="72"/>
        <v>0</v>
      </c>
      <c r="BD75" s="33">
        <f t="shared" si="73"/>
        <v>0</v>
      </c>
      <c r="BE75" s="33">
        <v>0</v>
      </c>
      <c r="BF75" s="33">
        <f t="shared" si="74"/>
        <v>0</v>
      </c>
      <c r="BH75" s="17">
        <f t="shared" si="75"/>
        <v>0</v>
      </c>
      <c r="BI75" s="17">
        <f t="shared" si="76"/>
        <v>0</v>
      </c>
      <c r="BJ75" s="17">
        <f t="shared" si="77"/>
        <v>0</v>
      </c>
    </row>
    <row r="76" spans="1:62" ht="12.75">
      <c r="A76" s="6" t="s">
        <v>56</v>
      </c>
      <c r="B76" s="6"/>
      <c r="C76" s="6" t="s">
        <v>117</v>
      </c>
      <c r="D76" s="6" t="s">
        <v>185</v>
      </c>
      <c r="E76" s="6" t="s">
        <v>194</v>
      </c>
      <c r="F76" s="17">
        <v>30</v>
      </c>
      <c r="G76" s="17"/>
      <c r="H76" s="17">
        <f t="shared" si="52"/>
        <v>0</v>
      </c>
      <c r="I76" s="17">
        <f t="shared" si="53"/>
        <v>0</v>
      </c>
      <c r="J76" s="17">
        <f t="shared" si="54"/>
        <v>0</v>
      </c>
      <c r="K76" s="17">
        <v>0.005</v>
      </c>
      <c r="L76" s="17">
        <f t="shared" si="55"/>
        <v>0.15</v>
      </c>
      <c r="M76" s="29" t="s">
        <v>217</v>
      </c>
      <c r="Z76" s="33">
        <f t="shared" si="56"/>
        <v>0</v>
      </c>
      <c r="AB76" s="33">
        <f t="shared" si="57"/>
        <v>0</v>
      </c>
      <c r="AC76" s="33">
        <f t="shared" si="58"/>
        <v>0</v>
      </c>
      <c r="AD76" s="33">
        <f t="shared" si="59"/>
        <v>0</v>
      </c>
      <c r="AE76" s="33">
        <f t="shared" si="60"/>
        <v>0</v>
      </c>
      <c r="AF76" s="33">
        <f t="shared" si="61"/>
        <v>0</v>
      </c>
      <c r="AG76" s="33">
        <f t="shared" si="62"/>
        <v>0</v>
      </c>
      <c r="AH76" s="33">
        <f t="shared" si="63"/>
        <v>0</v>
      </c>
      <c r="AI76" s="25"/>
      <c r="AJ76" s="17">
        <f t="shared" si="64"/>
        <v>0</v>
      </c>
      <c r="AK76" s="17">
        <f t="shared" si="65"/>
        <v>0</v>
      </c>
      <c r="AL76" s="17">
        <f t="shared" si="66"/>
        <v>0</v>
      </c>
      <c r="AN76" s="33">
        <v>21</v>
      </c>
      <c r="AO76" s="33">
        <f t="shared" si="67"/>
        <v>0</v>
      </c>
      <c r="AP76" s="33">
        <f t="shared" si="68"/>
        <v>0</v>
      </c>
      <c r="AQ76" s="29" t="s">
        <v>61</v>
      </c>
      <c r="AV76" s="33">
        <f t="shared" si="69"/>
        <v>0</v>
      </c>
      <c r="AW76" s="33">
        <f t="shared" si="70"/>
        <v>0</v>
      </c>
      <c r="AX76" s="33">
        <f t="shared" si="71"/>
        <v>0</v>
      </c>
      <c r="AY76" s="34" t="s">
        <v>241</v>
      </c>
      <c r="AZ76" s="34" t="s">
        <v>245</v>
      </c>
      <c r="BA76" s="25" t="s">
        <v>246</v>
      </c>
      <c r="BC76" s="33">
        <f t="shared" si="72"/>
        <v>0</v>
      </c>
      <c r="BD76" s="33">
        <f t="shared" si="73"/>
        <v>0</v>
      </c>
      <c r="BE76" s="33">
        <v>0</v>
      </c>
      <c r="BF76" s="33">
        <f t="shared" si="74"/>
        <v>0.15</v>
      </c>
      <c r="BH76" s="17">
        <f t="shared" si="75"/>
        <v>0</v>
      </c>
      <c r="BI76" s="17">
        <f t="shared" si="76"/>
        <v>0</v>
      </c>
      <c r="BJ76" s="17">
        <f t="shared" si="77"/>
        <v>0</v>
      </c>
    </row>
    <row r="77" spans="1:62" ht="12.75">
      <c r="A77" s="7" t="s">
        <v>57</v>
      </c>
      <c r="B77" s="7"/>
      <c r="C77" s="7" t="s">
        <v>118</v>
      </c>
      <c r="D77" s="7" t="s">
        <v>186</v>
      </c>
      <c r="E77" s="7" t="s">
        <v>194</v>
      </c>
      <c r="F77" s="18">
        <v>30</v>
      </c>
      <c r="G77" s="18"/>
      <c r="H77" s="18">
        <f t="shared" si="52"/>
        <v>0</v>
      </c>
      <c r="I77" s="18">
        <f t="shared" si="53"/>
        <v>0</v>
      </c>
      <c r="J77" s="18">
        <f t="shared" si="54"/>
        <v>0</v>
      </c>
      <c r="K77" s="18">
        <v>0.00069</v>
      </c>
      <c r="L77" s="18">
        <f t="shared" si="55"/>
        <v>0.0207</v>
      </c>
      <c r="M77" s="30" t="s">
        <v>217</v>
      </c>
      <c r="Z77" s="33">
        <f t="shared" si="56"/>
        <v>0</v>
      </c>
      <c r="AB77" s="33">
        <f t="shared" si="57"/>
        <v>0</v>
      </c>
      <c r="AC77" s="33">
        <f t="shared" si="58"/>
        <v>0</v>
      </c>
      <c r="AD77" s="33">
        <f t="shared" si="59"/>
        <v>0</v>
      </c>
      <c r="AE77" s="33">
        <f t="shared" si="60"/>
        <v>0</v>
      </c>
      <c r="AF77" s="33">
        <f t="shared" si="61"/>
        <v>0</v>
      </c>
      <c r="AG77" s="33">
        <f t="shared" si="62"/>
        <v>0</v>
      </c>
      <c r="AH77" s="33">
        <f t="shared" si="63"/>
        <v>0</v>
      </c>
      <c r="AI77" s="25"/>
      <c r="AJ77" s="17">
        <f t="shared" si="64"/>
        <v>0</v>
      </c>
      <c r="AK77" s="17">
        <f t="shared" si="65"/>
        <v>0</v>
      </c>
      <c r="AL77" s="17">
        <f t="shared" si="66"/>
        <v>0</v>
      </c>
      <c r="AN77" s="33">
        <v>21</v>
      </c>
      <c r="AO77" s="33">
        <f t="shared" si="67"/>
        <v>0</v>
      </c>
      <c r="AP77" s="33">
        <f t="shared" si="68"/>
        <v>0</v>
      </c>
      <c r="AQ77" s="29" t="s">
        <v>61</v>
      </c>
      <c r="AV77" s="33">
        <f t="shared" si="69"/>
        <v>0</v>
      </c>
      <c r="AW77" s="33">
        <f t="shared" si="70"/>
        <v>0</v>
      </c>
      <c r="AX77" s="33">
        <f t="shared" si="71"/>
        <v>0</v>
      </c>
      <c r="AY77" s="34" t="s">
        <v>241</v>
      </c>
      <c r="AZ77" s="34" t="s">
        <v>245</v>
      </c>
      <c r="BA77" s="25" t="s">
        <v>246</v>
      </c>
      <c r="BC77" s="33">
        <f t="shared" si="72"/>
        <v>0</v>
      </c>
      <c r="BD77" s="33">
        <f t="shared" si="73"/>
        <v>0</v>
      </c>
      <c r="BE77" s="33">
        <v>0</v>
      </c>
      <c r="BF77" s="33">
        <f t="shared" si="74"/>
        <v>0.0207</v>
      </c>
      <c r="BH77" s="17">
        <f t="shared" si="75"/>
        <v>0</v>
      </c>
      <c r="BI77" s="17">
        <f t="shared" si="76"/>
        <v>0</v>
      </c>
      <c r="BJ77" s="17">
        <f t="shared" si="77"/>
        <v>0</v>
      </c>
    </row>
    <row r="78" spans="1:13" ht="12.75">
      <c r="A78" s="8"/>
      <c r="B78" s="8"/>
      <c r="C78" s="8"/>
      <c r="D78" s="8"/>
      <c r="E78" s="8"/>
      <c r="F78" s="8"/>
      <c r="G78" s="8"/>
      <c r="H78" s="100" t="s">
        <v>208</v>
      </c>
      <c r="I78" s="62"/>
      <c r="J78" s="37">
        <f>J12+J18+J28+J32+J34+J36+J38+J44+J47+J49+J52+J54+J57+J61+J71</f>
        <v>0</v>
      </c>
      <c r="K78" s="8"/>
      <c r="L78" s="8"/>
      <c r="M78" s="8"/>
    </row>
    <row r="79" ht="11.25" customHeight="1">
      <c r="A79" s="9" t="s">
        <v>58</v>
      </c>
    </row>
    <row r="80" spans="1:13" ht="12.75">
      <c r="A80" s="68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</sheetData>
  <sheetProtection/>
  <mergeCells count="29">
    <mergeCell ref="H10:J10"/>
    <mergeCell ref="K10:L10"/>
    <mergeCell ref="H78:I78"/>
    <mergeCell ref="A80:M80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2020-04-01T06:08:32Z</dcterms:created>
  <dcterms:modified xsi:type="dcterms:W3CDTF">2020-04-01T06:08:32Z</dcterms:modified>
  <cp:category/>
  <cp:version/>
  <cp:contentType/>
  <cp:contentStatus/>
</cp:coreProperties>
</file>