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Rekapitulace stavby" sheetId="1" r:id="rId1"/>
    <sheet name="RS-019-003 - OPRAVA OPLOCENÍ" sheetId="2" r:id="rId2"/>
  </sheets>
  <definedNames>
    <definedName name="_xlnm._FilterDatabase" localSheetId="1" hidden="1">'RS-019-003 - OPRAVA OPLOCENÍ'!$C$120:$K$153</definedName>
    <definedName name="_xlnm.Print_Area" localSheetId="0">'Rekapitulace stavby'!$D$4:$AO$76,'Rekapitulace stavby'!$C$82:$AQ$96</definedName>
    <definedName name="_xlnm.Print_Area" localSheetId="1">'RS-019-003 - OPRAVA OPLOCENÍ'!$C$4:$J$76,'RS-019-003 - OPRAVA OPLOCENÍ'!$C$82:$J$104,'RS-019-003 - OPRAVA OPLOCENÍ'!$C$110:$K$153</definedName>
    <definedName name="_xlnm.Print_Titles" localSheetId="0">'Rekapitulace stavby'!$92:$92</definedName>
    <definedName name="_xlnm.Print_Titles" localSheetId="1">'RS-019-003 - OPRAVA OPLOCENÍ'!$120:$120</definedName>
  </definedNames>
  <calcPr calcId="145621"/>
</workbook>
</file>

<file path=xl/sharedStrings.xml><?xml version="1.0" encoding="utf-8"?>
<sst xmlns="http://schemas.openxmlformats.org/spreadsheetml/2006/main" count="650" uniqueCount="221">
  <si>
    <t>Export Komplet</t>
  </si>
  <si>
    <t/>
  </si>
  <si>
    <t>2.0</t>
  </si>
  <si>
    <t>False</t>
  </si>
  <si>
    <t>{d5237011-6f7c-4bec-b393-93a566020970}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</si>
  <si>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</si>
  <si>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</si>
  <si>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</si>
  <si>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</si>
  <si>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</si>
  <si>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</si>
  <si>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</si>
  <si>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0,001</t>
  </si>
  <si>
    <t>Kód:</t>
  </si>
  <si>
    <t>RS-019-003</t>
  </si>
  <si>
    <t>Stavba:</t>
  </si>
  <si>
    <t>OPRAVA OPLOCENÍ</t>
  </si>
  <si>
    <t>0,1</t>
  </si>
  <si>
    <t>KSO:</t>
  </si>
  <si>
    <t>CC-CZ:</t>
  </si>
  <si>
    <t>Místo:</t>
  </si>
  <si>
    <t xml:space="preserve"> </t>
  </si>
  <si>
    <t>Datum:</t>
  </si>
  <si>
    <t>21. 2. 2019</t>
  </si>
  <si>
    <t>10</t>
  </si>
  <si>
    <t>100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</si>
  <si>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</si>
  <si>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</si>
  <si>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</si>
  <si>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</si>
  <si>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</si>
  <si>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</si>
  <si>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</si>
  <si>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</si>
  <si>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</si>
  <si>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</si>
  <si>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</si>
  <si>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</si>
  <si>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</si>
  <si>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</si>
  <si>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</si>
  <si>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</si>
  <si>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</si>
  <si>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</si>
  <si>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</si>
  <si>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</si>
  <si>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</si>
  <si>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</si>
  <si>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</si>
  <si>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</si>
  <si>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</si>
  <si>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</si>
  <si>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</si>
  <si>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</si>
  <si>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</si>
  <si>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</si>
  <si>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</si>
  <si>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</si>
  <si>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</si>
  <si>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</si>
  <si>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</si>
  <si>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</si>
  <si>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</si>
  <si>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</si>
  <si>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</si>
  <si>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</si>
  <si>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</si>
  <si>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</si>
  <si>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</si>
  <si>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</si>
  <si>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</si>
  <si>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</si>
  <si>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</si>
  <si>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</si>
  <si>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</si>
  <si>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</si>
  <si>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</si>
  <si>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</si>
  <si>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</si>
  <si>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</si>
  <si>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</si>
  <si>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</si>
  <si>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</si>
  <si>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</si>
  <si>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</si>
  <si>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</si>
  <si>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</si>
  <si>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</si>
  <si>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</si>
  <si>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</si>
  <si>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</si>
  <si>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</si>
  <si>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</si>
  <si>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</si>
  <si>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</si>
  <si>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</si>
  <si>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</si>
  <si>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</si>
  <si>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</si>
  <si>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</si>
  <si>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</si>
  <si>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</si>
  <si>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</si>
  <si>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</si>
  <si>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</si>
  <si>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</si>
  <si>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</si>
  <si>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</si>
  <si>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</si>
  <si>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</si>
  <si>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</si>
  <si>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</si>
  <si>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</si>
  <si>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</si>
  <si>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131111333</t>
  </si>
  <si>
    <t>Vrtání jamek pro plotové sloupky D do 300 mm - ručně s motorovým vrtákem</t>
  </si>
  <si>
    <t>m</t>
  </si>
  <si>
    <t>CS ÚRS 2019 01</t>
  </si>
  <si>
    <t>4</t>
  </si>
  <si>
    <t>-792052984</t>
  </si>
  <si>
    <t>162201211</t>
  </si>
  <si>
    <t>Vodorovné přemístění výkopku z horniny tř. 1 až 4 stavebním kolečkem do 10 m</t>
  </si>
  <si>
    <t>m3</t>
  </si>
  <si>
    <t>13721357</t>
  </si>
  <si>
    <t>3</t>
  </si>
  <si>
    <t>162201219</t>
  </si>
  <si>
    <t>Příplatek k vodorovnému přemístění výkopku z horniny tř. 1 až 4 stavebním kolečkem ZKD 10 m</t>
  </si>
  <si>
    <t>-1865488737</t>
  </si>
  <si>
    <t>162701105</t>
  </si>
  <si>
    <t>Vodorovné přemístění do 10000 m výkopku/sypaniny z horniny tř. 1 až 4</t>
  </si>
  <si>
    <t>-1479877537</t>
  </si>
  <si>
    <t>5</t>
  </si>
  <si>
    <t>171201211</t>
  </si>
  <si>
    <t>Poplatek za uložení stavebního odpadu - zeminy a kameniva na skládce</t>
  </si>
  <si>
    <t>t</t>
  </si>
  <si>
    <t>-1104268093</t>
  </si>
  <si>
    <t>Svislé a kompletní konstrukce</t>
  </si>
  <si>
    <t>6</t>
  </si>
  <si>
    <t>338171123</t>
  </si>
  <si>
    <t>Osazování sloupků a vzpěr plotových ocelových v do 2,60 m se zabetonováním</t>
  </si>
  <si>
    <t>kus</t>
  </si>
  <si>
    <t>-1855343049</t>
  </si>
  <si>
    <t>7</t>
  </si>
  <si>
    <t>M</t>
  </si>
  <si>
    <t>55283902</t>
  </si>
  <si>
    <t>trubka ocelová bezešvá hladká jakost 11 353 48,3x3,2mm</t>
  </si>
  <si>
    <t>8</t>
  </si>
  <si>
    <t>141491886</t>
  </si>
  <si>
    <t>15619210</t>
  </si>
  <si>
    <t>krytka plastová D 38/48mm</t>
  </si>
  <si>
    <t>1152337317</t>
  </si>
  <si>
    <t>9</t>
  </si>
  <si>
    <t>348101250</t>
  </si>
  <si>
    <t>Osazení vrat a vrátek k oplocení na ocelové sloupky do 10 m2</t>
  </si>
  <si>
    <t>943156711</t>
  </si>
  <si>
    <t>3-001</t>
  </si>
  <si>
    <t>Brána dvoukřídlová 5000x2000 mm vč.sloupků</t>
  </si>
  <si>
    <t>-221477783</t>
  </si>
  <si>
    <t>11</t>
  </si>
  <si>
    <t>348401130</t>
  </si>
  <si>
    <t>Montáž oplocení ze strojového pletiva s napínacími dráty výšky do 2,0 m</t>
  </si>
  <si>
    <t>-1552722496</t>
  </si>
  <si>
    <t>12</t>
  </si>
  <si>
    <t>31327515</t>
  </si>
  <si>
    <t>pletivo drátěné plastifikované se čtvercovými oky 55/2,5mm v 2000mm vč.napínacích drátů</t>
  </si>
  <si>
    <t>1142771342</t>
  </si>
  <si>
    <t>Ostatní konstrukce a práce, bourání</t>
  </si>
  <si>
    <t>13</t>
  </si>
  <si>
    <t>966071711</t>
  </si>
  <si>
    <t>Bourání sloupků a vzpěr plotových ocelových do 2,5 m zabetonovaných</t>
  </si>
  <si>
    <t>-1010208335</t>
  </si>
  <si>
    <t>14</t>
  </si>
  <si>
    <t>966071822</t>
  </si>
  <si>
    <t>Rozebrání oplocení z drátěného pletiva se čtvercovými oky výšky do 2,0 m</t>
  </si>
  <si>
    <t>325739414</t>
  </si>
  <si>
    <t>997</t>
  </si>
  <si>
    <t>Přesun sutě</t>
  </si>
  <si>
    <t>997013501</t>
  </si>
  <si>
    <t>Odvoz suti a vybouraných hmot na skládku nebo meziskládku do 1 km se složením</t>
  </si>
  <si>
    <t>432729667</t>
  </si>
  <si>
    <t>16</t>
  </si>
  <si>
    <t>997013509</t>
  </si>
  <si>
    <t>Příplatek k odvozu suti a vybouraných hmot na skládku ZKD 1 km přes 1 km</t>
  </si>
  <si>
    <t>-576875185</t>
  </si>
  <si>
    <t>17</t>
  </si>
  <si>
    <t>997013831</t>
  </si>
  <si>
    <t>Poplatek za uložení na skládce (skládkovné) stavebního odpadu směsného kód odpadu 170 904</t>
  </si>
  <si>
    <t>-488928031</t>
  </si>
  <si>
    <t>998</t>
  </si>
  <si>
    <t>Přesun hmot</t>
  </si>
  <si>
    <t>18</t>
  </si>
  <si>
    <t>998232110</t>
  </si>
  <si>
    <t>Přesun hmot pro oplocení zděné z cihel nebo tvárnic v do 3 m</t>
  </si>
  <si>
    <t>1311045436</t>
  </si>
  <si>
    <t>PSV</t>
  </si>
  <si>
    <t>Práce a dodávky PSV</t>
  </si>
  <si>
    <t>783</t>
  </si>
  <si>
    <t>Dokončovací práce - nátěry</t>
  </si>
  <si>
    <t>19</t>
  </si>
  <si>
    <t>783301313</t>
  </si>
  <si>
    <t>Odmaštění zámečnických konstrukcí ředidlovým odmašťovačem</t>
  </si>
  <si>
    <t>m2</t>
  </si>
  <si>
    <t>425695784</t>
  </si>
  <si>
    <t>20</t>
  </si>
  <si>
    <t>783314101</t>
  </si>
  <si>
    <t>Základní jednonásobný syntetický nátěr zámečnických konstrukcí</t>
  </si>
  <si>
    <t>789571047</t>
  </si>
  <si>
    <t>783315101</t>
  </si>
  <si>
    <t>Mezinátěr jednonásobný syntetický standardní zámečnických konstrukcí</t>
  </si>
  <si>
    <t>-1611573603</t>
  </si>
  <si>
    <t>22</t>
  </si>
  <si>
    <t>783317101</t>
  </si>
  <si>
    <t>Krycí jednonásobný syntetický standardní nátěr zámečnických konstrukcí</t>
  </si>
  <si>
    <t>-172625021</t>
  </si>
  <si>
    <t>OST</t>
  </si>
  <si>
    <t>Ostatní</t>
  </si>
  <si>
    <t>23</t>
  </si>
  <si>
    <t>OST-001</t>
  </si>
  <si>
    <t>Mobilní oplocení</t>
  </si>
  <si>
    <t>512</t>
  </si>
  <si>
    <t>998334816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</si>
</sst>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60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8</v>
      </c>
      <c r="BT3" s="13" t="s">
        <v>9</v>
      </c>
    </row>
    <row r="4" spans="2:71" ht="24.95" customHeight="1">
      <c r="B4" s="16"/>
      <c r="D4" s="17" t="s">
        <v>10</v>
      </c>
      <c r="AR4" s="16"/>
      <c r="AS4" s="18" t="s">
        <v>11</v>
      </c>
      <c r="BS4" s="13" t="s">
        <v>12</v>
      </c>
    </row>
    <row r="5" spans="2:71" ht="12" customHeight="1">
      <c r="B5" s="16"/>
      <c r="D5" s="19" t="s">
        <v>13</v>
      </c>
      <c r="K5" s="157" t="s">
        <v>14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6"/>
      <c r="BS5" s="13" t="s">
        <v>6</v>
      </c>
    </row>
    <row r="6" spans="2:71" ht="36.95" customHeight="1">
      <c r="B6" s="16"/>
      <c r="D6" s="21" t="s">
        <v>15</v>
      </c>
      <c r="K6" s="159" t="s">
        <v>16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6"/>
      <c r="BS6" s="13" t="s">
        <v>17</v>
      </c>
    </row>
    <row r="7" spans="2:71" ht="12" customHeight="1">
      <c r="B7" s="16"/>
      <c r="D7" s="22" t="s">
        <v>18</v>
      </c>
      <c r="K7" s="20" t="s">
        <v>1</v>
      </c>
      <c r="AK7" s="22" t="s">
        <v>19</v>
      </c>
      <c r="AN7" s="20" t="s">
        <v>1</v>
      </c>
      <c r="AR7" s="16"/>
      <c r="BS7" s="13" t="s">
        <v>8</v>
      </c>
    </row>
    <row r="8" spans="2:71" ht="12" customHeight="1">
      <c r="B8" s="16"/>
      <c r="D8" s="22" t="s">
        <v>20</v>
      </c>
      <c r="K8" s="20" t="s">
        <v>21</v>
      </c>
      <c r="AK8" s="22" t="s">
        <v>22</v>
      </c>
      <c r="AN8" s="20" t="s">
        <v>23</v>
      </c>
      <c r="AR8" s="16"/>
      <c r="BS8" s="13" t="s">
        <v>24</v>
      </c>
    </row>
    <row r="9" spans="2:71" ht="14.45" customHeight="1">
      <c r="B9" s="16"/>
      <c r="AR9" s="16"/>
      <c r="BS9" s="13" t="s">
        <v>25</v>
      </c>
    </row>
    <row r="10" spans="2:71" ht="12" customHeight="1">
      <c r="B10" s="16"/>
      <c r="D10" s="22" t="s">
        <v>26</v>
      </c>
      <c r="AK10" s="22" t="s">
        <v>27</v>
      </c>
      <c r="AN10" s="20" t="s">
        <v>1</v>
      </c>
      <c r="AR10" s="16"/>
      <c r="BS10" s="13" t="s">
        <v>17</v>
      </c>
    </row>
    <row r="11" spans="2:71" ht="18.4" customHeight="1">
      <c r="B11" s="16"/>
      <c r="E11" s="20" t="s">
        <v>21</v>
      </c>
      <c r="AK11" s="22" t="s">
        <v>28</v>
      </c>
      <c r="AN11" s="20" t="s">
        <v>1</v>
      </c>
      <c r="AR11" s="16"/>
      <c r="BS11" s="13" t="s">
        <v>17</v>
      </c>
    </row>
    <row r="12" spans="2:71" ht="6.95" customHeight="1">
      <c r="B12" s="16"/>
      <c r="AR12" s="16"/>
      <c r="BS12" s="13" t="s">
        <v>17</v>
      </c>
    </row>
    <row r="13" spans="2:71" ht="12" customHeight="1">
      <c r="B13" s="16"/>
      <c r="D13" s="22" t="s">
        <v>29</v>
      </c>
      <c r="AK13" s="22" t="s">
        <v>27</v>
      </c>
      <c r="AN13" s="20" t="s">
        <v>1</v>
      </c>
      <c r="AR13" s="16"/>
      <c r="BS13" s="13" t="s">
        <v>17</v>
      </c>
    </row>
    <row r="14" spans="2:71" ht="12.75">
      <c r="B14" s="16"/>
      <c r="E14" s="20" t="s">
        <v>21</v>
      </c>
      <c r="AK14" s="22" t="s">
        <v>28</v>
      </c>
      <c r="AN14" s="20" t="s">
        <v>1</v>
      </c>
      <c r="AR14" s="16"/>
      <c r="BS14" s="13" t="s">
        <v>17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30</v>
      </c>
      <c r="AK16" s="22" t="s">
        <v>27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21</v>
      </c>
      <c r="AK17" s="22" t="s">
        <v>28</v>
      </c>
      <c r="AN17" s="20" t="s">
        <v>1</v>
      </c>
      <c r="AR17" s="16"/>
      <c r="BS17" s="13" t="s">
        <v>31</v>
      </c>
    </row>
    <row r="18" spans="2:71" ht="6.95" customHeight="1">
      <c r="B18" s="16"/>
      <c r="AR18" s="16"/>
      <c r="BS18" s="13" t="s">
        <v>8</v>
      </c>
    </row>
    <row r="19" spans="2:71" ht="12" customHeight="1">
      <c r="B19" s="16"/>
      <c r="D19" s="22" t="s">
        <v>32</v>
      </c>
      <c r="AK19" s="22" t="s">
        <v>27</v>
      </c>
      <c r="AN19" s="20" t="s">
        <v>1</v>
      </c>
      <c r="AR19" s="16"/>
      <c r="BS19" s="13" t="s">
        <v>8</v>
      </c>
    </row>
    <row r="20" spans="2:71" ht="18.4" customHeight="1">
      <c r="B20" s="16"/>
      <c r="E20" s="20" t="s">
        <v>21</v>
      </c>
      <c r="AK20" s="22" t="s">
        <v>28</v>
      </c>
      <c r="AN20" s="20" t="s">
        <v>1</v>
      </c>
      <c r="AR20" s="16"/>
      <c r="BS20" s="13" t="s">
        <v>31</v>
      </c>
    </row>
    <row r="21" spans="2:44" ht="6.95" customHeight="1">
      <c r="B21" s="16"/>
      <c r="AR21" s="16"/>
    </row>
    <row r="22" spans="2:44" ht="12" customHeight="1">
      <c r="B22" s="16"/>
      <c r="D22" s="22" t="s">
        <v>33</v>
      </c>
      <c r="AR22" s="16"/>
    </row>
    <row r="23" spans="2:44" ht="16.5" customHeight="1">
      <c r="B23" s="16"/>
      <c r="E23" s="161" t="s"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2">
        <f>ROUND(AG94,0)</f>
        <v>0</v>
      </c>
      <c r="AL26" s="163"/>
      <c r="AM26" s="163"/>
      <c r="AN26" s="163"/>
      <c r="AO26" s="163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56" t="s">
        <v>35</v>
      </c>
      <c r="M28" s="156"/>
      <c r="N28" s="156"/>
      <c r="O28" s="156"/>
      <c r="P28" s="156"/>
      <c r="W28" s="156" t="s">
        <v>36</v>
      </c>
      <c r="X28" s="156"/>
      <c r="Y28" s="156"/>
      <c r="Z28" s="156"/>
      <c r="AA28" s="156"/>
      <c r="AB28" s="156"/>
      <c r="AC28" s="156"/>
      <c r="AD28" s="156"/>
      <c r="AE28" s="156"/>
      <c r="AK28" s="156" t="s">
        <v>37</v>
      </c>
      <c r="AL28" s="156"/>
      <c r="AM28" s="156"/>
      <c r="AN28" s="156"/>
      <c r="AO28" s="156"/>
      <c r="AR28" s="25"/>
    </row>
    <row r="29" spans="2:44" s="2" customFormat="1" ht="14.45" customHeight="1">
      <c r="B29" s="29"/>
      <c r="D29" s="22" t="s">
        <v>38</v>
      </c>
      <c r="F29" s="22" t="s">
        <v>39</v>
      </c>
      <c r="L29" s="155">
        <v>0.21</v>
      </c>
      <c r="M29" s="154"/>
      <c r="N29" s="154"/>
      <c r="O29" s="154"/>
      <c r="P29" s="154"/>
      <c r="W29" s="153">
        <f>ROUND(AZ94,0)</f>
        <v>0</v>
      </c>
      <c r="X29" s="154"/>
      <c r="Y29" s="154"/>
      <c r="Z29" s="154"/>
      <c r="AA29" s="154"/>
      <c r="AB29" s="154"/>
      <c r="AC29" s="154"/>
      <c r="AD29" s="154"/>
      <c r="AE29" s="154"/>
      <c r="AK29" s="153">
        <f>ROUND(AV94,0)</f>
        <v>0</v>
      </c>
      <c r="AL29" s="154"/>
      <c r="AM29" s="154"/>
      <c r="AN29" s="154"/>
      <c r="AO29" s="154"/>
      <c r="AR29" s="29"/>
    </row>
    <row r="30" spans="2:44" s="2" customFormat="1" ht="14.45" customHeight="1">
      <c r="B30" s="29"/>
      <c r="F30" s="22" t="s">
        <v>40</v>
      </c>
      <c r="L30" s="155">
        <v>0.15</v>
      </c>
      <c r="M30" s="154"/>
      <c r="N30" s="154"/>
      <c r="O30" s="154"/>
      <c r="P30" s="154"/>
      <c r="W30" s="153">
        <f>ROUND(BA94,0)</f>
        <v>0</v>
      </c>
      <c r="X30" s="154"/>
      <c r="Y30" s="154"/>
      <c r="Z30" s="154"/>
      <c r="AA30" s="154"/>
      <c r="AB30" s="154"/>
      <c r="AC30" s="154"/>
      <c r="AD30" s="154"/>
      <c r="AE30" s="154"/>
      <c r="AK30" s="153">
        <f>ROUND(AW94,0)</f>
        <v>0</v>
      </c>
      <c r="AL30" s="154"/>
      <c r="AM30" s="154"/>
      <c r="AN30" s="154"/>
      <c r="AO30" s="154"/>
      <c r="AR30" s="29"/>
    </row>
    <row r="31" spans="2:44" s="2" customFormat="1" ht="14.45" customHeight="1" hidden="1">
      <c r="B31" s="29"/>
      <c r="F31" s="22" t="s">
        <v>41</v>
      </c>
      <c r="L31" s="155">
        <v>0.21</v>
      </c>
      <c r="M31" s="154"/>
      <c r="N31" s="154"/>
      <c r="O31" s="154"/>
      <c r="P31" s="154"/>
      <c r="W31" s="153">
        <f>ROUND(BB94,0)</f>
        <v>0</v>
      </c>
      <c r="X31" s="154"/>
      <c r="Y31" s="154"/>
      <c r="Z31" s="154"/>
      <c r="AA31" s="154"/>
      <c r="AB31" s="154"/>
      <c r="AC31" s="154"/>
      <c r="AD31" s="154"/>
      <c r="AE31" s="154"/>
      <c r="AK31" s="153">
        <v>0</v>
      </c>
      <c r="AL31" s="154"/>
      <c r="AM31" s="154"/>
      <c r="AN31" s="154"/>
      <c r="AO31" s="154"/>
      <c r="AR31" s="29"/>
    </row>
    <row r="32" spans="2:44" s="2" customFormat="1" ht="14.45" customHeight="1" hidden="1">
      <c r="B32" s="29"/>
      <c r="F32" s="22" t="s">
        <v>42</v>
      </c>
      <c r="L32" s="155">
        <v>0.15</v>
      </c>
      <c r="M32" s="154"/>
      <c r="N32" s="154"/>
      <c r="O32" s="154"/>
      <c r="P32" s="154"/>
      <c r="W32" s="153">
        <f>ROUND(BC94,0)</f>
        <v>0</v>
      </c>
      <c r="X32" s="154"/>
      <c r="Y32" s="154"/>
      <c r="Z32" s="154"/>
      <c r="AA32" s="154"/>
      <c r="AB32" s="154"/>
      <c r="AC32" s="154"/>
      <c r="AD32" s="154"/>
      <c r="AE32" s="154"/>
      <c r="AK32" s="153">
        <v>0</v>
      </c>
      <c r="AL32" s="154"/>
      <c r="AM32" s="154"/>
      <c r="AN32" s="154"/>
      <c r="AO32" s="154"/>
      <c r="AR32" s="29"/>
    </row>
    <row r="33" spans="2:44" s="2" customFormat="1" ht="14.45" customHeight="1" hidden="1">
      <c r="B33" s="29"/>
      <c r="F33" s="22" t="s">
        <v>43</v>
      </c>
      <c r="L33" s="155">
        <v>0</v>
      </c>
      <c r="M33" s="154"/>
      <c r="N33" s="154"/>
      <c r="O33" s="154"/>
      <c r="P33" s="154"/>
      <c r="W33" s="153">
        <f>ROUND(BD94,0)</f>
        <v>0</v>
      </c>
      <c r="X33" s="154"/>
      <c r="Y33" s="154"/>
      <c r="Z33" s="154"/>
      <c r="AA33" s="154"/>
      <c r="AB33" s="154"/>
      <c r="AC33" s="154"/>
      <c r="AD33" s="154"/>
      <c r="AE33" s="154"/>
      <c r="AK33" s="153">
        <v>0</v>
      </c>
      <c r="AL33" s="154"/>
      <c r="AM33" s="154"/>
      <c r="AN33" s="154"/>
      <c r="AO33" s="154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45</v>
      </c>
      <c r="U35" s="32"/>
      <c r="V35" s="32"/>
      <c r="W35" s="32"/>
      <c r="X35" s="149" t="s">
        <v>46</v>
      </c>
      <c r="Y35" s="150"/>
      <c r="Z35" s="150"/>
      <c r="AA35" s="150"/>
      <c r="AB35" s="150"/>
      <c r="AC35" s="32"/>
      <c r="AD35" s="32"/>
      <c r="AE35" s="32"/>
      <c r="AF35" s="32"/>
      <c r="AG35" s="32"/>
      <c r="AH35" s="32"/>
      <c r="AI35" s="32"/>
      <c r="AJ35" s="32"/>
      <c r="AK35" s="151">
        <f>SUM(AK26:AK33)</f>
        <v>0</v>
      </c>
      <c r="AL35" s="150"/>
      <c r="AM35" s="150"/>
      <c r="AN35" s="150"/>
      <c r="AO35" s="152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48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49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50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49</v>
      </c>
      <c r="AI60" s="27"/>
      <c r="AJ60" s="27"/>
      <c r="AK60" s="27"/>
      <c r="AL60" s="27"/>
      <c r="AM60" s="36" t="s">
        <v>50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51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52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50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49</v>
      </c>
      <c r="AI75" s="27"/>
      <c r="AJ75" s="27"/>
      <c r="AK75" s="27"/>
      <c r="AL75" s="27"/>
      <c r="AM75" s="36" t="s">
        <v>50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53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13</v>
      </c>
      <c r="L84" s="3" t="str">
        <f>K5</f>
        <v>RS-019-003</v>
      </c>
      <c r="AR84" s="41"/>
    </row>
    <row r="85" spans="2:44" s="4" customFormat="1" ht="36.95" customHeight="1">
      <c r="B85" s="42"/>
      <c r="C85" s="43" t="s">
        <v>15</v>
      </c>
      <c r="L85" s="174" t="str">
        <f>K6</f>
        <v>OPRAVA OPLOCENÍ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20</v>
      </c>
      <c r="L87" s="44" t="str">
        <f>IF(K8="","",K8)</f>
        <v xml:space="preserve"> </v>
      </c>
      <c r="AI87" s="22" t="s">
        <v>22</v>
      </c>
      <c r="AM87" s="176" t="str">
        <f>IF(AN8="","",AN8)</f>
        <v>21. 2. 2019</v>
      </c>
      <c r="AN87" s="176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26</v>
      </c>
      <c r="L89" s="3" t="str">
        <f>IF(E11="","",E11)</f>
        <v xml:space="preserve"> </v>
      </c>
      <c r="AI89" s="22" t="s">
        <v>30</v>
      </c>
      <c r="AM89" s="177" t="str">
        <f>IF(E17="","",E17)</f>
        <v xml:space="preserve"> </v>
      </c>
      <c r="AN89" s="178"/>
      <c r="AO89" s="178"/>
      <c r="AP89" s="178"/>
      <c r="AR89" s="25"/>
      <c r="AS89" s="179" t="s">
        <v>54</v>
      </c>
      <c r="AT89" s="180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29</v>
      </c>
      <c r="L90" s="3" t="str">
        <f>IF(E14="","",E14)</f>
        <v xml:space="preserve"> </v>
      </c>
      <c r="AI90" s="22" t="s">
        <v>32</v>
      </c>
      <c r="AM90" s="177" t="str">
        <f>IF(E20="","",E20)</f>
        <v xml:space="preserve"> </v>
      </c>
      <c r="AN90" s="178"/>
      <c r="AO90" s="178"/>
      <c r="AP90" s="178"/>
      <c r="AR90" s="25"/>
      <c r="AS90" s="181"/>
      <c r="AT90" s="182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81"/>
      <c r="AT91" s="182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64" t="s">
        <v>55</v>
      </c>
      <c r="D92" s="165"/>
      <c r="E92" s="165"/>
      <c r="F92" s="165"/>
      <c r="G92" s="165"/>
      <c r="H92" s="50"/>
      <c r="I92" s="166" t="s">
        <v>56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7" t="s">
        <v>57</v>
      </c>
      <c r="AH92" s="165"/>
      <c r="AI92" s="165"/>
      <c r="AJ92" s="165"/>
      <c r="AK92" s="165"/>
      <c r="AL92" s="165"/>
      <c r="AM92" s="165"/>
      <c r="AN92" s="166" t="s">
        <v>58</v>
      </c>
      <c r="AO92" s="165"/>
      <c r="AP92" s="168"/>
      <c r="AQ92" s="51" t="s">
        <v>59</v>
      </c>
      <c r="AR92" s="25"/>
      <c r="AS92" s="52" t="s">
        <v>60</v>
      </c>
      <c r="AT92" s="53" t="s">
        <v>61</v>
      </c>
      <c r="AU92" s="53" t="s">
        <v>62</v>
      </c>
      <c r="AV92" s="53" t="s">
        <v>63</v>
      </c>
      <c r="AW92" s="53" t="s">
        <v>64</v>
      </c>
      <c r="AX92" s="53" t="s">
        <v>65</v>
      </c>
      <c r="AY92" s="53" t="s">
        <v>66</v>
      </c>
      <c r="AZ92" s="53" t="s">
        <v>67</v>
      </c>
      <c r="BA92" s="53" t="s">
        <v>68</v>
      </c>
      <c r="BB92" s="53" t="s">
        <v>69</v>
      </c>
      <c r="BC92" s="53" t="s">
        <v>70</v>
      </c>
      <c r="BD92" s="54" t="s">
        <v>71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72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2">
        <f>ROUND(AG95,0)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60" t="s">
        <v>1</v>
      </c>
      <c r="AR94" s="56"/>
      <c r="AS94" s="61">
        <f>ROUND(AS95,0)</f>
        <v>0</v>
      </c>
      <c r="AT94" s="62">
        <f>ROUND(SUM(AV94:AW94),0)</f>
        <v>0</v>
      </c>
      <c r="AU94" s="63">
        <f>ROUND(AU95,5)</f>
        <v>370.18349</v>
      </c>
      <c r="AV94" s="62">
        <f>ROUND(AZ94*L29,0)</f>
        <v>0</v>
      </c>
      <c r="AW94" s="62">
        <f>ROUND(BA94*L30,0)</f>
        <v>0</v>
      </c>
      <c r="AX94" s="62">
        <f>ROUND(BB94*L29,0)</f>
        <v>0</v>
      </c>
      <c r="AY94" s="62">
        <f>ROUND(BC94*L30,0)</f>
        <v>0</v>
      </c>
      <c r="AZ94" s="62">
        <f>ROUND(AZ95,0)</f>
        <v>0</v>
      </c>
      <c r="BA94" s="62">
        <f>ROUND(BA95,0)</f>
        <v>0</v>
      </c>
      <c r="BB94" s="62">
        <f>ROUND(BB95,0)</f>
        <v>0</v>
      </c>
      <c r="BC94" s="62">
        <f>ROUND(BC95,0)</f>
        <v>0</v>
      </c>
      <c r="BD94" s="64">
        <f>ROUND(BD95,0)</f>
        <v>0</v>
      </c>
      <c r="BS94" s="65" t="s">
        <v>73</v>
      </c>
      <c r="BT94" s="65" t="s">
        <v>74</v>
      </c>
      <c r="BV94" s="65" t="s">
        <v>75</v>
      </c>
      <c r="BW94" s="65" t="s">
        <v>4</v>
      </c>
      <c r="BX94" s="65" t="s">
        <v>76</v>
      </c>
      <c r="CL94" s="65" t="s">
        <v>1</v>
      </c>
    </row>
    <row r="95" spans="1:90" s="6" customFormat="1" ht="27" customHeight="1">
      <c r="A95" s="66" t="s">
        <v>77</v>
      </c>
      <c r="B95" s="67"/>
      <c r="C95" s="68"/>
      <c r="D95" s="171" t="s">
        <v>14</v>
      </c>
      <c r="E95" s="171"/>
      <c r="F95" s="171"/>
      <c r="G95" s="171"/>
      <c r="H95" s="171"/>
      <c r="I95" s="69"/>
      <c r="J95" s="171" t="s">
        <v>16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'RS-019-003 - OPRAVA OPLOCENÍ'!J28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70" t="s">
        <v>78</v>
      </c>
      <c r="AR95" s="67"/>
      <c r="AS95" s="71">
        <v>0</v>
      </c>
      <c r="AT95" s="72">
        <f>ROUND(SUM(AV95:AW95),0)</f>
        <v>0</v>
      </c>
      <c r="AU95" s="73">
        <f>'RS-019-003 - OPRAVA OPLOCENÍ'!P121</f>
        <v>370.18348999999995</v>
      </c>
      <c r="AV95" s="72">
        <f>'RS-019-003 - OPRAVA OPLOCENÍ'!J31</f>
        <v>0</v>
      </c>
      <c r="AW95" s="72">
        <f>'RS-019-003 - OPRAVA OPLOCENÍ'!J32</f>
        <v>0</v>
      </c>
      <c r="AX95" s="72">
        <f>'RS-019-003 - OPRAVA OPLOCENÍ'!J33</f>
        <v>0</v>
      </c>
      <c r="AY95" s="72">
        <f>'RS-019-003 - OPRAVA OPLOCENÍ'!J34</f>
        <v>0</v>
      </c>
      <c r="AZ95" s="72">
        <f>'RS-019-003 - OPRAVA OPLOCENÍ'!F31</f>
        <v>0</v>
      </c>
      <c r="BA95" s="72">
        <f>'RS-019-003 - OPRAVA OPLOCENÍ'!F32</f>
        <v>0</v>
      </c>
      <c r="BB95" s="72">
        <f>'RS-019-003 - OPRAVA OPLOCENÍ'!F33</f>
        <v>0</v>
      </c>
      <c r="BC95" s="72">
        <f>'RS-019-003 - OPRAVA OPLOCENÍ'!F34</f>
        <v>0</v>
      </c>
      <c r="BD95" s="74">
        <f>'RS-019-003 - OPRAVA OPLOCENÍ'!F35</f>
        <v>0</v>
      </c>
      <c r="BT95" s="75" t="s">
        <v>8</v>
      </c>
      <c r="BU95" s="75" t="s">
        <v>79</v>
      </c>
      <c r="BV95" s="75" t="s">
        <v>75</v>
      </c>
      <c r="BW95" s="75" t="s">
        <v>4</v>
      </c>
      <c r="BX95" s="75" t="s">
        <v>76</v>
      </c>
      <c r="CL95" s="75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RS-019-003 - OPRAVA OPLOC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4"/>
  <sheetViews>
    <sheetView showGridLines="0" workbookViewId="0" topLeftCell="A134">
      <selection activeCell="X131" sqref="X13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6"/>
    </row>
    <row r="2" spans="12:46" ht="36.95" customHeight="1">
      <c r="L2" s="160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81</v>
      </c>
      <c r="L4" s="16"/>
      <c r="M4" s="77" t="s">
        <v>11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15</v>
      </c>
      <c r="L6" s="25"/>
    </row>
    <row r="7" spans="2:12" s="1" customFormat="1" ht="36.95" customHeight="1">
      <c r="B7" s="25"/>
      <c r="E7" s="174" t="s">
        <v>16</v>
      </c>
      <c r="F7" s="183"/>
      <c r="G7" s="183"/>
      <c r="H7" s="183"/>
      <c r="L7" s="25"/>
    </row>
    <row r="8" spans="2:12" s="1" customFormat="1" ht="12">
      <c r="B8" s="25"/>
      <c r="L8" s="25"/>
    </row>
    <row r="9" spans="2:12" s="1" customFormat="1" ht="12" customHeight="1">
      <c r="B9" s="25"/>
      <c r="D9" s="22" t="s">
        <v>18</v>
      </c>
      <c r="F9" s="20" t="s">
        <v>1</v>
      </c>
      <c r="I9" s="22" t="s">
        <v>19</v>
      </c>
      <c r="J9" s="20" t="s">
        <v>1</v>
      </c>
      <c r="L9" s="25"/>
    </row>
    <row r="10" spans="2:12" s="1" customFormat="1" ht="12" customHeight="1">
      <c r="B10" s="25"/>
      <c r="D10" s="22" t="s">
        <v>20</v>
      </c>
      <c r="F10" s="20" t="s">
        <v>21</v>
      </c>
      <c r="I10" s="22" t="s">
        <v>22</v>
      </c>
      <c r="J10" s="45" t="str">
        <f>'Rekapitulace stavby'!AN8</f>
        <v>21. 2. 2019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26</v>
      </c>
      <c r="I12" s="22" t="s">
        <v>27</v>
      </c>
      <c r="J12" s="20" t="str">
        <f>IF('Rekapitulace stavby'!AN10="","",'Rekapitulace stavby'!AN10)</f>
        <v/>
      </c>
      <c r="L12" s="25"/>
    </row>
    <row r="13" spans="2:12" s="1" customFormat="1" ht="18" customHeight="1">
      <c r="B13" s="25"/>
      <c r="E13" s="20" t="str">
        <f>IF('Rekapitulace stavby'!E11="","",'Rekapitulace stavby'!E11)</f>
        <v xml:space="preserve"> </v>
      </c>
      <c r="I13" s="22" t="s">
        <v>28</v>
      </c>
      <c r="J13" s="20" t="str">
        <f>IF('Rekapitulace stavby'!AN11="","",'Rekapitulace stavby'!AN11)</f>
        <v/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29</v>
      </c>
      <c r="I15" s="22" t="s">
        <v>27</v>
      </c>
      <c r="J15" s="20" t="str">
        <f>'Rekapitulace stavby'!AN13</f>
        <v/>
      </c>
      <c r="L15" s="25"/>
    </row>
    <row r="16" spans="2:12" s="1" customFormat="1" ht="18" customHeight="1">
      <c r="B16" s="25"/>
      <c r="E16" s="157" t="str">
        <f>'Rekapitulace stavby'!E14</f>
        <v xml:space="preserve"> </v>
      </c>
      <c r="F16" s="157"/>
      <c r="G16" s="157"/>
      <c r="H16" s="157"/>
      <c r="I16" s="22" t="s">
        <v>28</v>
      </c>
      <c r="J16" s="20" t="str">
        <f>'Rekapitulace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30</v>
      </c>
      <c r="I18" s="22" t="s">
        <v>27</v>
      </c>
      <c r="J18" s="20" t="str">
        <f>IF('Rekapitulace stavby'!AN16="","",'Rekapitulace stavby'!AN16)</f>
        <v/>
      </c>
      <c r="L18" s="25"/>
    </row>
    <row r="19" spans="2:12" s="1" customFormat="1" ht="18" customHeight="1">
      <c r="B19" s="25"/>
      <c r="E19" s="20" t="str">
        <f>IF('Rekapitulace stavby'!E17="","",'Rekapitulace stavby'!E17)</f>
        <v xml:space="preserve"> </v>
      </c>
      <c r="I19" s="22" t="s">
        <v>28</v>
      </c>
      <c r="J19" s="20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32</v>
      </c>
      <c r="I21" s="22" t="s">
        <v>27</v>
      </c>
      <c r="J21" s="20" t="str">
        <f>IF('Rekapitulace stavby'!AN19="","",'Rekapitulace stavby'!AN19)</f>
        <v/>
      </c>
      <c r="L21" s="25"/>
    </row>
    <row r="22" spans="2:12" s="1" customFormat="1" ht="18" customHeight="1">
      <c r="B22" s="25"/>
      <c r="E22" s="20" t="str">
        <f>IF('Rekapitulace stavby'!E20="","",'Rekapitulace stavby'!E20)</f>
        <v xml:space="preserve"> </v>
      </c>
      <c r="I22" s="22" t="s">
        <v>28</v>
      </c>
      <c r="J22" s="20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33</v>
      </c>
      <c r="L24" s="25"/>
    </row>
    <row r="25" spans="2:12" s="7" customFormat="1" ht="16.5" customHeight="1">
      <c r="B25" s="78"/>
      <c r="E25" s="161" t="s">
        <v>1</v>
      </c>
      <c r="F25" s="161"/>
      <c r="G25" s="161"/>
      <c r="H25" s="161"/>
      <c r="L25" s="78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34</v>
      </c>
      <c r="J28" s="59">
        <f>ROUND(J121,0)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36</v>
      </c>
      <c r="I30" s="28" t="s">
        <v>35</v>
      </c>
      <c r="J30" s="28" t="s">
        <v>37</v>
      </c>
      <c r="L30" s="25"/>
    </row>
    <row r="31" spans="2:12" s="1" customFormat="1" ht="14.45" customHeight="1">
      <c r="B31" s="25"/>
      <c r="D31" s="80" t="s">
        <v>38</v>
      </c>
      <c r="E31" s="22" t="s">
        <v>39</v>
      </c>
      <c r="F31" s="81">
        <f>ROUND((SUM(BE121:BE153)),0)</f>
        <v>0</v>
      </c>
      <c r="I31" s="82">
        <v>0.21</v>
      </c>
      <c r="J31" s="81">
        <f>ROUND(((SUM(BE121:BE153))*I31),0)</f>
        <v>0</v>
      </c>
      <c r="L31" s="25"/>
    </row>
    <row r="32" spans="2:12" s="1" customFormat="1" ht="14.45" customHeight="1">
      <c r="B32" s="25"/>
      <c r="E32" s="22" t="s">
        <v>40</v>
      </c>
      <c r="F32" s="81">
        <f>ROUND((SUM(BF121:BF153)),0)</f>
        <v>0</v>
      </c>
      <c r="I32" s="82">
        <v>0.15</v>
      </c>
      <c r="J32" s="81">
        <f>ROUND(((SUM(BF121:BF153))*I32),0)</f>
        <v>0</v>
      </c>
      <c r="L32" s="25"/>
    </row>
    <row r="33" spans="2:12" s="1" customFormat="1" ht="14.45" customHeight="1" hidden="1">
      <c r="B33" s="25"/>
      <c r="E33" s="22" t="s">
        <v>41</v>
      </c>
      <c r="F33" s="81">
        <f>ROUND((SUM(BG121:BG153)),0)</f>
        <v>0</v>
      </c>
      <c r="I33" s="82">
        <v>0.21</v>
      </c>
      <c r="J33" s="81">
        <f>0</f>
        <v>0</v>
      </c>
      <c r="L33" s="25"/>
    </row>
    <row r="34" spans="2:12" s="1" customFormat="1" ht="14.45" customHeight="1" hidden="1">
      <c r="B34" s="25"/>
      <c r="E34" s="22" t="s">
        <v>42</v>
      </c>
      <c r="F34" s="81">
        <f>ROUND((SUM(BH121:BH153)),0)</f>
        <v>0</v>
      </c>
      <c r="I34" s="82">
        <v>0.15</v>
      </c>
      <c r="J34" s="81">
        <f>0</f>
        <v>0</v>
      </c>
      <c r="L34" s="25"/>
    </row>
    <row r="35" spans="2:12" s="1" customFormat="1" ht="14.45" customHeight="1" hidden="1">
      <c r="B35" s="25"/>
      <c r="E35" s="22" t="s">
        <v>43</v>
      </c>
      <c r="F35" s="81">
        <f>ROUND((SUM(BI121:BI153)),0)</f>
        <v>0</v>
      </c>
      <c r="I35" s="82">
        <v>0</v>
      </c>
      <c r="J35" s="81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3"/>
      <c r="D37" s="84" t="s">
        <v>44</v>
      </c>
      <c r="E37" s="50"/>
      <c r="F37" s="50"/>
      <c r="G37" s="85" t="s">
        <v>45</v>
      </c>
      <c r="H37" s="86" t="s">
        <v>46</v>
      </c>
      <c r="I37" s="50"/>
      <c r="J37" s="87">
        <f>SUM(J28:J35)</f>
        <v>0</v>
      </c>
      <c r="K37" s="88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89" t="s">
        <v>50</v>
      </c>
      <c r="G61" s="36" t="s">
        <v>49</v>
      </c>
      <c r="H61" s="27"/>
      <c r="I61" s="27"/>
      <c r="J61" s="9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89" t="s">
        <v>50</v>
      </c>
      <c r="G76" s="36" t="s">
        <v>49</v>
      </c>
      <c r="H76" s="27"/>
      <c r="I76" s="27"/>
      <c r="J76" s="9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82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15</v>
      </c>
      <c r="L84" s="25"/>
    </row>
    <row r="85" spans="2:12" s="1" customFormat="1" ht="16.5" customHeight="1">
      <c r="B85" s="25"/>
      <c r="E85" s="174" t="str">
        <f>E7</f>
        <v>OPRAVA OPLOCENÍ</v>
      </c>
      <c r="F85" s="183"/>
      <c r="G85" s="183"/>
      <c r="H85" s="183"/>
      <c r="L85" s="25"/>
    </row>
    <row r="86" spans="2:12" s="1" customFormat="1" ht="6.95" customHeight="1">
      <c r="B86" s="25"/>
      <c r="L86" s="25"/>
    </row>
    <row r="87" spans="2:12" s="1" customFormat="1" ht="12" customHeight="1">
      <c r="B87" s="25"/>
      <c r="C87" s="22" t="s">
        <v>20</v>
      </c>
      <c r="F87" s="20" t="str">
        <f>F10</f>
        <v xml:space="preserve"> </v>
      </c>
      <c r="I87" s="22" t="s">
        <v>22</v>
      </c>
      <c r="J87" s="45" t="str">
        <f>IF(J10="","",J10)</f>
        <v>21. 2. 2019</v>
      </c>
      <c r="L87" s="25"/>
    </row>
    <row r="88" spans="2:12" s="1" customFormat="1" ht="6.95" customHeight="1">
      <c r="B88" s="25"/>
      <c r="L88" s="25"/>
    </row>
    <row r="89" spans="2:12" s="1" customFormat="1" ht="15.2" customHeight="1">
      <c r="B89" s="25"/>
      <c r="C89" s="22" t="s">
        <v>26</v>
      </c>
      <c r="F89" s="20" t="str">
        <f>E13</f>
        <v xml:space="preserve"> </v>
      </c>
      <c r="I89" s="22" t="s">
        <v>30</v>
      </c>
      <c r="J89" s="23" t="str">
        <f>E19</f>
        <v xml:space="preserve"> </v>
      </c>
      <c r="L89" s="25"/>
    </row>
    <row r="90" spans="2:12" s="1" customFormat="1" ht="15.2" customHeight="1">
      <c r="B90" s="25"/>
      <c r="C90" s="22" t="s">
        <v>29</v>
      </c>
      <c r="F90" s="20" t="str">
        <f>IF(E16="","",E16)</f>
        <v xml:space="preserve"> </v>
      </c>
      <c r="I90" s="22" t="s">
        <v>32</v>
      </c>
      <c r="J90" s="23" t="str">
        <f>E22</f>
        <v xml:space="preserve"> </v>
      </c>
      <c r="L90" s="25"/>
    </row>
    <row r="91" spans="2:12" s="1" customFormat="1" ht="10.35" customHeight="1">
      <c r="B91" s="25"/>
      <c r="L91" s="25"/>
    </row>
    <row r="92" spans="2:12" s="1" customFormat="1" ht="29.25" customHeight="1">
      <c r="B92" s="25"/>
      <c r="C92" s="91" t="s">
        <v>83</v>
      </c>
      <c r="D92" s="83"/>
      <c r="E92" s="83"/>
      <c r="F92" s="83"/>
      <c r="G92" s="83"/>
      <c r="H92" s="83"/>
      <c r="I92" s="83"/>
      <c r="J92" s="92" t="s">
        <v>84</v>
      </c>
      <c r="K92" s="83"/>
      <c r="L92" s="25"/>
    </row>
    <row r="93" spans="2:12" s="1" customFormat="1" ht="10.35" customHeight="1">
      <c r="B93" s="25"/>
      <c r="L93" s="25"/>
    </row>
    <row r="94" spans="2:47" s="1" customFormat="1" ht="22.9" customHeight="1">
      <c r="B94" s="25"/>
      <c r="C94" s="93" t="s">
        <v>85</v>
      </c>
      <c r="J94" s="59">
        <f>J121</f>
        <v>0</v>
      </c>
      <c r="L94" s="25"/>
      <c r="AU94" s="13" t="s">
        <v>86</v>
      </c>
    </row>
    <row r="95" spans="2:12" s="8" customFormat="1" ht="24.95" customHeight="1">
      <c r="B95" s="94"/>
      <c r="D95" s="95" t="s">
        <v>87</v>
      </c>
      <c r="E95" s="96"/>
      <c r="F95" s="96"/>
      <c r="G95" s="96"/>
      <c r="H95" s="96"/>
      <c r="I95" s="96"/>
      <c r="J95" s="97">
        <f>J122</f>
        <v>0</v>
      </c>
      <c r="L95" s="94"/>
    </row>
    <row r="96" spans="2:12" s="9" customFormat="1" ht="19.9" customHeight="1">
      <c r="B96" s="98"/>
      <c r="D96" s="99" t="s">
        <v>88</v>
      </c>
      <c r="E96" s="100"/>
      <c r="F96" s="100"/>
      <c r="G96" s="100"/>
      <c r="H96" s="100"/>
      <c r="I96" s="100"/>
      <c r="J96" s="101">
        <f>J123</f>
        <v>0</v>
      </c>
      <c r="L96" s="98"/>
    </row>
    <row r="97" spans="2:12" s="9" customFormat="1" ht="19.9" customHeight="1">
      <c r="B97" s="98"/>
      <c r="D97" s="99" t="s">
        <v>89</v>
      </c>
      <c r="E97" s="100"/>
      <c r="F97" s="100"/>
      <c r="G97" s="100"/>
      <c r="H97" s="100"/>
      <c r="I97" s="100"/>
      <c r="J97" s="101">
        <f>J129</f>
        <v>0</v>
      </c>
      <c r="L97" s="98"/>
    </row>
    <row r="98" spans="2:12" s="9" customFormat="1" ht="19.9" customHeight="1">
      <c r="B98" s="98"/>
      <c r="D98" s="99" t="s">
        <v>90</v>
      </c>
      <c r="E98" s="100"/>
      <c r="F98" s="100"/>
      <c r="G98" s="100"/>
      <c r="H98" s="100"/>
      <c r="I98" s="100"/>
      <c r="J98" s="101">
        <f>J137</f>
        <v>0</v>
      </c>
      <c r="L98" s="98"/>
    </row>
    <row r="99" spans="2:12" s="9" customFormat="1" ht="19.9" customHeight="1">
      <c r="B99" s="98"/>
      <c r="D99" s="99" t="s">
        <v>91</v>
      </c>
      <c r="E99" s="100"/>
      <c r="F99" s="100"/>
      <c r="G99" s="100"/>
      <c r="H99" s="100"/>
      <c r="I99" s="100"/>
      <c r="J99" s="101">
        <f>J140</f>
        <v>0</v>
      </c>
      <c r="L99" s="98"/>
    </row>
    <row r="100" spans="2:12" s="9" customFormat="1" ht="19.9" customHeight="1">
      <c r="B100" s="98"/>
      <c r="D100" s="99" t="s">
        <v>92</v>
      </c>
      <c r="E100" s="100"/>
      <c r="F100" s="100"/>
      <c r="G100" s="100"/>
      <c r="H100" s="100"/>
      <c r="I100" s="100"/>
      <c r="J100" s="101">
        <f>J144</f>
        <v>0</v>
      </c>
      <c r="L100" s="98"/>
    </row>
    <row r="101" spans="2:12" s="8" customFormat="1" ht="24.95" customHeight="1">
      <c r="B101" s="94"/>
      <c r="D101" s="95" t="s">
        <v>93</v>
      </c>
      <c r="E101" s="96"/>
      <c r="F101" s="96"/>
      <c r="G101" s="96"/>
      <c r="H101" s="96"/>
      <c r="I101" s="96"/>
      <c r="J101" s="97">
        <f>J146</f>
        <v>0</v>
      </c>
      <c r="L101" s="94"/>
    </row>
    <row r="102" spans="2:12" s="9" customFormat="1" ht="19.9" customHeight="1">
      <c r="B102" s="98"/>
      <c r="D102" s="99" t="s">
        <v>94</v>
      </c>
      <c r="E102" s="100"/>
      <c r="F102" s="100"/>
      <c r="G102" s="100"/>
      <c r="H102" s="100"/>
      <c r="I102" s="100"/>
      <c r="J102" s="101">
        <f>J147</f>
        <v>0</v>
      </c>
      <c r="L102" s="98"/>
    </row>
    <row r="103" spans="2:12" s="8" customFormat="1" ht="24.95" customHeight="1">
      <c r="B103" s="94"/>
      <c r="D103" s="95" t="s">
        <v>95</v>
      </c>
      <c r="E103" s="96"/>
      <c r="F103" s="96"/>
      <c r="G103" s="96"/>
      <c r="H103" s="96"/>
      <c r="I103" s="96"/>
      <c r="J103" s="97">
        <f>J152</f>
        <v>0</v>
      </c>
      <c r="L103" s="94"/>
    </row>
    <row r="104" spans="2:12" s="1" customFormat="1" ht="21.75" customHeight="1">
      <c r="B104" s="25"/>
      <c r="L104" s="25"/>
    </row>
    <row r="105" spans="2:12" s="1" customFormat="1" ht="6.9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5"/>
    </row>
    <row r="109" spans="2:12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5"/>
    </row>
    <row r="110" spans="2:12" s="1" customFormat="1" ht="24.95" customHeight="1">
      <c r="B110" s="25"/>
      <c r="C110" s="17" t="s">
        <v>96</v>
      </c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15</v>
      </c>
      <c r="L112" s="25"/>
    </row>
    <row r="113" spans="2:12" s="1" customFormat="1" ht="16.5" customHeight="1">
      <c r="B113" s="25"/>
      <c r="E113" s="174" t="str">
        <f>E7</f>
        <v>OPRAVA OPLOCENÍ</v>
      </c>
      <c r="F113" s="183"/>
      <c r="G113" s="183"/>
      <c r="H113" s="183"/>
      <c r="L113" s="25"/>
    </row>
    <row r="114" spans="2:12" s="1" customFormat="1" ht="6.95" customHeight="1">
      <c r="B114" s="25"/>
      <c r="L114" s="25"/>
    </row>
    <row r="115" spans="2:12" s="1" customFormat="1" ht="12" customHeight="1">
      <c r="B115" s="25"/>
      <c r="C115" s="22" t="s">
        <v>20</v>
      </c>
      <c r="F115" s="20" t="str">
        <f>F10</f>
        <v xml:space="preserve"> </v>
      </c>
      <c r="I115" s="22" t="s">
        <v>22</v>
      </c>
      <c r="J115" s="45" t="str">
        <f>IF(J10="","",J10)</f>
        <v>21. 2. 2019</v>
      </c>
      <c r="L115" s="25"/>
    </row>
    <row r="116" spans="2:12" s="1" customFormat="1" ht="6.95" customHeight="1">
      <c r="B116" s="25"/>
      <c r="L116" s="25"/>
    </row>
    <row r="117" spans="2:12" s="1" customFormat="1" ht="15.2" customHeight="1">
      <c r="B117" s="25"/>
      <c r="C117" s="22" t="s">
        <v>26</v>
      </c>
      <c r="F117" s="20" t="str">
        <f>E13</f>
        <v xml:space="preserve"> </v>
      </c>
      <c r="I117" s="22" t="s">
        <v>30</v>
      </c>
      <c r="J117" s="23" t="str">
        <f>E19</f>
        <v xml:space="preserve"> </v>
      </c>
      <c r="L117" s="25"/>
    </row>
    <row r="118" spans="2:12" s="1" customFormat="1" ht="15.2" customHeight="1">
      <c r="B118" s="25"/>
      <c r="C118" s="22" t="s">
        <v>29</v>
      </c>
      <c r="F118" s="20" t="str">
        <f>IF(E16="","",E16)</f>
        <v xml:space="preserve"> </v>
      </c>
      <c r="I118" s="22" t="s">
        <v>32</v>
      </c>
      <c r="J118" s="23" t="str">
        <f>E22</f>
        <v xml:space="preserve"> </v>
      </c>
      <c r="L118" s="25"/>
    </row>
    <row r="119" spans="2:12" s="1" customFormat="1" ht="10.35" customHeight="1">
      <c r="B119" s="25"/>
      <c r="L119" s="25"/>
    </row>
    <row r="120" spans="2:20" s="10" customFormat="1" ht="29.25" customHeight="1">
      <c r="B120" s="102"/>
      <c r="C120" s="103" t="s">
        <v>97</v>
      </c>
      <c r="D120" s="104" t="s">
        <v>59</v>
      </c>
      <c r="E120" s="104" t="s">
        <v>55</v>
      </c>
      <c r="F120" s="104" t="s">
        <v>56</v>
      </c>
      <c r="G120" s="104" t="s">
        <v>98</v>
      </c>
      <c r="H120" s="104" t="s">
        <v>99</v>
      </c>
      <c r="I120" s="104" t="s">
        <v>100</v>
      </c>
      <c r="J120" s="105" t="s">
        <v>84</v>
      </c>
      <c r="K120" s="106" t="s">
        <v>101</v>
      </c>
      <c r="L120" s="102"/>
      <c r="M120" s="52" t="s">
        <v>1</v>
      </c>
      <c r="N120" s="53" t="s">
        <v>38</v>
      </c>
      <c r="O120" s="53" t="s">
        <v>102</v>
      </c>
      <c r="P120" s="53" t="s">
        <v>103</v>
      </c>
      <c r="Q120" s="53" t="s">
        <v>104</v>
      </c>
      <c r="R120" s="53" t="s">
        <v>105</v>
      </c>
      <c r="S120" s="53" t="s">
        <v>106</v>
      </c>
      <c r="T120" s="54" t="s">
        <v>107</v>
      </c>
    </row>
    <row r="121" spans="2:63" s="1" customFormat="1" ht="22.9" customHeight="1">
      <c r="B121" s="25"/>
      <c r="C121" s="57" t="s">
        <v>108</v>
      </c>
      <c r="J121" s="107">
        <f>BK121</f>
        <v>0</v>
      </c>
      <c r="L121" s="25"/>
      <c r="M121" s="55"/>
      <c r="N121" s="46"/>
      <c r="O121" s="46"/>
      <c r="P121" s="108">
        <f>P122+P146+P152</f>
        <v>370.18348999999995</v>
      </c>
      <c r="Q121" s="46"/>
      <c r="R121" s="108">
        <f>R122+R146+R152</f>
        <v>18.425613</v>
      </c>
      <c r="S121" s="46"/>
      <c r="T121" s="109">
        <f>T122+T146+T152</f>
        <v>7.035099999999999</v>
      </c>
      <c r="AT121" s="13" t="s">
        <v>73</v>
      </c>
      <c r="AU121" s="13" t="s">
        <v>86</v>
      </c>
      <c r="BK121" s="110">
        <f>BK122+BK146+BK152</f>
        <v>0</v>
      </c>
    </row>
    <row r="122" spans="2:63" s="11" customFormat="1" ht="25.9" customHeight="1">
      <c r="B122" s="111"/>
      <c r="D122" s="112" t="s">
        <v>73</v>
      </c>
      <c r="E122" s="113" t="s">
        <v>109</v>
      </c>
      <c r="F122" s="113" t="s">
        <v>110</v>
      </c>
      <c r="J122" s="114">
        <f>BK122</f>
        <v>0</v>
      </c>
      <c r="L122" s="111"/>
      <c r="M122" s="115"/>
      <c r="N122" s="116"/>
      <c r="O122" s="116"/>
      <c r="P122" s="117">
        <f>P123+P129+P137+P140+P144</f>
        <v>316.54582999999997</v>
      </c>
      <c r="Q122" s="116"/>
      <c r="R122" s="117">
        <f>R123+R129+R137+R140+R144</f>
        <v>18.387839999999997</v>
      </c>
      <c r="S122" s="116"/>
      <c r="T122" s="118">
        <f>T123+T129+T137+T140+T144</f>
        <v>7.035099999999999</v>
      </c>
      <c r="AR122" s="112" t="s">
        <v>8</v>
      </c>
      <c r="AT122" s="119" t="s">
        <v>73</v>
      </c>
      <c r="AU122" s="119" t="s">
        <v>74</v>
      </c>
      <c r="AY122" s="112" t="s">
        <v>111</v>
      </c>
      <c r="BK122" s="120">
        <f>BK123+BK129+BK137+BK140+BK144</f>
        <v>0</v>
      </c>
    </row>
    <row r="123" spans="2:63" s="11" customFormat="1" ht="22.9" customHeight="1">
      <c r="B123" s="111"/>
      <c r="D123" s="112" t="s">
        <v>73</v>
      </c>
      <c r="E123" s="121" t="s">
        <v>8</v>
      </c>
      <c r="F123" s="121" t="s">
        <v>112</v>
      </c>
      <c r="J123" s="122">
        <f>BK123</f>
        <v>0</v>
      </c>
      <c r="L123" s="111"/>
      <c r="M123" s="115"/>
      <c r="N123" s="116"/>
      <c r="O123" s="116"/>
      <c r="P123" s="117">
        <f>SUM(P124:P128)</f>
        <v>54.38163000000001</v>
      </c>
      <c r="Q123" s="116"/>
      <c r="R123" s="117">
        <f>SUM(R124:R128)</f>
        <v>0</v>
      </c>
      <c r="S123" s="116"/>
      <c r="T123" s="118">
        <f>SUM(T124:T128)</f>
        <v>0</v>
      </c>
      <c r="AR123" s="112" t="s">
        <v>8</v>
      </c>
      <c r="AT123" s="119" t="s">
        <v>73</v>
      </c>
      <c r="AU123" s="119" t="s">
        <v>8</v>
      </c>
      <c r="AY123" s="112" t="s">
        <v>111</v>
      </c>
      <c r="BK123" s="120">
        <f>SUM(BK124:BK128)</f>
        <v>0</v>
      </c>
    </row>
    <row r="124" spans="2:65" s="1" customFormat="1" ht="24" customHeight="1">
      <c r="B124" s="123"/>
      <c r="C124" s="124" t="s">
        <v>8</v>
      </c>
      <c r="D124" s="124" t="s">
        <v>113</v>
      </c>
      <c r="E124" s="125" t="s">
        <v>114</v>
      </c>
      <c r="F124" s="126" t="s">
        <v>115</v>
      </c>
      <c r="G124" s="127" t="s">
        <v>116</v>
      </c>
      <c r="H124" s="128">
        <v>76</v>
      </c>
      <c r="I124" s="129"/>
      <c r="J124" s="129">
        <f>ROUND(I124*H124,0)</f>
        <v>0</v>
      </c>
      <c r="K124" s="126" t="s">
        <v>117</v>
      </c>
      <c r="L124" s="25"/>
      <c r="M124" s="130" t="s">
        <v>1</v>
      </c>
      <c r="N124" s="131" t="s">
        <v>39</v>
      </c>
      <c r="O124" s="132">
        <v>0.678</v>
      </c>
      <c r="P124" s="132">
        <f>O124*H124</f>
        <v>51.528000000000006</v>
      </c>
      <c r="Q124" s="132">
        <v>0</v>
      </c>
      <c r="R124" s="132">
        <f>Q124*H124</f>
        <v>0</v>
      </c>
      <c r="S124" s="132">
        <v>0</v>
      </c>
      <c r="T124" s="133">
        <f>S124*H124</f>
        <v>0</v>
      </c>
      <c r="AR124" s="134" t="s">
        <v>118</v>
      </c>
      <c r="AT124" s="134" t="s">
        <v>113</v>
      </c>
      <c r="AU124" s="134" t="s">
        <v>80</v>
      </c>
      <c r="AY124" s="13" t="s">
        <v>111</v>
      </c>
      <c r="BE124" s="135">
        <f>IF(N124="základní",J124,0)</f>
        <v>0</v>
      </c>
      <c r="BF124" s="135">
        <f>IF(N124="snížená",J124,0)</f>
        <v>0</v>
      </c>
      <c r="BG124" s="135">
        <f>IF(N124="zákl. přenesená",J124,0)</f>
        <v>0</v>
      </c>
      <c r="BH124" s="135">
        <f>IF(N124="sníž. přenesená",J124,0)</f>
        <v>0</v>
      </c>
      <c r="BI124" s="135">
        <f>IF(N124="nulová",J124,0)</f>
        <v>0</v>
      </c>
      <c r="BJ124" s="13" t="s">
        <v>8</v>
      </c>
      <c r="BK124" s="135">
        <f>ROUND(I124*H124,0)</f>
        <v>0</v>
      </c>
      <c r="BL124" s="13" t="s">
        <v>118</v>
      </c>
      <c r="BM124" s="134" t="s">
        <v>119</v>
      </c>
    </row>
    <row r="125" spans="2:65" s="1" customFormat="1" ht="24" customHeight="1">
      <c r="B125" s="123"/>
      <c r="C125" s="124" t="s">
        <v>80</v>
      </c>
      <c r="D125" s="124" t="s">
        <v>113</v>
      </c>
      <c r="E125" s="125" t="s">
        <v>120</v>
      </c>
      <c r="F125" s="126" t="s">
        <v>121</v>
      </c>
      <c r="G125" s="127" t="s">
        <v>122</v>
      </c>
      <c r="H125" s="128">
        <v>3.51</v>
      </c>
      <c r="I125" s="129"/>
      <c r="J125" s="129">
        <f>ROUND(I125*H125,0)</f>
        <v>0</v>
      </c>
      <c r="K125" s="126" t="s">
        <v>117</v>
      </c>
      <c r="L125" s="25"/>
      <c r="M125" s="130" t="s">
        <v>1</v>
      </c>
      <c r="N125" s="131" t="s">
        <v>39</v>
      </c>
      <c r="O125" s="132">
        <v>0.382</v>
      </c>
      <c r="P125" s="132">
        <f>O125*H125</f>
        <v>1.34082</v>
      </c>
      <c r="Q125" s="132">
        <v>0</v>
      </c>
      <c r="R125" s="132">
        <f>Q125*H125</f>
        <v>0</v>
      </c>
      <c r="S125" s="132">
        <v>0</v>
      </c>
      <c r="T125" s="133">
        <f>S125*H125</f>
        <v>0</v>
      </c>
      <c r="AR125" s="134" t="s">
        <v>118</v>
      </c>
      <c r="AT125" s="134" t="s">
        <v>113</v>
      </c>
      <c r="AU125" s="134" t="s">
        <v>80</v>
      </c>
      <c r="AY125" s="13" t="s">
        <v>111</v>
      </c>
      <c r="BE125" s="135">
        <f>IF(N125="základní",J125,0)</f>
        <v>0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13" t="s">
        <v>8</v>
      </c>
      <c r="BK125" s="135">
        <f>ROUND(I125*H125,0)</f>
        <v>0</v>
      </c>
      <c r="BL125" s="13" t="s">
        <v>118</v>
      </c>
      <c r="BM125" s="134" t="s">
        <v>123</v>
      </c>
    </row>
    <row r="126" spans="2:65" s="1" customFormat="1" ht="24" customHeight="1">
      <c r="B126" s="123"/>
      <c r="C126" s="124" t="s">
        <v>124</v>
      </c>
      <c r="D126" s="124" t="s">
        <v>113</v>
      </c>
      <c r="E126" s="125" t="s">
        <v>125</v>
      </c>
      <c r="F126" s="126" t="s">
        <v>126</v>
      </c>
      <c r="G126" s="127" t="s">
        <v>122</v>
      </c>
      <c r="H126" s="128">
        <v>3.51</v>
      </c>
      <c r="I126" s="129"/>
      <c r="J126" s="129">
        <f>ROUND(I126*H126,0)</f>
        <v>0</v>
      </c>
      <c r="K126" s="126" t="s">
        <v>117</v>
      </c>
      <c r="L126" s="25"/>
      <c r="M126" s="130" t="s">
        <v>1</v>
      </c>
      <c r="N126" s="131" t="s">
        <v>39</v>
      </c>
      <c r="O126" s="132">
        <v>0.348</v>
      </c>
      <c r="P126" s="132">
        <f>O126*H126</f>
        <v>1.22148</v>
      </c>
      <c r="Q126" s="132">
        <v>0</v>
      </c>
      <c r="R126" s="132">
        <f>Q126*H126</f>
        <v>0</v>
      </c>
      <c r="S126" s="132">
        <v>0</v>
      </c>
      <c r="T126" s="133">
        <f>S126*H126</f>
        <v>0</v>
      </c>
      <c r="AR126" s="134" t="s">
        <v>118</v>
      </c>
      <c r="AT126" s="134" t="s">
        <v>113</v>
      </c>
      <c r="AU126" s="134" t="s">
        <v>80</v>
      </c>
      <c r="AY126" s="13" t="s">
        <v>111</v>
      </c>
      <c r="BE126" s="135">
        <f>IF(N126="základní",J126,0)</f>
        <v>0</v>
      </c>
      <c r="BF126" s="135">
        <f>IF(N126="snížená",J126,0)</f>
        <v>0</v>
      </c>
      <c r="BG126" s="135">
        <f>IF(N126="zákl. přenesená",J126,0)</f>
        <v>0</v>
      </c>
      <c r="BH126" s="135">
        <f>IF(N126="sníž. přenesená",J126,0)</f>
        <v>0</v>
      </c>
      <c r="BI126" s="135">
        <f>IF(N126="nulová",J126,0)</f>
        <v>0</v>
      </c>
      <c r="BJ126" s="13" t="s">
        <v>8</v>
      </c>
      <c r="BK126" s="135">
        <f>ROUND(I126*H126,0)</f>
        <v>0</v>
      </c>
      <c r="BL126" s="13" t="s">
        <v>118</v>
      </c>
      <c r="BM126" s="134" t="s">
        <v>127</v>
      </c>
    </row>
    <row r="127" spans="2:65" s="1" customFormat="1" ht="24" customHeight="1">
      <c r="B127" s="123"/>
      <c r="C127" s="124" t="s">
        <v>118</v>
      </c>
      <c r="D127" s="124" t="s">
        <v>113</v>
      </c>
      <c r="E127" s="125" t="s">
        <v>128</v>
      </c>
      <c r="F127" s="126" t="s">
        <v>129</v>
      </c>
      <c r="G127" s="127" t="s">
        <v>122</v>
      </c>
      <c r="H127" s="128">
        <v>3.51</v>
      </c>
      <c r="I127" s="129"/>
      <c r="J127" s="129">
        <f>ROUND(I127*H127,0)</f>
        <v>0</v>
      </c>
      <c r="K127" s="126" t="s">
        <v>117</v>
      </c>
      <c r="L127" s="25"/>
      <c r="M127" s="130" t="s">
        <v>1</v>
      </c>
      <c r="N127" s="131" t="s">
        <v>39</v>
      </c>
      <c r="O127" s="132">
        <v>0.083</v>
      </c>
      <c r="P127" s="132">
        <f>O127*H127</f>
        <v>0.29133</v>
      </c>
      <c r="Q127" s="132">
        <v>0</v>
      </c>
      <c r="R127" s="132">
        <f>Q127*H127</f>
        <v>0</v>
      </c>
      <c r="S127" s="132">
        <v>0</v>
      </c>
      <c r="T127" s="133">
        <f>S127*H127</f>
        <v>0</v>
      </c>
      <c r="AR127" s="134" t="s">
        <v>118</v>
      </c>
      <c r="AT127" s="134" t="s">
        <v>113</v>
      </c>
      <c r="AU127" s="134" t="s">
        <v>80</v>
      </c>
      <c r="AY127" s="13" t="s">
        <v>111</v>
      </c>
      <c r="BE127" s="135">
        <f>IF(N127="základní",J127,0)</f>
        <v>0</v>
      </c>
      <c r="BF127" s="135">
        <f>IF(N127="snížená",J127,0)</f>
        <v>0</v>
      </c>
      <c r="BG127" s="135">
        <f>IF(N127="zákl. přenesená",J127,0)</f>
        <v>0</v>
      </c>
      <c r="BH127" s="135">
        <f>IF(N127="sníž. přenesená",J127,0)</f>
        <v>0</v>
      </c>
      <c r="BI127" s="135">
        <f>IF(N127="nulová",J127,0)</f>
        <v>0</v>
      </c>
      <c r="BJ127" s="13" t="s">
        <v>8</v>
      </c>
      <c r="BK127" s="135">
        <f>ROUND(I127*H127,0)</f>
        <v>0</v>
      </c>
      <c r="BL127" s="13" t="s">
        <v>118</v>
      </c>
      <c r="BM127" s="134" t="s">
        <v>130</v>
      </c>
    </row>
    <row r="128" spans="2:65" s="1" customFormat="1" ht="24" customHeight="1">
      <c r="B128" s="123"/>
      <c r="C128" s="124" t="s">
        <v>131</v>
      </c>
      <c r="D128" s="124" t="s">
        <v>113</v>
      </c>
      <c r="E128" s="125" t="s">
        <v>132</v>
      </c>
      <c r="F128" s="126" t="s">
        <v>133</v>
      </c>
      <c r="G128" s="127" t="s">
        <v>134</v>
      </c>
      <c r="H128" s="128">
        <v>5.2</v>
      </c>
      <c r="I128" s="129"/>
      <c r="J128" s="129">
        <f>ROUND(I128*H128,0)</f>
        <v>0</v>
      </c>
      <c r="K128" s="126" t="s">
        <v>117</v>
      </c>
      <c r="L128" s="25"/>
      <c r="M128" s="130" t="s">
        <v>1</v>
      </c>
      <c r="N128" s="131" t="s">
        <v>39</v>
      </c>
      <c r="O128" s="132">
        <v>0</v>
      </c>
      <c r="P128" s="132">
        <f>O128*H128</f>
        <v>0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34" t="s">
        <v>118</v>
      </c>
      <c r="AT128" s="134" t="s">
        <v>113</v>
      </c>
      <c r="AU128" s="134" t="s">
        <v>80</v>
      </c>
      <c r="AY128" s="13" t="s">
        <v>111</v>
      </c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3" t="s">
        <v>8</v>
      </c>
      <c r="BK128" s="135">
        <f>ROUND(I128*H128,0)</f>
        <v>0</v>
      </c>
      <c r="BL128" s="13" t="s">
        <v>118</v>
      </c>
      <c r="BM128" s="134" t="s">
        <v>135</v>
      </c>
    </row>
    <row r="129" spans="2:63" s="11" customFormat="1" ht="22.9" customHeight="1">
      <c r="B129" s="111"/>
      <c r="D129" s="112" t="s">
        <v>73</v>
      </c>
      <c r="E129" s="121" t="s">
        <v>124</v>
      </c>
      <c r="F129" s="121" t="s">
        <v>136</v>
      </c>
      <c r="J129" s="122">
        <f>BK129</f>
        <v>0</v>
      </c>
      <c r="L129" s="111"/>
      <c r="M129" s="115"/>
      <c r="N129" s="116"/>
      <c r="O129" s="116"/>
      <c r="P129" s="117">
        <f>SUM(P130:P136)</f>
        <v>142.62199999999999</v>
      </c>
      <c r="Q129" s="116"/>
      <c r="R129" s="117">
        <f>SUM(R130:R136)</f>
        <v>18.387839999999997</v>
      </c>
      <c r="S129" s="116"/>
      <c r="T129" s="118">
        <f>SUM(T130:T136)</f>
        <v>0</v>
      </c>
      <c r="AR129" s="112" t="s">
        <v>8</v>
      </c>
      <c r="AT129" s="119" t="s">
        <v>73</v>
      </c>
      <c r="AU129" s="119" t="s">
        <v>8</v>
      </c>
      <c r="AY129" s="112" t="s">
        <v>111</v>
      </c>
      <c r="BK129" s="120">
        <f>SUM(BK130:BK136)</f>
        <v>0</v>
      </c>
    </row>
    <row r="130" spans="2:65" s="1" customFormat="1" ht="24" customHeight="1">
      <c r="B130" s="123"/>
      <c r="C130" s="124" t="s">
        <v>137</v>
      </c>
      <c r="D130" s="124" t="s">
        <v>113</v>
      </c>
      <c r="E130" s="125" t="s">
        <v>138</v>
      </c>
      <c r="F130" s="126" t="s">
        <v>139</v>
      </c>
      <c r="G130" s="127" t="s">
        <v>140</v>
      </c>
      <c r="H130" s="128">
        <v>95</v>
      </c>
      <c r="I130" s="129"/>
      <c r="J130" s="129">
        <f aca="true" t="shared" si="0" ref="J130:J136">ROUND(I130*H130,0)</f>
        <v>0</v>
      </c>
      <c r="K130" s="126" t="s">
        <v>117</v>
      </c>
      <c r="L130" s="25"/>
      <c r="M130" s="130" t="s">
        <v>1</v>
      </c>
      <c r="N130" s="131" t="s">
        <v>39</v>
      </c>
      <c r="O130" s="132">
        <v>0.36</v>
      </c>
      <c r="P130" s="132">
        <f aca="true" t="shared" si="1" ref="P130:P136">O130*H130</f>
        <v>34.199999999999996</v>
      </c>
      <c r="Q130" s="132">
        <v>0.17489</v>
      </c>
      <c r="R130" s="132">
        <f aca="true" t="shared" si="2" ref="R130:R136">Q130*H130</f>
        <v>16.614549999999998</v>
      </c>
      <c r="S130" s="132">
        <v>0</v>
      </c>
      <c r="T130" s="133">
        <f aca="true" t="shared" si="3" ref="T130:T136">S130*H130</f>
        <v>0</v>
      </c>
      <c r="AR130" s="134" t="s">
        <v>118</v>
      </c>
      <c r="AT130" s="134" t="s">
        <v>113</v>
      </c>
      <c r="AU130" s="134" t="s">
        <v>80</v>
      </c>
      <c r="AY130" s="13" t="s">
        <v>111</v>
      </c>
      <c r="BE130" s="135">
        <f aca="true" t="shared" si="4" ref="BE130:BE136">IF(N130="základní",J130,0)</f>
        <v>0</v>
      </c>
      <c r="BF130" s="135">
        <f aca="true" t="shared" si="5" ref="BF130:BF136">IF(N130="snížená",J130,0)</f>
        <v>0</v>
      </c>
      <c r="BG130" s="135">
        <f aca="true" t="shared" si="6" ref="BG130:BG136">IF(N130="zákl. přenesená",J130,0)</f>
        <v>0</v>
      </c>
      <c r="BH130" s="135">
        <f aca="true" t="shared" si="7" ref="BH130:BH136">IF(N130="sníž. přenesená",J130,0)</f>
        <v>0</v>
      </c>
      <c r="BI130" s="135">
        <f aca="true" t="shared" si="8" ref="BI130:BI136">IF(N130="nulová",J130,0)</f>
        <v>0</v>
      </c>
      <c r="BJ130" s="13" t="s">
        <v>8</v>
      </c>
      <c r="BK130" s="135">
        <f aca="true" t="shared" si="9" ref="BK130:BK136">ROUND(I130*H130,0)</f>
        <v>0</v>
      </c>
      <c r="BL130" s="13" t="s">
        <v>118</v>
      </c>
      <c r="BM130" s="134" t="s">
        <v>141</v>
      </c>
    </row>
    <row r="131" spans="2:65" s="1" customFormat="1" ht="24" customHeight="1">
      <c r="B131" s="123"/>
      <c r="C131" s="136" t="s">
        <v>142</v>
      </c>
      <c r="D131" s="136" t="s">
        <v>143</v>
      </c>
      <c r="E131" s="137" t="s">
        <v>144</v>
      </c>
      <c r="F131" s="138" t="s">
        <v>145</v>
      </c>
      <c r="G131" s="139" t="s">
        <v>116</v>
      </c>
      <c r="H131" s="140">
        <v>327</v>
      </c>
      <c r="I131" s="141"/>
      <c r="J131" s="141">
        <f t="shared" si="0"/>
        <v>0</v>
      </c>
      <c r="K131" s="138" t="s">
        <v>117</v>
      </c>
      <c r="L131" s="142"/>
      <c r="M131" s="143" t="s">
        <v>1</v>
      </c>
      <c r="N131" s="144" t="s">
        <v>39</v>
      </c>
      <c r="O131" s="132">
        <v>0</v>
      </c>
      <c r="P131" s="132">
        <f t="shared" si="1"/>
        <v>0</v>
      </c>
      <c r="Q131" s="132">
        <v>0.00362</v>
      </c>
      <c r="R131" s="132">
        <f t="shared" si="2"/>
        <v>1.18374</v>
      </c>
      <c r="S131" s="132">
        <v>0</v>
      </c>
      <c r="T131" s="133">
        <f t="shared" si="3"/>
        <v>0</v>
      </c>
      <c r="AR131" s="134" t="s">
        <v>146</v>
      </c>
      <c r="AT131" s="134" t="s">
        <v>143</v>
      </c>
      <c r="AU131" s="134" t="s">
        <v>80</v>
      </c>
      <c r="AY131" s="13" t="s">
        <v>111</v>
      </c>
      <c r="BE131" s="135">
        <f t="shared" si="4"/>
        <v>0</v>
      </c>
      <c r="BF131" s="135">
        <f t="shared" si="5"/>
        <v>0</v>
      </c>
      <c r="BG131" s="135">
        <f t="shared" si="6"/>
        <v>0</v>
      </c>
      <c r="BH131" s="135">
        <f t="shared" si="7"/>
        <v>0</v>
      </c>
      <c r="BI131" s="135">
        <f t="shared" si="8"/>
        <v>0</v>
      </c>
      <c r="BJ131" s="13" t="s">
        <v>8</v>
      </c>
      <c r="BK131" s="135">
        <f t="shared" si="9"/>
        <v>0</v>
      </c>
      <c r="BL131" s="13" t="s">
        <v>118</v>
      </c>
      <c r="BM131" s="134" t="s">
        <v>147</v>
      </c>
    </row>
    <row r="132" spans="2:65" s="1" customFormat="1" ht="16.5" customHeight="1">
      <c r="B132" s="123"/>
      <c r="C132" s="136" t="s">
        <v>146</v>
      </c>
      <c r="D132" s="136" t="s">
        <v>143</v>
      </c>
      <c r="E132" s="137" t="s">
        <v>148</v>
      </c>
      <c r="F132" s="138" t="s">
        <v>149</v>
      </c>
      <c r="G132" s="139" t="s">
        <v>140</v>
      </c>
      <c r="H132" s="140">
        <v>95</v>
      </c>
      <c r="I132" s="141"/>
      <c r="J132" s="141">
        <f t="shared" si="0"/>
        <v>0</v>
      </c>
      <c r="K132" s="138" t="s">
        <v>117</v>
      </c>
      <c r="L132" s="142"/>
      <c r="M132" s="143" t="s">
        <v>1</v>
      </c>
      <c r="N132" s="144" t="s">
        <v>39</v>
      </c>
      <c r="O132" s="132">
        <v>0</v>
      </c>
      <c r="P132" s="132">
        <f t="shared" si="1"/>
        <v>0</v>
      </c>
      <c r="Q132" s="132">
        <v>1E-05</v>
      </c>
      <c r="R132" s="132">
        <f t="shared" si="2"/>
        <v>0.0009500000000000001</v>
      </c>
      <c r="S132" s="132">
        <v>0</v>
      </c>
      <c r="T132" s="133">
        <f t="shared" si="3"/>
        <v>0</v>
      </c>
      <c r="AR132" s="134" t="s">
        <v>146</v>
      </c>
      <c r="AT132" s="134" t="s">
        <v>143</v>
      </c>
      <c r="AU132" s="134" t="s">
        <v>80</v>
      </c>
      <c r="AY132" s="13" t="s">
        <v>111</v>
      </c>
      <c r="BE132" s="135">
        <f t="shared" si="4"/>
        <v>0</v>
      </c>
      <c r="BF132" s="135">
        <f t="shared" si="5"/>
        <v>0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8</v>
      </c>
      <c r="BK132" s="135">
        <f t="shared" si="9"/>
        <v>0</v>
      </c>
      <c r="BL132" s="13" t="s">
        <v>118</v>
      </c>
      <c r="BM132" s="134" t="s">
        <v>150</v>
      </c>
    </row>
    <row r="133" spans="2:65" s="1" customFormat="1" ht="24" customHeight="1">
      <c r="B133" s="123"/>
      <c r="C133" s="124" t="s">
        <v>151</v>
      </c>
      <c r="D133" s="124" t="s">
        <v>113</v>
      </c>
      <c r="E133" s="125" t="s">
        <v>152</v>
      </c>
      <c r="F133" s="126" t="s">
        <v>153</v>
      </c>
      <c r="G133" s="127" t="s">
        <v>140</v>
      </c>
      <c r="H133" s="128">
        <v>2</v>
      </c>
      <c r="I133" s="129"/>
      <c r="J133" s="129">
        <f t="shared" si="0"/>
        <v>0</v>
      </c>
      <c r="K133" s="126" t="s">
        <v>117</v>
      </c>
      <c r="L133" s="25"/>
      <c r="M133" s="130" t="s">
        <v>1</v>
      </c>
      <c r="N133" s="131" t="s">
        <v>39</v>
      </c>
      <c r="O133" s="132">
        <v>5.161</v>
      </c>
      <c r="P133" s="132">
        <f t="shared" si="1"/>
        <v>10.322</v>
      </c>
      <c r="Q133" s="132">
        <v>0</v>
      </c>
      <c r="R133" s="132">
        <f t="shared" si="2"/>
        <v>0</v>
      </c>
      <c r="S133" s="132">
        <v>0</v>
      </c>
      <c r="T133" s="133">
        <f t="shared" si="3"/>
        <v>0</v>
      </c>
      <c r="AR133" s="134" t="s">
        <v>118</v>
      </c>
      <c r="AT133" s="134" t="s">
        <v>113</v>
      </c>
      <c r="AU133" s="134" t="s">
        <v>80</v>
      </c>
      <c r="AY133" s="13" t="s">
        <v>111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8</v>
      </c>
      <c r="BK133" s="135">
        <f t="shared" si="9"/>
        <v>0</v>
      </c>
      <c r="BL133" s="13" t="s">
        <v>118</v>
      </c>
      <c r="BM133" s="134" t="s">
        <v>154</v>
      </c>
    </row>
    <row r="134" spans="2:65" s="1" customFormat="1" ht="16.5" customHeight="1">
      <c r="B134" s="123"/>
      <c r="C134" s="136" t="s">
        <v>24</v>
      </c>
      <c r="D134" s="136" t="s">
        <v>143</v>
      </c>
      <c r="E134" s="137" t="s">
        <v>155</v>
      </c>
      <c r="F134" s="138" t="s">
        <v>156</v>
      </c>
      <c r="G134" s="139" t="s">
        <v>140</v>
      </c>
      <c r="H134" s="140">
        <v>2</v>
      </c>
      <c r="I134" s="141"/>
      <c r="J134" s="141">
        <f t="shared" si="0"/>
        <v>0</v>
      </c>
      <c r="K134" s="138" t="s">
        <v>1</v>
      </c>
      <c r="L134" s="142"/>
      <c r="M134" s="143" t="s">
        <v>1</v>
      </c>
      <c r="N134" s="144" t="s">
        <v>39</v>
      </c>
      <c r="O134" s="132">
        <v>0</v>
      </c>
      <c r="P134" s="132">
        <f t="shared" si="1"/>
        <v>0</v>
      </c>
      <c r="Q134" s="132">
        <v>0</v>
      </c>
      <c r="R134" s="132">
        <f t="shared" si="2"/>
        <v>0</v>
      </c>
      <c r="S134" s="132">
        <v>0</v>
      </c>
      <c r="T134" s="133">
        <f t="shared" si="3"/>
        <v>0</v>
      </c>
      <c r="AR134" s="134" t="s">
        <v>146</v>
      </c>
      <c r="AT134" s="134" t="s">
        <v>143</v>
      </c>
      <c r="AU134" s="134" t="s">
        <v>80</v>
      </c>
      <c r="AY134" s="13" t="s">
        <v>111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8</v>
      </c>
      <c r="BK134" s="135">
        <f t="shared" si="9"/>
        <v>0</v>
      </c>
      <c r="BL134" s="13" t="s">
        <v>118</v>
      </c>
      <c r="BM134" s="134" t="s">
        <v>157</v>
      </c>
    </row>
    <row r="135" spans="2:65" s="1" customFormat="1" ht="24" customHeight="1">
      <c r="B135" s="123"/>
      <c r="C135" s="124" t="s">
        <v>158</v>
      </c>
      <c r="D135" s="124" t="s">
        <v>113</v>
      </c>
      <c r="E135" s="125" t="s">
        <v>159</v>
      </c>
      <c r="F135" s="126" t="s">
        <v>160</v>
      </c>
      <c r="G135" s="127" t="s">
        <v>116</v>
      </c>
      <c r="H135" s="128">
        <v>327</v>
      </c>
      <c r="I135" s="129"/>
      <c r="J135" s="129">
        <f t="shared" si="0"/>
        <v>0</v>
      </c>
      <c r="K135" s="126" t="s">
        <v>117</v>
      </c>
      <c r="L135" s="25"/>
      <c r="M135" s="130" t="s">
        <v>1</v>
      </c>
      <c r="N135" s="131" t="s">
        <v>39</v>
      </c>
      <c r="O135" s="132">
        <v>0.3</v>
      </c>
      <c r="P135" s="132">
        <f t="shared" si="1"/>
        <v>98.1</v>
      </c>
      <c r="Q135" s="132">
        <v>0</v>
      </c>
      <c r="R135" s="132">
        <f t="shared" si="2"/>
        <v>0</v>
      </c>
      <c r="S135" s="132">
        <v>0</v>
      </c>
      <c r="T135" s="133">
        <f t="shared" si="3"/>
        <v>0</v>
      </c>
      <c r="AR135" s="134" t="s">
        <v>118</v>
      </c>
      <c r="AT135" s="134" t="s">
        <v>113</v>
      </c>
      <c r="AU135" s="134" t="s">
        <v>80</v>
      </c>
      <c r="AY135" s="13" t="s">
        <v>111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8</v>
      </c>
      <c r="BK135" s="135">
        <f t="shared" si="9"/>
        <v>0</v>
      </c>
      <c r="BL135" s="13" t="s">
        <v>118</v>
      </c>
      <c r="BM135" s="134" t="s">
        <v>161</v>
      </c>
    </row>
    <row r="136" spans="2:65" s="1" customFormat="1" ht="24" customHeight="1">
      <c r="B136" s="123"/>
      <c r="C136" s="136" t="s">
        <v>162</v>
      </c>
      <c r="D136" s="136" t="s">
        <v>143</v>
      </c>
      <c r="E136" s="137" t="s">
        <v>163</v>
      </c>
      <c r="F136" s="138" t="s">
        <v>164</v>
      </c>
      <c r="G136" s="139" t="s">
        <v>116</v>
      </c>
      <c r="H136" s="140">
        <v>327</v>
      </c>
      <c r="I136" s="141"/>
      <c r="J136" s="141">
        <f t="shared" si="0"/>
        <v>0</v>
      </c>
      <c r="K136" s="138" t="s">
        <v>117</v>
      </c>
      <c r="L136" s="142"/>
      <c r="M136" s="143" t="s">
        <v>1</v>
      </c>
      <c r="N136" s="144" t="s">
        <v>39</v>
      </c>
      <c r="O136" s="132">
        <v>0</v>
      </c>
      <c r="P136" s="132">
        <f t="shared" si="1"/>
        <v>0</v>
      </c>
      <c r="Q136" s="132">
        <v>0.0018</v>
      </c>
      <c r="R136" s="132">
        <f t="shared" si="2"/>
        <v>0.5886</v>
      </c>
      <c r="S136" s="132">
        <v>0</v>
      </c>
      <c r="T136" s="133">
        <f t="shared" si="3"/>
        <v>0</v>
      </c>
      <c r="AR136" s="134" t="s">
        <v>146</v>
      </c>
      <c r="AT136" s="134" t="s">
        <v>143</v>
      </c>
      <c r="AU136" s="134" t="s">
        <v>80</v>
      </c>
      <c r="AY136" s="13" t="s">
        <v>111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8</v>
      </c>
      <c r="BK136" s="135">
        <f t="shared" si="9"/>
        <v>0</v>
      </c>
      <c r="BL136" s="13" t="s">
        <v>118</v>
      </c>
      <c r="BM136" s="134" t="s">
        <v>165</v>
      </c>
    </row>
    <row r="137" spans="2:63" s="11" customFormat="1" ht="22.9" customHeight="1">
      <c r="B137" s="111"/>
      <c r="D137" s="112" t="s">
        <v>73</v>
      </c>
      <c r="E137" s="121" t="s">
        <v>151</v>
      </c>
      <c r="F137" s="121" t="s">
        <v>166</v>
      </c>
      <c r="J137" s="122">
        <f>BK137</f>
        <v>0</v>
      </c>
      <c r="L137" s="111"/>
      <c r="M137" s="115"/>
      <c r="N137" s="116"/>
      <c r="O137" s="116"/>
      <c r="P137" s="117">
        <f>SUM(P138:P139)</f>
        <v>114.7</v>
      </c>
      <c r="Q137" s="116"/>
      <c r="R137" s="117">
        <f>SUM(R138:R139)</f>
        <v>0</v>
      </c>
      <c r="S137" s="116"/>
      <c r="T137" s="118">
        <f>SUM(T138:T139)</f>
        <v>7.035099999999999</v>
      </c>
      <c r="AR137" s="112" t="s">
        <v>8</v>
      </c>
      <c r="AT137" s="119" t="s">
        <v>73</v>
      </c>
      <c r="AU137" s="119" t="s">
        <v>8</v>
      </c>
      <c r="AY137" s="112" t="s">
        <v>111</v>
      </c>
      <c r="BK137" s="120">
        <f>SUM(BK138:BK139)</f>
        <v>0</v>
      </c>
    </row>
    <row r="138" spans="2:65" s="1" customFormat="1" ht="24" customHeight="1">
      <c r="B138" s="123"/>
      <c r="C138" s="124" t="s">
        <v>167</v>
      </c>
      <c r="D138" s="124" t="s">
        <v>113</v>
      </c>
      <c r="E138" s="125" t="s">
        <v>168</v>
      </c>
      <c r="F138" s="126" t="s">
        <v>169</v>
      </c>
      <c r="G138" s="127" t="s">
        <v>140</v>
      </c>
      <c r="H138" s="128">
        <v>95</v>
      </c>
      <c r="I138" s="129"/>
      <c r="J138" s="129">
        <f>ROUND(I138*H138,0)</f>
        <v>0</v>
      </c>
      <c r="K138" s="126" t="s">
        <v>117</v>
      </c>
      <c r="L138" s="25"/>
      <c r="M138" s="130" t="s">
        <v>1</v>
      </c>
      <c r="N138" s="131" t="s">
        <v>39</v>
      </c>
      <c r="O138" s="132">
        <v>0.5</v>
      </c>
      <c r="P138" s="132">
        <f>O138*H138</f>
        <v>47.5</v>
      </c>
      <c r="Q138" s="132">
        <v>0</v>
      </c>
      <c r="R138" s="132">
        <f>Q138*H138</f>
        <v>0</v>
      </c>
      <c r="S138" s="132">
        <v>0.0657</v>
      </c>
      <c r="T138" s="133">
        <f>S138*H138</f>
        <v>6.241499999999999</v>
      </c>
      <c r="AR138" s="134" t="s">
        <v>118</v>
      </c>
      <c r="AT138" s="134" t="s">
        <v>113</v>
      </c>
      <c r="AU138" s="134" t="s">
        <v>80</v>
      </c>
      <c r="AY138" s="13" t="s">
        <v>111</v>
      </c>
      <c r="BE138" s="135">
        <f>IF(N138="základní",J138,0)</f>
        <v>0</v>
      </c>
      <c r="BF138" s="135">
        <f>IF(N138="snížená",J138,0)</f>
        <v>0</v>
      </c>
      <c r="BG138" s="135">
        <f>IF(N138="zákl. přenesená",J138,0)</f>
        <v>0</v>
      </c>
      <c r="BH138" s="135">
        <f>IF(N138="sníž. přenesená",J138,0)</f>
        <v>0</v>
      </c>
      <c r="BI138" s="135">
        <f>IF(N138="nulová",J138,0)</f>
        <v>0</v>
      </c>
      <c r="BJ138" s="13" t="s">
        <v>8</v>
      </c>
      <c r="BK138" s="135">
        <f>ROUND(I138*H138,0)</f>
        <v>0</v>
      </c>
      <c r="BL138" s="13" t="s">
        <v>118</v>
      </c>
      <c r="BM138" s="134" t="s">
        <v>170</v>
      </c>
    </row>
    <row r="139" spans="2:65" s="1" customFormat="1" ht="24" customHeight="1">
      <c r="B139" s="123"/>
      <c r="C139" s="124" t="s">
        <v>171</v>
      </c>
      <c r="D139" s="124" t="s">
        <v>113</v>
      </c>
      <c r="E139" s="125" t="s">
        <v>172</v>
      </c>
      <c r="F139" s="126" t="s">
        <v>173</v>
      </c>
      <c r="G139" s="127" t="s">
        <v>116</v>
      </c>
      <c r="H139" s="128">
        <v>320</v>
      </c>
      <c r="I139" s="129"/>
      <c r="J139" s="129">
        <f>ROUND(I139*H139,0)</f>
        <v>0</v>
      </c>
      <c r="K139" s="126" t="s">
        <v>117</v>
      </c>
      <c r="L139" s="25"/>
      <c r="M139" s="130" t="s">
        <v>1</v>
      </c>
      <c r="N139" s="131" t="s">
        <v>39</v>
      </c>
      <c r="O139" s="132">
        <v>0.21</v>
      </c>
      <c r="P139" s="132">
        <f>O139*H139</f>
        <v>67.2</v>
      </c>
      <c r="Q139" s="132">
        <v>0</v>
      </c>
      <c r="R139" s="132">
        <f>Q139*H139</f>
        <v>0</v>
      </c>
      <c r="S139" s="132">
        <v>0.00248</v>
      </c>
      <c r="T139" s="133">
        <f>S139*H139</f>
        <v>0.7936</v>
      </c>
      <c r="AR139" s="134" t="s">
        <v>118</v>
      </c>
      <c r="AT139" s="134" t="s">
        <v>113</v>
      </c>
      <c r="AU139" s="134" t="s">
        <v>80</v>
      </c>
      <c r="AY139" s="13" t="s">
        <v>111</v>
      </c>
      <c r="BE139" s="135">
        <f>IF(N139="základní",J139,0)</f>
        <v>0</v>
      </c>
      <c r="BF139" s="135">
        <f>IF(N139="snížená",J139,0)</f>
        <v>0</v>
      </c>
      <c r="BG139" s="135">
        <f>IF(N139="zákl. přenesená",J139,0)</f>
        <v>0</v>
      </c>
      <c r="BH139" s="135">
        <f>IF(N139="sníž. přenesená",J139,0)</f>
        <v>0</v>
      </c>
      <c r="BI139" s="135">
        <f>IF(N139="nulová",J139,0)</f>
        <v>0</v>
      </c>
      <c r="BJ139" s="13" t="s">
        <v>8</v>
      </c>
      <c r="BK139" s="135">
        <f>ROUND(I139*H139,0)</f>
        <v>0</v>
      </c>
      <c r="BL139" s="13" t="s">
        <v>118</v>
      </c>
      <c r="BM139" s="134" t="s">
        <v>174</v>
      </c>
    </row>
    <row r="140" spans="2:63" s="11" customFormat="1" ht="22.9" customHeight="1">
      <c r="B140" s="111"/>
      <c r="D140" s="112" t="s">
        <v>73</v>
      </c>
      <c r="E140" s="121" t="s">
        <v>175</v>
      </c>
      <c r="F140" s="121" t="s">
        <v>176</v>
      </c>
      <c r="J140" s="122">
        <f>BK140</f>
        <v>0</v>
      </c>
      <c r="L140" s="111"/>
      <c r="M140" s="115"/>
      <c r="N140" s="116"/>
      <c r="O140" s="116"/>
      <c r="P140" s="117">
        <f>SUM(P141:P143)</f>
        <v>0.8122</v>
      </c>
      <c r="Q140" s="116"/>
      <c r="R140" s="117">
        <f>SUM(R141:R143)</f>
        <v>0</v>
      </c>
      <c r="S140" s="116"/>
      <c r="T140" s="118">
        <f>SUM(T141:T143)</f>
        <v>0</v>
      </c>
      <c r="AR140" s="112" t="s">
        <v>8</v>
      </c>
      <c r="AT140" s="119" t="s">
        <v>73</v>
      </c>
      <c r="AU140" s="119" t="s">
        <v>8</v>
      </c>
      <c r="AY140" s="112" t="s">
        <v>111</v>
      </c>
      <c r="BK140" s="120">
        <f>SUM(BK141:BK143)</f>
        <v>0</v>
      </c>
    </row>
    <row r="141" spans="2:65" s="1" customFormat="1" ht="24" customHeight="1">
      <c r="B141" s="123"/>
      <c r="C141" s="124" t="s">
        <v>9</v>
      </c>
      <c r="D141" s="124" t="s">
        <v>113</v>
      </c>
      <c r="E141" s="125" t="s">
        <v>177</v>
      </c>
      <c r="F141" s="126" t="s">
        <v>178</v>
      </c>
      <c r="G141" s="127" t="s">
        <v>134</v>
      </c>
      <c r="H141" s="128">
        <v>6.2</v>
      </c>
      <c r="I141" s="129"/>
      <c r="J141" s="129">
        <f>ROUND(I141*H141,0)</f>
        <v>0</v>
      </c>
      <c r="K141" s="126" t="s">
        <v>117</v>
      </c>
      <c r="L141" s="25"/>
      <c r="M141" s="130" t="s">
        <v>1</v>
      </c>
      <c r="N141" s="131" t="s">
        <v>39</v>
      </c>
      <c r="O141" s="132">
        <v>0.125</v>
      </c>
      <c r="P141" s="132">
        <f>O141*H141</f>
        <v>0.775</v>
      </c>
      <c r="Q141" s="132">
        <v>0</v>
      </c>
      <c r="R141" s="132">
        <f>Q141*H141</f>
        <v>0</v>
      </c>
      <c r="S141" s="132">
        <v>0</v>
      </c>
      <c r="T141" s="133">
        <f>S141*H141</f>
        <v>0</v>
      </c>
      <c r="AR141" s="134" t="s">
        <v>118</v>
      </c>
      <c r="AT141" s="134" t="s">
        <v>113</v>
      </c>
      <c r="AU141" s="134" t="s">
        <v>80</v>
      </c>
      <c r="AY141" s="13" t="s">
        <v>111</v>
      </c>
      <c r="BE141" s="135">
        <f>IF(N141="základní",J141,0)</f>
        <v>0</v>
      </c>
      <c r="BF141" s="135">
        <f>IF(N141="snížená",J141,0)</f>
        <v>0</v>
      </c>
      <c r="BG141" s="135">
        <f>IF(N141="zákl. přenesená",J141,0)</f>
        <v>0</v>
      </c>
      <c r="BH141" s="135">
        <f>IF(N141="sníž. přenesená",J141,0)</f>
        <v>0</v>
      </c>
      <c r="BI141" s="135">
        <f>IF(N141="nulová",J141,0)</f>
        <v>0</v>
      </c>
      <c r="BJ141" s="13" t="s">
        <v>8</v>
      </c>
      <c r="BK141" s="135">
        <f>ROUND(I141*H141,0)</f>
        <v>0</v>
      </c>
      <c r="BL141" s="13" t="s">
        <v>118</v>
      </c>
      <c r="BM141" s="134" t="s">
        <v>179</v>
      </c>
    </row>
    <row r="142" spans="2:65" s="1" customFormat="1" ht="24" customHeight="1">
      <c r="B142" s="123"/>
      <c r="C142" s="124" t="s">
        <v>180</v>
      </c>
      <c r="D142" s="124" t="s">
        <v>113</v>
      </c>
      <c r="E142" s="125" t="s">
        <v>181</v>
      </c>
      <c r="F142" s="126" t="s">
        <v>182</v>
      </c>
      <c r="G142" s="127" t="s">
        <v>134</v>
      </c>
      <c r="H142" s="128">
        <v>6.2</v>
      </c>
      <c r="I142" s="129"/>
      <c r="J142" s="129">
        <f>ROUND(I142*H142,0)</f>
        <v>0</v>
      </c>
      <c r="K142" s="126" t="s">
        <v>117</v>
      </c>
      <c r="L142" s="25"/>
      <c r="M142" s="130" t="s">
        <v>1</v>
      </c>
      <c r="N142" s="131" t="s">
        <v>39</v>
      </c>
      <c r="O142" s="132">
        <v>0.006</v>
      </c>
      <c r="P142" s="132">
        <f>O142*H142</f>
        <v>0.037200000000000004</v>
      </c>
      <c r="Q142" s="132">
        <v>0</v>
      </c>
      <c r="R142" s="132">
        <f>Q142*H142</f>
        <v>0</v>
      </c>
      <c r="S142" s="132">
        <v>0</v>
      </c>
      <c r="T142" s="133">
        <f>S142*H142</f>
        <v>0</v>
      </c>
      <c r="AR142" s="134" t="s">
        <v>118</v>
      </c>
      <c r="AT142" s="134" t="s">
        <v>113</v>
      </c>
      <c r="AU142" s="134" t="s">
        <v>80</v>
      </c>
      <c r="AY142" s="13" t="s">
        <v>111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3" t="s">
        <v>8</v>
      </c>
      <c r="BK142" s="135">
        <f>ROUND(I142*H142,0)</f>
        <v>0</v>
      </c>
      <c r="BL142" s="13" t="s">
        <v>118</v>
      </c>
      <c r="BM142" s="134" t="s">
        <v>183</v>
      </c>
    </row>
    <row r="143" spans="2:65" s="1" customFormat="1" ht="24" customHeight="1">
      <c r="B143" s="123"/>
      <c r="C143" s="124" t="s">
        <v>184</v>
      </c>
      <c r="D143" s="124" t="s">
        <v>113</v>
      </c>
      <c r="E143" s="125" t="s">
        <v>185</v>
      </c>
      <c r="F143" s="126" t="s">
        <v>186</v>
      </c>
      <c r="G143" s="127" t="s">
        <v>134</v>
      </c>
      <c r="H143" s="128">
        <v>6.2</v>
      </c>
      <c r="I143" s="129"/>
      <c r="J143" s="129">
        <f>ROUND(I143*H143,0)</f>
        <v>0</v>
      </c>
      <c r="K143" s="126" t="s">
        <v>117</v>
      </c>
      <c r="L143" s="25"/>
      <c r="M143" s="130" t="s">
        <v>1</v>
      </c>
      <c r="N143" s="131" t="s">
        <v>39</v>
      </c>
      <c r="O143" s="132">
        <v>0</v>
      </c>
      <c r="P143" s="132">
        <f>O143*H143</f>
        <v>0</v>
      </c>
      <c r="Q143" s="132">
        <v>0</v>
      </c>
      <c r="R143" s="132">
        <f>Q143*H143</f>
        <v>0</v>
      </c>
      <c r="S143" s="132">
        <v>0</v>
      </c>
      <c r="T143" s="133">
        <f>S143*H143</f>
        <v>0</v>
      </c>
      <c r="AR143" s="134" t="s">
        <v>118</v>
      </c>
      <c r="AT143" s="134" t="s">
        <v>113</v>
      </c>
      <c r="AU143" s="134" t="s">
        <v>80</v>
      </c>
      <c r="AY143" s="13" t="s">
        <v>111</v>
      </c>
      <c r="BE143" s="135">
        <f>IF(N143="základní",J143,0)</f>
        <v>0</v>
      </c>
      <c r="BF143" s="135">
        <f>IF(N143="snížená",J143,0)</f>
        <v>0</v>
      </c>
      <c r="BG143" s="135">
        <f>IF(N143="zákl. přenesená",J143,0)</f>
        <v>0</v>
      </c>
      <c r="BH143" s="135">
        <f>IF(N143="sníž. přenesená",J143,0)</f>
        <v>0</v>
      </c>
      <c r="BI143" s="135">
        <f>IF(N143="nulová",J143,0)</f>
        <v>0</v>
      </c>
      <c r="BJ143" s="13" t="s">
        <v>8</v>
      </c>
      <c r="BK143" s="135">
        <f>ROUND(I143*H143,0)</f>
        <v>0</v>
      </c>
      <c r="BL143" s="13" t="s">
        <v>118</v>
      </c>
      <c r="BM143" s="134" t="s">
        <v>187</v>
      </c>
    </row>
    <row r="144" spans="2:63" s="11" customFormat="1" ht="22.9" customHeight="1">
      <c r="B144" s="111"/>
      <c r="D144" s="112" t="s">
        <v>73</v>
      </c>
      <c r="E144" s="121" t="s">
        <v>188</v>
      </c>
      <c r="F144" s="121" t="s">
        <v>189</v>
      </c>
      <c r="J144" s="122">
        <f>BK144</f>
        <v>0</v>
      </c>
      <c r="L144" s="111"/>
      <c r="M144" s="115"/>
      <c r="N144" s="116"/>
      <c r="O144" s="116"/>
      <c r="P144" s="117">
        <f>P145</f>
        <v>4.03</v>
      </c>
      <c r="Q144" s="116"/>
      <c r="R144" s="117">
        <f>R145</f>
        <v>0</v>
      </c>
      <c r="S144" s="116"/>
      <c r="T144" s="118">
        <f>T145</f>
        <v>0</v>
      </c>
      <c r="AR144" s="112" t="s">
        <v>8</v>
      </c>
      <c r="AT144" s="119" t="s">
        <v>73</v>
      </c>
      <c r="AU144" s="119" t="s">
        <v>8</v>
      </c>
      <c r="AY144" s="112" t="s">
        <v>111</v>
      </c>
      <c r="BK144" s="120">
        <f>BK145</f>
        <v>0</v>
      </c>
    </row>
    <row r="145" spans="2:65" s="1" customFormat="1" ht="24" customHeight="1">
      <c r="B145" s="123"/>
      <c r="C145" s="124" t="s">
        <v>190</v>
      </c>
      <c r="D145" s="124" t="s">
        <v>113</v>
      </c>
      <c r="E145" s="125" t="s">
        <v>191</v>
      </c>
      <c r="F145" s="126" t="s">
        <v>192</v>
      </c>
      <c r="G145" s="127" t="s">
        <v>134</v>
      </c>
      <c r="H145" s="128">
        <v>6.2</v>
      </c>
      <c r="I145" s="129"/>
      <c r="J145" s="129">
        <f>ROUND(I145*H145,0)</f>
        <v>0</v>
      </c>
      <c r="K145" s="126" t="s">
        <v>117</v>
      </c>
      <c r="L145" s="25"/>
      <c r="M145" s="130" t="s">
        <v>1</v>
      </c>
      <c r="N145" s="131" t="s">
        <v>39</v>
      </c>
      <c r="O145" s="132">
        <v>0.65</v>
      </c>
      <c r="P145" s="132">
        <f>O145*H145</f>
        <v>4.03</v>
      </c>
      <c r="Q145" s="132">
        <v>0</v>
      </c>
      <c r="R145" s="132">
        <f>Q145*H145</f>
        <v>0</v>
      </c>
      <c r="S145" s="132">
        <v>0</v>
      </c>
      <c r="T145" s="133">
        <f>S145*H145</f>
        <v>0</v>
      </c>
      <c r="AR145" s="134" t="s">
        <v>118</v>
      </c>
      <c r="AT145" s="134" t="s">
        <v>113</v>
      </c>
      <c r="AU145" s="134" t="s">
        <v>80</v>
      </c>
      <c r="AY145" s="13" t="s">
        <v>111</v>
      </c>
      <c r="BE145" s="135">
        <f>IF(N145="základní",J145,0)</f>
        <v>0</v>
      </c>
      <c r="BF145" s="135">
        <f>IF(N145="snížená",J145,0)</f>
        <v>0</v>
      </c>
      <c r="BG145" s="135">
        <f>IF(N145="zákl. přenesená",J145,0)</f>
        <v>0</v>
      </c>
      <c r="BH145" s="135">
        <f>IF(N145="sníž. přenesená",J145,0)</f>
        <v>0</v>
      </c>
      <c r="BI145" s="135">
        <f>IF(N145="nulová",J145,0)</f>
        <v>0</v>
      </c>
      <c r="BJ145" s="13" t="s">
        <v>8</v>
      </c>
      <c r="BK145" s="135">
        <f>ROUND(I145*H145,0)</f>
        <v>0</v>
      </c>
      <c r="BL145" s="13" t="s">
        <v>118</v>
      </c>
      <c r="BM145" s="134" t="s">
        <v>193</v>
      </c>
    </row>
    <row r="146" spans="2:63" s="11" customFormat="1" ht="25.9" customHeight="1">
      <c r="B146" s="111"/>
      <c r="D146" s="112" t="s">
        <v>73</v>
      </c>
      <c r="E146" s="113" t="s">
        <v>194</v>
      </c>
      <c r="F146" s="113" t="s">
        <v>195</v>
      </c>
      <c r="J146" s="114">
        <f>BK146</f>
        <v>0</v>
      </c>
      <c r="L146" s="111"/>
      <c r="M146" s="115"/>
      <c r="N146" s="116"/>
      <c r="O146" s="116"/>
      <c r="P146" s="117">
        <f>P147</f>
        <v>53.63766</v>
      </c>
      <c r="Q146" s="116"/>
      <c r="R146" s="117">
        <f>R147</f>
        <v>0.037773</v>
      </c>
      <c r="S146" s="116"/>
      <c r="T146" s="118">
        <f>T147</f>
        <v>0</v>
      </c>
      <c r="AR146" s="112" t="s">
        <v>80</v>
      </c>
      <c r="AT146" s="119" t="s">
        <v>73</v>
      </c>
      <c r="AU146" s="119" t="s">
        <v>74</v>
      </c>
      <c r="AY146" s="112" t="s">
        <v>111</v>
      </c>
      <c r="BK146" s="120">
        <f>BK147</f>
        <v>0</v>
      </c>
    </row>
    <row r="147" spans="2:63" s="11" customFormat="1" ht="22.9" customHeight="1">
      <c r="B147" s="111"/>
      <c r="D147" s="112" t="s">
        <v>73</v>
      </c>
      <c r="E147" s="121" t="s">
        <v>196</v>
      </c>
      <c r="F147" s="121" t="s">
        <v>197</v>
      </c>
      <c r="J147" s="122">
        <f>BK147</f>
        <v>0</v>
      </c>
      <c r="L147" s="111"/>
      <c r="M147" s="115"/>
      <c r="N147" s="116"/>
      <c r="O147" s="116"/>
      <c r="P147" s="117">
        <f>SUM(P148:P151)</f>
        <v>53.63766</v>
      </c>
      <c r="Q147" s="116"/>
      <c r="R147" s="117">
        <f>SUM(R148:R151)</f>
        <v>0.037773</v>
      </c>
      <c r="S147" s="116"/>
      <c r="T147" s="118">
        <f>SUM(T148:T151)</f>
        <v>0</v>
      </c>
      <c r="AR147" s="112" t="s">
        <v>80</v>
      </c>
      <c r="AT147" s="119" t="s">
        <v>73</v>
      </c>
      <c r="AU147" s="119" t="s">
        <v>8</v>
      </c>
      <c r="AY147" s="112" t="s">
        <v>111</v>
      </c>
      <c r="BK147" s="120">
        <f>SUM(BK148:BK151)</f>
        <v>0</v>
      </c>
    </row>
    <row r="148" spans="2:65" s="1" customFormat="1" ht="24" customHeight="1">
      <c r="B148" s="123"/>
      <c r="C148" s="124" t="s">
        <v>198</v>
      </c>
      <c r="D148" s="124" t="s">
        <v>113</v>
      </c>
      <c r="E148" s="125" t="s">
        <v>199</v>
      </c>
      <c r="F148" s="126" t="s">
        <v>200</v>
      </c>
      <c r="G148" s="127" t="s">
        <v>201</v>
      </c>
      <c r="H148" s="128">
        <v>83.94</v>
      </c>
      <c r="I148" s="129"/>
      <c r="J148" s="129">
        <f>ROUND(I148*H148,0)</f>
        <v>0</v>
      </c>
      <c r="K148" s="126" t="s">
        <v>117</v>
      </c>
      <c r="L148" s="25"/>
      <c r="M148" s="130" t="s">
        <v>1</v>
      </c>
      <c r="N148" s="131" t="s">
        <v>39</v>
      </c>
      <c r="O148" s="132">
        <v>0.117</v>
      </c>
      <c r="P148" s="132">
        <f>O148*H148</f>
        <v>9.82098</v>
      </c>
      <c r="Q148" s="132">
        <v>7E-05</v>
      </c>
      <c r="R148" s="132">
        <f>Q148*H148</f>
        <v>0.0058758</v>
      </c>
      <c r="S148" s="132">
        <v>0</v>
      </c>
      <c r="T148" s="133">
        <f>S148*H148</f>
        <v>0</v>
      </c>
      <c r="AR148" s="134" t="s">
        <v>180</v>
      </c>
      <c r="AT148" s="134" t="s">
        <v>113</v>
      </c>
      <c r="AU148" s="134" t="s">
        <v>80</v>
      </c>
      <c r="AY148" s="13" t="s">
        <v>111</v>
      </c>
      <c r="BE148" s="135">
        <f>IF(N148="základní",J148,0)</f>
        <v>0</v>
      </c>
      <c r="BF148" s="135">
        <f>IF(N148="snížená",J148,0)</f>
        <v>0</v>
      </c>
      <c r="BG148" s="135">
        <f>IF(N148="zákl. přenesená",J148,0)</f>
        <v>0</v>
      </c>
      <c r="BH148" s="135">
        <f>IF(N148="sníž. přenesená",J148,0)</f>
        <v>0</v>
      </c>
      <c r="BI148" s="135">
        <f>IF(N148="nulová",J148,0)</f>
        <v>0</v>
      </c>
      <c r="BJ148" s="13" t="s">
        <v>8</v>
      </c>
      <c r="BK148" s="135">
        <f>ROUND(I148*H148,0)</f>
        <v>0</v>
      </c>
      <c r="BL148" s="13" t="s">
        <v>180</v>
      </c>
      <c r="BM148" s="134" t="s">
        <v>202</v>
      </c>
    </row>
    <row r="149" spans="2:65" s="1" customFormat="1" ht="24" customHeight="1">
      <c r="B149" s="123"/>
      <c r="C149" s="124" t="s">
        <v>203</v>
      </c>
      <c r="D149" s="124" t="s">
        <v>113</v>
      </c>
      <c r="E149" s="125" t="s">
        <v>204</v>
      </c>
      <c r="F149" s="126" t="s">
        <v>205</v>
      </c>
      <c r="G149" s="127" t="s">
        <v>201</v>
      </c>
      <c r="H149" s="128">
        <v>83.94</v>
      </c>
      <c r="I149" s="129"/>
      <c r="J149" s="129">
        <f>ROUND(I149*H149,0)</f>
        <v>0</v>
      </c>
      <c r="K149" s="126" t="s">
        <v>117</v>
      </c>
      <c r="L149" s="25"/>
      <c r="M149" s="130" t="s">
        <v>1</v>
      </c>
      <c r="N149" s="131" t="s">
        <v>39</v>
      </c>
      <c r="O149" s="132">
        <v>0.184</v>
      </c>
      <c r="P149" s="132">
        <f>O149*H149</f>
        <v>15.44496</v>
      </c>
      <c r="Q149" s="132">
        <v>0.00014</v>
      </c>
      <c r="R149" s="132">
        <f>Q149*H149</f>
        <v>0.0117516</v>
      </c>
      <c r="S149" s="132">
        <v>0</v>
      </c>
      <c r="T149" s="133">
        <f>S149*H149</f>
        <v>0</v>
      </c>
      <c r="AR149" s="134" t="s">
        <v>180</v>
      </c>
      <c r="AT149" s="134" t="s">
        <v>113</v>
      </c>
      <c r="AU149" s="134" t="s">
        <v>80</v>
      </c>
      <c r="AY149" s="13" t="s">
        <v>111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3" t="s">
        <v>8</v>
      </c>
      <c r="BK149" s="135">
        <f>ROUND(I149*H149,0)</f>
        <v>0</v>
      </c>
      <c r="BL149" s="13" t="s">
        <v>180</v>
      </c>
      <c r="BM149" s="134" t="s">
        <v>206</v>
      </c>
    </row>
    <row r="150" spans="2:65" s="1" customFormat="1" ht="24" customHeight="1">
      <c r="B150" s="123"/>
      <c r="C150" s="124" t="s">
        <v>7</v>
      </c>
      <c r="D150" s="124" t="s">
        <v>113</v>
      </c>
      <c r="E150" s="125" t="s">
        <v>207</v>
      </c>
      <c r="F150" s="126" t="s">
        <v>208</v>
      </c>
      <c r="G150" s="127" t="s">
        <v>201</v>
      </c>
      <c r="H150" s="128">
        <v>83.94</v>
      </c>
      <c r="I150" s="129"/>
      <c r="J150" s="129">
        <f>ROUND(I150*H150,0)</f>
        <v>0</v>
      </c>
      <c r="K150" s="126" t="s">
        <v>117</v>
      </c>
      <c r="L150" s="25"/>
      <c r="M150" s="130" t="s">
        <v>1</v>
      </c>
      <c r="N150" s="131" t="s">
        <v>39</v>
      </c>
      <c r="O150" s="132">
        <v>0.166</v>
      </c>
      <c r="P150" s="132">
        <f>O150*H150</f>
        <v>13.93404</v>
      </c>
      <c r="Q150" s="132">
        <v>0.00012</v>
      </c>
      <c r="R150" s="132">
        <f>Q150*H150</f>
        <v>0.0100728</v>
      </c>
      <c r="S150" s="132">
        <v>0</v>
      </c>
      <c r="T150" s="133">
        <f>S150*H150</f>
        <v>0</v>
      </c>
      <c r="AR150" s="134" t="s">
        <v>180</v>
      </c>
      <c r="AT150" s="134" t="s">
        <v>113</v>
      </c>
      <c r="AU150" s="134" t="s">
        <v>80</v>
      </c>
      <c r="AY150" s="13" t="s">
        <v>111</v>
      </c>
      <c r="BE150" s="135">
        <f>IF(N150="základní",J150,0)</f>
        <v>0</v>
      </c>
      <c r="BF150" s="135">
        <f>IF(N150="snížená",J150,0)</f>
        <v>0</v>
      </c>
      <c r="BG150" s="135">
        <f>IF(N150="zákl. přenesená",J150,0)</f>
        <v>0</v>
      </c>
      <c r="BH150" s="135">
        <f>IF(N150="sníž. přenesená",J150,0)</f>
        <v>0</v>
      </c>
      <c r="BI150" s="135">
        <f>IF(N150="nulová",J150,0)</f>
        <v>0</v>
      </c>
      <c r="BJ150" s="13" t="s">
        <v>8</v>
      </c>
      <c r="BK150" s="135">
        <f>ROUND(I150*H150,0)</f>
        <v>0</v>
      </c>
      <c r="BL150" s="13" t="s">
        <v>180</v>
      </c>
      <c r="BM150" s="134" t="s">
        <v>209</v>
      </c>
    </row>
    <row r="151" spans="2:65" s="1" customFormat="1" ht="24" customHeight="1">
      <c r="B151" s="123"/>
      <c r="C151" s="124" t="s">
        <v>210</v>
      </c>
      <c r="D151" s="124" t="s">
        <v>113</v>
      </c>
      <c r="E151" s="125" t="s">
        <v>211</v>
      </c>
      <c r="F151" s="126" t="s">
        <v>212</v>
      </c>
      <c r="G151" s="127" t="s">
        <v>201</v>
      </c>
      <c r="H151" s="128">
        <v>83.94</v>
      </c>
      <c r="I151" s="129"/>
      <c r="J151" s="129">
        <f>ROUND(I151*H151,0)</f>
        <v>0</v>
      </c>
      <c r="K151" s="126" t="s">
        <v>117</v>
      </c>
      <c r="L151" s="25"/>
      <c r="M151" s="130" t="s">
        <v>1</v>
      </c>
      <c r="N151" s="131" t="s">
        <v>39</v>
      </c>
      <c r="O151" s="132">
        <v>0.172</v>
      </c>
      <c r="P151" s="132">
        <f>O151*H151</f>
        <v>14.437679999999999</v>
      </c>
      <c r="Q151" s="132">
        <v>0.00012</v>
      </c>
      <c r="R151" s="132">
        <f>Q151*H151</f>
        <v>0.0100728</v>
      </c>
      <c r="S151" s="132">
        <v>0</v>
      </c>
      <c r="T151" s="133">
        <f>S151*H151</f>
        <v>0</v>
      </c>
      <c r="AR151" s="134" t="s">
        <v>180</v>
      </c>
      <c r="AT151" s="134" t="s">
        <v>113</v>
      </c>
      <c r="AU151" s="134" t="s">
        <v>80</v>
      </c>
      <c r="AY151" s="13" t="s">
        <v>111</v>
      </c>
      <c r="BE151" s="135">
        <f>IF(N151="základní",J151,0)</f>
        <v>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3" t="s">
        <v>8</v>
      </c>
      <c r="BK151" s="135">
        <f>ROUND(I151*H151,0)</f>
        <v>0</v>
      </c>
      <c r="BL151" s="13" t="s">
        <v>180</v>
      </c>
      <c r="BM151" s="134" t="s">
        <v>213</v>
      </c>
    </row>
    <row r="152" spans="2:63" s="11" customFormat="1" ht="25.9" customHeight="1">
      <c r="B152" s="111"/>
      <c r="D152" s="112" t="s">
        <v>73</v>
      </c>
      <c r="E152" s="113" t="s">
        <v>214</v>
      </c>
      <c r="F152" s="113" t="s">
        <v>215</v>
      </c>
      <c r="J152" s="114">
        <f>BK152</f>
        <v>0</v>
      </c>
      <c r="L152" s="111"/>
      <c r="M152" s="115"/>
      <c r="N152" s="116"/>
      <c r="O152" s="116"/>
      <c r="P152" s="117">
        <f>P153</f>
        <v>0</v>
      </c>
      <c r="Q152" s="116"/>
      <c r="R152" s="117">
        <f>R153</f>
        <v>0</v>
      </c>
      <c r="S152" s="116"/>
      <c r="T152" s="118">
        <f>T153</f>
        <v>0</v>
      </c>
      <c r="AR152" s="112" t="s">
        <v>118</v>
      </c>
      <c r="AT152" s="119" t="s">
        <v>73</v>
      </c>
      <c r="AU152" s="119" t="s">
        <v>74</v>
      </c>
      <c r="AY152" s="112" t="s">
        <v>111</v>
      </c>
      <c r="BK152" s="120">
        <f>BK153</f>
        <v>0</v>
      </c>
    </row>
    <row r="153" spans="2:65" s="1" customFormat="1" ht="16.5" customHeight="1">
      <c r="B153" s="123"/>
      <c r="C153" s="124" t="s">
        <v>216</v>
      </c>
      <c r="D153" s="124" t="s">
        <v>113</v>
      </c>
      <c r="E153" s="125" t="s">
        <v>217</v>
      </c>
      <c r="F153" s="126" t="s">
        <v>218</v>
      </c>
      <c r="G153" s="127" t="s">
        <v>116</v>
      </c>
      <c r="H153" s="128">
        <v>30</v>
      </c>
      <c r="I153" s="129">
        <v>0</v>
      </c>
      <c r="J153" s="129">
        <f>ROUND(I153*H153,0)</f>
        <v>0</v>
      </c>
      <c r="K153" s="126" t="s">
        <v>1</v>
      </c>
      <c r="L153" s="25"/>
      <c r="M153" s="145" t="s">
        <v>1</v>
      </c>
      <c r="N153" s="146" t="s">
        <v>39</v>
      </c>
      <c r="O153" s="147">
        <v>0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34" t="s">
        <v>219</v>
      </c>
      <c r="AT153" s="134" t="s">
        <v>113</v>
      </c>
      <c r="AU153" s="134" t="s">
        <v>8</v>
      </c>
      <c r="AY153" s="13" t="s">
        <v>111</v>
      </c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3" t="s">
        <v>8</v>
      </c>
      <c r="BK153" s="135">
        <f>ROUND(I153*H153,0)</f>
        <v>0</v>
      </c>
      <c r="BL153" s="13" t="s">
        <v>219</v>
      </c>
      <c r="BM153" s="134" t="s">
        <v>220</v>
      </c>
    </row>
    <row r="154" spans="2:12" s="1" customFormat="1" ht="6.95" customHeight="1"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25"/>
    </row>
  </sheetData>
  <autoFilter ref="C120:K153"/>
  <mergeCells count="6">
    <mergeCell ref="E113:H113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Kaňuščák Lukáš</cp:lastModifiedBy>
  <dcterms:created xsi:type="dcterms:W3CDTF">2019-02-22T13:07:16Z</dcterms:created>
  <dcterms:modified xsi:type="dcterms:W3CDTF">2019-02-25T05:45:08Z</dcterms:modified>
  <cp:category/>
  <cp:version/>
  <cp:contentType/>
  <cp:contentStatus/>
</cp:coreProperties>
</file>