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RS-018-004 - VÝMĚNA STŘEŠ..." sheetId="2" r:id="rId2"/>
  </sheets>
  <definedNames>
    <definedName name="_xlnm.Print_Area" localSheetId="0">'Rekapitulace stavby'!$C$4:$AP$70,'Rekapitulace stavby'!$C$76:$AP$96</definedName>
    <definedName name="_xlnm.Print_Area" localSheetId="1">'RS-018-004 - VÝMĚNA STŘEŠ...'!$C$4:$Q$70,'RS-018-004 - VÝMĚNA STŘEŠ...'!$C$76:$Q$106,'RS-018-004 - VÝMĚNA STŘEŠ...'!$C$112:$Q$193</definedName>
    <definedName name="_xlnm.Print_Titles" localSheetId="0">'Rekapitulace stavby'!$85:$85</definedName>
    <definedName name="_xlnm.Print_Titles" localSheetId="1">'RS-018-004 - VÝMĚNA STŘEŠ...'!$121:$121</definedName>
  </definedNames>
  <calcPr fullCalcOnLoad="1"/>
</workbook>
</file>

<file path=xl/sharedStrings.xml><?xml version="1.0" encoding="utf-8"?>
<sst xmlns="http://schemas.openxmlformats.org/spreadsheetml/2006/main" count="1209" uniqueCount="371">
  <si>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</si>
  <si>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</si>
  <si>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</si>
  <si>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</si>
  <si>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</si>
  <si>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</si>
  <si>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</si>
  <si>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</si>
  <si>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</si>
  <si>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</si>
  <si>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</si>
  <si>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</si>
  <si>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</si>
  <si>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</si>
  <si>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</si>
  <si>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</si>
  <si>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</si>
  <si>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</si>
  <si>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RS-018-004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</si>
  <si>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</si>
  <si>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</si>
  <si>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VÝMĚNA STŘEŠNÍ KRYTINY - BUDOVATELSKÁ č.p.810</t>
  </si>
  <si>
    <t>0,1</t>
  </si>
  <si>
    <t>JKSO:</t>
  </si>
  <si>
    <t>CC-CZ:</t>
  </si>
  <si>
    <t>Místo:</t>
  </si>
  <si>
    <t>Studénka</t>
  </si>
  <si>
    <t>Datum:</t>
  </si>
  <si>
    <t>31. 5. 2018</t>
  </si>
  <si>
    <t>10</t>
  </si>
  <si>
    <t>100</t>
  </si>
  <si>
    <t>Objednatel:</t>
  </si>
  <si>
    <t>IČ:</t>
  </si>
  <si>
    <t>00298441</t>
  </si>
  <si>
    <t>Město Studénka</t>
  </si>
  <si>
    <t>DIČ:</t>
  </si>
  <si>
    <t>CZ00298441</t>
  </si>
  <si>
    <t>Zhotovitel:</t>
  </si>
  <si>
    <t>Vyplň údaj</t>
  </si>
  <si>
    <t>Projektant:</t>
  </si>
  <si>
    <t>73118214</t>
  </si>
  <si>
    <t>Renata Škopová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</si>
  <si>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</si>
  <si>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</si>
  <si>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</si>
  <si>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</si>
  <si>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</si>
  <si>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</si>
  <si>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</si>
  <si>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</si>
  <si>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</si>
  <si>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</si>
  <si>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</si>
  <si>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</si>
  <si>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</si>
  <si>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</si>
  <si>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</si>
  <si>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</si>
  <si>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</si>
  <si>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</si>
  <si>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</si>
  <si>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</si>
  <si>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</si>
  <si>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</si>
  <si>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</si>
  <si>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</si>
  <si>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</si>
  <si>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</si>
  <si>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</si>
  <si>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</si>
  <si>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</si>
  <si>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</si>
  <si>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</si>
  <si>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</si>
  <si>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</si>
  <si>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</si>
  <si>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</si>
  <si>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</si>
  <si>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</si>
  <si>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</si>
  <si>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</si>
  <si>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</si>
  <si>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</si>
  <si>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</si>
  <si>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</si>
  <si>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</si>
  <si>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{c6e6cf6e-1213-4c3a-9d3a-0c26939e4894}</t>
  </si>
  <si>
    <t>{00000000-0000-0000-0000-000000000000}</t>
  </si>
  <si>
    <t>/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</si>
  <si>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</si>
  <si>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</si>
  <si>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</si>
  <si>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</si>
  <si>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</si>
  <si>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</si>
  <si>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</si>
  <si>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</si>
  <si>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</si>
  <si>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</si>
  <si>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</si>
  <si>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</si>
  <si>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</si>
  <si>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</si>
  <si>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</si>
  <si>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</si>
  <si>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</si>
  <si>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</si>
  <si>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</si>
  <si>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</si>
  <si>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</si>
  <si>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</si>
  <si>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</si>
  <si>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94 - Lešení a stavební výtahy</t>
  </si>
  <si>
    <t>PSV - Práce a dodávky PSV</t>
  </si>
  <si>
    <t xml:space="preserve">    712 - Živičné krytiny</t>
  </si>
  <si>
    <t xml:space="preserve">    762 - Konstrukce tesařské</t>
  </si>
  <si>
    <t xml:space="preserve">    764 - Konstrukce klempířské</t>
  </si>
  <si>
    <t>M - Práce a dodávky M</t>
  </si>
  <si>
    <t xml:space="preserve">    M211 - Hromosvod</t>
  </si>
  <si>
    <t>VP -   Vícepráce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</si>
  <si>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</si>
  <si>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</si>
  <si>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</si>
  <si>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</si>
  <si>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</si>
  <si>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</si>
  <si>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</si>
  <si>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Rezerva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</si>
  <si>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</si>
  <si>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</si>
  <si>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</si>
  <si>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</si>
  <si>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</si>
  <si>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</si>
  <si>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</si>
  <si>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</si>
  <si>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</si>
  <si>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</si>
  <si>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</si>
  <si>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</si>
  <si>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</si>
  <si>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</si>
  <si>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</si>
  <si>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</si>
  <si>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</si>
  <si>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</si>
  <si>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941941031R00</t>
  </si>
  <si>
    <t>Montáž lešení leh.řad.s podlahami,š.do 1 m, H 25 m</t>
  </si>
  <si>
    <t>m2</t>
  </si>
  <si>
    <t>4</t>
  </si>
  <si>
    <t>-1074309300</t>
  </si>
  <si>
    <t>941941191R00</t>
  </si>
  <si>
    <t>Příplatek za každý měsíc použití lešení k pol.1031</t>
  </si>
  <si>
    <t>1777462113</t>
  </si>
  <si>
    <t>3</t>
  </si>
  <si>
    <t>941941831R00</t>
  </si>
  <si>
    <t>Demontáž lešení leh.řad.s podlahami,š.1 m, H 25 m</t>
  </si>
  <si>
    <t>2007025349</t>
  </si>
  <si>
    <t>944944011R00</t>
  </si>
  <si>
    <t>Montáž ochranné sítě z umělých vláken</t>
  </si>
  <si>
    <t>-1779210311</t>
  </si>
  <si>
    <t>5</t>
  </si>
  <si>
    <t>944944031R00</t>
  </si>
  <si>
    <t>Příplatek za každý měsíc použití sítí k pol. 4011</t>
  </si>
  <si>
    <t>-152624410</t>
  </si>
  <si>
    <t>6</t>
  </si>
  <si>
    <t>944944081R00</t>
  </si>
  <si>
    <t>Demontáž ochranné sítě z umělých vláken</t>
  </si>
  <si>
    <t>-579702781</t>
  </si>
  <si>
    <t>7</t>
  </si>
  <si>
    <t>998011003R00</t>
  </si>
  <si>
    <t>Přesun hmot pro budovy zděné výšky do 24 m</t>
  </si>
  <si>
    <t>t</t>
  </si>
  <si>
    <t>-2072408371</t>
  </si>
  <si>
    <t>8</t>
  </si>
  <si>
    <t>712400831R00</t>
  </si>
  <si>
    <t>Odstranění živičné krytiny střech do 30° 1vrstvé</t>
  </si>
  <si>
    <t>16</t>
  </si>
  <si>
    <t>372939949</t>
  </si>
  <si>
    <t>9</t>
  </si>
  <si>
    <t>712400834R00</t>
  </si>
  <si>
    <t>Příplatek za odstranění každé další vrstvy</t>
  </si>
  <si>
    <t>1921766611</t>
  </si>
  <si>
    <t>762341620RT2</t>
  </si>
  <si>
    <t>Bednění okapových říms z palubek pero-drážka včetně dodávky řeziva, palubky SM tl. 12,5 mm</t>
  </si>
  <si>
    <t>-1301637336</t>
  </si>
  <si>
    <t>11</t>
  </si>
  <si>
    <t>762342203RT2</t>
  </si>
  <si>
    <t>Montáž laťování střech, vzdálenost latí 22 - 36 cm včetně dodávky řeziva, latě 3/5 cm</t>
  </si>
  <si>
    <t>-1387671960</t>
  </si>
  <si>
    <t>12</t>
  </si>
  <si>
    <t>762342204RT4</t>
  </si>
  <si>
    <t>Montáž laťování střech, svislé, vzdálenost 100 cm včetně dodávky řeziva, latě 4/6 cm</t>
  </si>
  <si>
    <t>1018041227</t>
  </si>
  <si>
    <t>13</t>
  </si>
  <si>
    <t>762343811R00</t>
  </si>
  <si>
    <t>Demontáž bednění okapů z prken do 32 mm</t>
  </si>
  <si>
    <t>-1992677883</t>
  </si>
  <si>
    <t>14</t>
  </si>
  <si>
    <t>979011311R00</t>
  </si>
  <si>
    <t>Svislá doprava suti a vybouraných hmot shozem</t>
  </si>
  <si>
    <t>-1880033384</t>
  </si>
  <si>
    <t>979082111R00</t>
  </si>
  <si>
    <t>Vnitrostaveništní doprava suti do 10 m</t>
  </si>
  <si>
    <t>-1094512891</t>
  </si>
  <si>
    <t>979083113R00</t>
  </si>
  <si>
    <t>Vodorovné přemístění suti na skládku do 2000 m</t>
  </si>
  <si>
    <t>600889385</t>
  </si>
  <si>
    <t>17</t>
  </si>
  <si>
    <t>979990121R00</t>
  </si>
  <si>
    <t>Poplatek za skládku suti - asfaltové pásy</t>
  </si>
  <si>
    <t>1913942286</t>
  </si>
  <si>
    <t>18</t>
  </si>
  <si>
    <t>998762103R00</t>
  </si>
  <si>
    <t>Přesun hmot pro tesařské konstrukce, výšky do 24 m</t>
  </si>
  <si>
    <t>-1252440220</t>
  </si>
  <si>
    <t>19</t>
  </si>
  <si>
    <t>764323820R00</t>
  </si>
  <si>
    <t>Demont. oplech. okapů, živičná krytina, rš 250 mm</t>
  </si>
  <si>
    <t>m</t>
  </si>
  <si>
    <t>-1959779528</t>
  </si>
  <si>
    <t>20</t>
  </si>
  <si>
    <t>764331830R00</t>
  </si>
  <si>
    <t>Demontáž lemování zdí, rš 250 a 330 mm, do 30°</t>
  </si>
  <si>
    <t>1831807648</t>
  </si>
  <si>
    <t>764339330R00</t>
  </si>
  <si>
    <t>Lemování z Al, komínů na hladké krytině, v ploše včetně ventilací</t>
  </si>
  <si>
    <t>-1398985054</t>
  </si>
  <si>
    <t>22</t>
  </si>
  <si>
    <t>764339830R00</t>
  </si>
  <si>
    <t>Demontáž lemování komínů v ploše, hl. kryt, do 30°</t>
  </si>
  <si>
    <t>-732687265</t>
  </si>
  <si>
    <t>23</t>
  </si>
  <si>
    <t>764351836R00</t>
  </si>
  <si>
    <t>Demontáž háků, sklon do 30°</t>
  </si>
  <si>
    <t>kus</t>
  </si>
  <si>
    <t>-1812713072</t>
  </si>
  <si>
    <t>24</t>
  </si>
  <si>
    <t>764351838R00</t>
  </si>
  <si>
    <t>Demontáž háků, sklon nad 45°</t>
  </si>
  <si>
    <t>341717957</t>
  </si>
  <si>
    <t>25</t>
  </si>
  <si>
    <t>764352800R00</t>
  </si>
  <si>
    <t>Demontáž žlabů půlkruh. rovných, rš 250 mm, do 30°</t>
  </si>
  <si>
    <t>-744985438</t>
  </si>
  <si>
    <t>26</t>
  </si>
  <si>
    <t>764352802R00</t>
  </si>
  <si>
    <t>Demontáž žlabů půlkruh. rovných, rš 250 mm,nad 45°</t>
  </si>
  <si>
    <t>1357013223</t>
  </si>
  <si>
    <t>27</t>
  </si>
  <si>
    <t>764359810R00</t>
  </si>
  <si>
    <t>Demontáž kotlíku kónického, sklon do 30°</t>
  </si>
  <si>
    <t>258033237</t>
  </si>
  <si>
    <t>28</t>
  </si>
  <si>
    <t>764359812R00</t>
  </si>
  <si>
    <t>Demontáž kotlíku kónického, sklon nad 45°</t>
  </si>
  <si>
    <t>14868466</t>
  </si>
  <si>
    <t>29</t>
  </si>
  <si>
    <t>764362810R00</t>
  </si>
  <si>
    <t>Demontáž střešního okna, hladká krytina, do 30°</t>
  </si>
  <si>
    <t>-2002389031</t>
  </si>
  <si>
    <t>30</t>
  </si>
  <si>
    <t>764391820R00</t>
  </si>
  <si>
    <t>Demontáž závětrné lišty, rš 250 a 330 mm, do 30°</t>
  </si>
  <si>
    <t>2022228149</t>
  </si>
  <si>
    <t>31</t>
  </si>
  <si>
    <t>764410880RZ</t>
  </si>
  <si>
    <t>Demontáž oplechování parapetů,rš 1000 mm</t>
  </si>
  <si>
    <t>-1436926373</t>
  </si>
  <si>
    <t>32</t>
  </si>
  <si>
    <t>764454801R00</t>
  </si>
  <si>
    <t>Demontáž odpadních trub kruhových,D 75 a 100 mm</t>
  </si>
  <si>
    <t>1113851728</t>
  </si>
  <si>
    <t>33</t>
  </si>
  <si>
    <t>764454802R00</t>
  </si>
  <si>
    <t>Demontáž odpadních trub kruhových,D 120 mm</t>
  </si>
  <si>
    <t>-977212484</t>
  </si>
  <si>
    <t>34</t>
  </si>
  <si>
    <t>764903101RT3</t>
  </si>
  <si>
    <t>Lindab, tašková tabule IDEAL 35,na dřevo,do 30° povrchová úprava Classic mat</t>
  </si>
  <si>
    <t>1679378372</t>
  </si>
  <si>
    <t>35</t>
  </si>
  <si>
    <t>764903204RT2</t>
  </si>
  <si>
    <t>Lindab štítové lemování spodní, tl. 0,5 mm povrchová úprava Classic mat</t>
  </si>
  <si>
    <t>666062622</t>
  </si>
  <si>
    <t>36</t>
  </si>
  <si>
    <t>764903205RT2</t>
  </si>
  <si>
    <t>Lindab, okapový plech FOTP, tl. 0,5 mm RŠ 205 mm, povrchová úprava Classic mat</t>
  </si>
  <si>
    <t>1007647843</t>
  </si>
  <si>
    <t>37</t>
  </si>
  <si>
    <t>764903302RT2</t>
  </si>
  <si>
    <t>Lindab hřebenáč, střecha jednoduchá, do 30° hřebenáč NTP UNI, povrchová úprava Classic mat</t>
  </si>
  <si>
    <t>965432566</t>
  </si>
  <si>
    <t>38</t>
  </si>
  <si>
    <t>764903311RT2</t>
  </si>
  <si>
    <t>Lindab, střešní vikýř, rozměr 580x600 mm povrchová úprava Classic mat</t>
  </si>
  <si>
    <t>1651989737</t>
  </si>
  <si>
    <t>39</t>
  </si>
  <si>
    <t>764903313R00</t>
  </si>
  <si>
    <t>Lindab, sněhový rozražeč SNOKLY, do dřeva</t>
  </si>
  <si>
    <t>150959116</t>
  </si>
  <si>
    <t>40</t>
  </si>
  <si>
    <t>764906318RZ</t>
  </si>
  <si>
    <t>Lindab, lemování ke zdi podélné Classic mat, povrchová úprava</t>
  </si>
  <si>
    <t>1654121570</t>
  </si>
  <si>
    <t>41</t>
  </si>
  <si>
    <t>764906319RZ</t>
  </si>
  <si>
    <t>Lindab, lemování ke zdi příčné Classic mat, povrchová úprava</t>
  </si>
  <si>
    <t>-1227725507</t>
  </si>
  <si>
    <t>42</t>
  </si>
  <si>
    <t>764908101RT2</t>
  </si>
  <si>
    <t>Lindab,kotlík žlabový kónický SOK,vel.žlabu 125 mm v ostatních barvách</t>
  </si>
  <si>
    <t>977574626</t>
  </si>
  <si>
    <t>43</t>
  </si>
  <si>
    <t>764908102RT2</t>
  </si>
  <si>
    <t>Lindab kotlík žlabový kónický SOK,vel.žlabu 150 mm v ostatních barvách</t>
  </si>
  <si>
    <t>190238848</t>
  </si>
  <si>
    <t>44</t>
  </si>
  <si>
    <t>764908104RT2</t>
  </si>
  <si>
    <t>Lindab žlab podokapní půlkruhový R,velikost 125 mm v ostatních barvách</t>
  </si>
  <si>
    <t>1891288404</t>
  </si>
  <si>
    <t>45</t>
  </si>
  <si>
    <t>764908105RT2</t>
  </si>
  <si>
    <t>Lindab žlab podokapní půlkruhový R,velikost 150 mm v ostatních barvách</t>
  </si>
  <si>
    <t>-9663508</t>
  </si>
  <si>
    <t>46</t>
  </si>
  <si>
    <t>764908109RT2</t>
  </si>
  <si>
    <t>Lindab odpadní trouby kruhové D 100 mm v ostatních barvách</t>
  </si>
  <si>
    <t>1812529149</t>
  </si>
  <si>
    <t>47</t>
  </si>
  <si>
    <t>764908110RT2</t>
  </si>
  <si>
    <t>Lindab odpadní trouby kruhové D 120 mm v ostatních barvách</t>
  </si>
  <si>
    <t>-176593197</t>
  </si>
  <si>
    <t>48</t>
  </si>
  <si>
    <t>764908304RZ</t>
  </si>
  <si>
    <t>Lindab, oplechování parapetů, rš 900 mm plech FOP/PO tl.0,5 mm, ostatní barvy</t>
  </si>
  <si>
    <t>385739002</t>
  </si>
  <si>
    <t>49</t>
  </si>
  <si>
    <t>764909401R00</t>
  </si>
  <si>
    <t>Lindab, izolační folie TYVEK-SOLID</t>
  </si>
  <si>
    <t>-1165038059</t>
  </si>
  <si>
    <t>50</t>
  </si>
  <si>
    <t>764928304R00</t>
  </si>
  <si>
    <t>Z+M oplechování zdí z poplast. plechu, rš 500 mm</t>
  </si>
  <si>
    <t>131828457</t>
  </si>
  <si>
    <t>51</t>
  </si>
  <si>
    <t>M</t>
  </si>
  <si>
    <t>13851062</t>
  </si>
  <si>
    <t>Lindab tabule plechová FOP/MT tl.0,5mm 1230x2000</t>
  </si>
  <si>
    <t>-353864140</t>
  </si>
  <si>
    <t>52</t>
  </si>
  <si>
    <t>764513406</t>
  </si>
  <si>
    <t>Žlaby nadokapní (nástřešní ) oblého tvaru včetně háků, čel a hrdel z Pz plechu s povrchovou úpravou rš 500 mm</t>
  </si>
  <si>
    <t>1792031812</t>
  </si>
  <si>
    <t>53</t>
  </si>
  <si>
    <t>-134157550</t>
  </si>
  <si>
    <t>54</t>
  </si>
  <si>
    <t>-1252423152</t>
  </si>
  <si>
    <t>55</t>
  </si>
  <si>
    <t>-1068542895</t>
  </si>
  <si>
    <t>56</t>
  </si>
  <si>
    <t>998764103R00</t>
  </si>
  <si>
    <t>Přesun hmot pro klempířské konstr., výšky do 24 m</t>
  </si>
  <si>
    <t>-130445090</t>
  </si>
  <si>
    <t>57</t>
  </si>
  <si>
    <t>210 22</t>
  </si>
  <si>
    <t>Hromosvod soubor včetně demontáže stávajícího rozvodu</t>
  </si>
  <si>
    <t>soubor</t>
  </si>
  <si>
    <t>-402243765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</si>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</sst>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17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4" fontId="4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166" fontId="28" fillId="0" borderId="17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164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4" fontId="21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1" fillId="4" borderId="14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4" fontId="21" fillId="0" borderId="15" xfId="0" applyNumberFormat="1" applyFont="1" applyBorder="1" applyAlignment="1">
      <alignment vertical="center"/>
    </xf>
    <xf numFmtId="164" fontId="21" fillId="4" borderId="16" xfId="0" applyNumberFormat="1" applyFont="1" applyFill="1" applyBorder="1" applyAlignment="1" applyProtection="1">
      <alignment horizontal="center" vertical="center"/>
      <protection locked="0"/>
    </xf>
    <xf numFmtId="0" fontId="21" fillId="4" borderId="17" xfId="0" applyFont="1" applyFill="1" applyBorder="1" applyAlignment="1" applyProtection="1">
      <alignment horizontal="center" vertical="center"/>
      <protection locked="0"/>
    </xf>
    <xf numFmtId="4" fontId="21" fillId="0" borderId="18" xfId="0" applyNumberFormat="1" applyFont="1" applyBorder="1" applyAlignment="1">
      <alignment vertical="center"/>
    </xf>
    <xf numFmtId="0" fontId="24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4" fontId="24" fillId="6" borderId="0" xfId="0" applyNumberFormat="1" applyFont="1" applyFill="1" applyBorder="1" applyAlignment="1">
      <alignment vertical="center"/>
    </xf>
    <xf numFmtId="0" fontId="0" fillId="2" borderId="0" xfId="0" applyFill="1" applyProtection="1">
      <protection/>
    </xf>
    <xf numFmtId="0" fontId="12" fillId="2" borderId="0" xfId="20" applyFont="1" applyFill="1" applyAlignment="1" applyProtection="1">
      <alignment horizontal="center" vertical="center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center" vertical="center"/>
    </xf>
    <xf numFmtId="4" fontId="4" fillId="6" borderId="9" xfId="0" applyNumberFormat="1" applyFont="1" applyFill="1" applyBorder="1" applyAlignment="1">
      <alignment vertical="center"/>
    </xf>
    <xf numFmtId="4" fontId="4" fillId="6" borderId="10" xfId="0" applyNumberFormat="1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30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 vertical="center"/>
    </xf>
    <xf numFmtId="166" fontId="31" fillId="0" borderId="12" xfId="0" applyNumberFormat="1" applyFont="1" applyBorder="1" applyAlignment="1">
      <alignment/>
    </xf>
    <xf numFmtId="166" fontId="31" fillId="0" borderId="13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4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4" fontId="7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vertical="center"/>
    </xf>
    <xf numFmtId="4" fontId="7" fillId="0" borderId="23" xfId="0" applyNumberFormat="1" applyFont="1" applyBorder="1" applyAlignment="1">
      <alignment/>
    </xf>
    <xf numFmtId="4" fontId="7" fillId="0" borderId="23" xfId="0" applyNumberFormat="1" applyFont="1" applyBorder="1" applyAlignment="1">
      <alignment vertical="center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4" fontId="33" fillId="4" borderId="25" xfId="0" applyNumberFormat="1" applyFont="1" applyFill="1" applyBorder="1" applyAlignment="1" applyProtection="1">
      <alignment vertical="center"/>
      <protection locked="0"/>
    </xf>
    <xf numFmtId="4" fontId="33" fillId="0" borderId="25" xfId="0" applyNumberFormat="1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/>
    </xf>
    <xf numFmtId="4" fontId="6" fillId="0" borderId="2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>
      <alignment vertical="center"/>
    </xf>
    <xf numFmtId="0" fontId="2" fillId="4" borderId="25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R2" s="19" t="s">
        <v>8</v>
      </c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11</v>
      </c>
      <c r="BT3" s="20" t="s">
        <v>12</v>
      </c>
    </row>
    <row r="4" spans="2:71" ht="36.95" customHeight="1">
      <c r="B4" s="24"/>
      <c r="C4" s="25" t="s">
        <v>13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  <c r="AS4" s="18" t="s">
        <v>14</v>
      </c>
      <c r="BE4" s="28" t="s">
        <v>15</v>
      </c>
      <c r="BS4" s="20" t="s">
        <v>16</v>
      </c>
    </row>
    <row r="5" spans="2:71" ht="14.4" customHeight="1">
      <c r="B5" s="24"/>
      <c r="C5" s="29"/>
      <c r="D5" s="30" t="s">
        <v>17</v>
      </c>
      <c r="E5" s="29"/>
      <c r="F5" s="29"/>
      <c r="G5" s="29"/>
      <c r="H5" s="29"/>
      <c r="I5" s="29"/>
      <c r="J5" s="29"/>
      <c r="K5" s="31" t="s">
        <v>18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7"/>
      <c r="BE5" s="32" t="s">
        <v>19</v>
      </c>
      <c r="BS5" s="20" t="s">
        <v>9</v>
      </c>
    </row>
    <row r="6" spans="2:71" ht="36.95" customHeight="1">
      <c r="B6" s="24"/>
      <c r="C6" s="29"/>
      <c r="D6" s="33" t="s">
        <v>20</v>
      </c>
      <c r="E6" s="29"/>
      <c r="F6" s="29"/>
      <c r="G6" s="29"/>
      <c r="H6" s="29"/>
      <c r="I6" s="29"/>
      <c r="J6" s="29"/>
      <c r="K6" s="34" t="s">
        <v>21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7"/>
      <c r="BE6" s="35"/>
      <c r="BS6" s="20" t="s">
        <v>22</v>
      </c>
    </row>
    <row r="7" spans="2:71" ht="14.4" customHeight="1">
      <c r="B7" s="24"/>
      <c r="C7" s="29"/>
      <c r="D7" s="36" t="s">
        <v>23</v>
      </c>
      <c r="E7" s="29"/>
      <c r="F7" s="29"/>
      <c r="G7" s="29"/>
      <c r="H7" s="29"/>
      <c r="I7" s="29"/>
      <c r="J7" s="29"/>
      <c r="K7" s="31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6" t="s">
        <v>24</v>
      </c>
      <c r="AL7" s="29"/>
      <c r="AM7" s="29"/>
      <c r="AN7" s="31" t="s">
        <v>5</v>
      </c>
      <c r="AO7" s="29"/>
      <c r="AP7" s="29"/>
      <c r="AQ7" s="27"/>
      <c r="BE7" s="35"/>
      <c r="BS7" s="20" t="s">
        <v>11</v>
      </c>
    </row>
    <row r="8" spans="2:71" ht="14.4" customHeight="1">
      <c r="B8" s="24"/>
      <c r="C8" s="29"/>
      <c r="D8" s="36" t="s">
        <v>25</v>
      </c>
      <c r="E8" s="29"/>
      <c r="F8" s="29"/>
      <c r="G8" s="29"/>
      <c r="H8" s="29"/>
      <c r="I8" s="29"/>
      <c r="J8" s="29"/>
      <c r="K8" s="31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6" t="s">
        <v>27</v>
      </c>
      <c r="AL8" s="29"/>
      <c r="AM8" s="29"/>
      <c r="AN8" s="37" t="s">
        <v>28</v>
      </c>
      <c r="AO8" s="29"/>
      <c r="AP8" s="29"/>
      <c r="AQ8" s="27"/>
      <c r="BE8" s="35"/>
      <c r="BS8" s="20" t="s">
        <v>29</v>
      </c>
    </row>
    <row r="9" spans="2:71" ht="14.4" customHeight="1">
      <c r="B9" s="24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35"/>
      <c r="BS9" s="20" t="s">
        <v>30</v>
      </c>
    </row>
    <row r="10" spans="2:71" ht="14.4" customHeight="1">
      <c r="B10" s="24"/>
      <c r="C10" s="29"/>
      <c r="D10" s="36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6" t="s">
        <v>32</v>
      </c>
      <c r="AL10" s="29"/>
      <c r="AM10" s="29"/>
      <c r="AN10" s="31" t="s">
        <v>33</v>
      </c>
      <c r="AO10" s="29"/>
      <c r="AP10" s="29"/>
      <c r="AQ10" s="27"/>
      <c r="BE10" s="35"/>
      <c r="BS10" s="20" t="s">
        <v>22</v>
      </c>
    </row>
    <row r="11" spans="2:71" ht="18.45" customHeight="1">
      <c r="B11" s="24"/>
      <c r="C11" s="29"/>
      <c r="D11" s="29"/>
      <c r="E11" s="31" t="s">
        <v>34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6" t="s">
        <v>35</v>
      </c>
      <c r="AL11" s="29"/>
      <c r="AM11" s="29"/>
      <c r="AN11" s="31" t="s">
        <v>36</v>
      </c>
      <c r="AO11" s="29"/>
      <c r="AP11" s="29"/>
      <c r="AQ11" s="27"/>
      <c r="BE11" s="35"/>
      <c r="BS11" s="20" t="s">
        <v>22</v>
      </c>
    </row>
    <row r="12" spans="2:71" ht="6.95" customHeight="1">
      <c r="B12" s="2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35"/>
      <c r="BS12" s="20" t="s">
        <v>22</v>
      </c>
    </row>
    <row r="13" spans="2:71" ht="14.4" customHeight="1">
      <c r="B13" s="24"/>
      <c r="C13" s="29"/>
      <c r="D13" s="36" t="s">
        <v>37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6" t="s">
        <v>32</v>
      </c>
      <c r="AL13" s="29"/>
      <c r="AM13" s="29"/>
      <c r="AN13" s="38" t="s">
        <v>38</v>
      </c>
      <c r="AO13" s="29"/>
      <c r="AP13" s="29"/>
      <c r="AQ13" s="27"/>
      <c r="BE13" s="35"/>
      <c r="BS13" s="20" t="s">
        <v>22</v>
      </c>
    </row>
    <row r="14" spans="2:71" ht="13.5">
      <c r="B14" s="24"/>
      <c r="C14" s="29"/>
      <c r="D14" s="29"/>
      <c r="E14" s="38" t="s">
        <v>38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35</v>
      </c>
      <c r="AL14" s="29"/>
      <c r="AM14" s="29"/>
      <c r="AN14" s="38" t="s">
        <v>38</v>
      </c>
      <c r="AO14" s="29"/>
      <c r="AP14" s="29"/>
      <c r="AQ14" s="27"/>
      <c r="BE14" s="35"/>
      <c r="BS14" s="20" t="s">
        <v>22</v>
      </c>
    </row>
    <row r="15" spans="2:71" ht="6.95" customHeight="1">
      <c r="B15" s="24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35"/>
      <c r="BS15" s="20" t="s">
        <v>6</v>
      </c>
    </row>
    <row r="16" spans="2:71" ht="14.4" customHeight="1">
      <c r="B16" s="24"/>
      <c r="C16" s="29"/>
      <c r="D16" s="36" t="s">
        <v>39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6" t="s">
        <v>32</v>
      </c>
      <c r="AL16" s="29"/>
      <c r="AM16" s="29"/>
      <c r="AN16" s="31" t="s">
        <v>40</v>
      </c>
      <c r="AO16" s="29"/>
      <c r="AP16" s="29"/>
      <c r="AQ16" s="27"/>
      <c r="BE16" s="35"/>
      <c r="BS16" s="20" t="s">
        <v>6</v>
      </c>
    </row>
    <row r="17" spans="2:71" ht="18.45" customHeight="1">
      <c r="B17" s="24"/>
      <c r="C17" s="29"/>
      <c r="D17" s="29"/>
      <c r="E17" s="31" t="s">
        <v>41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6" t="s">
        <v>35</v>
      </c>
      <c r="AL17" s="29"/>
      <c r="AM17" s="29"/>
      <c r="AN17" s="31" t="s">
        <v>5</v>
      </c>
      <c r="AO17" s="29"/>
      <c r="AP17" s="29"/>
      <c r="AQ17" s="27"/>
      <c r="BE17" s="35"/>
      <c r="BS17" s="20" t="s">
        <v>42</v>
      </c>
    </row>
    <row r="18" spans="2:71" ht="6.95" customHeight="1">
      <c r="B18" s="2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35"/>
      <c r="BS18" s="20" t="s">
        <v>11</v>
      </c>
    </row>
    <row r="19" spans="2:71" ht="14.4" customHeight="1">
      <c r="B19" s="24"/>
      <c r="C19" s="29"/>
      <c r="D19" s="36" t="s">
        <v>43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6" t="s">
        <v>32</v>
      </c>
      <c r="AL19" s="29"/>
      <c r="AM19" s="29"/>
      <c r="AN19" s="31" t="s">
        <v>40</v>
      </c>
      <c r="AO19" s="29"/>
      <c r="AP19" s="29"/>
      <c r="AQ19" s="27"/>
      <c r="BE19" s="35"/>
      <c r="BS19" s="20" t="s">
        <v>11</v>
      </c>
    </row>
    <row r="20" spans="2:57" ht="18.45" customHeight="1">
      <c r="B20" s="24"/>
      <c r="C20" s="29"/>
      <c r="D20" s="29"/>
      <c r="E20" s="31" t="s">
        <v>41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6" t="s">
        <v>35</v>
      </c>
      <c r="AL20" s="29"/>
      <c r="AM20" s="29"/>
      <c r="AN20" s="31" t="s">
        <v>5</v>
      </c>
      <c r="AO20" s="29"/>
      <c r="AP20" s="29"/>
      <c r="AQ20" s="27"/>
      <c r="BE20" s="35"/>
    </row>
    <row r="21" spans="2:57" ht="6.95" customHeight="1">
      <c r="B21" s="2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35"/>
    </row>
    <row r="22" spans="2:57" ht="13.5">
      <c r="B22" s="24"/>
      <c r="C22" s="29"/>
      <c r="D22" s="36" t="s">
        <v>44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35"/>
    </row>
    <row r="23" spans="2:57" ht="16.5" customHeight="1">
      <c r="B23" s="24"/>
      <c r="C23" s="29"/>
      <c r="D23" s="29"/>
      <c r="E23" s="40" t="s">
        <v>5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9"/>
      <c r="AP23" s="29"/>
      <c r="AQ23" s="27"/>
      <c r="BE23" s="35"/>
    </row>
    <row r="24" spans="2:57" ht="6.95" customHeight="1"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35"/>
    </row>
    <row r="25" spans="2:57" ht="6.95" customHeight="1">
      <c r="B25" s="24"/>
      <c r="C25" s="2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29"/>
      <c r="AQ25" s="27"/>
      <c r="BE25" s="35"/>
    </row>
    <row r="26" spans="2:57" ht="14.4" customHeight="1">
      <c r="B26" s="24"/>
      <c r="C26" s="29"/>
      <c r="D26" s="42" t="s">
        <v>45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43">
        <f>ROUND(AG87,0)</f>
        <v>0</v>
      </c>
      <c r="AL26" s="29"/>
      <c r="AM26" s="29"/>
      <c r="AN26" s="29"/>
      <c r="AO26" s="29"/>
      <c r="AP26" s="29"/>
      <c r="AQ26" s="27"/>
      <c r="BE26" s="35"/>
    </row>
    <row r="27" spans="2:57" ht="14.4" customHeight="1">
      <c r="B27" s="24"/>
      <c r="C27" s="29"/>
      <c r="D27" s="42" t="s">
        <v>46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43">
        <f>ROUND(AG90,0)</f>
        <v>0</v>
      </c>
      <c r="AL27" s="43"/>
      <c r="AM27" s="43"/>
      <c r="AN27" s="43"/>
      <c r="AO27" s="43"/>
      <c r="AP27" s="29"/>
      <c r="AQ27" s="27"/>
      <c r="BE27" s="35"/>
    </row>
    <row r="28" spans="2:57" s="1" customFormat="1" ht="6.95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6"/>
      <c r="BE28" s="35"/>
    </row>
    <row r="29" spans="2:57" s="1" customFormat="1" ht="25.9" customHeight="1">
      <c r="B29" s="44"/>
      <c r="C29" s="45"/>
      <c r="D29" s="47" t="s">
        <v>47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>
        <f>ROUND(AK26+AK27,0)</f>
        <v>0</v>
      </c>
      <c r="AL29" s="48"/>
      <c r="AM29" s="48"/>
      <c r="AN29" s="48"/>
      <c r="AO29" s="48"/>
      <c r="AP29" s="45"/>
      <c r="AQ29" s="46"/>
      <c r="BE29" s="35"/>
    </row>
    <row r="30" spans="2:57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6"/>
      <c r="BE30" s="35"/>
    </row>
    <row r="31" spans="2:57" s="2" customFormat="1" ht="14.4" customHeight="1">
      <c r="B31" s="50"/>
      <c r="C31" s="51"/>
      <c r="D31" s="52" t="s">
        <v>48</v>
      </c>
      <c r="E31" s="51"/>
      <c r="F31" s="52" t="s">
        <v>49</v>
      </c>
      <c r="G31" s="51"/>
      <c r="H31" s="51"/>
      <c r="I31" s="51"/>
      <c r="J31" s="51"/>
      <c r="K31" s="51"/>
      <c r="L31" s="53">
        <v>0.21</v>
      </c>
      <c r="M31" s="51"/>
      <c r="N31" s="51"/>
      <c r="O31" s="51"/>
      <c r="P31" s="51"/>
      <c r="Q31" s="51"/>
      <c r="R31" s="51"/>
      <c r="S31" s="51"/>
      <c r="T31" s="54" t="s">
        <v>50</v>
      </c>
      <c r="U31" s="51"/>
      <c r="V31" s="51"/>
      <c r="W31" s="55">
        <f>ROUND(AZ87+SUM(CD91:CD95),0)</f>
        <v>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5">
        <f>ROUND(AV87+SUM(BY91:BY95),0)</f>
        <v>0</v>
      </c>
      <c r="AL31" s="51"/>
      <c r="AM31" s="51"/>
      <c r="AN31" s="51"/>
      <c r="AO31" s="51"/>
      <c r="AP31" s="51"/>
      <c r="AQ31" s="56"/>
      <c r="BE31" s="35"/>
    </row>
    <row r="32" spans="2:57" s="2" customFormat="1" ht="14.4" customHeight="1">
      <c r="B32" s="50"/>
      <c r="C32" s="51"/>
      <c r="D32" s="51"/>
      <c r="E32" s="51"/>
      <c r="F32" s="52" t="s">
        <v>51</v>
      </c>
      <c r="G32" s="51"/>
      <c r="H32" s="51"/>
      <c r="I32" s="51"/>
      <c r="J32" s="51"/>
      <c r="K32" s="51"/>
      <c r="L32" s="53">
        <v>0.15</v>
      </c>
      <c r="M32" s="51"/>
      <c r="N32" s="51"/>
      <c r="O32" s="51"/>
      <c r="P32" s="51"/>
      <c r="Q32" s="51"/>
      <c r="R32" s="51"/>
      <c r="S32" s="51"/>
      <c r="T32" s="54" t="s">
        <v>50</v>
      </c>
      <c r="U32" s="51"/>
      <c r="V32" s="51"/>
      <c r="W32" s="55">
        <f>ROUND(BA87+SUM(CE91:CE95),0)</f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5">
        <f>ROUND(AW87+SUM(BZ91:BZ95),0)</f>
        <v>0</v>
      </c>
      <c r="AL32" s="51"/>
      <c r="AM32" s="51"/>
      <c r="AN32" s="51"/>
      <c r="AO32" s="51"/>
      <c r="AP32" s="51"/>
      <c r="AQ32" s="56"/>
      <c r="BE32" s="35"/>
    </row>
    <row r="33" spans="2:57" s="2" customFormat="1" ht="14.4" customHeight="1" hidden="1">
      <c r="B33" s="50"/>
      <c r="C33" s="51"/>
      <c r="D33" s="51"/>
      <c r="E33" s="51"/>
      <c r="F33" s="52" t="s">
        <v>52</v>
      </c>
      <c r="G33" s="51"/>
      <c r="H33" s="51"/>
      <c r="I33" s="51"/>
      <c r="J33" s="51"/>
      <c r="K33" s="51"/>
      <c r="L33" s="53">
        <v>0.21</v>
      </c>
      <c r="M33" s="51"/>
      <c r="N33" s="51"/>
      <c r="O33" s="51"/>
      <c r="P33" s="51"/>
      <c r="Q33" s="51"/>
      <c r="R33" s="51"/>
      <c r="S33" s="51"/>
      <c r="T33" s="54" t="s">
        <v>50</v>
      </c>
      <c r="U33" s="51"/>
      <c r="V33" s="51"/>
      <c r="W33" s="55">
        <f>ROUND(BB87+SUM(CF91:CF95),0)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5">
        <v>0</v>
      </c>
      <c r="AL33" s="51"/>
      <c r="AM33" s="51"/>
      <c r="AN33" s="51"/>
      <c r="AO33" s="51"/>
      <c r="AP33" s="51"/>
      <c r="AQ33" s="56"/>
      <c r="BE33" s="35"/>
    </row>
    <row r="34" spans="2:57" s="2" customFormat="1" ht="14.4" customHeight="1" hidden="1">
      <c r="B34" s="50"/>
      <c r="C34" s="51"/>
      <c r="D34" s="51"/>
      <c r="E34" s="51"/>
      <c r="F34" s="52" t="s">
        <v>53</v>
      </c>
      <c r="G34" s="51"/>
      <c r="H34" s="51"/>
      <c r="I34" s="51"/>
      <c r="J34" s="51"/>
      <c r="K34" s="51"/>
      <c r="L34" s="53">
        <v>0.15</v>
      </c>
      <c r="M34" s="51"/>
      <c r="N34" s="51"/>
      <c r="O34" s="51"/>
      <c r="P34" s="51"/>
      <c r="Q34" s="51"/>
      <c r="R34" s="51"/>
      <c r="S34" s="51"/>
      <c r="T34" s="54" t="s">
        <v>50</v>
      </c>
      <c r="U34" s="51"/>
      <c r="V34" s="51"/>
      <c r="W34" s="55">
        <f>ROUND(BC87+SUM(CG91:CG95),0)</f>
        <v>0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5">
        <v>0</v>
      </c>
      <c r="AL34" s="51"/>
      <c r="AM34" s="51"/>
      <c r="AN34" s="51"/>
      <c r="AO34" s="51"/>
      <c r="AP34" s="51"/>
      <c r="AQ34" s="56"/>
      <c r="BE34" s="35"/>
    </row>
    <row r="35" spans="2:43" s="2" customFormat="1" ht="14.4" customHeight="1" hidden="1">
      <c r="B35" s="50"/>
      <c r="C35" s="51"/>
      <c r="D35" s="51"/>
      <c r="E35" s="51"/>
      <c r="F35" s="52" t="s">
        <v>54</v>
      </c>
      <c r="G35" s="51"/>
      <c r="H35" s="51"/>
      <c r="I35" s="51"/>
      <c r="J35" s="51"/>
      <c r="K35" s="51"/>
      <c r="L35" s="53">
        <v>0</v>
      </c>
      <c r="M35" s="51"/>
      <c r="N35" s="51"/>
      <c r="O35" s="51"/>
      <c r="P35" s="51"/>
      <c r="Q35" s="51"/>
      <c r="R35" s="51"/>
      <c r="S35" s="51"/>
      <c r="T35" s="54" t="s">
        <v>50</v>
      </c>
      <c r="U35" s="51"/>
      <c r="V35" s="51"/>
      <c r="W35" s="55">
        <f>ROUND(BD87+SUM(CH91:CH95),0)</f>
        <v>0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5">
        <v>0</v>
      </c>
      <c r="AL35" s="51"/>
      <c r="AM35" s="51"/>
      <c r="AN35" s="51"/>
      <c r="AO35" s="51"/>
      <c r="AP35" s="51"/>
      <c r="AQ35" s="56"/>
    </row>
    <row r="36" spans="2:43" s="1" customFormat="1" ht="6.95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6"/>
    </row>
    <row r="37" spans="2:43" s="1" customFormat="1" ht="25.9" customHeight="1">
      <c r="B37" s="44"/>
      <c r="C37" s="57"/>
      <c r="D37" s="58" t="s">
        <v>55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0" t="s">
        <v>56</v>
      </c>
      <c r="U37" s="59"/>
      <c r="V37" s="59"/>
      <c r="W37" s="59"/>
      <c r="X37" s="61" t="s">
        <v>57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2">
        <f>SUM(AK29:AK35)</f>
        <v>0</v>
      </c>
      <c r="AL37" s="59"/>
      <c r="AM37" s="59"/>
      <c r="AN37" s="59"/>
      <c r="AO37" s="63"/>
      <c r="AP37" s="57"/>
      <c r="AQ37" s="46"/>
    </row>
    <row r="38" spans="2:43" s="1" customFormat="1" ht="14.4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6"/>
    </row>
    <row r="39" spans="2:43" ht="13.5"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 spans="2:43" ht="13.5">
      <c r="B40" s="2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 spans="2:43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 spans="2:43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 spans="2:43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 spans="2:43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 spans="2:43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 spans="2:43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 spans="2:43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 spans="2:43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pans="2:43" s="1" customFormat="1" ht="13.5">
      <c r="B49" s="44"/>
      <c r="C49" s="45"/>
      <c r="D49" s="64" t="s">
        <v>58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6"/>
      <c r="AA49" s="45"/>
      <c r="AB49" s="45"/>
      <c r="AC49" s="64" t="s">
        <v>59</v>
      </c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6"/>
      <c r="AP49" s="45"/>
      <c r="AQ49" s="46"/>
    </row>
    <row r="50" spans="2:43" ht="13.5">
      <c r="B50" s="24"/>
      <c r="C50" s="29"/>
      <c r="D50" s="6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68"/>
      <c r="AA50" s="29"/>
      <c r="AB50" s="29"/>
      <c r="AC50" s="67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68"/>
      <c r="AP50" s="29"/>
      <c r="AQ50" s="27"/>
    </row>
    <row r="51" spans="2:43" ht="13.5">
      <c r="B51" s="24"/>
      <c r="C51" s="29"/>
      <c r="D51" s="67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68"/>
      <c r="AA51" s="29"/>
      <c r="AB51" s="29"/>
      <c r="AC51" s="67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68"/>
      <c r="AP51" s="29"/>
      <c r="AQ51" s="27"/>
    </row>
    <row r="52" spans="2:43" ht="13.5">
      <c r="B52" s="24"/>
      <c r="C52" s="29"/>
      <c r="D52" s="6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68"/>
      <c r="AA52" s="29"/>
      <c r="AB52" s="29"/>
      <c r="AC52" s="67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68"/>
      <c r="AP52" s="29"/>
      <c r="AQ52" s="27"/>
    </row>
    <row r="53" spans="2:43" ht="13.5">
      <c r="B53" s="24"/>
      <c r="C53" s="29"/>
      <c r="D53" s="6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68"/>
      <c r="AA53" s="29"/>
      <c r="AB53" s="29"/>
      <c r="AC53" s="67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68"/>
      <c r="AP53" s="29"/>
      <c r="AQ53" s="27"/>
    </row>
    <row r="54" spans="2:43" ht="13.5">
      <c r="B54" s="24"/>
      <c r="C54" s="29"/>
      <c r="D54" s="6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68"/>
      <c r="AA54" s="29"/>
      <c r="AB54" s="29"/>
      <c r="AC54" s="67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68"/>
      <c r="AP54" s="29"/>
      <c r="AQ54" s="27"/>
    </row>
    <row r="55" spans="2:43" ht="13.5">
      <c r="B55" s="24"/>
      <c r="C55" s="29"/>
      <c r="D55" s="6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68"/>
      <c r="AA55" s="29"/>
      <c r="AB55" s="29"/>
      <c r="AC55" s="67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68"/>
      <c r="AP55" s="29"/>
      <c r="AQ55" s="27"/>
    </row>
    <row r="56" spans="2:43" ht="13.5">
      <c r="B56" s="24"/>
      <c r="C56" s="29"/>
      <c r="D56" s="6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68"/>
      <c r="AA56" s="29"/>
      <c r="AB56" s="29"/>
      <c r="AC56" s="67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68"/>
      <c r="AP56" s="29"/>
      <c r="AQ56" s="27"/>
    </row>
    <row r="57" spans="2:43" ht="13.5">
      <c r="B57" s="24"/>
      <c r="C57" s="29"/>
      <c r="D57" s="6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68"/>
      <c r="AA57" s="29"/>
      <c r="AB57" s="29"/>
      <c r="AC57" s="67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68"/>
      <c r="AP57" s="29"/>
      <c r="AQ57" s="27"/>
    </row>
    <row r="58" spans="2:43" s="1" customFormat="1" ht="13.5">
      <c r="B58" s="44"/>
      <c r="C58" s="45"/>
      <c r="D58" s="69" t="s">
        <v>60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 t="s">
        <v>61</v>
      </c>
      <c r="S58" s="70"/>
      <c r="T58" s="70"/>
      <c r="U58" s="70"/>
      <c r="V58" s="70"/>
      <c r="W58" s="70"/>
      <c r="X58" s="70"/>
      <c r="Y58" s="70"/>
      <c r="Z58" s="72"/>
      <c r="AA58" s="45"/>
      <c r="AB58" s="45"/>
      <c r="AC58" s="69" t="s">
        <v>60</v>
      </c>
      <c r="AD58" s="70"/>
      <c r="AE58" s="70"/>
      <c r="AF58" s="70"/>
      <c r="AG58" s="70"/>
      <c r="AH58" s="70"/>
      <c r="AI58" s="70"/>
      <c r="AJ58" s="70"/>
      <c r="AK58" s="70"/>
      <c r="AL58" s="70"/>
      <c r="AM58" s="71" t="s">
        <v>61</v>
      </c>
      <c r="AN58" s="70"/>
      <c r="AO58" s="72"/>
      <c r="AP58" s="45"/>
      <c r="AQ58" s="46"/>
    </row>
    <row r="59" spans="2:43" ht="13.5">
      <c r="B59" s="24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pans="2:43" s="1" customFormat="1" ht="13.5">
      <c r="B60" s="44"/>
      <c r="C60" s="45"/>
      <c r="D60" s="64" t="s">
        <v>62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6"/>
      <c r="AA60" s="45"/>
      <c r="AB60" s="45"/>
      <c r="AC60" s="64" t="s">
        <v>63</v>
      </c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6"/>
      <c r="AP60" s="45"/>
      <c r="AQ60" s="46"/>
    </row>
    <row r="61" spans="2:43" ht="13.5">
      <c r="B61" s="24"/>
      <c r="C61" s="29"/>
      <c r="D61" s="6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68"/>
      <c r="AA61" s="29"/>
      <c r="AB61" s="29"/>
      <c r="AC61" s="67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68"/>
      <c r="AP61" s="29"/>
      <c r="AQ61" s="27"/>
    </row>
    <row r="62" spans="2:43" ht="13.5">
      <c r="B62" s="24"/>
      <c r="C62" s="29"/>
      <c r="D62" s="6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68"/>
      <c r="AA62" s="29"/>
      <c r="AB62" s="29"/>
      <c r="AC62" s="67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68"/>
      <c r="AP62" s="29"/>
      <c r="AQ62" s="27"/>
    </row>
    <row r="63" spans="2:43" ht="13.5">
      <c r="B63" s="24"/>
      <c r="C63" s="29"/>
      <c r="D63" s="67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68"/>
      <c r="AA63" s="29"/>
      <c r="AB63" s="29"/>
      <c r="AC63" s="67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68"/>
      <c r="AP63" s="29"/>
      <c r="AQ63" s="27"/>
    </row>
    <row r="64" spans="2:43" ht="13.5">
      <c r="B64" s="24"/>
      <c r="C64" s="29"/>
      <c r="D64" s="67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68"/>
      <c r="AA64" s="29"/>
      <c r="AB64" s="29"/>
      <c r="AC64" s="67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68"/>
      <c r="AP64" s="29"/>
      <c r="AQ64" s="27"/>
    </row>
    <row r="65" spans="2:43" ht="13.5">
      <c r="B65" s="24"/>
      <c r="C65" s="29"/>
      <c r="D65" s="6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68"/>
      <c r="AA65" s="29"/>
      <c r="AB65" s="29"/>
      <c r="AC65" s="67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68"/>
      <c r="AP65" s="29"/>
      <c r="AQ65" s="27"/>
    </row>
    <row r="66" spans="2:43" ht="13.5">
      <c r="B66" s="24"/>
      <c r="C66" s="29"/>
      <c r="D66" s="67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68"/>
      <c r="AA66" s="29"/>
      <c r="AB66" s="29"/>
      <c r="AC66" s="67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68"/>
      <c r="AP66" s="29"/>
      <c r="AQ66" s="27"/>
    </row>
    <row r="67" spans="2:43" ht="13.5">
      <c r="B67" s="24"/>
      <c r="C67" s="29"/>
      <c r="D67" s="67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68"/>
      <c r="AA67" s="29"/>
      <c r="AB67" s="29"/>
      <c r="AC67" s="67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68"/>
      <c r="AP67" s="29"/>
      <c r="AQ67" s="27"/>
    </row>
    <row r="68" spans="2:43" ht="13.5">
      <c r="B68" s="24"/>
      <c r="C68" s="29"/>
      <c r="D68" s="67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68"/>
      <c r="AA68" s="29"/>
      <c r="AB68" s="29"/>
      <c r="AC68" s="67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68"/>
      <c r="AP68" s="29"/>
      <c r="AQ68" s="27"/>
    </row>
    <row r="69" spans="2:43" s="1" customFormat="1" ht="13.5">
      <c r="B69" s="44"/>
      <c r="C69" s="45"/>
      <c r="D69" s="69" t="s">
        <v>60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 t="s">
        <v>61</v>
      </c>
      <c r="S69" s="70"/>
      <c r="T69" s="70"/>
      <c r="U69" s="70"/>
      <c r="V69" s="70"/>
      <c r="W69" s="70"/>
      <c r="X69" s="70"/>
      <c r="Y69" s="70"/>
      <c r="Z69" s="72"/>
      <c r="AA69" s="45"/>
      <c r="AB69" s="45"/>
      <c r="AC69" s="69" t="s">
        <v>60</v>
      </c>
      <c r="AD69" s="70"/>
      <c r="AE69" s="70"/>
      <c r="AF69" s="70"/>
      <c r="AG69" s="70"/>
      <c r="AH69" s="70"/>
      <c r="AI69" s="70"/>
      <c r="AJ69" s="70"/>
      <c r="AK69" s="70"/>
      <c r="AL69" s="70"/>
      <c r="AM69" s="71" t="s">
        <v>61</v>
      </c>
      <c r="AN69" s="70"/>
      <c r="AO69" s="72"/>
      <c r="AP69" s="45"/>
      <c r="AQ69" s="46"/>
    </row>
    <row r="70" spans="2:43" s="1" customFormat="1" ht="6.9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6"/>
    </row>
    <row r="71" spans="2:43" s="1" customFormat="1" ht="6.95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5" spans="2:43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8"/>
    </row>
    <row r="76" spans="2:43" s="1" customFormat="1" ht="36.95" customHeight="1">
      <c r="B76" s="44"/>
      <c r="C76" s="25" t="s">
        <v>64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46"/>
    </row>
    <row r="77" spans="2:43" s="3" customFormat="1" ht="14.4" customHeight="1">
      <c r="B77" s="79"/>
      <c r="C77" s="36" t="s">
        <v>17</v>
      </c>
      <c r="D77" s="80"/>
      <c r="E77" s="80"/>
      <c r="F77" s="80"/>
      <c r="G77" s="80"/>
      <c r="H77" s="80"/>
      <c r="I77" s="80"/>
      <c r="J77" s="80"/>
      <c r="K77" s="80"/>
      <c r="L77" s="80" t="str">
        <f>K5</f>
        <v>RS-018-004</v>
      </c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1"/>
    </row>
    <row r="78" spans="2:43" s="4" customFormat="1" ht="36.95" customHeight="1">
      <c r="B78" s="82"/>
      <c r="C78" s="83" t="s">
        <v>20</v>
      </c>
      <c r="D78" s="84"/>
      <c r="E78" s="84"/>
      <c r="F78" s="84"/>
      <c r="G78" s="84"/>
      <c r="H78" s="84"/>
      <c r="I78" s="84"/>
      <c r="J78" s="84"/>
      <c r="K78" s="84"/>
      <c r="L78" s="85" t="str">
        <f>K6</f>
        <v>VÝMĚNA STŘEŠNÍ KRYTINY - BUDOVATELSKÁ č.p.810</v>
      </c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6"/>
    </row>
    <row r="79" spans="2:43" s="1" customFormat="1" ht="6.95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6"/>
    </row>
    <row r="80" spans="2:43" s="1" customFormat="1" ht="13.5">
      <c r="B80" s="44"/>
      <c r="C80" s="36" t="s">
        <v>25</v>
      </c>
      <c r="D80" s="45"/>
      <c r="E80" s="45"/>
      <c r="F80" s="45"/>
      <c r="G80" s="45"/>
      <c r="H80" s="45"/>
      <c r="I80" s="45"/>
      <c r="J80" s="45"/>
      <c r="K80" s="45"/>
      <c r="L80" s="87" t="str">
        <f>IF(K8="","",K8)</f>
        <v>Studénka</v>
      </c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36" t="s">
        <v>27</v>
      </c>
      <c r="AJ80" s="45"/>
      <c r="AK80" s="45"/>
      <c r="AL80" s="45"/>
      <c r="AM80" s="88" t="str">
        <f>IF(AN8="","",AN8)</f>
        <v>31. 5. 2018</v>
      </c>
      <c r="AN80" s="45"/>
      <c r="AO80" s="45"/>
      <c r="AP80" s="45"/>
      <c r="AQ80" s="46"/>
    </row>
    <row r="81" spans="2:43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6"/>
    </row>
    <row r="82" spans="2:56" s="1" customFormat="1" ht="13.5">
      <c r="B82" s="44"/>
      <c r="C82" s="36" t="s">
        <v>31</v>
      </c>
      <c r="D82" s="45"/>
      <c r="E82" s="45"/>
      <c r="F82" s="45"/>
      <c r="G82" s="45"/>
      <c r="H82" s="45"/>
      <c r="I82" s="45"/>
      <c r="J82" s="45"/>
      <c r="K82" s="45"/>
      <c r="L82" s="80" t="str">
        <f>IF(E11="","",E11)</f>
        <v>Město Studénka</v>
      </c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36" t="s">
        <v>39</v>
      </c>
      <c r="AJ82" s="45"/>
      <c r="AK82" s="45"/>
      <c r="AL82" s="45"/>
      <c r="AM82" s="80" t="str">
        <f>IF(E17="","",E17)</f>
        <v>Renata Škopová</v>
      </c>
      <c r="AN82" s="80"/>
      <c r="AO82" s="80"/>
      <c r="AP82" s="80"/>
      <c r="AQ82" s="46"/>
      <c r="AS82" s="89" t="s">
        <v>65</v>
      </c>
      <c r="AT82" s="90"/>
      <c r="AU82" s="65"/>
      <c r="AV82" s="65"/>
      <c r="AW82" s="65"/>
      <c r="AX82" s="65"/>
      <c r="AY82" s="65"/>
      <c r="AZ82" s="65"/>
      <c r="BA82" s="65"/>
      <c r="BB82" s="65"/>
      <c r="BC82" s="65"/>
      <c r="BD82" s="66"/>
    </row>
    <row r="83" spans="2:56" s="1" customFormat="1" ht="13.5">
      <c r="B83" s="44"/>
      <c r="C83" s="36" t="s">
        <v>37</v>
      </c>
      <c r="D83" s="45"/>
      <c r="E83" s="45"/>
      <c r="F83" s="45"/>
      <c r="G83" s="45"/>
      <c r="H83" s="45"/>
      <c r="I83" s="45"/>
      <c r="J83" s="45"/>
      <c r="K83" s="45"/>
      <c r="L83" s="80" t="str">
        <f>IF(E14="Vyplň údaj","",E14)</f>
        <v/>
      </c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36" t="s">
        <v>43</v>
      </c>
      <c r="AJ83" s="45"/>
      <c r="AK83" s="45"/>
      <c r="AL83" s="45"/>
      <c r="AM83" s="80" t="str">
        <f>IF(E20="","",E20)</f>
        <v>Renata Škopová</v>
      </c>
      <c r="AN83" s="80"/>
      <c r="AO83" s="80"/>
      <c r="AP83" s="80"/>
      <c r="AQ83" s="46"/>
      <c r="AS83" s="91"/>
      <c r="AT83" s="52"/>
      <c r="AU83" s="45"/>
      <c r="AV83" s="45"/>
      <c r="AW83" s="45"/>
      <c r="AX83" s="45"/>
      <c r="AY83" s="45"/>
      <c r="AZ83" s="45"/>
      <c r="BA83" s="45"/>
      <c r="BB83" s="45"/>
      <c r="BC83" s="45"/>
      <c r="BD83" s="92"/>
    </row>
    <row r="84" spans="2:56" s="1" customFormat="1" ht="10.8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6"/>
      <c r="AS84" s="91"/>
      <c r="AT84" s="52"/>
      <c r="AU84" s="45"/>
      <c r="AV84" s="45"/>
      <c r="AW84" s="45"/>
      <c r="AX84" s="45"/>
      <c r="AY84" s="45"/>
      <c r="AZ84" s="45"/>
      <c r="BA84" s="45"/>
      <c r="BB84" s="45"/>
      <c r="BC84" s="45"/>
      <c r="BD84" s="92"/>
    </row>
    <row r="85" spans="2:56" s="1" customFormat="1" ht="29.25" customHeight="1">
      <c r="B85" s="44"/>
      <c r="C85" s="93" t="s">
        <v>66</v>
      </c>
      <c r="D85" s="94"/>
      <c r="E85" s="94"/>
      <c r="F85" s="94"/>
      <c r="G85" s="94"/>
      <c r="H85" s="95"/>
      <c r="I85" s="96" t="s">
        <v>67</v>
      </c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6" t="s">
        <v>68</v>
      </c>
      <c r="AH85" s="94"/>
      <c r="AI85" s="94"/>
      <c r="AJ85" s="94"/>
      <c r="AK85" s="94"/>
      <c r="AL85" s="94"/>
      <c r="AM85" s="94"/>
      <c r="AN85" s="96" t="s">
        <v>69</v>
      </c>
      <c r="AO85" s="94"/>
      <c r="AP85" s="97"/>
      <c r="AQ85" s="46"/>
      <c r="AS85" s="98" t="s">
        <v>70</v>
      </c>
      <c r="AT85" s="99" t="s">
        <v>71</v>
      </c>
      <c r="AU85" s="99" t="s">
        <v>72</v>
      </c>
      <c r="AV85" s="99" t="s">
        <v>73</v>
      </c>
      <c r="AW85" s="99" t="s">
        <v>74</v>
      </c>
      <c r="AX85" s="99" t="s">
        <v>75</v>
      </c>
      <c r="AY85" s="99" t="s">
        <v>76</v>
      </c>
      <c r="AZ85" s="99" t="s">
        <v>77</v>
      </c>
      <c r="BA85" s="99" t="s">
        <v>78</v>
      </c>
      <c r="BB85" s="99" t="s">
        <v>79</v>
      </c>
      <c r="BC85" s="99" t="s">
        <v>80</v>
      </c>
      <c r="BD85" s="100" t="s">
        <v>81</v>
      </c>
    </row>
    <row r="86" spans="2:56" s="1" customFormat="1" ht="10.8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6"/>
      <c r="AS86" s="101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6"/>
    </row>
    <row r="87" spans="2:76" s="4" customFormat="1" ht="32.4" customHeight="1">
      <c r="B87" s="82"/>
      <c r="C87" s="102" t="s">
        <v>82</v>
      </c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4">
        <f>ROUND(AG88,0)</f>
        <v>0</v>
      </c>
      <c r="AH87" s="104"/>
      <c r="AI87" s="104"/>
      <c r="AJ87" s="104"/>
      <c r="AK87" s="104"/>
      <c r="AL87" s="104"/>
      <c r="AM87" s="104"/>
      <c r="AN87" s="105">
        <f>SUM(AG87,AT87)</f>
        <v>0</v>
      </c>
      <c r="AO87" s="105"/>
      <c r="AP87" s="105"/>
      <c r="AQ87" s="86"/>
      <c r="AS87" s="106">
        <f>ROUND(AS88,0)</f>
        <v>0</v>
      </c>
      <c r="AT87" s="107">
        <f>ROUND(SUM(AV87:AW87),0)</f>
        <v>0</v>
      </c>
      <c r="AU87" s="108">
        <f>ROUND(AU88,5)</f>
        <v>0</v>
      </c>
      <c r="AV87" s="107">
        <f>ROUND(AZ87*L31,0)</f>
        <v>0</v>
      </c>
      <c r="AW87" s="107">
        <f>ROUND(BA87*L32,0)</f>
        <v>0</v>
      </c>
      <c r="AX87" s="107">
        <f>ROUND(BB87*L31,0)</f>
        <v>0</v>
      </c>
      <c r="AY87" s="107">
        <f>ROUND(BC87*L32,0)</f>
        <v>0</v>
      </c>
      <c r="AZ87" s="107">
        <f>ROUND(AZ88,0)</f>
        <v>0</v>
      </c>
      <c r="BA87" s="107">
        <f>ROUND(BA88,0)</f>
        <v>0</v>
      </c>
      <c r="BB87" s="107">
        <f>ROUND(BB88,0)</f>
        <v>0</v>
      </c>
      <c r="BC87" s="107">
        <f>ROUND(BC88,0)</f>
        <v>0</v>
      </c>
      <c r="BD87" s="109">
        <f>ROUND(BD88,0)</f>
        <v>0</v>
      </c>
      <c r="BS87" s="110" t="s">
        <v>83</v>
      </c>
      <c r="BT87" s="110" t="s">
        <v>84</v>
      </c>
      <c r="BV87" s="110" t="s">
        <v>85</v>
      </c>
      <c r="BW87" s="110" t="s">
        <v>86</v>
      </c>
      <c r="BX87" s="110" t="s">
        <v>87</v>
      </c>
    </row>
    <row r="88" spans="1:76" s="5" customFormat="1" ht="31.5" customHeight="1">
      <c r="A88" s="111" t="s">
        <v>88</v>
      </c>
      <c r="B88" s="112"/>
      <c r="C88" s="113"/>
      <c r="D88" s="114" t="s">
        <v>18</v>
      </c>
      <c r="E88" s="114"/>
      <c r="F88" s="114"/>
      <c r="G88" s="114"/>
      <c r="H88" s="114"/>
      <c r="I88" s="115"/>
      <c r="J88" s="114" t="s">
        <v>21</v>
      </c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6">
        <f>'RS-018-004 - VÝMĚNA STŘEŠ...'!M29</f>
        <v>0</v>
      </c>
      <c r="AH88" s="115"/>
      <c r="AI88" s="115"/>
      <c r="AJ88" s="115"/>
      <c r="AK88" s="115"/>
      <c r="AL88" s="115"/>
      <c r="AM88" s="115"/>
      <c r="AN88" s="116">
        <f>SUM(AG88,AT88)</f>
        <v>0</v>
      </c>
      <c r="AO88" s="115"/>
      <c r="AP88" s="115"/>
      <c r="AQ88" s="117"/>
      <c r="AS88" s="118">
        <f>'RS-018-004 - VÝMĚNA STŘEŠ...'!M27</f>
        <v>0</v>
      </c>
      <c r="AT88" s="119">
        <f>ROUND(SUM(AV88:AW88),0)</f>
        <v>0</v>
      </c>
      <c r="AU88" s="120">
        <f>'RS-018-004 - VÝMĚNA STŘEŠ...'!W122</f>
        <v>0</v>
      </c>
      <c r="AV88" s="119">
        <f>'RS-018-004 - VÝMĚNA STŘEŠ...'!M31</f>
        <v>0</v>
      </c>
      <c r="AW88" s="119">
        <f>'RS-018-004 - VÝMĚNA STŘEŠ...'!M32</f>
        <v>0</v>
      </c>
      <c r="AX88" s="119">
        <f>'RS-018-004 - VÝMĚNA STŘEŠ...'!M33</f>
        <v>0</v>
      </c>
      <c r="AY88" s="119">
        <f>'RS-018-004 - VÝMĚNA STŘEŠ...'!M34</f>
        <v>0</v>
      </c>
      <c r="AZ88" s="119">
        <f>'RS-018-004 - VÝMĚNA STŘEŠ...'!H31</f>
        <v>0</v>
      </c>
      <c r="BA88" s="119">
        <f>'RS-018-004 - VÝMĚNA STŘEŠ...'!H32</f>
        <v>0</v>
      </c>
      <c r="BB88" s="119">
        <f>'RS-018-004 - VÝMĚNA STŘEŠ...'!H33</f>
        <v>0</v>
      </c>
      <c r="BC88" s="119">
        <f>'RS-018-004 - VÝMĚNA STŘEŠ...'!H34</f>
        <v>0</v>
      </c>
      <c r="BD88" s="121">
        <f>'RS-018-004 - VÝMĚNA STŘEŠ...'!H35</f>
        <v>0</v>
      </c>
      <c r="BT88" s="122" t="s">
        <v>11</v>
      </c>
      <c r="BU88" s="122" t="s">
        <v>89</v>
      </c>
      <c r="BV88" s="122" t="s">
        <v>85</v>
      </c>
      <c r="BW88" s="122" t="s">
        <v>86</v>
      </c>
      <c r="BX88" s="122" t="s">
        <v>87</v>
      </c>
    </row>
    <row r="89" spans="2:43" ht="13.5">
      <c r="B89" s="24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7"/>
    </row>
    <row r="90" spans="2:48" s="1" customFormat="1" ht="30" customHeight="1">
      <c r="B90" s="44"/>
      <c r="C90" s="102" t="s">
        <v>90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105">
        <f>ROUND(SUM(AG91:AG94),0)</f>
        <v>0</v>
      </c>
      <c r="AH90" s="105"/>
      <c r="AI90" s="105"/>
      <c r="AJ90" s="105"/>
      <c r="AK90" s="105"/>
      <c r="AL90" s="105"/>
      <c r="AM90" s="105"/>
      <c r="AN90" s="105">
        <f>ROUND(SUM(AN91:AN94),0)</f>
        <v>0</v>
      </c>
      <c r="AO90" s="105"/>
      <c r="AP90" s="105"/>
      <c r="AQ90" s="46"/>
      <c r="AS90" s="98" t="s">
        <v>91</v>
      </c>
      <c r="AT90" s="99" t="s">
        <v>92</v>
      </c>
      <c r="AU90" s="99" t="s">
        <v>48</v>
      </c>
      <c r="AV90" s="100" t="s">
        <v>71</v>
      </c>
    </row>
    <row r="91" spans="2:89" s="1" customFormat="1" ht="19.9" customHeight="1">
      <c r="B91" s="44"/>
      <c r="C91" s="45"/>
      <c r="D91" s="123" t="s">
        <v>93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124">
        <f>ROUND(AG87*AS91,0)</f>
        <v>0</v>
      </c>
      <c r="AH91" s="125"/>
      <c r="AI91" s="125"/>
      <c r="AJ91" s="125"/>
      <c r="AK91" s="125"/>
      <c r="AL91" s="125"/>
      <c r="AM91" s="125"/>
      <c r="AN91" s="125">
        <f>ROUND(AG91+AV91,0)</f>
        <v>0</v>
      </c>
      <c r="AO91" s="125"/>
      <c r="AP91" s="125"/>
      <c r="AQ91" s="46"/>
      <c r="AS91" s="126">
        <v>0</v>
      </c>
      <c r="AT91" s="127" t="s">
        <v>94</v>
      </c>
      <c r="AU91" s="127" t="s">
        <v>49</v>
      </c>
      <c r="AV91" s="128">
        <f>ROUND(IF(AU91="základní",AG91*L31,IF(AU91="snížená",AG91*L32,0)),0)</f>
        <v>0</v>
      </c>
      <c r="BV91" s="20" t="s">
        <v>95</v>
      </c>
      <c r="BY91" s="129">
        <f>IF(AU91="základní",AV91,0)</f>
        <v>0</v>
      </c>
      <c r="BZ91" s="129">
        <f>IF(AU91="snížená",AV91,0)</f>
        <v>0</v>
      </c>
      <c r="CA91" s="129">
        <v>0</v>
      </c>
      <c r="CB91" s="129">
        <v>0</v>
      </c>
      <c r="CC91" s="129">
        <v>0</v>
      </c>
      <c r="CD91" s="129">
        <f>IF(AU91="základní",AG91,0)</f>
        <v>0</v>
      </c>
      <c r="CE91" s="129">
        <f>IF(AU91="snížená",AG91,0)</f>
        <v>0</v>
      </c>
      <c r="CF91" s="129">
        <f>IF(AU91="zákl. přenesená",AG91,0)</f>
        <v>0</v>
      </c>
      <c r="CG91" s="129">
        <f>IF(AU91="sníž. přenesená",AG91,0)</f>
        <v>0</v>
      </c>
      <c r="CH91" s="129">
        <f>IF(AU91="nulová",AG91,0)</f>
        <v>0</v>
      </c>
      <c r="CI91" s="20">
        <f>IF(AU91="základní",1,IF(AU91="snížená",2,IF(AU91="zákl. přenesená",4,IF(AU91="sníž. přenesená",5,3))))</f>
        <v>1</v>
      </c>
      <c r="CJ91" s="20">
        <f>IF(AT91="stavební čast",1,IF(8891="investiční čast",2,3))</f>
        <v>1</v>
      </c>
      <c r="CK91" s="20" t="str">
        <f>IF(D91="Vyplň vlastní","","x")</f>
        <v>x</v>
      </c>
    </row>
    <row r="92" spans="2:89" s="1" customFormat="1" ht="19.9" customHeight="1">
      <c r="B92" s="44"/>
      <c r="C92" s="45"/>
      <c r="D92" s="130" t="s">
        <v>96</v>
      </c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45"/>
      <c r="AD92" s="45"/>
      <c r="AE92" s="45"/>
      <c r="AF92" s="45"/>
      <c r="AG92" s="124">
        <f>AG87*AS92</f>
        <v>0</v>
      </c>
      <c r="AH92" s="125"/>
      <c r="AI92" s="125"/>
      <c r="AJ92" s="125"/>
      <c r="AK92" s="125"/>
      <c r="AL92" s="125"/>
      <c r="AM92" s="125"/>
      <c r="AN92" s="125">
        <f>AG92+AV92</f>
        <v>0</v>
      </c>
      <c r="AO92" s="125"/>
      <c r="AP92" s="125"/>
      <c r="AQ92" s="46"/>
      <c r="AS92" s="131">
        <v>0</v>
      </c>
      <c r="AT92" s="132" t="s">
        <v>94</v>
      </c>
      <c r="AU92" s="132" t="s">
        <v>49</v>
      </c>
      <c r="AV92" s="133">
        <f>ROUND(IF(AU92="nulová",0,IF(OR(AU92="základní",AU92="zákl. přenesená"),AG92*L31,AG92*L32)),0)</f>
        <v>0</v>
      </c>
      <c r="BV92" s="20" t="s">
        <v>97</v>
      </c>
      <c r="BY92" s="129">
        <f>IF(AU92="základní",AV92,0)</f>
        <v>0</v>
      </c>
      <c r="BZ92" s="129">
        <f>IF(AU92="snížená",AV92,0)</f>
        <v>0</v>
      </c>
      <c r="CA92" s="129">
        <f>IF(AU92="zákl. přenesená",AV92,0)</f>
        <v>0</v>
      </c>
      <c r="CB92" s="129">
        <f>IF(AU92="sníž. přenesená",AV92,0)</f>
        <v>0</v>
      </c>
      <c r="CC92" s="129">
        <f>IF(AU92="nulová",AV92,0)</f>
        <v>0</v>
      </c>
      <c r="CD92" s="129">
        <f>IF(AU92="základní",AG92,0)</f>
        <v>0</v>
      </c>
      <c r="CE92" s="129">
        <f>IF(AU92="snížená",AG92,0)</f>
        <v>0</v>
      </c>
      <c r="CF92" s="129">
        <f>IF(AU92="zákl. přenesená",AG92,0)</f>
        <v>0</v>
      </c>
      <c r="CG92" s="129">
        <f>IF(AU92="sníž. přenesená",AG92,0)</f>
        <v>0</v>
      </c>
      <c r="CH92" s="129">
        <f>IF(AU92="nulová",AG92,0)</f>
        <v>0</v>
      </c>
      <c r="CI92" s="20">
        <f>IF(AU92="základní",1,IF(AU92="snížená",2,IF(AU92="zákl. přenesená",4,IF(AU92="sníž. přenesená",5,3))))</f>
        <v>1</v>
      </c>
      <c r="CJ92" s="20">
        <f>IF(AT92="stavební čast",1,IF(8892="investiční čast",2,3))</f>
        <v>1</v>
      </c>
      <c r="CK92" s="20" t="str">
        <f>IF(D92="Vyplň vlastní","","x")</f>
        <v/>
      </c>
    </row>
    <row r="93" spans="2:89" s="1" customFormat="1" ht="19.9" customHeight="1">
      <c r="B93" s="44"/>
      <c r="C93" s="45"/>
      <c r="D93" s="130" t="s">
        <v>96</v>
      </c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45"/>
      <c r="AD93" s="45"/>
      <c r="AE93" s="45"/>
      <c r="AF93" s="45"/>
      <c r="AG93" s="124">
        <f>AG87*AS93</f>
        <v>0</v>
      </c>
      <c r="AH93" s="125"/>
      <c r="AI93" s="125"/>
      <c r="AJ93" s="125"/>
      <c r="AK93" s="125"/>
      <c r="AL93" s="125"/>
      <c r="AM93" s="125"/>
      <c r="AN93" s="125">
        <f>AG93+AV93</f>
        <v>0</v>
      </c>
      <c r="AO93" s="125"/>
      <c r="AP93" s="125"/>
      <c r="AQ93" s="46"/>
      <c r="AS93" s="131">
        <v>0</v>
      </c>
      <c r="AT93" s="132" t="s">
        <v>94</v>
      </c>
      <c r="AU93" s="132" t="s">
        <v>49</v>
      </c>
      <c r="AV93" s="133">
        <f>ROUND(IF(AU93="nulová",0,IF(OR(AU93="základní",AU93="zákl. přenesená"),AG93*L31,AG93*L32)),0)</f>
        <v>0</v>
      </c>
      <c r="BV93" s="20" t="s">
        <v>97</v>
      </c>
      <c r="BY93" s="129">
        <f>IF(AU93="základní",AV93,0)</f>
        <v>0</v>
      </c>
      <c r="BZ93" s="129">
        <f>IF(AU93="snížená",AV93,0)</f>
        <v>0</v>
      </c>
      <c r="CA93" s="129">
        <f>IF(AU93="zákl. přenesená",AV93,0)</f>
        <v>0</v>
      </c>
      <c r="CB93" s="129">
        <f>IF(AU93="sníž. přenesená",AV93,0)</f>
        <v>0</v>
      </c>
      <c r="CC93" s="129">
        <f>IF(AU93="nulová",AV93,0)</f>
        <v>0</v>
      </c>
      <c r="CD93" s="129">
        <f>IF(AU93="základní",AG93,0)</f>
        <v>0</v>
      </c>
      <c r="CE93" s="129">
        <f>IF(AU93="snížená",AG93,0)</f>
        <v>0</v>
      </c>
      <c r="CF93" s="129">
        <f>IF(AU93="zákl. přenesená",AG93,0)</f>
        <v>0</v>
      </c>
      <c r="CG93" s="129">
        <f>IF(AU93="sníž. přenesená",AG93,0)</f>
        <v>0</v>
      </c>
      <c r="CH93" s="129">
        <f>IF(AU93="nulová",AG93,0)</f>
        <v>0</v>
      </c>
      <c r="CI93" s="20">
        <f>IF(AU93="základní",1,IF(AU93="snížená",2,IF(AU93="zákl. přenesená",4,IF(AU93="sníž. přenesená",5,3))))</f>
        <v>1</v>
      </c>
      <c r="CJ93" s="20">
        <f>IF(AT93="stavební čast",1,IF(8893="investiční čast",2,3))</f>
        <v>1</v>
      </c>
      <c r="CK93" s="20" t="str">
        <f>IF(D93="Vyplň vlastní","","x")</f>
        <v/>
      </c>
    </row>
    <row r="94" spans="2:89" s="1" customFormat="1" ht="19.9" customHeight="1">
      <c r="B94" s="44"/>
      <c r="C94" s="45"/>
      <c r="D94" s="130" t="s">
        <v>96</v>
      </c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45"/>
      <c r="AD94" s="45"/>
      <c r="AE94" s="45"/>
      <c r="AF94" s="45"/>
      <c r="AG94" s="124">
        <f>AG87*AS94</f>
        <v>0</v>
      </c>
      <c r="AH94" s="125"/>
      <c r="AI94" s="125"/>
      <c r="AJ94" s="125"/>
      <c r="AK94" s="125"/>
      <c r="AL94" s="125"/>
      <c r="AM94" s="125"/>
      <c r="AN94" s="125">
        <f>AG94+AV94</f>
        <v>0</v>
      </c>
      <c r="AO94" s="125"/>
      <c r="AP94" s="125"/>
      <c r="AQ94" s="46"/>
      <c r="AS94" s="134">
        <v>0</v>
      </c>
      <c r="AT94" s="135" t="s">
        <v>94</v>
      </c>
      <c r="AU94" s="135" t="s">
        <v>49</v>
      </c>
      <c r="AV94" s="136">
        <f>ROUND(IF(AU94="nulová",0,IF(OR(AU94="základní",AU94="zákl. přenesená"),AG94*L31,AG94*L32)),0)</f>
        <v>0</v>
      </c>
      <c r="BV94" s="20" t="s">
        <v>97</v>
      </c>
      <c r="BY94" s="129">
        <f>IF(AU94="základní",AV94,0)</f>
        <v>0</v>
      </c>
      <c r="BZ94" s="129">
        <f>IF(AU94="snížená",AV94,0)</f>
        <v>0</v>
      </c>
      <c r="CA94" s="129">
        <f>IF(AU94="zákl. přenesená",AV94,0)</f>
        <v>0</v>
      </c>
      <c r="CB94" s="129">
        <f>IF(AU94="sníž. přenesená",AV94,0)</f>
        <v>0</v>
      </c>
      <c r="CC94" s="129">
        <f>IF(AU94="nulová",AV94,0)</f>
        <v>0</v>
      </c>
      <c r="CD94" s="129">
        <f>IF(AU94="základní",AG94,0)</f>
        <v>0</v>
      </c>
      <c r="CE94" s="129">
        <f>IF(AU94="snížená",AG94,0)</f>
        <v>0</v>
      </c>
      <c r="CF94" s="129">
        <f>IF(AU94="zákl. přenesená",AG94,0)</f>
        <v>0</v>
      </c>
      <c r="CG94" s="129">
        <f>IF(AU94="sníž. přenesená",AG94,0)</f>
        <v>0</v>
      </c>
      <c r="CH94" s="129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 t="str">
        <f>IF(D94="Vyplň vlastní","","x")</f>
        <v/>
      </c>
    </row>
    <row r="95" spans="2:43" s="1" customFormat="1" ht="10.8" customHeight="1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6"/>
    </row>
    <row r="96" spans="2:43" s="1" customFormat="1" ht="30" customHeight="1">
      <c r="B96" s="44"/>
      <c r="C96" s="137" t="s">
        <v>98</v>
      </c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9">
        <f>ROUND(AG87+AG90,0)</f>
        <v>0</v>
      </c>
      <c r="AH96" s="139"/>
      <c r="AI96" s="139"/>
      <c r="AJ96" s="139"/>
      <c r="AK96" s="139"/>
      <c r="AL96" s="139"/>
      <c r="AM96" s="139"/>
      <c r="AN96" s="139">
        <f>AN87+AN90</f>
        <v>0</v>
      </c>
      <c r="AO96" s="139"/>
      <c r="AP96" s="139"/>
      <c r="AQ96" s="46"/>
    </row>
    <row r="97" spans="2:43" s="1" customFormat="1" ht="6.95" customHeight="1"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5"/>
    </row>
  </sheetData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RS-018-004 - VÝMĚNA STŘEŠ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40"/>
      <c r="B1" s="11"/>
      <c r="C1" s="11"/>
      <c r="D1" s="12" t="s">
        <v>1</v>
      </c>
      <c r="E1" s="11"/>
      <c r="F1" s="13" t="s">
        <v>99</v>
      </c>
      <c r="G1" s="13"/>
      <c r="H1" s="141" t="s">
        <v>100</v>
      </c>
      <c r="I1" s="141"/>
      <c r="J1" s="141"/>
      <c r="K1" s="141"/>
      <c r="L1" s="13" t="s">
        <v>101</v>
      </c>
      <c r="M1" s="11"/>
      <c r="N1" s="11"/>
      <c r="O1" s="12" t="s">
        <v>102</v>
      </c>
      <c r="P1" s="11"/>
      <c r="Q1" s="11"/>
      <c r="R1" s="11"/>
      <c r="S1" s="13" t="s">
        <v>103</v>
      </c>
      <c r="T1" s="13"/>
      <c r="U1" s="140"/>
      <c r="V1" s="14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86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11</v>
      </c>
    </row>
    <row r="4" spans="2:46" ht="36.95" customHeight="1">
      <c r="B4" s="24"/>
      <c r="C4" s="25" t="s">
        <v>104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14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s="1" customFormat="1" ht="32.85" customHeight="1">
      <c r="B6" s="44"/>
      <c r="C6" s="45"/>
      <c r="D6" s="33" t="s">
        <v>20</v>
      </c>
      <c r="E6" s="45"/>
      <c r="F6" s="34" t="s">
        <v>21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</row>
    <row r="7" spans="2:18" s="1" customFormat="1" ht="14.4" customHeight="1">
      <c r="B7" s="44"/>
      <c r="C7" s="45"/>
      <c r="D7" s="36" t="s">
        <v>23</v>
      </c>
      <c r="E7" s="45"/>
      <c r="F7" s="31" t="s">
        <v>5</v>
      </c>
      <c r="G7" s="45"/>
      <c r="H7" s="45"/>
      <c r="I7" s="45"/>
      <c r="J7" s="45"/>
      <c r="K7" s="45"/>
      <c r="L7" s="45"/>
      <c r="M7" s="36" t="s">
        <v>24</v>
      </c>
      <c r="N7" s="45"/>
      <c r="O7" s="31" t="s">
        <v>5</v>
      </c>
      <c r="P7" s="45"/>
      <c r="Q7" s="45"/>
      <c r="R7" s="46"/>
    </row>
    <row r="8" spans="2:18" s="1" customFormat="1" ht="14.4" customHeight="1">
      <c r="B8" s="44"/>
      <c r="C8" s="45"/>
      <c r="D8" s="36" t="s">
        <v>25</v>
      </c>
      <c r="E8" s="45"/>
      <c r="F8" s="31" t="s">
        <v>26</v>
      </c>
      <c r="G8" s="45"/>
      <c r="H8" s="45"/>
      <c r="I8" s="45"/>
      <c r="J8" s="45"/>
      <c r="K8" s="45"/>
      <c r="L8" s="45"/>
      <c r="M8" s="36" t="s">
        <v>27</v>
      </c>
      <c r="N8" s="45"/>
      <c r="O8" s="142" t="str">
        <f>'Rekapitulace stavby'!AN8</f>
        <v>31. 5. 2018</v>
      </c>
      <c r="P8" s="88"/>
      <c r="Q8" s="45"/>
      <c r="R8" s="46"/>
    </row>
    <row r="9" spans="2:18" s="1" customFormat="1" ht="10.8" customHeight="1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2:18" s="1" customFormat="1" ht="14.4" customHeight="1">
      <c r="B10" s="44"/>
      <c r="C10" s="45"/>
      <c r="D10" s="36" t="s">
        <v>31</v>
      </c>
      <c r="E10" s="45"/>
      <c r="F10" s="45"/>
      <c r="G10" s="45"/>
      <c r="H10" s="45"/>
      <c r="I10" s="45"/>
      <c r="J10" s="45"/>
      <c r="K10" s="45"/>
      <c r="L10" s="45"/>
      <c r="M10" s="36" t="s">
        <v>32</v>
      </c>
      <c r="N10" s="45"/>
      <c r="O10" s="31" t="s">
        <v>33</v>
      </c>
      <c r="P10" s="31"/>
      <c r="Q10" s="45"/>
      <c r="R10" s="46"/>
    </row>
    <row r="11" spans="2:18" s="1" customFormat="1" ht="18" customHeight="1">
      <c r="B11" s="44"/>
      <c r="C11" s="45"/>
      <c r="D11" s="45"/>
      <c r="E11" s="31" t="s">
        <v>34</v>
      </c>
      <c r="F11" s="45"/>
      <c r="G11" s="45"/>
      <c r="H11" s="45"/>
      <c r="I11" s="45"/>
      <c r="J11" s="45"/>
      <c r="K11" s="45"/>
      <c r="L11" s="45"/>
      <c r="M11" s="36" t="s">
        <v>35</v>
      </c>
      <c r="N11" s="45"/>
      <c r="O11" s="31" t="s">
        <v>36</v>
      </c>
      <c r="P11" s="31"/>
      <c r="Q11" s="45"/>
      <c r="R11" s="46"/>
    </row>
    <row r="12" spans="2:18" s="1" customFormat="1" ht="6.95" customHeight="1"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</row>
    <row r="13" spans="2:18" s="1" customFormat="1" ht="14.4" customHeight="1">
      <c r="B13" s="44"/>
      <c r="C13" s="45"/>
      <c r="D13" s="36" t="s">
        <v>37</v>
      </c>
      <c r="E13" s="45"/>
      <c r="F13" s="45"/>
      <c r="G13" s="45"/>
      <c r="H13" s="45"/>
      <c r="I13" s="45"/>
      <c r="J13" s="45"/>
      <c r="K13" s="45"/>
      <c r="L13" s="45"/>
      <c r="M13" s="36" t="s">
        <v>32</v>
      </c>
      <c r="N13" s="45"/>
      <c r="O13" s="37" t="str">
        <f>IF('Rekapitulace stavby'!AN13="","",'Rekapitulace stavby'!AN13)</f>
        <v>Vyplň údaj</v>
      </c>
      <c r="P13" s="31"/>
      <c r="Q13" s="45"/>
      <c r="R13" s="46"/>
    </row>
    <row r="14" spans="2:18" s="1" customFormat="1" ht="18" customHeight="1">
      <c r="B14" s="44"/>
      <c r="C14" s="45"/>
      <c r="D14" s="45"/>
      <c r="E14" s="37" t="str">
        <f>IF('Rekapitulace stavby'!E14="","",'Rekapitulace stavby'!E14)</f>
        <v>Vyplň údaj</v>
      </c>
      <c r="F14" s="143"/>
      <c r="G14" s="143"/>
      <c r="H14" s="143"/>
      <c r="I14" s="143"/>
      <c r="J14" s="143"/>
      <c r="K14" s="143"/>
      <c r="L14" s="143"/>
      <c r="M14" s="36" t="s">
        <v>35</v>
      </c>
      <c r="N14" s="45"/>
      <c r="O14" s="37" t="str">
        <f>IF('Rekapitulace stavby'!AN14="","",'Rekapitulace stavby'!AN14)</f>
        <v>Vyplň údaj</v>
      </c>
      <c r="P14" s="31"/>
      <c r="Q14" s="45"/>
      <c r="R14" s="46"/>
    </row>
    <row r="15" spans="2:18" s="1" customFormat="1" ht="6.95" customHeight="1"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</row>
    <row r="16" spans="2:18" s="1" customFormat="1" ht="14.4" customHeight="1">
      <c r="B16" s="44"/>
      <c r="C16" s="45"/>
      <c r="D16" s="36" t="s">
        <v>39</v>
      </c>
      <c r="E16" s="45"/>
      <c r="F16" s="45"/>
      <c r="G16" s="45"/>
      <c r="H16" s="45"/>
      <c r="I16" s="45"/>
      <c r="J16" s="45"/>
      <c r="K16" s="45"/>
      <c r="L16" s="45"/>
      <c r="M16" s="36" t="s">
        <v>32</v>
      </c>
      <c r="N16" s="45"/>
      <c r="O16" s="31" t="s">
        <v>40</v>
      </c>
      <c r="P16" s="31"/>
      <c r="Q16" s="45"/>
      <c r="R16" s="46"/>
    </row>
    <row r="17" spans="2:18" s="1" customFormat="1" ht="18" customHeight="1">
      <c r="B17" s="44"/>
      <c r="C17" s="45"/>
      <c r="D17" s="45"/>
      <c r="E17" s="31" t="s">
        <v>41</v>
      </c>
      <c r="F17" s="45"/>
      <c r="G17" s="45"/>
      <c r="H17" s="45"/>
      <c r="I17" s="45"/>
      <c r="J17" s="45"/>
      <c r="K17" s="45"/>
      <c r="L17" s="45"/>
      <c r="M17" s="36" t="s">
        <v>35</v>
      </c>
      <c r="N17" s="45"/>
      <c r="O17" s="31" t="s">
        <v>5</v>
      </c>
      <c r="P17" s="31"/>
      <c r="Q17" s="45"/>
      <c r="R17" s="46"/>
    </row>
    <row r="18" spans="2:18" s="1" customFormat="1" ht="6.95" customHeight="1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</row>
    <row r="19" spans="2:18" s="1" customFormat="1" ht="14.4" customHeight="1">
      <c r="B19" s="44"/>
      <c r="C19" s="45"/>
      <c r="D19" s="36" t="s">
        <v>43</v>
      </c>
      <c r="E19" s="45"/>
      <c r="F19" s="45"/>
      <c r="G19" s="45"/>
      <c r="H19" s="45"/>
      <c r="I19" s="45"/>
      <c r="J19" s="45"/>
      <c r="K19" s="45"/>
      <c r="L19" s="45"/>
      <c r="M19" s="36" t="s">
        <v>32</v>
      </c>
      <c r="N19" s="45"/>
      <c r="O19" s="31" t="s">
        <v>40</v>
      </c>
      <c r="P19" s="31"/>
      <c r="Q19" s="45"/>
      <c r="R19" s="46"/>
    </row>
    <row r="20" spans="2:18" s="1" customFormat="1" ht="18" customHeight="1">
      <c r="B20" s="44"/>
      <c r="C20" s="45"/>
      <c r="D20" s="45"/>
      <c r="E20" s="31" t="s">
        <v>41</v>
      </c>
      <c r="F20" s="45"/>
      <c r="G20" s="45"/>
      <c r="H20" s="45"/>
      <c r="I20" s="45"/>
      <c r="J20" s="45"/>
      <c r="K20" s="45"/>
      <c r="L20" s="45"/>
      <c r="M20" s="36" t="s">
        <v>35</v>
      </c>
      <c r="N20" s="45"/>
      <c r="O20" s="31" t="s">
        <v>5</v>
      </c>
      <c r="P20" s="31"/>
      <c r="Q20" s="45"/>
      <c r="R20" s="46"/>
    </row>
    <row r="21" spans="2:18" s="1" customFormat="1" ht="6.95" customHeight="1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6"/>
    </row>
    <row r="22" spans="2:18" s="1" customFormat="1" ht="14.4" customHeight="1">
      <c r="B22" s="44"/>
      <c r="C22" s="45"/>
      <c r="D22" s="36" t="s">
        <v>44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2:18" s="1" customFormat="1" ht="16.5" customHeight="1">
      <c r="B23" s="44"/>
      <c r="C23" s="45"/>
      <c r="D23" s="45"/>
      <c r="E23" s="40" t="s">
        <v>5</v>
      </c>
      <c r="F23" s="40"/>
      <c r="G23" s="40"/>
      <c r="H23" s="40"/>
      <c r="I23" s="40"/>
      <c r="J23" s="40"/>
      <c r="K23" s="40"/>
      <c r="L23" s="40"/>
      <c r="M23" s="45"/>
      <c r="N23" s="45"/>
      <c r="O23" s="45"/>
      <c r="P23" s="45"/>
      <c r="Q23" s="45"/>
      <c r="R23" s="46"/>
    </row>
    <row r="24" spans="2:18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2:18" s="1" customFormat="1" ht="6.95" customHeight="1">
      <c r="B25" s="44"/>
      <c r="C25" s="4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45"/>
      <c r="R25" s="46"/>
    </row>
    <row r="26" spans="2:18" s="1" customFormat="1" ht="14.4" customHeight="1">
      <c r="B26" s="44"/>
      <c r="C26" s="45"/>
      <c r="D26" s="144" t="s">
        <v>105</v>
      </c>
      <c r="E26" s="45"/>
      <c r="F26" s="45"/>
      <c r="G26" s="45"/>
      <c r="H26" s="45"/>
      <c r="I26" s="45"/>
      <c r="J26" s="45"/>
      <c r="K26" s="45"/>
      <c r="L26" s="45"/>
      <c r="M26" s="43">
        <f>N87</f>
        <v>0</v>
      </c>
      <c r="N26" s="43"/>
      <c r="O26" s="43"/>
      <c r="P26" s="43"/>
      <c r="Q26" s="45"/>
      <c r="R26" s="46"/>
    </row>
    <row r="27" spans="2:18" s="1" customFormat="1" ht="14.4" customHeight="1">
      <c r="B27" s="44"/>
      <c r="C27" s="45"/>
      <c r="D27" s="42" t="s">
        <v>93</v>
      </c>
      <c r="E27" s="45"/>
      <c r="F27" s="45"/>
      <c r="G27" s="45"/>
      <c r="H27" s="45"/>
      <c r="I27" s="45"/>
      <c r="J27" s="45"/>
      <c r="K27" s="45"/>
      <c r="L27" s="45"/>
      <c r="M27" s="43">
        <f>N98</f>
        <v>0</v>
      </c>
      <c r="N27" s="43"/>
      <c r="O27" s="43"/>
      <c r="P27" s="43"/>
      <c r="Q27" s="45"/>
      <c r="R27" s="46"/>
    </row>
    <row r="28" spans="2:18" s="1" customFormat="1" ht="6.95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</row>
    <row r="29" spans="2:18" s="1" customFormat="1" ht="25.4" customHeight="1">
      <c r="B29" s="44"/>
      <c r="C29" s="45"/>
      <c r="D29" s="145" t="s">
        <v>47</v>
      </c>
      <c r="E29" s="45"/>
      <c r="F29" s="45"/>
      <c r="G29" s="45"/>
      <c r="H29" s="45"/>
      <c r="I29" s="45"/>
      <c r="J29" s="45"/>
      <c r="K29" s="45"/>
      <c r="L29" s="45"/>
      <c r="M29" s="146">
        <f>ROUND(M26+M27,0)</f>
        <v>0</v>
      </c>
      <c r="N29" s="45"/>
      <c r="O29" s="45"/>
      <c r="P29" s="45"/>
      <c r="Q29" s="45"/>
      <c r="R29" s="46"/>
    </row>
    <row r="30" spans="2:18" s="1" customFormat="1" ht="6.95" customHeight="1">
      <c r="B30" s="44"/>
      <c r="C30" s="4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45"/>
      <c r="R30" s="46"/>
    </row>
    <row r="31" spans="2:18" s="1" customFormat="1" ht="14.4" customHeight="1">
      <c r="B31" s="44"/>
      <c r="C31" s="45"/>
      <c r="D31" s="52" t="s">
        <v>48</v>
      </c>
      <c r="E31" s="52" t="s">
        <v>49</v>
      </c>
      <c r="F31" s="53">
        <v>0.21</v>
      </c>
      <c r="G31" s="147" t="s">
        <v>50</v>
      </c>
      <c r="H31" s="148">
        <f>ROUND((((SUM(BE98:BE105)+SUM(BE122:BE187))+SUM(BE189:BE193))),0)</f>
        <v>0</v>
      </c>
      <c r="I31" s="45"/>
      <c r="J31" s="45"/>
      <c r="K31" s="45"/>
      <c r="L31" s="45"/>
      <c r="M31" s="148">
        <f>ROUND(((ROUND((SUM(BE98:BE105)+SUM(BE122:BE187)),0)*F31)+SUM(BE189:BE193)*F31),0)</f>
        <v>0</v>
      </c>
      <c r="N31" s="45"/>
      <c r="O31" s="45"/>
      <c r="P31" s="45"/>
      <c r="Q31" s="45"/>
      <c r="R31" s="46"/>
    </row>
    <row r="32" spans="2:18" s="1" customFormat="1" ht="14.4" customHeight="1">
      <c r="B32" s="44"/>
      <c r="C32" s="45"/>
      <c r="D32" s="45"/>
      <c r="E32" s="52" t="s">
        <v>51</v>
      </c>
      <c r="F32" s="53">
        <v>0.15</v>
      </c>
      <c r="G32" s="147" t="s">
        <v>50</v>
      </c>
      <c r="H32" s="148">
        <f>ROUND((((SUM(BF98:BF105)+SUM(BF122:BF187))+SUM(BF189:BF193))),0)</f>
        <v>0</v>
      </c>
      <c r="I32" s="45"/>
      <c r="J32" s="45"/>
      <c r="K32" s="45"/>
      <c r="L32" s="45"/>
      <c r="M32" s="148">
        <f>ROUND(((ROUND((SUM(BF98:BF105)+SUM(BF122:BF187)),0)*F32)+SUM(BF189:BF193)*F32),0)</f>
        <v>0</v>
      </c>
      <c r="N32" s="45"/>
      <c r="O32" s="45"/>
      <c r="P32" s="45"/>
      <c r="Q32" s="45"/>
      <c r="R32" s="46"/>
    </row>
    <row r="33" spans="2:18" s="1" customFormat="1" ht="14.4" customHeight="1" hidden="1">
      <c r="B33" s="44"/>
      <c r="C33" s="45"/>
      <c r="D33" s="45"/>
      <c r="E33" s="52" t="s">
        <v>52</v>
      </c>
      <c r="F33" s="53">
        <v>0.21</v>
      </c>
      <c r="G33" s="147" t="s">
        <v>50</v>
      </c>
      <c r="H33" s="148">
        <f>ROUND((((SUM(BG98:BG105)+SUM(BG122:BG187))+SUM(BG189:BG193))),0)</f>
        <v>0</v>
      </c>
      <c r="I33" s="45"/>
      <c r="J33" s="45"/>
      <c r="K33" s="45"/>
      <c r="L33" s="45"/>
      <c r="M33" s="148">
        <v>0</v>
      </c>
      <c r="N33" s="45"/>
      <c r="O33" s="45"/>
      <c r="P33" s="45"/>
      <c r="Q33" s="45"/>
      <c r="R33" s="46"/>
    </row>
    <row r="34" spans="2:18" s="1" customFormat="1" ht="14.4" customHeight="1" hidden="1">
      <c r="B34" s="44"/>
      <c r="C34" s="45"/>
      <c r="D34" s="45"/>
      <c r="E34" s="52" t="s">
        <v>53</v>
      </c>
      <c r="F34" s="53">
        <v>0.15</v>
      </c>
      <c r="G34" s="147" t="s">
        <v>50</v>
      </c>
      <c r="H34" s="148">
        <f>ROUND((((SUM(BH98:BH105)+SUM(BH122:BH187))+SUM(BH189:BH193))),0)</f>
        <v>0</v>
      </c>
      <c r="I34" s="45"/>
      <c r="J34" s="45"/>
      <c r="K34" s="45"/>
      <c r="L34" s="45"/>
      <c r="M34" s="148"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54</v>
      </c>
      <c r="F35" s="53">
        <v>0</v>
      </c>
      <c r="G35" s="147" t="s">
        <v>50</v>
      </c>
      <c r="H35" s="148">
        <f>ROUND((((SUM(BI98:BI105)+SUM(BI122:BI187))+SUM(BI189:BI193))),0)</f>
        <v>0</v>
      </c>
      <c r="I35" s="45"/>
      <c r="J35" s="45"/>
      <c r="K35" s="45"/>
      <c r="L35" s="45"/>
      <c r="M35" s="148">
        <v>0</v>
      </c>
      <c r="N35" s="45"/>
      <c r="O35" s="45"/>
      <c r="P35" s="45"/>
      <c r="Q35" s="45"/>
      <c r="R35" s="46"/>
    </row>
    <row r="36" spans="2:18" s="1" customFormat="1" ht="6.95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6"/>
    </row>
    <row r="37" spans="2:18" s="1" customFormat="1" ht="25.4" customHeight="1">
      <c r="B37" s="44"/>
      <c r="C37" s="138"/>
      <c r="D37" s="149" t="s">
        <v>55</v>
      </c>
      <c r="E37" s="95"/>
      <c r="F37" s="95"/>
      <c r="G37" s="150" t="s">
        <v>56</v>
      </c>
      <c r="H37" s="151" t="s">
        <v>57</v>
      </c>
      <c r="I37" s="95"/>
      <c r="J37" s="95"/>
      <c r="K37" s="95"/>
      <c r="L37" s="152">
        <f>SUM(M29:M35)</f>
        <v>0</v>
      </c>
      <c r="M37" s="152"/>
      <c r="N37" s="152"/>
      <c r="O37" s="152"/>
      <c r="P37" s="153"/>
      <c r="Q37" s="138"/>
      <c r="R37" s="46"/>
    </row>
    <row r="38" spans="2:18" s="1" customFormat="1" ht="14.4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2:18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pans="2:18" ht="13.5">
      <c r="B40" s="2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7"/>
    </row>
    <row r="41" spans="2:18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58</v>
      </c>
      <c r="E50" s="65"/>
      <c r="F50" s="65"/>
      <c r="G50" s="65"/>
      <c r="H50" s="66"/>
      <c r="I50" s="45"/>
      <c r="J50" s="64" t="s">
        <v>59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60</v>
      </c>
      <c r="E59" s="70"/>
      <c r="F59" s="70"/>
      <c r="G59" s="71" t="s">
        <v>61</v>
      </c>
      <c r="H59" s="72"/>
      <c r="I59" s="45"/>
      <c r="J59" s="69" t="s">
        <v>60</v>
      </c>
      <c r="K59" s="70"/>
      <c r="L59" s="70"/>
      <c r="M59" s="70"/>
      <c r="N59" s="71" t="s">
        <v>61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62</v>
      </c>
      <c r="E61" s="65"/>
      <c r="F61" s="65"/>
      <c r="G61" s="65"/>
      <c r="H61" s="66"/>
      <c r="I61" s="45"/>
      <c r="J61" s="64" t="s">
        <v>63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60</v>
      </c>
      <c r="E70" s="70"/>
      <c r="F70" s="70"/>
      <c r="G70" s="71" t="s">
        <v>61</v>
      </c>
      <c r="H70" s="72"/>
      <c r="I70" s="45"/>
      <c r="J70" s="69" t="s">
        <v>60</v>
      </c>
      <c r="K70" s="70"/>
      <c r="L70" s="70"/>
      <c r="M70" s="70"/>
      <c r="N70" s="71" t="s">
        <v>61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pans="2:18" s="1" customFormat="1" ht="36.95" customHeight="1">
      <c r="B76" s="44"/>
      <c r="C76" s="25" t="s">
        <v>106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</row>
    <row r="77" spans="2:18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</row>
    <row r="78" spans="2:18" s="1" customFormat="1" ht="36.95" customHeight="1">
      <c r="B78" s="44"/>
      <c r="C78" s="83" t="s">
        <v>20</v>
      </c>
      <c r="D78" s="45"/>
      <c r="E78" s="45"/>
      <c r="F78" s="85" t="str">
        <f>F6</f>
        <v>VÝMĚNA STŘEŠNÍ KRYTINY - BUDOVATELSKÁ č.p.810</v>
      </c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6"/>
    </row>
    <row r="79" spans="2:18" s="1" customFormat="1" ht="6.95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</row>
    <row r="80" spans="2:18" s="1" customFormat="1" ht="18" customHeight="1">
      <c r="B80" s="44"/>
      <c r="C80" s="36" t="s">
        <v>25</v>
      </c>
      <c r="D80" s="45"/>
      <c r="E80" s="45"/>
      <c r="F80" s="31" t="str">
        <f>F8</f>
        <v>Studénka</v>
      </c>
      <c r="G80" s="45"/>
      <c r="H80" s="45"/>
      <c r="I80" s="45"/>
      <c r="J80" s="45"/>
      <c r="K80" s="36" t="s">
        <v>27</v>
      </c>
      <c r="L80" s="45"/>
      <c r="M80" s="88" t="str">
        <f>IF(O8="","",O8)</f>
        <v>31. 5. 2018</v>
      </c>
      <c r="N80" s="88"/>
      <c r="O80" s="88"/>
      <c r="P80" s="88"/>
      <c r="Q80" s="45"/>
      <c r="R80" s="46"/>
    </row>
    <row r="81" spans="2:18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</row>
    <row r="82" spans="2:18" s="1" customFormat="1" ht="13.5">
      <c r="B82" s="44"/>
      <c r="C82" s="36" t="s">
        <v>31</v>
      </c>
      <c r="D82" s="45"/>
      <c r="E82" s="45"/>
      <c r="F82" s="31" t="str">
        <f>E11</f>
        <v>Město Studénka</v>
      </c>
      <c r="G82" s="45"/>
      <c r="H82" s="45"/>
      <c r="I82" s="45"/>
      <c r="J82" s="45"/>
      <c r="K82" s="36" t="s">
        <v>39</v>
      </c>
      <c r="L82" s="45"/>
      <c r="M82" s="31" t="str">
        <f>E17</f>
        <v>Renata Škopová</v>
      </c>
      <c r="N82" s="31"/>
      <c r="O82" s="31"/>
      <c r="P82" s="31"/>
      <c r="Q82" s="31"/>
      <c r="R82" s="46"/>
    </row>
    <row r="83" spans="2:18" s="1" customFormat="1" ht="14.4" customHeight="1">
      <c r="B83" s="44"/>
      <c r="C83" s="36" t="s">
        <v>37</v>
      </c>
      <c r="D83" s="45"/>
      <c r="E83" s="45"/>
      <c r="F83" s="31" t="str">
        <f>IF(E14="","",E14)</f>
        <v>Vyplň údaj</v>
      </c>
      <c r="G83" s="45"/>
      <c r="H83" s="45"/>
      <c r="I83" s="45"/>
      <c r="J83" s="45"/>
      <c r="K83" s="36" t="s">
        <v>43</v>
      </c>
      <c r="L83" s="45"/>
      <c r="M83" s="31" t="str">
        <f>E20</f>
        <v>Renata Škopová</v>
      </c>
      <c r="N83" s="31"/>
      <c r="O83" s="31"/>
      <c r="P83" s="31"/>
      <c r="Q83" s="31"/>
      <c r="R83" s="46"/>
    </row>
    <row r="84" spans="2:18" s="1" customFormat="1" ht="10.3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6"/>
    </row>
    <row r="85" spans="2:18" s="1" customFormat="1" ht="29.25" customHeight="1">
      <c r="B85" s="44"/>
      <c r="C85" s="154" t="s">
        <v>107</v>
      </c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54" t="s">
        <v>108</v>
      </c>
      <c r="O85" s="138"/>
      <c r="P85" s="138"/>
      <c r="Q85" s="138"/>
      <c r="R85" s="46"/>
    </row>
    <row r="86" spans="2:18" s="1" customFormat="1" ht="10.3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/>
    </row>
    <row r="87" spans="2:47" s="1" customFormat="1" ht="29.25" customHeight="1">
      <c r="B87" s="44"/>
      <c r="C87" s="155" t="s">
        <v>109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105">
        <f>N122</f>
        <v>0</v>
      </c>
      <c r="O87" s="156"/>
      <c r="P87" s="156"/>
      <c r="Q87" s="156"/>
      <c r="R87" s="46"/>
      <c r="AU87" s="20" t="s">
        <v>110</v>
      </c>
    </row>
    <row r="88" spans="2:18" s="6" customFormat="1" ht="24.95" customHeight="1">
      <c r="B88" s="157"/>
      <c r="C88" s="158"/>
      <c r="D88" s="159" t="s">
        <v>111</v>
      </c>
      <c r="E88" s="158"/>
      <c r="F88" s="158"/>
      <c r="G88" s="158"/>
      <c r="H88" s="158"/>
      <c r="I88" s="158"/>
      <c r="J88" s="158"/>
      <c r="K88" s="158"/>
      <c r="L88" s="158"/>
      <c r="M88" s="158"/>
      <c r="N88" s="160">
        <f>N123</f>
        <v>0</v>
      </c>
      <c r="O88" s="158"/>
      <c r="P88" s="158"/>
      <c r="Q88" s="158"/>
      <c r="R88" s="161"/>
    </row>
    <row r="89" spans="2:18" s="7" customFormat="1" ht="19.9" customHeight="1">
      <c r="B89" s="162"/>
      <c r="C89" s="163"/>
      <c r="D89" s="123" t="s">
        <v>112</v>
      </c>
      <c r="E89" s="163"/>
      <c r="F89" s="163"/>
      <c r="G89" s="163"/>
      <c r="H89" s="163"/>
      <c r="I89" s="163"/>
      <c r="J89" s="163"/>
      <c r="K89" s="163"/>
      <c r="L89" s="163"/>
      <c r="M89" s="163"/>
      <c r="N89" s="125">
        <f>N124</f>
        <v>0</v>
      </c>
      <c r="O89" s="163"/>
      <c r="P89" s="163"/>
      <c r="Q89" s="163"/>
      <c r="R89" s="164"/>
    </row>
    <row r="90" spans="2:18" s="6" customFormat="1" ht="24.95" customHeight="1">
      <c r="B90" s="157"/>
      <c r="C90" s="158"/>
      <c r="D90" s="159" t="s">
        <v>113</v>
      </c>
      <c r="E90" s="158"/>
      <c r="F90" s="158"/>
      <c r="G90" s="158"/>
      <c r="H90" s="158"/>
      <c r="I90" s="158"/>
      <c r="J90" s="158"/>
      <c r="K90" s="158"/>
      <c r="L90" s="158"/>
      <c r="M90" s="158"/>
      <c r="N90" s="160">
        <f>N132</f>
        <v>0</v>
      </c>
      <c r="O90" s="158"/>
      <c r="P90" s="158"/>
      <c r="Q90" s="158"/>
      <c r="R90" s="161"/>
    </row>
    <row r="91" spans="2:18" s="7" customFormat="1" ht="19.9" customHeight="1">
      <c r="B91" s="162"/>
      <c r="C91" s="163"/>
      <c r="D91" s="123" t="s">
        <v>114</v>
      </c>
      <c r="E91" s="163"/>
      <c r="F91" s="163"/>
      <c r="G91" s="163"/>
      <c r="H91" s="163"/>
      <c r="I91" s="163"/>
      <c r="J91" s="163"/>
      <c r="K91" s="163"/>
      <c r="L91" s="163"/>
      <c r="M91" s="163"/>
      <c r="N91" s="125">
        <f>N133</f>
        <v>0</v>
      </c>
      <c r="O91" s="163"/>
      <c r="P91" s="163"/>
      <c r="Q91" s="163"/>
      <c r="R91" s="164"/>
    </row>
    <row r="92" spans="2:18" s="7" customFormat="1" ht="19.9" customHeight="1">
      <c r="B92" s="162"/>
      <c r="C92" s="163"/>
      <c r="D92" s="123" t="s">
        <v>115</v>
      </c>
      <c r="E92" s="163"/>
      <c r="F92" s="163"/>
      <c r="G92" s="163"/>
      <c r="H92" s="163"/>
      <c r="I92" s="163"/>
      <c r="J92" s="163"/>
      <c r="K92" s="163"/>
      <c r="L92" s="163"/>
      <c r="M92" s="163"/>
      <c r="N92" s="125">
        <f>N136</f>
        <v>0</v>
      </c>
      <c r="O92" s="163"/>
      <c r="P92" s="163"/>
      <c r="Q92" s="163"/>
      <c r="R92" s="164"/>
    </row>
    <row r="93" spans="2:18" s="7" customFormat="1" ht="19.9" customHeight="1">
      <c r="B93" s="162"/>
      <c r="C93" s="163"/>
      <c r="D93" s="123" t="s">
        <v>116</v>
      </c>
      <c r="E93" s="163"/>
      <c r="F93" s="163"/>
      <c r="G93" s="163"/>
      <c r="H93" s="163"/>
      <c r="I93" s="163"/>
      <c r="J93" s="163"/>
      <c r="K93" s="163"/>
      <c r="L93" s="163"/>
      <c r="M93" s="163"/>
      <c r="N93" s="125">
        <f>N146</f>
        <v>0</v>
      </c>
      <c r="O93" s="163"/>
      <c r="P93" s="163"/>
      <c r="Q93" s="163"/>
      <c r="R93" s="164"/>
    </row>
    <row r="94" spans="2:18" s="6" customFormat="1" ht="24.95" customHeight="1">
      <c r="B94" s="157"/>
      <c r="C94" s="158"/>
      <c r="D94" s="159" t="s">
        <v>117</v>
      </c>
      <c r="E94" s="158"/>
      <c r="F94" s="158"/>
      <c r="G94" s="158"/>
      <c r="H94" s="158"/>
      <c r="I94" s="158"/>
      <c r="J94" s="158"/>
      <c r="K94" s="158"/>
      <c r="L94" s="158"/>
      <c r="M94" s="158"/>
      <c r="N94" s="160">
        <f>N185</f>
        <v>0</v>
      </c>
      <c r="O94" s="158"/>
      <c r="P94" s="158"/>
      <c r="Q94" s="158"/>
      <c r="R94" s="161"/>
    </row>
    <row r="95" spans="2:18" s="7" customFormat="1" ht="19.9" customHeight="1">
      <c r="B95" s="162"/>
      <c r="C95" s="163"/>
      <c r="D95" s="123" t="s">
        <v>118</v>
      </c>
      <c r="E95" s="163"/>
      <c r="F95" s="163"/>
      <c r="G95" s="163"/>
      <c r="H95" s="163"/>
      <c r="I95" s="163"/>
      <c r="J95" s="163"/>
      <c r="K95" s="163"/>
      <c r="L95" s="163"/>
      <c r="M95" s="163"/>
      <c r="N95" s="125">
        <f>N186</f>
        <v>0</v>
      </c>
      <c r="O95" s="163"/>
      <c r="P95" s="163"/>
      <c r="Q95" s="163"/>
      <c r="R95" s="164"/>
    </row>
    <row r="96" spans="2:18" s="6" customFormat="1" ht="21.8" customHeight="1">
      <c r="B96" s="157"/>
      <c r="C96" s="158"/>
      <c r="D96" s="159" t="s">
        <v>119</v>
      </c>
      <c r="E96" s="158"/>
      <c r="F96" s="158"/>
      <c r="G96" s="158"/>
      <c r="H96" s="158"/>
      <c r="I96" s="158"/>
      <c r="J96" s="158"/>
      <c r="K96" s="158"/>
      <c r="L96" s="158"/>
      <c r="M96" s="158"/>
      <c r="N96" s="165">
        <f>N188</f>
        <v>0</v>
      </c>
      <c r="O96" s="158"/>
      <c r="P96" s="158"/>
      <c r="Q96" s="158"/>
      <c r="R96" s="161"/>
    </row>
    <row r="97" spans="2:18" s="1" customFormat="1" ht="21.8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6"/>
    </row>
    <row r="98" spans="2:21" s="1" customFormat="1" ht="29.25" customHeight="1">
      <c r="B98" s="44"/>
      <c r="C98" s="155" t="s">
        <v>120</v>
      </c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156">
        <f>ROUND(N99+N100+N101+N102+N103+N104,0)</f>
        <v>0</v>
      </c>
      <c r="O98" s="166"/>
      <c r="P98" s="166"/>
      <c r="Q98" s="166"/>
      <c r="R98" s="46"/>
      <c r="T98" s="167"/>
      <c r="U98" s="168" t="s">
        <v>48</v>
      </c>
    </row>
    <row r="99" spans="2:65" s="1" customFormat="1" ht="18" customHeight="1">
      <c r="B99" s="169"/>
      <c r="C99" s="170"/>
      <c r="D99" s="130" t="s">
        <v>121</v>
      </c>
      <c r="E99" s="171"/>
      <c r="F99" s="171"/>
      <c r="G99" s="171"/>
      <c r="H99" s="171"/>
      <c r="I99" s="170"/>
      <c r="J99" s="170"/>
      <c r="K99" s="170"/>
      <c r="L99" s="170"/>
      <c r="M99" s="170"/>
      <c r="N99" s="124">
        <f>ROUND(N87*T99,0)</f>
        <v>0</v>
      </c>
      <c r="O99" s="172"/>
      <c r="P99" s="172"/>
      <c r="Q99" s="172"/>
      <c r="R99" s="173"/>
      <c r="S99" s="174"/>
      <c r="T99" s="175"/>
      <c r="U99" s="176" t="s">
        <v>51</v>
      </c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7" t="s">
        <v>122</v>
      </c>
      <c r="AZ99" s="174"/>
      <c r="BA99" s="174"/>
      <c r="BB99" s="174"/>
      <c r="BC99" s="174"/>
      <c r="BD99" s="174"/>
      <c r="BE99" s="178">
        <f>IF(U99="základní",N99,0)</f>
        <v>0</v>
      </c>
      <c r="BF99" s="178">
        <f>IF(U99="snížená",N99,0)</f>
        <v>0</v>
      </c>
      <c r="BG99" s="178">
        <f>IF(U99="zákl. přenesená",N99,0)</f>
        <v>0</v>
      </c>
      <c r="BH99" s="178">
        <f>IF(U99="sníž. přenesená",N99,0)</f>
        <v>0</v>
      </c>
      <c r="BI99" s="178">
        <f>IF(U99="nulová",N99,0)</f>
        <v>0</v>
      </c>
      <c r="BJ99" s="177" t="s">
        <v>123</v>
      </c>
      <c r="BK99" s="174"/>
      <c r="BL99" s="174"/>
      <c r="BM99" s="174"/>
    </row>
    <row r="100" spans="2:65" s="1" customFormat="1" ht="18" customHeight="1">
      <c r="B100" s="169"/>
      <c r="C100" s="170"/>
      <c r="D100" s="130" t="s">
        <v>124</v>
      </c>
      <c r="E100" s="171"/>
      <c r="F100" s="171"/>
      <c r="G100" s="171"/>
      <c r="H100" s="171"/>
      <c r="I100" s="170"/>
      <c r="J100" s="170"/>
      <c r="K100" s="170"/>
      <c r="L100" s="170"/>
      <c r="M100" s="170"/>
      <c r="N100" s="124">
        <f>ROUND(N87*T100,0)</f>
        <v>0</v>
      </c>
      <c r="O100" s="172"/>
      <c r="P100" s="172"/>
      <c r="Q100" s="172"/>
      <c r="R100" s="173"/>
      <c r="S100" s="174"/>
      <c r="T100" s="175"/>
      <c r="U100" s="176" t="s">
        <v>51</v>
      </c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7" t="s">
        <v>122</v>
      </c>
      <c r="AZ100" s="174"/>
      <c r="BA100" s="174"/>
      <c r="BB100" s="174"/>
      <c r="BC100" s="174"/>
      <c r="BD100" s="174"/>
      <c r="BE100" s="178">
        <f>IF(U100="základní",N100,0)</f>
        <v>0</v>
      </c>
      <c r="BF100" s="178">
        <f>IF(U100="snížená",N100,0)</f>
        <v>0</v>
      </c>
      <c r="BG100" s="178">
        <f>IF(U100="zákl. přenesená",N100,0)</f>
        <v>0</v>
      </c>
      <c r="BH100" s="178">
        <f>IF(U100="sníž. přenesená",N100,0)</f>
        <v>0</v>
      </c>
      <c r="BI100" s="178">
        <f>IF(U100="nulová",N100,0)</f>
        <v>0</v>
      </c>
      <c r="BJ100" s="177" t="s">
        <v>123</v>
      </c>
      <c r="BK100" s="174"/>
      <c r="BL100" s="174"/>
      <c r="BM100" s="174"/>
    </row>
    <row r="101" spans="2:65" s="1" customFormat="1" ht="18" customHeight="1">
      <c r="B101" s="169"/>
      <c r="C101" s="170"/>
      <c r="D101" s="130" t="s">
        <v>125</v>
      </c>
      <c r="E101" s="171"/>
      <c r="F101" s="171"/>
      <c r="G101" s="171"/>
      <c r="H101" s="171"/>
      <c r="I101" s="170"/>
      <c r="J101" s="170"/>
      <c r="K101" s="170"/>
      <c r="L101" s="170"/>
      <c r="M101" s="170"/>
      <c r="N101" s="124">
        <f>ROUND(N87*T101,0)</f>
        <v>0</v>
      </c>
      <c r="O101" s="172"/>
      <c r="P101" s="172"/>
      <c r="Q101" s="172"/>
      <c r="R101" s="173"/>
      <c r="S101" s="174"/>
      <c r="T101" s="175"/>
      <c r="U101" s="176" t="s">
        <v>51</v>
      </c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7" t="s">
        <v>122</v>
      </c>
      <c r="AZ101" s="174"/>
      <c r="BA101" s="174"/>
      <c r="BB101" s="174"/>
      <c r="BC101" s="174"/>
      <c r="BD101" s="174"/>
      <c r="BE101" s="178">
        <f>IF(U101="základní",N101,0)</f>
        <v>0</v>
      </c>
      <c r="BF101" s="178">
        <f>IF(U101="snížená",N101,0)</f>
        <v>0</v>
      </c>
      <c r="BG101" s="178">
        <f>IF(U101="zákl. přenesená",N101,0)</f>
        <v>0</v>
      </c>
      <c r="BH101" s="178">
        <f>IF(U101="sníž. přenesená",N101,0)</f>
        <v>0</v>
      </c>
      <c r="BI101" s="178">
        <f>IF(U101="nulová",N101,0)</f>
        <v>0</v>
      </c>
      <c r="BJ101" s="177" t="s">
        <v>123</v>
      </c>
      <c r="BK101" s="174"/>
      <c r="BL101" s="174"/>
      <c r="BM101" s="174"/>
    </row>
    <row r="102" spans="2:65" s="1" customFormat="1" ht="18" customHeight="1">
      <c r="B102" s="169"/>
      <c r="C102" s="170"/>
      <c r="D102" s="130" t="s">
        <v>126</v>
      </c>
      <c r="E102" s="171"/>
      <c r="F102" s="171"/>
      <c r="G102" s="171"/>
      <c r="H102" s="171"/>
      <c r="I102" s="170"/>
      <c r="J102" s="170"/>
      <c r="K102" s="170"/>
      <c r="L102" s="170"/>
      <c r="M102" s="170"/>
      <c r="N102" s="124">
        <f>ROUND(N87*T102,0)</f>
        <v>0</v>
      </c>
      <c r="O102" s="172"/>
      <c r="P102" s="172"/>
      <c r="Q102" s="172"/>
      <c r="R102" s="173"/>
      <c r="S102" s="174"/>
      <c r="T102" s="175"/>
      <c r="U102" s="176" t="s">
        <v>51</v>
      </c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7" t="s">
        <v>122</v>
      </c>
      <c r="AZ102" s="174"/>
      <c r="BA102" s="174"/>
      <c r="BB102" s="174"/>
      <c r="BC102" s="174"/>
      <c r="BD102" s="174"/>
      <c r="BE102" s="178">
        <f>IF(U102="základní",N102,0)</f>
        <v>0</v>
      </c>
      <c r="BF102" s="178">
        <f>IF(U102="snížená",N102,0)</f>
        <v>0</v>
      </c>
      <c r="BG102" s="178">
        <f>IF(U102="zákl. přenesená",N102,0)</f>
        <v>0</v>
      </c>
      <c r="BH102" s="178">
        <f>IF(U102="sníž. přenesená",N102,0)</f>
        <v>0</v>
      </c>
      <c r="BI102" s="178">
        <f>IF(U102="nulová",N102,0)</f>
        <v>0</v>
      </c>
      <c r="BJ102" s="177" t="s">
        <v>123</v>
      </c>
      <c r="BK102" s="174"/>
      <c r="BL102" s="174"/>
      <c r="BM102" s="174"/>
    </row>
    <row r="103" spans="2:65" s="1" customFormat="1" ht="18" customHeight="1">
      <c r="B103" s="169"/>
      <c r="C103" s="170"/>
      <c r="D103" s="130" t="s">
        <v>127</v>
      </c>
      <c r="E103" s="171"/>
      <c r="F103" s="171"/>
      <c r="G103" s="171"/>
      <c r="H103" s="171"/>
      <c r="I103" s="170"/>
      <c r="J103" s="170"/>
      <c r="K103" s="170"/>
      <c r="L103" s="170"/>
      <c r="M103" s="170"/>
      <c r="N103" s="124">
        <f>ROUND(N87*T103,0)</f>
        <v>0</v>
      </c>
      <c r="O103" s="172"/>
      <c r="P103" s="172"/>
      <c r="Q103" s="172"/>
      <c r="R103" s="173"/>
      <c r="S103" s="174"/>
      <c r="T103" s="175"/>
      <c r="U103" s="176" t="s">
        <v>51</v>
      </c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77" t="s">
        <v>122</v>
      </c>
      <c r="AZ103" s="174"/>
      <c r="BA103" s="174"/>
      <c r="BB103" s="174"/>
      <c r="BC103" s="174"/>
      <c r="BD103" s="174"/>
      <c r="BE103" s="178">
        <f>IF(U103="základní",N103,0)</f>
        <v>0</v>
      </c>
      <c r="BF103" s="178">
        <f>IF(U103="snížená",N103,0)</f>
        <v>0</v>
      </c>
      <c r="BG103" s="178">
        <f>IF(U103="zákl. přenesená",N103,0)</f>
        <v>0</v>
      </c>
      <c r="BH103" s="178">
        <f>IF(U103="sníž. přenesená",N103,0)</f>
        <v>0</v>
      </c>
      <c r="BI103" s="178">
        <f>IF(U103="nulová",N103,0)</f>
        <v>0</v>
      </c>
      <c r="BJ103" s="177" t="s">
        <v>123</v>
      </c>
      <c r="BK103" s="174"/>
      <c r="BL103" s="174"/>
      <c r="BM103" s="174"/>
    </row>
    <row r="104" spans="2:65" s="1" customFormat="1" ht="18" customHeight="1">
      <c r="B104" s="169"/>
      <c r="C104" s="170"/>
      <c r="D104" s="171" t="s">
        <v>128</v>
      </c>
      <c r="E104" s="170"/>
      <c r="F104" s="170"/>
      <c r="G104" s="170"/>
      <c r="H104" s="170"/>
      <c r="I104" s="170"/>
      <c r="J104" s="170"/>
      <c r="K104" s="170"/>
      <c r="L104" s="170"/>
      <c r="M104" s="170"/>
      <c r="N104" s="124">
        <f>ROUND(N87*T104,0)</f>
        <v>0</v>
      </c>
      <c r="O104" s="172"/>
      <c r="P104" s="172"/>
      <c r="Q104" s="172"/>
      <c r="R104" s="173"/>
      <c r="S104" s="174"/>
      <c r="T104" s="179"/>
      <c r="U104" s="180" t="s">
        <v>51</v>
      </c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7" t="s">
        <v>129</v>
      </c>
      <c r="AZ104" s="174"/>
      <c r="BA104" s="174"/>
      <c r="BB104" s="174"/>
      <c r="BC104" s="174"/>
      <c r="BD104" s="174"/>
      <c r="BE104" s="178">
        <f>IF(U104="základní",N104,0)</f>
        <v>0</v>
      </c>
      <c r="BF104" s="178">
        <f>IF(U104="snížená",N104,0)</f>
        <v>0</v>
      </c>
      <c r="BG104" s="178">
        <f>IF(U104="zákl. přenesená",N104,0)</f>
        <v>0</v>
      </c>
      <c r="BH104" s="178">
        <f>IF(U104="sníž. přenesená",N104,0)</f>
        <v>0</v>
      </c>
      <c r="BI104" s="178">
        <f>IF(U104="nulová",N104,0)</f>
        <v>0</v>
      </c>
      <c r="BJ104" s="177" t="s">
        <v>123</v>
      </c>
      <c r="BK104" s="174"/>
      <c r="BL104" s="174"/>
      <c r="BM104" s="174"/>
    </row>
    <row r="105" spans="2:18" s="1" customFormat="1" ht="13.5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6" spans="2:18" s="1" customFormat="1" ht="29.25" customHeight="1">
      <c r="B106" s="44"/>
      <c r="C106" s="137" t="s">
        <v>98</v>
      </c>
      <c r="D106" s="138"/>
      <c r="E106" s="138"/>
      <c r="F106" s="138"/>
      <c r="G106" s="138"/>
      <c r="H106" s="138"/>
      <c r="I106" s="138"/>
      <c r="J106" s="138"/>
      <c r="K106" s="138"/>
      <c r="L106" s="139">
        <f>ROUND(SUM(N87+N98),0)</f>
        <v>0</v>
      </c>
      <c r="M106" s="139"/>
      <c r="N106" s="139"/>
      <c r="O106" s="139"/>
      <c r="P106" s="139"/>
      <c r="Q106" s="139"/>
      <c r="R106" s="46"/>
    </row>
    <row r="107" spans="2:18" s="1" customFormat="1" ht="6.95" customHeight="1">
      <c r="B107" s="73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5"/>
    </row>
    <row r="111" spans="2:18" s="1" customFormat="1" ht="6.95" customHeight="1">
      <c r="B111" s="76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8"/>
    </row>
    <row r="112" spans="2:18" s="1" customFormat="1" ht="36.95" customHeight="1">
      <c r="B112" s="44"/>
      <c r="C112" s="25" t="s">
        <v>130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pans="2:18" s="1" customFormat="1" ht="6.95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pans="2:18" s="1" customFormat="1" ht="36.95" customHeight="1">
      <c r="B114" s="44"/>
      <c r="C114" s="83" t="s">
        <v>20</v>
      </c>
      <c r="D114" s="45"/>
      <c r="E114" s="45"/>
      <c r="F114" s="85" t="str">
        <f>F6</f>
        <v>VÝMĚNA STŘEŠNÍ KRYTINY - BUDOVATELSKÁ č.p.810</v>
      </c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spans="2:18" s="1" customFormat="1" ht="6.9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pans="2:18" s="1" customFormat="1" ht="18" customHeight="1">
      <c r="B116" s="44"/>
      <c r="C116" s="36" t="s">
        <v>25</v>
      </c>
      <c r="D116" s="45"/>
      <c r="E116" s="45"/>
      <c r="F116" s="31" t="str">
        <f>F8</f>
        <v>Studénka</v>
      </c>
      <c r="G116" s="45"/>
      <c r="H116" s="45"/>
      <c r="I116" s="45"/>
      <c r="J116" s="45"/>
      <c r="K116" s="36" t="s">
        <v>27</v>
      </c>
      <c r="L116" s="45"/>
      <c r="M116" s="88" t="str">
        <f>IF(O8="","",O8)</f>
        <v>31. 5. 2018</v>
      </c>
      <c r="N116" s="88"/>
      <c r="O116" s="88"/>
      <c r="P116" s="88"/>
      <c r="Q116" s="45"/>
      <c r="R116" s="46"/>
    </row>
    <row r="117" spans="2:18" s="1" customFormat="1" ht="6.95" customHeight="1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spans="2:18" s="1" customFormat="1" ht="13.5">
      <c r="B118" s="44"/>
      <c r="C118" s="36" t="s">
        <v>31</v>
      </c>
      <c r="D118" s="45"/>
      <c r="E118" s="45"/>
      <c r="F118" s="31" t="str">
        <f>E11</f>
        <v>Město Studénka</v>
      </c>
      <c r="G118" s="45"/>
      <c r="H118" s="45"/>
      <c r="I118" s="45"/>
      <c r="J118" s="45"/>
      <c r="K118" s="36" t="s">
        <v>39</v>
      </c>
      <c r="L118" s="45"/>
      <c r="M118" s="31" t="str">
        <f>E17</f>
        <v>Renata Škopová</v>
      </c>
      <c r="N118" s="31"/>
      <c r="O118" s="31"/>
      <c r="P118" s="31"/>
      <c r="Q118" s="31"/>
      <c r="R118" s="46"/>
    </row>
    <row r="119" spans="2:18" s="1" customFormat="1" ht="14.4" customHeight="1">
      <c r="B119" s="44"/>
      <c r="C119" s="36" t="s">
        <v>37</v>
      </c>
      <c r="D119" s="45"/>
      <c r="E119" s="45"/>
      <c r="F119" s="31" t="str">
        <f>IF(E14="","",E14)</f>
        <v>Vyplň údaj</v>
      </c>
      <c r="G119" s="45"/>
      <c r="H119" s="45"/>
      <c r="I119" s="45"/>
      <c r="J119" s="45"/>
      <c r="K119" s="36" t="s">
        <v>43</v>
      </c>
      <c r="L119" s="45"/>
      <c r="M119" s="31" t="str">
        <f>E20</f>
        <v>Renata Škopová</v>
      </c>
      <c r="N119" s="31"/>
      <c r="O119" s="31"/>
      <c r="P119" s="31"/>
      <c r="Q119" s="31"/>
      <c r="R119" s="46"/>
    </row>
    <row r="120" spans="2:18" s="1" customFormat="1" ht="10.3" customHeight="1"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6"/>
    </row>
    <row r="121" spans="2:27" s="8" customFormat="1" ht="29.25" customHeight="1">
      <c r="B121" s="181"/>
      <c r="C121" s="182" t="s">
        <v>131</v>
      </c>
      <c r="D121" s="183" t="s">
        <v>132</v>
      </c>
      <c r="E121" s="183" t="s">
        <v>66</v>
      </c>
      <c r="F121" s="183" t="s">
        <v>133</v>
      </c>
      <c r="G121" s="183"/>
      <c r="H121" s="183"/>
      <c r="I121" s="183"/>
      <c r="J121" s="183" t="s">
        <v>134</v>
      </c>
      <c r="K121" s="183" t="s">
        <v>135</v>
      </c>
      <c r="L121" s="183" t="s">
        <v>136</v>
      </c>
      <c r="M121" s="183"/>
      <c r="N121" s="183" t="s">
        <v>108</v>
      </c>
      <c r="O121" s="183"/>
      <c r="P121" s="183"/>
      <c r="Q121" s="184"/>
      <c r="R121" s="185"/>
      <c r="T121" s="98" t="s">
        <v>137</v>
      </c>
      <c r="U121" s="99" t="s">
        <v>48</v>
      </c>
      <c r="V121" s="99" t="s">
        <v>138</v>
      </c>
      <c r="W121" s="99" t="s">
        <v>139</v>
      </c>
      <c r="X121" s="99" t="s">
        <v>140</v>
      </c>
      <c r="Y121" s="99" t="s">
        <v>141</v>
      </c>
      <c r="Z121" s="99" t="s">
        <v>142</v>
      </c>
      <c r="AA121" s="100" t="s">
        <v>143</v>
      </c>
    </row>
    <row r="122" spans="2:63" s="1" customFormat="1" ht="29.25" customHeight="1">
      <c r="B122" s="44"/>
      <c r="C122" s="102" t="s">
        <v>105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186">
        <f>BK122</f>
        <v>0</v>
      </c>
      <c r="O122" s="187"/>
      <c r="P122" s="187"/>
      <c r="Q122" s="187"/>
      <c r="R122" s="46"/>
      <c r="T122" s="101"/>
      <c r="U122" s="65"/>
      <c r="V122" s="65"/>
      <c r="W122" s="188">
        <f>W123+W132+W185+W188</f>
        <v>0</v>
      </c>
      <c r="X122" s="65"/>
      <c r="Y122" s="188">
        <f>Y123+Y132+Y185+Y188</f>
        <v>0.33033599999999996</v>
      </c>
      <c r="Z122" s="65"/>
      <c r="AA122" s="189">
        <f>AA123+AA132+AA185+AA188</f>
        <v>0</v>
      </c>
      <c r="AT122" s="20" t="s">
        <v>83</v>
      </c>
      <c r="AU122" s="20" t="s">
        <v>110</v>
      </c>
      <c r="BK122" s="190">
        <f>BK123+BK132+BK185+BK188</f>
        <v>0</v>
      </c>
    </row>
    <row r="123" spans="2:63" s="9" customFormat="1" ht="37.4" customHeight="1">
      <c r="B123" s="191"/>
      <c r="C123" s="192"/>
      <c r="D123" s="193" t="s">
        <v>111</v>
      </c>
      <c r="E123" s="193"/>
      <c r="F123" s="193"/>
      <c r="G123" s="193"/>
      <c r="H123" s="193"/>
      <c r="I123" s="193"/>
      <c r="J123" s="193"/>
      <c r="K123" s="193"/>
      <c r="L123" s="193"/>
      <c r="M123" s="193"/>
      <c r="N123" s="165">
        <f>BK123</f>
        <v>0</v>
      </c>
      <c r="O123" s="160"/>
      <c r="P123" s="160"/>
      <c r="Q123" s="160"/>
      <c r="R123" s="194"/>
      <c r="T123" s="195"/>
      <c r="U123" s="192"/>
      <c r="V123" s="192"/>
      <c r="W123" s="196">
        <f>W124</f>
        <v>0</v>
      </c>
      <c r="X123" s="192"/>
      <c r="Y123" s="196">
        <f>Y124</f>
        <v>0</v>
      </c>
      <c r="Z123" s="192"/>
      <c r="AA123" s="197">
        <f>AA124</f>
        <v>0</v>
      </c>
      <c r="AR123" s="198" t="s">
        <v>11</v>
      </c>
      <c r="AT123" s="199" t="s">
        <v>83</v>
      </c>
      <c r="AU123" s="199" t="s">
        <v>84</v>
      </c>
      <c r="AY123" s="198" t="s">
        <v>144</v>
      </c>
      <c r="BK123" s="200">
        <f>BK124</f>
        <v>0</v>
      </c>
    </row>
    <row r="124" spans="2:63" s="9" customFormat="1" ht="19.9" customHeight="1">
      <c r="B124" s="191"/>
      <c r="C124" s="192"/>
      <c r="D124" s="201" t="s">
        <v>112</v>
      </c>
      <c r="E124" s="201"/>
      <c r="F124" s="201"/>
      <c r="G124" s="201"/>
      <c r="H124" s="201"/>
      <c r="I124" s="201"/>
      <c r="J124" s="201"/>
      <c r="K124" s="201"/>
      <c r="L124" s="201"/>
      <c r="M124" s="201"/>
      <c r="N124" s="202">
        <f>BK124</f>
        <v>0</v>
      </c>
      <c r="O124" s="203"/>
      <c r="P124" s="203"/>
      <c r="Q124" s="203"/>
      <c r="R124" s="194"/>
      <c r="T124" s="195"/>
      <c r="U124" s="192"/>
      <c r="V124" s="192"/>
      <c r="W124" s="196">
        <f>SUM(W125:W131)</f>
        <v>0</v>
      </c>
      <c r="X124" s="192"/>
      <c r="Y124" s="196">
        <f>SUM(Y125:Y131)</f>
        <v>0</v>
      </c>
      <c r="Z124" s="192"/>
      <c r="AA124" s="197">
        <f>SUM(AA125:AA131)</f>
        <v>0</v>
      </c>
      <c r="AR124" s="198" t="s">
        <v>11</v>
      </c>
      <c r="AT124" s="199" t="s">
        <v>83</v>
      </c>
      <c r="AU124" s="199" t="s">
        <v>11</v>
      </c>
      <c r="AY124" s="198" t="s">
        <v>144</v>
      </c>
      <c r="BK124" s="200">
        <f>SUM(BK125:BK131)</f>
        <v>0</v>
      </c>
    </row>
    <row r="125" spans="2:65" s="1" customFormat="1" ht="25.5" customHeight="1">
      <c r="B125" s="169"/>
      <c r="C125" s="204" t="s">
        <v>11</v>
      </c>
      <c r="D125" s="204" t="s">
        <v>145</v>
      </c>
      <c r="E125" s="205" t="s">
        <v>146</v>
      </c>
      <c r="F125" s="206" t="s">
        <v>147</v>
      </c>
      <c r="G125" s="206"/>
      <c r="H125" s="206"/>
      <c r="I125" s="206"/>
      <c r="J125" s="207" t="s">
        <v>148</v>
      </c>
      <c r="K125" s="208">
        <v>1741.75</v>
      </c>
      <c r="L125" s="209">
        <v>0</v>
      </c>
      <c r="M125" s="209"/>
      <c r="N125" s="210">
        <f>ROUND(L125*K125,0)</f>
        <v>0</v>
      </c>
      <c r="O125" s="210"/>
      <c r="P125" s="210"/>
      <c r="Q125" s="210"/>
      <c r="R125" s="173"/>
      <c r="T125" s="211" t="s">
        <v>5</v>
      </c>
      <c r="U125" s="54" t="s">
        <v>51</v>
      </c>
      <c r="V125" s="45"/>
      <c r="W125" s="212">
        <f>V125*K125</f>
        <v>0</v>
      </c>
      <c r="X125" s="212">
        <v>0</v>
      </c>
      <c r="Y125" s="212">
        <f>X125*K125</f>
        <v>0</v>
      </c>
      <c r="Z125" s="212">
        <v>0</v>
      </c>
      <c r="AA125" s="213">
        <f>Z125*K125</f>
        <v>0</v>
      </c>
      <c r="AR125" s="20" t="s">
        <v>149</v>
      </c>
      <c r="AT125" s="20" t="s">
        <v>145</v>
      </c>
      <c r="AU125" s="20" t="s">
        <v>123</v>
      </c>
      <c r="AY125" s="20" t="s">
        <v>144</v>
      </c>
      <c r="BE125" s="129">
        <f>IF(U125="základní",N125,0)</f>
        <v>0</v>
      </c>
      <c r="BF125" s="129">
        <f>IF(U125="snížená",N125,0)</f>
        <v>0</v>
      </c>
      <c r="BG125" s="129">
        <f>IF(U125="zákl. přenesená",N125,0)</f>
        <v>0</v>
      </c>
      <c r="BH125" s="129">
        <f>IF(U125="sníž. přenesená",N125,0)</f>
        <v>0</v>
      </c>
      <c r="BI125" s="129">
        <f>IF(U125="nulová",N125,0)</f>
        <v>0</v>
      </c>
      <c r="BJ125" s="20" t="s">
        <v>123</v>
      </c>
      <c r="BK125" s="129">
        <f>ROUND(L125*K125,0)</f>
        <v>0</v>
      </c>
      <c r="BL125" s="20" t="s">
        <v>149</v>
      </c>
      <c r="BM125" s="20" t="s">
        <v>150</v>
      </c>
    </row>
    <row r="126" spans="2:65" s="1" customFormat="1" ht="25.5" customHeight="1">
      <c r="B126" s="169"/>
      <c r="C126" s="204" t="s">
        <v>123</v>
      </c>
      <c r="D126" s="204" t="s">
        <v>145</v>
      </c>
      <c r="E126" s="205" t="s">
        <v>151</v>
      </c>
      <c r="F126" s="206" t="s">
        <v>152</v>
      </c>
      <c r="G126" s="206"/>
      <c r="H126" s="206"/>
      <c r="I126" s="206"/>
      <c r="J126" s="207" t="s">
        <v>148</v>
      </c>
      <c r="K126" s="208">
        <v>1741.75</v>
      </c>
      <c r="L126" s="209">
        <v>0</v>
      </c>
      <c r="M126" s="209"/>
      <c r="N126" s="210">
        <f>ROUND(L126*K126,0)</f>
        <v>0</v>
      </c>
      <c r="O126" s="210"/>
      <c r="P126" s="210"/>
      <c r="Q126" s="210"/>
      <c r="R126" s="173"/>
      <c r="T126" s="211" t="s">
        <v>5</v>
      </c>
      <c r="U126" s="54" t="s">
        <v>51</v>
      </c>
      <c r="V126" s="45"/>
      <c r="W126" s="212">
        <f>V126*K126</f>
        <v>0</v>
      </c>
      <c r="X126" s="212">
        <v>0</v>
      </c>
      <c r="Y126" s="212">
        <f>X126*K126</f>
        <v>0</v>
      </c>
      <c r="Z126" s="212">
        <v>0</v>
      </c>
      <c r="AA126" s="213">
        <f>Z126*K126</f>
        <v>0</v>
      </c>
      <c r="AR126" s="20" t="s">
        <v>149</v>
      </c>
      <c r="AT126" s="20" t="s">
        <v>145</v>
      </c>
      <c r="AU126" s="20" t="s">
        <v>123</v>
      </c>
      <c r="AY126" s="20" t="s">
        <v>144</v>
      </c>
      <c r="BE126" s="129">
        <f>IF(U126="základní",N126,0)</f>
        <v>0</v>
      </c>
      <c r="BF126" s="129">
        <f>IF(U126="snížená",N126,0)</f>
        <v>0</v>
      </c>
      <c r="BG126" s="129">
        <f>IF(U126="zákl. přenesená",N126,0)</f>
        <v>0</v>
      </c>
      <c r="BH126" s="129">
        <f>IF(U126="sníž. přenesená",N126,0)</f>
        <v>0</v>
      </c>
      <c r="BI126" s="129">
        <f>IF(U126="nulová",N126,0)</f>
        <v>0</v>
      </c>
      <c r="BJ126" s="20" t="s">
        <v>123</v>
      </c>
      <c r="BK126" s="129">
        <f>ROUND(L126*K126,0)</f>
        <v>0</v>
      </c>
      <c r="BL126" s="20" t="s">
        <v>149</v>
      </c>
      <c r="BM126" s="20" t="s">
        <v>153</v>
      </c>
    </row>
    <row r="127" spans="2:65" s="1" customFormat="1" ht="25.5" customHeight="1">
      <c r="B127" s="169"/>
      <c r="C127" s="204" t="s">
        <v>154</v>
      </c>
      <c r="D127" s="204" t="s">
        <v>145</v>
      </c>
      <c r="E127" s="205" t="s">
        <v>155</v>
      </c>
      <c r="F127" s="206" t="s">
        <v>156</v>
      </c>
      <c r="G127" s="206"/>
      <c r="H127" s="206"/>
      <c r="I127" s="206"/>
      <c r="J127" s="207" t="s">
        <v>148</v>
      </c>
      <c r="K127" s="208">
        <v>1741.75</v>
      </c>
      <c r="L127" s="209">
        <v>0</v>
      </c>
      <c r="M127" s="209"/>
      <c r="N127" s="210">
        <f>ROUND(L127*K127,0)</f>
        <v>0</v>
      </c>
      <c r="O127" s="210"/>
      <c r="P127" s="210"/>
      <c r="Q127" s="210"/>
      <c r="R127" s="173"/>
      <c r="T127" s="211" t="s">
        <v>5</v>
      </c>
      <c r="U127" s="54" t="s">
        <v>51</v>
      </c>
      <c r="V127" s="45"/>
      <c r="W127" s="212">
        <f>V127*K127</f>
        <v>0</v>
      </c>
      <c r="X127" s="212">
        <v>0</v>
      </c>
      <c r="Y127" s="212">
        <f>X127*K127</f>
        <v>0</v>
      </c>
      <c r="Z127" s="212">
        <v>0</v>
      </c>
      <c r="AA127" s="213">
        <f>Z127*K127</f>
        <v>0</v>
      </c>
      <c r="AR127" s="20" t="s">
        <v>149</v>
      </c>
      <c r="AT127" s="20" t="s">
        <v>145</v>
      </c>
      <c r="AU127" s="20" t="s">
        <v>123</v>
      </c>
      <c r="AY127" s="20" t="s">
        <v>144</v>
      </c>
      <c r="BE127" s="129">
        <f>IF(U127="základní",N127,0)</f>
        <v>0</v>
      </c>
      <c r="BF127" s="129">
        <f>IF(U127="snížená",N127,0)</f>
        <v>0</v>
      </c>
      <c r="BG127" s="129">
        <f>IF(U127="zákl. přenesená",N127,0)</f>
        <v>0</v>
      </c>
      <c r="BH127" s="129">
        <f>IF(U127="sníž. přenesená",N127,0)</f>
        <v>0</v>
      </c>
      <c r="BI127" s="129">
        <f>IF(U127="nulová",N127,0)</f>
        <v>0</v>
      </c>
      <c r="BJ127" s="20" t="s">
        <v>123</v>
      </c>
      <c r="BK127" s="129">
        <f>ROUND(L127*K127,0)</f>
        <v>0</v>
      </c>
      <c r="BL127" s="20" t="s">
        <v>149</v>
      </c>
      <c r="BM127" s="20" t="s">
        <v>157</v>
      </c>
    </row>
    <row r="128" spans="2:65" s="1" customFormat="1" ht="16.5" customHeight="1">
      <c r="B128" s="169"/>
      <c r="C128" s="204" t="s">
        <v>149</v>
      </c>
      <c r="D128" s="204" t="s">
        <v>145</v>
      </c>
      <c r="E128" s="205" t="s">
        <v>158</v>
      </c>
      <c r="F128" s="206" t="s">
        <v>159</v>
      </c>
      <c r="G128" s="206"/>
      <c r="H128" s="206"/>
      <c r="I128" s="206"/>
      <c r="J128" s="207" t="s">
        <v>148</v>
      </c>
      <c r="K128" s="208">
        <v>1741.75</v>
      </c>
      <c r="L128" s="209">
        <v>0</v>
      </c>
      <c r="M128" s="209"/>
      <c r="N128" s="210">
        <f>ROUND(L128*K128,0)</f>
        <v>0</v>
      </c>
      <c r="O128" s="210"/>
      <c r="P128" s="210"/>
      <c r="Q128" s="210"/>
      <c r="R128" s="173"/>
      <c r="T128" s="211" t="s">
        <v>5</v>
      </c>
      <c r="U128" s="54" t="s">
        <v>51</v>
      </c>
      <c r="V128" s="45"/>
      <c r="W128" s="212">
        <f>V128*K128</f>
        <v>0</v>
      </c>
      <c r="X128" s="212">
        <v>0</v>
      </c>
      <c r="Y128" s="212">
        <f>X128*K128</f>
        <v>0</v>
      </c>
      <c r="Z128" s="212">
        <v>0</v>
      </c>
      <c r="AA128" s="213">
        <f>Z128*K128</f>
        <v>0</v>
      </c>
      <c r="AR128" s="20" t="s">
        <v>149</v>
      </c>
      <c r="AT128" s="20" t="s">
        <v>145</v>
      </c>
      <c r="AU128" s="20" t="s">
        <v>123</v>
      </c>
      <c r="AY128" s="20" t="s">
        <v>144</v>
      </c>
      <c r="BE128" s="129">
        <f>IF(U128="základní",N128,0)</f>
        <v>0</v>
      </c>
      <c r="BF128" s="129">
        <f>IF(U128="snížená",N128,0)</f>
        <v>0</v>
      </c>
      <c r="BG128" s="129">
        <f>IF(U128="zákl. přenesená",N128,0)</f>
        <v>0</v>
      </c>
      <c r="BH128" s="129">
        <f>IF(U128="sníž. přenesená",N128,0)</f>
        <v>0</v>
      </c>
      <c r="BI128" s="129">
        <f>IF(U128="nulová",N128,0)</f>
        <v>0</v>
      </c>
      <c r="BJ128" s="20" t="s">
        <v>123</v>
      </c>
      <c r="BK128" s="129">
        <f>ROUND(L128*K128,0)</f>
        <v>0</v>
      </c>
      <c r="BL128" s="20" t="s">
        <v>149</v>
      </c>
      <c r="BM128" s="20" t="s">
        <v>160</v>
      </c>
    </row>
    <row r="129" spans="2:65" s="1" customFormat="1" ht="25.5" customHeight="1">
      <c r="B129" s="169"/>
      <c r="C129" s="204" t="s">
        <v>161</v>
      </c>
      <c r="D129" s="204" t="s">
        <v>145</v>
      </c>
      <c r="E129" s="205" t="s">
        <v>162</v>
      </c>
      <c r="F129" s="206" t="s">
        <v>163</v>
      </c>
      <c r="G129" s="206"/>
      <c r="H129" s="206"/>
      <c r="I129" s="206"/>
      <c r="J129" s="207" t="s">
        <v>148</v>
      </c>
      <c r="K129" s="208">
        <v>1741.75</v>
      </c>
      <c r="L129" s="209">
        <v>0</v>
      </c>
      <c r="M129" s="209"/>
      <c r="N129" s="210">
        <f>ROUND(L129*K129,0)</f>
        <v>0</v>
      </c>
      <c r="O129" s="210"/>
      <c r="P129" s="210"/>
      <c r="Q129" s="210"/>
      <c r="R129" s="173"/>
      <c r="T129" s="211" t="s">
        <v>5</v>
      </c>
      <c r="U129" s="54" t="s">
        <v>51</v>
      </c>
      <c r="V129" s="45"/>
      <c r="W129" s="212">
        <f>V129*K129</f>
        <v>0</v>
      </c>
      <c r="X129" s="212">
        <v>0</v>
      </c>
      <c r="Y129" s="212">
        <f>X129*K129</f>
        <v>0</v>
      </c>
      <c r="Z129" s="212">
        <v>0</v>
      </c>
      <c r="AA129" s="213">
        <f>Z129*K129</f>
        <v>0</v>
      </c>
      <c r="AR129" s="20" t="s">
        <v>149</v>
      </c>
      <c r="AT129" s="20" t="s">
        <v>145</v>
      </c>
      <c r="AU129" s="20" t="s">
        <v>123</v>
      </c>
      <c r="AY129" s="20" t="s">
        <v>144</v>
      </c>
      <c r="BE129" s="129">
        <f>IF(U129="základní",N129,0)</f>
        <v>0</v>
      </c>
      <c r="BF129" s="129">
        <f>IF(U129="snížená",N129,0)</f>
        <v>0</v>
      </c>
      <c r="BG129" s="129">
        <f>IF(U129="zákl. přenesená",N129,0)</f>
        <v>0</v>
      </c>
      <c r="BH129" s="129">
        <f>IF(U129="sníž. přenesená",N129,0)</f>
        <v>0</v>
      </c>
      <c r="BI129" s="129">
        <f>IF(U129="nulová",N129,0)</f>
        <v>0</v>
      </c>
      <c r="BJ129" s="20" t="s">
        <v>123</v>
      </c>
      <c r="BK129" s="129">
        <f>ROUND(L129*K129,0)</f>
        <v>0</v>
      </c>
      <c r="BL129" s="20" t="s">
        <v>149</v>
      </c>
      <c r="BM129" s="20" t="s">
        <v>164</v>
      </c>
    </row>
    <row r="130" spans="2:65" s="1" customFormat="1" ht="16.5" customHeight="1">
      <c r="B130" s="169"/>
      <c r="C130" s="204" t="s">
        <v>165</v>
      </c>
      <c r="D130" s="204" t="s">
        <v>145</v>
      </c>
      <c r="E130" s="205" t="s">
        <v>166</v>
      </c>
      <c r="F130" s="206" t="s">
        <v>167</v>
      </c>
      <c r="G130" s="206"/>
      <c r="H130" s="206"/>
      <c r="I130" s="206"/>
      <c r="J130" s="207" t="s">
        <v>148</v>
      </c>
      <c r="K130" s="208">
        <v>1741.75</v>
      </c>
      <c r="L130" s="209">
        <v>0</v>
      </c>
      <c r="M130" s="209"/>
      <c r="N130" s="210">
        <f>ROUND(L130*K130,0)</f>
        <v>0</v>
      </c>
      <c r="O130" s="210"/>
      <c r="P130" s="210"/>
      <c r="Q130" s="210"/>
      <c r="R130" s="173"/>
      <c r="T130" s="211" t="s">
        <v>5</v>
      </c>
      <c r="U130" s="54" t="s">
        <v>51</v>
      </c>
      <c r="V130" s="45"/>
      <c r="W130" s="212">
        <f>V130*K130</f>
        <v>0</v>
      </c>
      <c r="X130" s="212">
        <v>0</v>
      </c>
      <c r="Y130" s="212">
        <f>X130*K130</f>
        <v>0</v>
      </c>
      <c r="Z130" s="212">
        <v>0</v>
      </c>
      <c r="AA130" s="213">
        <f>Z130*K130</f>
        <v>0</v>
      </c>
      <c r="AR130" s="20" t="s">
        <v>149</v>
      </c>
      <c r="AT130" s="20" t="s">
        <v>145</v>
      </c>
      <c r="AU130" s="20" t="s">
        <v>123</v>
      </c>
      <c r="AY130" s="20" t="s">
        <v>144</v>
      </c>
      <c r="BE130" s="129">
        <f>IF(U130="základní",N130,0)</f>
        <v>0</v>
      </c>
      <c r="BF130" s="129">
        <f>IF(U130="snížená",N130,0)</f>
        <v>0</v>
      </c>
      <c r="BG130" s="129">
        <f>IF(U130="zákl. přenesená",N130,0)</f>
        <v>0</v>
      </c>
      <c r="BH130" s="129">
        <f>IF(U130="sníž. přenesená",N130,0)</f>
        <v>0</v>
      </c>
      <c r="BI130" s="129">
        <f>IF(U130="nulová",N130,0)</f>
        <v>0</v>
      </c>
      <c r="BJ130" s="20" t="s">
        <v>123</v>
      </c>
      <c r="BK130" s="129">
        <f>ROUND(L130*K130,0)</f>
        <v>0</v>
      </c>
      <c r="BL130" s="20" t="s">
        <v>149</v>
      </c>
      <c r="BM130" s="20" t="s">
        <v>168</v>
      </c>
    </row>
    <row r="131" spans="2:65" s="1" customFormat="1" ht="25.5" customHeight="1">
      <c r="B131" s="169"/>
      <c r="C131" s="204" t="s">
        <v>169</v>
      </c>
      <c r="D131" s="204" t="s">
        <v>145</v>
      </c>
      <c r="E131" s="205" t="s">
        <v>170</v>
      </c>
      <c r="F131" s="206" t="s">
        <v>171</v>
      </c>
      <c r="G131" s="206"/>
      <c r="H131" s="206"/>
      <c r="I131" s="206"/>
      <c r="J131" s="207" t="s">
        <v>172</v>
      </c>
      <c r="K131" s="208">
        <v>28.513</v>
      </c>
      <c r="L131" s="209">
        <v>0</v>
      </c>
      <c r="M131" s="209"/>
      <c r="N131" s="210">
        <f>ROUND(L131*K131,0)</f>
        <v>0</v>
      </c>
      <c r="O131" s="210"/>
      <c r="P131" s="210"/>
      <c r="Q131" s="210"/>
      <c r="R131" s="173"/>
      <c r="T131" s="211" t="s">
        <v>5</v>
      </c>
      <c r="U131" s="54" t="s">
        <v>51</v>
      </c>
      <c r="V131" s="45"/>
      <c r="W131" s="212">
        <f>V131*K131</f>
        <v>0</v>
      </c>
      <c r="X131" s="212">
        <v>0</v>
      </c>
      <c r="Y131" s="212">
        <f>X131*K131</f>
        <v>0</v>
      </c>
      <c r="Z131" s="212">
        <v>0</v>
      </c>
      <c r="AA131" s="213">
        <f>Z131*K131</f>
        <v>0</v>
      </c>
      <c r="AR131" s="20" t="s">
        <v>149</v>
      </c>
      <c r="AT131" s="20" t="s">
        <v>145</v>
      </c>
      <c r="AU131" s="20" t="s">
        <v>123</v>
      </c>
      <c r="AY131" s="20" t="s">
        <v>144</v>
      </c>
      <c r="BE131" s="129">
        <f>IF(U131="základní",N131,0)</f>
        <v>0</v>
      </c>
      <c r="BF131" s="129">
        <f>IF(U131="snížená",N131,0)</f>
        <v>0</v>
      </c>
      <c r="BG131" s="129">
        <f>IF(U131="zákl. přenesená",N131,0)</f>
        <v>0</v>
      </c>
      <c r="BH131" s="129">
        <f>IF(U131="sníž. přenesená",N131,0)</f>
        <v>0</v>
      </c>
      <c r="BI131" s="129">
        <f>IF(U131="nulová",N131,0)</f>
        <v>0</v>
      </c>
      <c r="BJ131" s="20" t="s">
        <v>123</v>
      </c>
      <c r="BK131" s="129">
        <f>ROUND(L131*K131,0)</f>
        <v>0</v>
      </c>
      <c r="BL131" s="20" t="s">
        <v>149</v>
      </c>
      <c r="BM131" s="20" t="s">
        <v>173</v>
      </c>
    </row>
    <row r="132" spans="2:63" s="9" customFormat="1" ht="37.4" customHeight="1">
      <c r="B132" s="191"/>
      <c r="C132" s="192"/>
      <c r="D132" s="193" t="s">
        <v>113</v>
      </c>
      <c r="E132" s="193"/>
      <c r="F132" s="193"/>
      <c r="G132" s="193"/>
      <c r="H132" s="193"/>
      <c r="I132" s="193"/>
      <c r="J132" s="193"/>
      <c r="K132" s="193"/>
      <c r="L132" s="193"/>
      <c r="M132" s="193"/>
      <c r="N132" s="214">
        <f>BK132</f>
        <v>0</v>
      </c>
      <c r="O132" s="215"/>
      <c r="P132" s="215"/>
      <c r="Q132" s="215"/>
      <c r="R132" s="194"/>
      <c r="T132" s="195"/>
      <c r="U132" s="192"/>
      <c r="V132" s="192"/>
      <c r="W132" s="196">
        <f>W133+W136+W146</f>
        <v>0</v>
      </c>
      <c r="X132" s="192"/>
      <c r="Y132" s="196">
        <f>Y133+Y136+Y146</f>
        <v>0.33033599999999996</v>
      </c>
      <c r="Z132" s="192"/>
      <c r="AA132" s="197">
        <f>AA133+AA136+AA146</f>
        <v>0</v>
      </c>
      <c r="AR132" s="198" t="s">
        <v>123</v>
      </c>
      <c r="AT132" s="199" t="s">
        <v>83</v>
      </c>
      <c r="AU132" s="199" t="s">
        <v>84</v>
      </c>
      <c r="AY132" s="198" t="s">
        <v>144</v>
      </c>
      <c r="BK132" s="200">
        <f>BK133+BK136+BK146</f>
        <v>0</v>
      </c>
    </row>
    <row r="133" spans="2:63" s="9" customFormat="1" ht="19.9" customHeight="1">
      <c r="B133" s="191"/>
      <c r="C133" s="192"/>
      <c r="D133" s="201" t="s">
        <v>114</v>
      </c>
      <c r="E133" s="201"/>
      <c r="F133" s="201"/>
      <c r="G133" s="201"/>
      <c r="H133" s="201"/>
      <c r="I133" s="201"/>
      <c r="J133" s="201"/>
      <c r="K133" s="201"/>
      <c r="L133" s="201"/>
      <c r="M133" s="201"/>
      <c r="N133" s="202">
        <f>BK133</f>
        <v>0</v>
      </c>
      <c r="O133" s="203"/>
      <c r="P133" s="203"/>
      <c r="Q133" s="203"/>
      <c r="R133" s="194"/>
      <c r="T133" s="195"/>
      <c r="U133" s="192"/>
      <c r="V133" s="192"/>
      <c r="W133" s="196">
        <f>SUM(W134:W135)</f>
        <v>0</v>
      </c>
      <c r="X133" s="192"/>
      <c r="Y133" s="196">
        <f>SUM(Y134:Y135)</f>
        <v>0</v>
      </c>
      <c r="Z133" s="192"/>
      <c r="AA133" s="197">
        <f>SUM(AA134:AA135)</f>
        <v>0</v>
      </c>
      <c r="AR133" s="198" t="s">
        <v>123</v>
      </c>
      <c r="AT133" s="199" t="s">
        <v>83</v>
      </c>
      <c r="AU133" s="199" t="s">
        <v>11</v>
      </c>
      <c r="AY133" s="198" t="s">
        <v>144</v>
      </c>
      <c r="BK133" s="200">
        <f>SUM(BK134:BK135)</f>
        <v>0</v>
      </c>
    </row>
    <row r="134" spans="2:65" s="1" customFormat="1" ht="25.5" customHeight="1">
      <c r="B134" s="169"/>
      <c r="C134" s="204" t="s">
        <v>174</v>
      </c>
      <c r="D134" s="204" t="s">
        <v>145</v>
      </c>
      <c r="E134" s="205" t="s">
        <v>175</v>
      </c>
      <c r="F134" s="206" t="s">
        <v>176</v>
      </c>
      <c r="G134" s="206"/>
      <c r="H134" s="206"/>
      <c r="I134" s="206"/>
      <c r="J134" s="207" t="s">
        <v>148</v>
      </c>
      <c r="K134" s="208">
        <v>1024.995</v>
      </c>
      <c r="L134" s="209">
        <v>0</v>
      </c>
      <c r="M134" s="209"/>
      <c r="N134" s="210">
        <f>ROUND(L134*K134,0)</f>
        <v>0</v>
      </c>
      <c r="O134" s="210"/>
      <c r="P134" s="210"/>
      <c r="Q134" s="210"/>
      <c r="R134" s="173"/>
      <c r="T134" s="211" t="s">
        <v>5</v>
      </c>
      <c r="U134" s="54" t="s">
        <v>51</v>
      </c>
      <c r="V134" s="45"/>
      <c r="W134" s="212">
        <f>V134*K134</f>
        <v>0</v>
      </c>
      <c r="X134" s="212">
        <v>0</v>
      </c>
      <c r="Y134" s="212">
        <f>X134*K134</f>
        <v>0</v>
      </c>
      <c r="Z134" s="212">
        <v>0</v>
      </c>
      <c r="AA134" s="213">
        <f>Z134*K134</f>
        <v>0</v>
      </c>
      <c r="AR134" s="20" t="s">
        <v>177</v>
      </c>
      <c r="AT134" s="20" t="s">
        <v>145</v>
      </c>
      <c r="AU134" s="20" t="s">
        <v>123</v>
      </c>
      <c r="AY134" s="20" t="s">
        <v>144</v>
      </c>
      <c r="BE134" s="129">
        <f>IF(U134="základní",N134,0)</f>
        <v>0</v>
      </c>
      <c r="BF134" s="129">
        <f>IF(U134="snížená",N134,0)</f>
        <v>0</v>
      </c>
      <c r="BG134" s="129">
        <f>IF(U134="zákl. přenesená",N134,0)</f>
        <v>0</v>
      </c>
      <c r="BH134" s="129">
        <f>IF(U134="sníž. přenesená",N134,0)</f>
        <v>0</v>
      </c>
      <c r="BI134" s="129">
        <f>IF(U134="nulová",N134,0)</f>
        <v>0</v>
      </c>
      <c r="BJ134" s="20" t="s">
        <v>123</v>
      </c>
      <c r="BK134" s="129">
        <f>ROUND(L134*K134,0)</f>
        <v>0</v>
      </c>
      <c r="BL134" s="20" t="s">
        <v>177</v>
      </c>
      <c r="BM134" s="20" t="s">
        <v>178</v>
      </c>
    </row>
    <row r="135" spans="2:65" s="1" customFormat="1" ht="16.5" customHeight="1">
      <c r="B135" s="169"/>
      <c r="C135" s="204" t="s">
        <v>179</v>
      </c>
      <c r="D135" s="204" t="s">
        <v>145</v>
      </c>
      <c r="E135" s="205" t="s">
        <v>180</v>
      </c>
      <c r="F135" s="206" t="s">
        <v>181</v>
      </c>
      <c r="G135" s="206"/>
      <c r="H135" s="206"/>
      <c r="I135" s="206"/>
      <c r="J135" s="207" t="s">
        <v>148</v>
      </c>
      <c r="K135" s="208">
        <v>1024.995</v>
      </c>
      <c r="L135" s="209">
        <v>0</v>
      </c>
      <c r="M135" s="209"/>
      <c r="N135" s="210">
        <f>ROUND(L135*K135,0)</f>
        <v>0</v>
      </c>
      <c r="O135" s="210"/>
      <c r="P135" s="210"/>
      <c r="Q135" s="210"/>
      <c r="R135" s="173"/>
      <c r="T135" s="211" t="s">
        <v>5</v>
      </c>
      <c r="U135" s="54" t="s">
        <v>51</v>
      </c>
      <c r="V135" s="45"/>
      <c r="W135" s="212">
        <f>V135*K135</f>
        <v>0</v>
      </c>
      <c r="X135" s="212">
        <v>0</v>
      </c>
      <c r="Y135" s="212">
        <f>X135*K135</f>
        <v>0</v>
      </c>
      <c r="Z135" s="212">
        <v>0</v>
      </c>
      <c r="AA135" s="213">
        <f>Z135*K135</f>
        <v>0</v>
      </c>
      <c r="AR135" s="20" t="s">
        <v>177</v>
      </c>
      <c r="AT135" s="20" t="s">
        <v>145</v>
      </c>
      <c r="AU135" s="20" t="s">
        <v>123</v>
      </c>
      <c r="AY135" s="20" t="s">
        <v>144</v>
      </c>
      <c r="BE135" s="129">
        <f>IF(U135="základní",N135,0)</f>
        <v>0</v>
      </c>
      <c r="BF135" s="129">
        <f>IF(U135="snížená",N135,0)</f>
        <v>0</v>
      </c>
      <c r="BG135" s="129">
        <f>IF(U135="zákl. přenesená",N135,0)</f>
        <v>0</v>
      </c>
      <c r="BH135" s="129">
        <f>IF(U135="sníž. přenesená",N135,0)</f>
        <v>0</v>
      </c>
      <c r="BI135" s="129">
        <f>IF(U135="nulová",N135,0)</f>
        <v>0</v>
      </c>
      <c r="BJ135" s="20" t="s">
        <v>123</v>
      </c>
      <c r="BK135" s="129">
        <f>ROUND(L135*K135,0)</f>
        <v>0</v>
      </c>
      <c r="BL135" s="20" t="s">
        <v>177</v>
      </c>
      <c r="BM135" s="20" t="s">
        <v>182</v>
      </c>
    </row>
    <row r="136" spans="2:63" s="9" customFormat="1" ht="29.85" customHeight="1">
      <c r="B136" s="191"/>
      <c r="C136" s="192"/>
      <c r="D136" s="201" t="s">
        <v>115</v>
      </c>
      <c r="E136" s="201"/>
      <c r="F136" s="201"/>
      <c r="G136" s="201"/>
      <c r="H136" s="201"/>
      <c r="I136" s="201"/>
      <c r="J136" s="201"/>
      <c r="K136" s="201"/>
      <c r="L136" s="201"/>
      <c r="M136" s="201"/>
      <c r="N136" s="216">
        <f>BK136</f>
        <v>0</v>
      </c>
      <c r="O136" s="217"/>
      <c r="P136" s="217"/>
      <c r="Q136" s="217"/>
      <c r="R136" s="194"/>
      <c r="T136" s="195"/>
      <c r="U136" s="192"/>
      <c r="V136" s="192"/>
      <c r="W136" s="196">
        <f>SUM(W137:W145)</f>
        <v>0</v>
      </c>
      <c r="X136" s="192"/>
      <c r="Y136" s="196">
        <f>SUM(Y137:Y145)</f>
        <v>0</v>
      </c>
      <c r="Z136" s="192"/>
      <c r="AA136" s="197">
        <f>SUM(AA137:AA145)</f>
        <v>0</v>
      </c>
      <c r="AR136" s="198" t="s">
        <v>123</v>
      </c>
      <c r="AT136" s="199" t="s">
        <v>83</v>
      </c>
      <c r="AU136" s="199" t="s">
        <v>11</v>
      </c>
      <c r="AY136" s="198" t="s">
        <v>144</v>
      </c>
      <c r="BK136" s="200">
        <f>SUM(BK137:BK145)</f>
        <v>0</v>
      </c>
    </row>
    <row r="137" spans="2:65" s="1" customFormat="1" ht="38.25" customHeight="1">
      <c r="B137" s="169"/>
      <c r="C137" s="204" t="s">
        <v>29</v>
      </c>
      <c r="D137" s="204" t="s">
        <v>145</v>
      </c>
      <c r="E137" s="205" t="s">
        <v>183</v>
      </c>
      <c r="F137" s="206" t="s">
        <v>184</v>
      </c>
      <c r="G137" s="206"/>
      <c r="H137" s="206"/>
      <c r="I137" s="206"/>
      <c r="J137" s="207" t="s">
        <v>148</v>
      </c>
      <c r="K137" s="208">
        <v>122.931</v>
      </c>
      <c r="L137" s="209">
        <v>0</v>
      </c>
      <c r="M137" s="209"/>
      <c r="N137" s="210">
        <f>ROUND(L137*K137,0)</f>
        <v>0</v>
      </c>
      <c r="O137" s="210"/>
      <c r="P137" s="210"/>
      <c r="Q137" s="210"/>
      <c r="R137" s="173"/>
      <c r="T137" s="211" t="s">
        <v>5</v>
      </c>
      <c r="U137" s="54" t="s">
        <v>51</v>
      </c>
      <c r="V137" s="45"/>
      <c r="W137" s="212">
        <f>V137*K137</f>
        <v>0</v>
      </c>
      <c r="X137" s="212">
        <v>0</v>
      </c>
      <c r="Y137" s="212">
        <f>X137*K137</f>
        <v>0</v>
      </c>
      <c r="Z137" s="212">
        <v>0</v>
      </c>
      <c r="AA137" s="213">
        <f>Z137*K137</f>
        <v>0</v>
      </c>
      <c r="AR137" s="20" t="s">
        <v>177</v>
      </c>
      <c r="AT137" s="20" t="s">
        <v>145</v>
      </c>
      <c r="AU137" s="20" t="s">
        <v>123</v>
      </c>
      <c r="AY137" s="20" t="s">
        <v>144</v>
      </c>
      <c r="BE137" s="129">
        <f>IF(U137="základní",N137,0)</f>
        <v>0</v>
      </c>
      <c r="BF137" s="129">
        <f>IF(U137="snížená",N137,0)</f>
        <v>0</v>
      </c>
      <c r="BG137" s="129">
        <f>IF(U137="zákl. přenesená",N137,0)</f>
        <v>0</v>
      </c>
      <c r="BH137" s="129">
        <f>IF(U137="sníž. přenesená",N137,0)</f>
        <v>0</v>
      </c>
      <c r="BI137" s="129">
        <f>IF(U137="nulová",N137,0)</f>
        <v>0</v>
      </c>
      <c r="BJ137" s="20" t="s">
        <v>123</v>
      </c>
      <c r="BK137" s="129">
        <f>ROUND(L137*K137,0)</f>
        <v>0</v>
      </c>
      <c r="BL137" s="20" t="s">
        <v>177</v>
      </c>
      <c r="BM137" s="20" t="s">
        <v>185</v>
      </c>
    </row>
    <row r="138" spans="2:65" s="1" customFormat="1" ht="38.25" customHeight="1">
      <c r="B138" s="169"/>
      <c r="C138" s="204" t="s">
        <v>186</v>
      </c>
      <c r="D138" s="204" t="s">
        <v>145</v>
      </c>
      <c r="E138" s="205" t="s">
        <v>187</v>
      </c>
      <c r="F138" s="206" t="s">
        <v>188</v>
      </c>
      <c r="G138" s="206"/>
      <c r="H138" s="206"/>
      <c r="I138" s="206"/>
      <c r="J138" s="207" t="s">
        <v>148</v>
      </c>
      <c r="K138" s="208">
        <v>1024.995</v>
      </c>
      <c r="L138" s="209">
        <v>0</v>
      </c>
      <c r="M138" s="209"/>
      <c r="N138" s="210">
        <f>ROUND(L138*K138,0)</f>
        <v>0</v>
      </c>
      <c r="O138" s="210"/>
      <c r="P138" s="210"/>
      <c r="Q138" s="210"/>
      <c r="R138" s="173"/>
      <c r="T138" s="211" t="s">
        <v>5</v>
      </c>
      <c r="U138" s="54" t="s">
        <v>51</v>
      </c>
      <c r="V138" s="45"/>
      <c r="W138" s="212">
        <f>V138*K138</f>
        <v>0</v>
      </c>
      <c r="X138" s="212">
        <v>0</v>
      </c>
      <c r="Y138" s="212">
        <f>X138*K138</f>
        <v>0</v>
      </c>
      <c r="Z138" s="212">
        <v>0</v>
      </c>
      <c r="AA138" s="213">
        <f>Z138*K138</f>
        <v>0</v>
      </c>
      <c r="AR138" s="20" t="s">
        <v>177</v>
      </c>
      <c r="AT138" s="20" t="s">
        <v>145</v>
      </c>
      <c r="AU138" s="20" t="s">
        <v>123</v>
      </c>
      <c r="AY138" s="20" t="s">
        <v>144</v>
      </c>
      <c r="BE138" s="129">
        <f>IF(U138="základní",N138,0)</f>
        <v>0</v>
      </c>
      <c r="BF138" s="129">
        <f>IF(U138="snížená",N138,0)</f>
        <v>0</v>
      </c>
      <c r="BG138" s="129">
        <f>IF(U138="zákl. přenesená",N138,0)</f>
        <v>0</v>
      </c>
      <c r="BH138" s="129">
        <f>IF(U138="sníž. přenesená",N138,0)</f>
        <v>0</v>
      </c>
      <c r="BI138" s="129">
        <f>IF(U138="nulová",N138,0)</f>
        <v>0</v>
      </c>
      <c r="BJ138" s="20" t="s">
        <v>123</v>
      </c>
      <c r="BK138" s="129">
        <f>ROUND(L138*K138,0)</f>
        <v>0</v>
      </c>
      <c r="BL138" s="20" t="s">
        <v>177</v>
      </c>
      <c r="BM138" s="20" t="s">
        <v>189</v>
      </c>
    </row>
    <row r="139" spans="2:65" s="1" customFormat="1" ht="38.25" customHeight="1">
      <c r="B139" s="169"/>
      <c r="C139" s="204" t="s">
        <v>190</v>
      </c>
      <c r="D139" s="204" t="s">
        <v>145</v>
      </c>
      <c r="E139" s="205" t="s">
        <v>191</v>
      </c>
      <c r="F139" s="206" t="s">
        <v>192</v>
      </c>
      <c r="G139" s="206"/>
      <c r="H139" s="206"/>
      <c r="I139" s="206"/>
      <c r="J139" s="207" t="s">
        <v>148</v>
      </c>
      <c r="K139" s="208">
        <v>1024.995</v>
      </c>
      <c r="L139" s="209">
        <v>0</v>
      </c>
      <c r="M139" s="209"/>
      <c r="N139" s="210">
        <f>ROUND(L139*K139,0)</f>
        <v>0</v>
      </c>
      <c r="O139" s="210"/>
      <c r="P139" s="210"/>
      <c r="Q139" s="210"/>
      <c r="R139" s="173"/>
      <c r="T139" s="211" t="s">
        <v>5</v>
      </c>
      <c r="U139" s="54" t="s">
        <v>51</v>
      </c>
      <c r="V139" s="45"/>
      <c r="W139" s="212">
        <f>V139*K139</f>
        <v>0</v>
      </c>
      <c r="X139" s="212">
        <v>0</v>
      </c>
      <c r="Y139" s="212">
        <f>X139*K139</f>
        <v>0</v>
      </c>
      <c r="Z139" s="212">
        <v>0</v>
      </c>
      <c r="AA139" s="213">
        <f>Z139*K139</f>
        <v>0</v>
      </c>
      <c r="AR139" s="20" t="s">
        <v>177</v>
      </c>
      <c r="AT139" s="20" t="s">
        <v>145</v>
      </c>
      <c r="AU139" s="20" t="s">
        <v>123</v>
      </c>
      <c r="AY139" s="20" t="s">
        <v>144</v>
      </c>
      <c r="BE139" s="129">
        <f>IF(U139="základní",N139,0)</f>
        <v>0</v>
      </c>
      <c r="BF139" s="129">
        <f>IF(U139="snížená",N139,0)</f>
        <v>0</v>
      </c>
      <c r="BG139" s="129">
        <f>IF(U139="zákl. přenesená",N139,0)</f>
        <v>0</v>
      </c>
      <c r="BH139" s="129">
        <f>IF(U139="sníž. přenesená",N139,0)</f>
        <v>0</v>
      </c>
      <c r="BI139" s="129">
        <f>IF(U139="nulová",N139,0)</f>
        <v>0</v>
      </c>
      <c r="BJ139" s="20" t="s">
        <v>123</v>
      </c>
      <c r="BK139" s="129">
        <f>ROUND(L139*K139,0)</f>
        <v>0</v>
      </c>
      <c r="BL139" s="20" t="s">
        <v>177</v>
      </c>
      <c r="BM139" s="20" t="s">
        <v>193</v>
      </c>
    </row>
    <row r="140" spans="2:65" s="1" customFormat="1" ht="25.5" customHeight="1">
      <c r="B140" s="169"/>
      <c r="C140" s="204" t="s">
        <v>194</v>
      </c>
      <c r="D140" s="204" t="s">
        <v>145</v>
      </c>
      <c r="E140" s="205" t="s">
        <v>195</v>
      </c>
      <c r="F140" s="206" t="s">
        <v>196</v>
      </c>
      <c r="G140" s="206"/>
      <c r="H140" s="206"/>
      <c r="I140" s="206"/>
      <c r="J140" s="207" t="s">
        <v>148</v>
      </c>
      <c r="K140" s="208">
        <v>122.931</v>
      </c>
      <c r="L140" s="209">
        <v>0</v>
      </c>
      <c r="M140" s="209"/>
      <c r="N140" s="210">
        <f>ROUND(L140*K140,0)</f>
        <v>0</v>
      </c>
      <c r="O140" s="210"/>
      <c r="P140" s="210"/>
      <c r="Q140" s="210"/>
      <c r="R140" s="173"/>
      <c r="T140" s="211" t="s">
        <v>5</v>
      </c>
      <c r="U140" s="54" t="s">
        <v>51</v>
      </c>
      <c r="V140" s="45"/>
      <c r="W140" s="212">
        <f>V140*K140</f>
        <v>0</v>
      </c>
      <c r="X140" s="212">
        <v>0</v>
      </c>
      <c r="Y140" s="212">
        <f>X140*K140</f>
        <v>0</v>
      </c>
      <c r="Z140" s="212">
        <v>0</v>
      </c>
      <c r="AA140" s="213">
        <f>Z140*K140</f>
        <v>0</v>
      </c>
      <c r="AR140" s="20" t="s">
        <v>177</v>
      </c>
      <c r="AT140" s="20" t="s">
        <v>145</v>
      </c>
      <c r="AU140" s="20" t="s">
        <v>123</v>
      </c>
      <c r="AY140" s="20" t="s">
        <v>144</v>
      </c>
      <c r="BE140" s="129">
        <f>IF(U140="základní",N140,0)</f>
        <v>0</v>
      </c>
      <c r="BF140" s="129">
        <f>IF(U140="snížená",N140,0)</f>
        <v>0</v>
      </c>
      <c r="BG140" s="129">
        <f>IF(U140="zákl. přenesená",N140,0)</f>
        <v>0</v>
      </c>
      <c r="BH140" s="129">
        <f>IF(U140="sníž. přenesená",N140,0)</f>
        <v>0</v>
      </c>
      <c r="BI140" s="129">
        <f>IF(U140="nulová",N140,0)</f>
        <v>0</v>
      </c>
      <c r="BJ140" s="20" t="s">
        <v>123</v>
      </c>
      <c r="BK140" s="129">
        <f>ROUND(L140*K140,0)</f>
        <v>0</v>
      </c>
      <c r="BL140" s="20" t="s">
        <v>177</v>
      </c>
      <c r="BM140" s="20" t="s">
        <v>197</v>
      </c>
    </row>
    <row r="141" spans="2:65" s="1" customFormat="1" ht="25.5" customHeight="1">
      <c r="B141" s="169"/>
      <c r="C141" s="204" t="s">
        <v>198</v>
      </c>
      <c r="D141" s="204" t="s">
        <v>145</v>
      </c>
      <c r="E141" s="205" t="s">
        <v>199</v>
      </c>
      <c r="F141" s="206" t="s">
        <v>200</v>
      </c>
      <c r="G141" s="206"/>
      <c r="H141" s="206"/>
      <c r="I141" s="206"/>
      <c r="J141" s="207" t="s">
        <v>172</v>
      </c>
      <c r="K141" s="208">
        <v>28.288</v>
      </c>
      <c r="L141" s="209">
        <v>0</v>
      </c>
      <c r="M141" s="209"/>
      <c r="N141" s="210">
        <f>ROUND(L141*K141,0)</f>
        <v>0</v>
      </c>
      <c r="O141" s="210"/>
      <c r="P141" s="210"/>
      <c r="Q141" s="210"/>
      <c r="R141" s="173"/>
      <c r="T141" s="211" t="s">
        <v>5</v>
      </c>
      <c r="U141" s="54" t="s">
        <v>51</v>
      </c>
      <c r="V141" s="45"/>
      <c r="W141" s="212">
        <f>V141*K141</f>
        <v>0</v>
      </c>
      <c r="X141" s="212">
        <v>0</v>
      </c>
      <c r="Y141" s="212">
        <f>X141*K141</f>
        <v>0</v>
      </c>
      <c r="Z141" s="212">
        <v>0</v>
      </c>
      <c r="AA141" s="213">
        <f>Z141*K141</f>
        <v>0</v>
      </c>
      <c r="AR141" s="20" t="s">
        <v>177</v>
      </c>
      <c r="AT141" s="20" t="s">
        <v>145</v>
      </c>
      <c r="AU141" s="20" t="s">
        <v>123</v>
      </c>
      <c r="AY141" s="20" t="s">
        <v>144</v>
      </c>
      <c r="BE141" s="129">
        <f>IF(U141="základní",N141,0)</f>
        <v>0</v>
      </c>
      <c r="BF141" s="129">
        <f>IF(U141="snížená",N141,0)</f>
        <v>0</v>
      </c>
      <c r="BG141" s="129">
        <f>IF(U141="zákl. přenesená",N141,0)</f>
        <v>0</v>
      </c>
      <c r="BH141" s="129">
        <f>IF(U141="sníž. přenesená",N141,0)</f>
        <v>0</v>
      </c>
      <c r="BI141" s="129">
        <f>IF(U141="nulová",N141,0)</f>
        <v>0</v>
      </c>
      <c r="BJ141" s="20" t="s">
        <v>123</v>
      </c>
      <c r="BK141" s="129">
        <f>ROUND(L141*K141,0)</f>
        <v>0</v>
      </c>
      <c r="BL141" s="20" t="s">
        <v>177</v>
      </c>
      <c r="BM141" s="20" t="s">
        <v>201</v>
      </c>
    </row>
    <row r="142" spans="2:65" s="1" customFormat="1" ht="16.5" customHeight="1">
      <c r="B142" s="169"/>
      <c r="C142" s="204" t="s">
        <v>12</v>
      </c>
      <c r="D142" s="204" t="s">
        <v>145</v>
      </c>
      <c r="E142" s="205" t="s">
        <v>202</v>
      </c>
      <c r="F142" s="206" t="s">
        <v>203</v>
      </c>
      <c r="G142" s="206"/>
      <c r="H142" s="206"/>
      <c r="I142" s="206"/>
      <c r="J142" s="207" t="s">
        <v>172</v>
      </c>
      <c r="K142" s="208">
        <v>14.144</v>
      </c>
      <c r="L142" s="209">
        <v>0</v>
      </c>
      <c r="M142" s="209"/>
      <c r="N142" s="210">
        <f>ROUND(L142*K142,0)</f>
        <v>0</v>
      </c>
      <c r="O142" s="210"/>
      <c r="P142" s="210"/>
      <c r="Q142" s="210"/>
      <c r="R142" s="173"/>
      <c r="T142" s="211" t="s">
        <v>5</v>
      </c>
      <c r="U142" s="54" t="s">
        <v>51</v>
      </c>
      <c r="V142" s="45"/>
      <c r="W142" s="212">
        <f>V142*K142</f>
        <v>0</v>
      </c>
      <c r="X142" s="212">
        <v>0</v>
      </c>
      <c r="Y142" s="212">
        <f>X142*K142</f>
        <v>0</v>
      </c>
      <c r="Z142" s="212">
        <v>0</v>
      </c>
      <c r="AA142" s="213">
        <f>Z142*K142</f>
        <v>0</v>
      </c>
      <c r="AR142" s="20" t="s">
        <v>177</v>
      </c>
      <c r="AT142" s="20" t="s">
        <v>145</v>
      </c>
      <c r="AU142" s="20" t="s">
        <v>123</v>
      </c>
      <c r="AY142" s="20" t="s">
        <v>144</v>
      </c>
      <c r="BE142" s="129">
        <f>IF(U142="základní",N142,0)</f>
        <v>0</v>
      </c>
      <c r="BF142" s="129">
        <f>IF(U142="snížená",N142,0)</f>
        <v>0</v>
      </c>
      <c r="BG142" s="129">
        <f>IF(U142="zákl. přenesená",N142,0)</f>
        <v>0</v>
      </c>
      <c r="BH142" s="129">
        <f>IF(U142="sníž. přenesená",N142,0)</f>
        <v>0</v>
      </c>
      <c r="BI142" s="129">
        <f>IF(U142="nulová",N142,0)</f>
        <v>0</v>
      </c>
      <c r="BJ142" s="20" t="s">
        <v>123</v>
      </c>
      <c r="BK142" s="129">
        <f>ROUND(L142*K142,0)</f>
        <v>0</v>
      </c>
      <c r="BL142" s="20" t="s">
        <v>177</v>
      </c>
      <c r="BM142" s="20" t="s">
        <v>204</v>
      </c>
    </row>
    <row r="143" spans="2:65" s="1" customFormat="1" ht="25.5" customHeight="1">
      <c r="B143" s="169"/>
      <c r="C143" s="204" t="s">
        <v>177</v>
      </c>
      <c r="D143" s="204" t="s">
        <v>145</v>
      </c>
      <c r="E143" s="205" t="s">
        <v>205</v>
      </c>
      <c r="F143" s="206" t="s">
        <v>206</v>
      </c>
      <c r="G143" s="206"/>
      <c r="H143" s="206"/>
      <c r="I143" s="206"/>
      <c r="J143" s="207" t="s">
        <v>172</v>
      </c>
      <c r="K143" s="208">
        <v>14.144</v>
      </c>
      <c r="L143" s="209">
        <v>0</v>
      </c>
      <c r="M143" s="209"/>
      <c r="N143" s="210">
        <f>ROUND(L143*K143,0)</f>
        <v>0</v>
      </c>
      <c r="O143" s="210"/>
      <c r="P143" s="210"/>
      <c r="Q143" s="210"/>
      <c r="R143" s="173"/>
      <c r="T143" s="211" t="s">
        <v>5</v>
      </c>
      <c r="U143" s="54" t="s">
        <v>51</v>
      </c>
      <c r="V143" s="45"/>
      <c r="W143" s="212">
        <f>V143*K143</f>
        <v>0</v>
      </c>
      <c r="X143" s="212">
        <v>0</v>
      </c>
      <c r="Y143" s="212">
        <f>X143*K143</f>
        <v>0</v>
      </c>
      <c r="Z143" s="212">
        <v>0</v>
      </c>
      <c r="AA143" s="213">
        <f>Z143*K143</f>
        <v>0</v>
      </c>
      <c r="AR143" s="20" t="s">
        <v>177</v>
      </c>
      <c r="AT143" s="20" t="s">
        <v>145</v>
      </c>
      <c r="AU143" s="20" t="s">
        <v>123</v>
      </c>
      <c r="AY143" s="20" t="s">
        <v>144</v>
      </c>
      <c r="BE143" s="129">
        <f>IF(U143="základní",N143,0)</f>
        <v>0</v>
      </c>
      <c r="BF143" s="129">
        <f>IF(U143="snížená",N143,0)</f>
        <v>0</v>
      </c>
      <c r="BG143" s="129">
        <f>IF(U143="zákl. přenesená",N143,0)</f>
        <v>0</v>
      </c>
      <c r="BH143" s="129">
        <f>IF(U143="sníž. přenesená",N143,0)</f>
        <v>0</v>
      </c>
      <c r="BI143" s="129">
        <f>IF(U143="nulová",N143,0)</f>
        <v>0</v>
      </c>
      <c r="BJ143" s="20" t="s">
        <v>123</v>
      </c>
      <c r="BK143" s="129">
        <f>ROUND(L143*K143,0)</f>
        <v>0</v>
      </c>
      <c r="BL143" s="20" t="s">
        <v>177</v>
      </c>
      <c r="BM143" s="20" t="s">
        <v>207</v>
      </c>
    </row>
    <row r="144" spans="2:65" s="1" customFormat="1" ht="16.5" customHeight="1">
      <c r="B144" s="169"/>
      <c r="C144" s="204" t="s">
        <v>208</v>
      </c>
      <c r="D144" s="204" t="s">
        <v>145</v>
      </c>
      <c r="E144" s="205" t="s">
        <v>209</v>
      </c>
      <c r="F144" s="206" t="s">
        <v>210</v>
      </c>
      <c r="G144" s="206"/>
      <c r="H144" s="206"/>
      <c r="I144" s="206"/>
      <c r="J144" s="207" t="s">
        <v>172</v>
      </c>
      <c r="K144" s="208">
        <v>14.144</v>
      </c>
      <c r="L144" s="209">
        <v>0</v>
      </c>
      <c r="M144" s="209"/>
      <c r="N144" s="210">
        <f>ROUND(L144*K144,0)</f>
        <v>0</v>
      </c>
      <c r="O144" s="210"/>
      <c r="P144" s="210"/>
      <c r="Q144" s="210"/>
      <c r="R144" s="173"/>
      <c r="T144" s="211" t="s">
        <v>5</v>
      </c>
      <c r="U144" s="54" t="s">
        <v>51</v>
      </c>
      <c r="V144" s="45"/>
      <c r="W144" s="212">
        <f>V144*K144</f>
        <v>0</v>
      </c>
      <c r="X144" s="212">
        <v>0</v>
      </c>
      <c r="Y144" s="212">
        <f>X144*K144</f>
        <v>0</v>
      </c>
      <c r="Z144" s="212">
        <v>0</v>
      </c>
      <c r="AA144" s="213">
        <f>Z144*K144</f>
        <v>0</v>
      </c>
      <c r="AR144" s="20" t="s">
        <v>177</v>
      </c>
      <c r="AT144" s="20" t="s">
        <v>145</v>
      </c>
      <c r="AU144" s="20" t="s">
        <v>123</v>
      </c>
      <c r="AY144" s="20" t="s">
        <v>144</v>
      </c>
      <c r="BE144" s="129">
        <f>IF(U144="základní",N144,0)</f>
        <v>0</v>
      </c>
      <c r="BF144" s="129">
        <f>IF(U144="snížená",N144,0)</f>
        <v>0</v>
      </c>
      <c r="BG144" s="129">
        <f>IF(U144="zákl. přenesená",N144,0)</f>
        <v>0</v>
      </c>
      <c r="BH144" s="129">
        <f>IF(U144="sníž. přenesená",N144,0)</f>
        <v>0</v>
      </c>
      <c r="BI144" s="129">
        <f>IF(U144="nulová",N144,0)</f>
        <v>0</v>
      </c>
      <c r="BJ144" s="20" t="s">
        <v>123</v>
      </c>
      <c r="BK144" s="129">
        <f>ROUND(L144*K144,0)</f>
        <v>0</v>
      </c>
      <c r="BL144" s="20" t="s">
        <v>177</v>
      </c>
      <c r="BM144" s="20" t="s">
        <v>211</v>
      </c>
    </row>
    <row r="145" spans="2:65" s="1" customFormat="1" ht="25.5" customHeight="1">
      <c r="B145" s="169"/>
      <c r="C145" s="204" t="s">
        <v>212</v>
      </c>
      <c r="D145" s="204" t="s">
        <v>145</v>
      </c>
      <c r="E145" s="205" t="s">
        <v>213</v>
      </c>
      <c r="F145" s="206" t="s">
        <v>214</v>
      </c>
      <c r="G145" s="206"/>
      <c r="H145" s="206"/>
      <c r="I145" s="206"/>
      <c r="J145" s="207" t="s">
        <v>172</v>
      </c>
      <c r="K145" s="208">
        <v>5.199</v>
      </c>
      <c r="L145" s="209">
        <v>0</v>
      </c>
      <c r="M145" s="209"/>
      <c r="N145" s="210">
        <f>ROUND(L145*K145,0)</f>
        <v>0</v>
      </c>
      <c r="O145" s="210"/>
      <c r="P145" s="210"/>
      <c r="Q145" s="210"/>
      <c r="R145" s="173"/>
      <c r="T145" s="211" t="s">
        <v>5</v>
      </c>
      <c r="U145" s="54" t="s">
        <v>51</v>
      </c>
      <c r="V145" s="45"/>
      <c r="W145" s="212">
        <f>V145*K145</f>
        <v>0</v>
      </c>
      <c r="X145" s="212">
        <v>0</v>
      </c>
      <c r="Y145" s="212">
        <f>X145*K145</f>
        <v>0</v>
      </c>
      <c r="Z145" s="212">
        <v>0</v>
      </c>
      <c r="AA145" s="213">
        <f>Z145*K145</f>
        <v>0</v>
      </c>
      <c r="AR145" s="20" t="s">
        <v>177</v>
      </c>
      <c r="AT145" s="20" t="s">
        <v>145</v>
      </c>
      <c r="AU145" s="20" t="s">
        <v>123</v>
      </c>
      <c r="AY145" s="20" t="s">
        <v>144</v>
      </c>
      <c r="BE145" s="129">
        <f>IF(U145="základní",N145,0)</f>
        <v>0</v>
      </c>
      <c r="BF145" s="129">
        <f>IF(U145="snížená",N145,0)</f>
        <v>0</v>
      </c>
      <c r="BG145" s="129">
        <f>IF(U145="zákl. přenesená",N145,0)</f>
        <v>0</v>
      </c>
      <c r="BH145" s="129">
        <f>IF(U145="sníž. přenesená",N145,0)</f>
        <v>0</v>
      </c>
      <c r="BI145" s="129">
        <f>IF(U145="nulová",N145,0)</f>
        <v>0</v>
      </c>
      <c r="BJ145" s="20" t="s">
        <v>123</v>
      </c>
      <c r="BK145" s="129">
        <f>ROUND(L145*K145,0)</f>
        <v>0</v>
      </c>
      <c r="BL145" s="20" t="s">
        <v>177</v>
      </c>
      <c r="BM145" s="20" t="s">
        <v>215</v>
      </c>
    </row>
    <row r="146" spans="2:63" s="9" customFormat="1" ht="29.85" customHeight="1">
      <c r="B146" s="191"/>
      <c r="C146" s="192"/>
      <c r="D146" s="201" t="s">
        <v>116</v>
      </c>
      <c r="E146" s="201"/>
      <c r="F146" s="201"/>
      <c r="G146" s="201"/>
      <c r="H146" s="201"/>
      <c r="I146" s="201"/>
      <c r="J146" s="201"/>
      <c r="K146" s="201"/>
      <c r="L146" s="201"/>
      <c r="M146" s="201"/>
      <c r="N146" s="216">
        <f>BK146</f>
        <v>0</v>
      </c>
      <c r="O146" s="217"/>
      <c r="P146" s="217"/>
      <c r="Q146" s="217"/>
      <c r="R146" s="194"/>
      <c r="T146" s="195"/>
      <c r="U146" s="192"/>
      <c r="V146" s="192"/>
      <c r="W146" s="196">
        <f>SUM(W147:W184)</f>
        <v>0</v>
      </c>
      <c r="X146" s="192"/>
      <c r="Y146" s="196">
        <f>SUM(Y147:Y184)</f>
        <v>0.33033599999999996</v>
      </c>
      <c r="Z146" s="192"/>
      <c r="AA146" s="197">
        <f>SUM(AA147:AA184)</f>
        <v>0</v>
      </c>
      <c r="AR146" s="198" t="s">
        <v>123</v>
      </c>
      <c r="AT146" s="199" t="s">
        <v>83</v>
      </c>
      <c r="AU146" s="199" t="s">
        <v>11</v>
      </c>
      <c r="AY146" s="198" t="s">
        <v>144</v>
      </c>
      <c r="BK146" s="200">
        <f>SUM(BK147:BK184)</f>
        <v>0</v>
      </c>
    </row>
    <row r="147" spans="2:65" s="1" customFormat="1" ht="25.5" customHeight="1">
      <c r="B147" s="169"/>
      <c r="C147" s="204" t="s">
        <v>216</v>
      </c>
      <c r="D147" s="204" t="s">
        <v>145</v>
      </c>
      <c r="E147" s="205" t="s">
        <v>217</v>
      </c>
      <c r="F147" s="206" t="s">
        <v>218</v>
      </c>
      <c r="G147" s="206"/>
      <c r="H147" s="206"/>
      <c r="I147" s="206"/>
      <c r="J147" s="207" t="s">
        <v>219</v>
      </c>
      <c r="K147" s="208">
        <v>127.2</v>
      </c>
      <c r="L147" s="209">
        <v>0</v>
      </c>
      <c r="M147" s="209"/>
      <c r="N147" s="210">
        <f>ROUND(L147*K147,0)</f>
        <v>0</v>
      </c>
      <c r="O147" s="210"/>
      <c r="P147" s="210"/>
      <c r="Q147" s="210"/>
      <c r="R147" s="173"/>
      <c r="T147" s="211" t="s">
        <v>5</v>
      </c>
      <c r="U147" s="54" t="s">
        <v>51</v>
      </c>
      <c r="V147" s="45"/>
      <c r="W147" s="212">
        <f>V147*K147</f>
        <v>0</v>
      </c>
      <c r="X147" s="212">
        <v>0</v>
      </c>
      <c r="Y147" s="212">
        <f>X147*K147</f>
        <v>0</v>
      </c>
      <c r="Z147" s="212">
        <v>0</v>
      </c>
      <c r="AA147" s="213">
        <f>Z147*K147</f>
        <v>0</v>
      </c>
      <c r="AR147" s="20" t="s">
        <v>177</v>
      </c>
      <c r="AT147" s="20" t="s">
        <v>145</v>
      </c>
      <c r="AU147" s="20" t="s">
        <v>123</v>
      </c>
      <c r="AY147" s="20" t="s">
        <v>144</v>
      </c>
      <c r="BE147" s="129">
        <f>IF(U147="základní",N147,0)</f>
        <v>0</v>
      </c>
      <c r="BF147" s="129">
        <f>IF(U147="snížená",N147,0)</f>
        <v>0</v>
      </c>
      <c r="BG147" s="129">
        <f>IF(U147="zákl. přenesená",N147,0)</f>
        <v>0</v>
      </c>
      <c r="BH147" s="129">
        <f>IF(U147="sníž. přenesená",N147,0)</f>
        <v>0</v>
      </c>
      <c r="BI147" s="129">
        <f>IF(U147="nulová",N147,0)</f>
        <v>0</v>
      </c>
      <c r="BJ147" s="20" t="s">
        <v>123</v>
      </c>
      <c r="BK147" s="129">
        <f>ROUND(L147*K147,0)</f>
        <v>0</v>
      </c>
      <c r="BL147" s="20" t="s">
        <v>177</v>
      </c>
      <c r="BM147" s="20" t="s">
        <v>220</v>
      </c>
    </row>
    <row r="148" spans="2:65" s="1" customFormat="1" ht="25.5" customHeight="1">
      <c r="B148" s="169"/>
      <c r="C148" s="204" t="s">
        <v>221</v>
      </c>
      <c r="D148" s="204" t="s">
        <v>145</v>
      </c>
      <c r="E148" s="205" t="s">
        <v>222</v>
      </c>
      <c r="F148" s="206" t="s">
        <v>223</v>
      </c>
      <c r="G148" s="206"/>
      <c r="H148" s="206"/>
      <c r="I148" s="206"/>
      <c r="J148" s="207" t="s">
        <v>219</v>
      </c>
      <c r="K148" s="208">
        <v>6.83</v>
      </c>
      <c r="L148" s="209">
        <v>0</v>
      </c>
      <c r="M148" s="209"/>
      <c r="N148" s="210">
        <f>ROUND(L148*K148,0)</f>
        <v>0</v>
      </c>
      <c r="O148" s="210"/>
      <c r="P148" s="210"/>
      <c r="Q148" s="210"/>
      <c r="R148" s="173"/>
      <c r="T148" s="211" t="s">
        <v>5</v>
      </c>
      <c r="U148" s="54" t="s">
        <v>51</v>
      </c>
      <c r="V148" s="45"/>
      <c r="W148" s="212">
        <f>V148*K148</f>
        <v>0</v>
      </c>
      <c r="X148" s="212">
        <v>0</v>
      </c>
      <c r="Y148" s="212">
        <f>X148*K148</f>
        <v>0</v>
      </c>
      <c r="Z148" s="212">
        <v>0</v>
      </c>
      <c r="AA148" s="213">
        <f>Z148*K148</f>
        <v>0</v>
      </c>
      <c r="AR148" s="20" t="s">
        <v>177</v>
      </c>
      <c r="AT148" s="20" t="s">
        <v>145</v>
      </c>
      <c r="AU148" s="20" t="s">
        <v>123</v>
      </c>
      <c r="AY148" s="20" t="s">
        <v>144</v>
      </c>
      <c r="BE148" s="129">
        <f>IF(U148="základní",N148,0)</f>
        <v>0</v>
      </c>
      <c r="BF148" s="129">
        <f>IF(U148="snížená",N148,0)</f>
        <v>0</v>
      </c>
      <c r="BG148" s="129">
        <f>IF(U148="zákl. přenesená",N148,0)</f>
        <v>0</v>
      </c>
      <c r="BH148" s="129">
        <f>IF(U148="sníž. přenesená",N148,0)</f>
        <v>0</v>
      </c>
      <c r="BI148" s="129">
        <f>IF(U148="nulová",N148,0)</f>
        <v>0</v>
      </c>
      <c r="BJ148" s="20" t="s">
        <v>123</v>
      </c>
      <c r="BK148" s="129">
        <f>ROUND(L148*K148,0)</f>
        <v>0</v>
      </c>
      <c r="BL148" s="20" t="s">
        <v>177</v>
      </c>
      <c r="BM148" s="20" t="s">
        <v>224</v>
      </c>
    </row>
    <row r="149" spans="2:65" s="1" customFormat="1" ht="25.5" customHeight="1">
      <c r="B149" s="169"/>
      <c r="C149" s="204" t="s">
        <v>10</v>
      </c>
      <c r="D149" s="204" t="s">
        <v>145</v>
      </c>
      <c r="E149" s="205" t="s">
        <v>225</v>
      </c>
      <c r="F149" s="206" t="s">
        <v>226</v>
      </c>
      <c r="G149" s="206"/>
      <c r="H149" s="206"/>
      <c r="I149" s="206"/>
      <c r="J149" s="207" t="s">
        <v>148</v>
      </c>
      <c r="K149" s="208">
        <v>4.75</v>
      </c>
      <c r="L149" s="209">
        <v>0</v>
      </c>
      <c r="M149" s="209"/>
      <c r="N149" s="210">
        <f>ROUND(L149*K149,0)</f>
        <v>0</v>
      </c>
      <c r="O149" s="210"/>
      <c r="P149" s="210"/>
      <c r="Q149" s="210"/>
      <c r="R149" s="173"/>
      <c r="T149" s="211" t="s">
        <v>5</v>
      </c>
      <c r="U149" s="54" t="s">
        <v>51</v>
      </c>
      <c r="V149" s="45"/>
      <c r="W149" s="212">
        <f>V149*K149</f>
        <v>0</v>
      </c>
      <c r="X149" s="212">
        <v>0</v>
      </c>
      <c r="Y149" s="212">
        <f>X149*K149</f>
        <v>0</v>
      </c>
      <c r="Z149" s="212">
        <v>0</v>
      </c>
      <c r="AA149" s="213">
        <f>Z149*K149</f>
        <v>0</v>
      </c>
      <c r="AR149" s="20" t="s">
        <v>177</v>
      </c>
      <c r="AT149" s="20" t="s">
        <v>145</v>
      </c>
      <c r="AU149" s="20" t="s">
        <v>123</v>
      </c>
      <c r="AY149" s="20" t="s">
        <v>144</v>
      </c>
      <c r="BE149" s="129">
        <f>IF(U149="základní",N149,0)</f>
        <v>0</v>
      </c>
      <c r="BF149" s="129">
        <f>IF(U149="snížená",N149,0)</f>
        <v>0</v>
      </c>
      <c r="BG149" s="129">
        <f>IF(U149="zákl. přenesená",N149,0)</f>
        <v>0</v>
      </c>
      <c r="BH149" s="129">
        <f>IF(U149="sníž. přenesená",N149,0)</f>
        <v>0</v>
      </c>
      <c r="BI149" s="129">
        <f>IF(U149="nulová",N149,0)</f>
        <v>0</v>
      </c>
      <c r="BJ149" s="20" t="s">
        <v>123</v>
      </c>
      <c r="BK149" s="129">
        <f>ROUND(L149*K149,0)</f>
        <v>0</v>
      </c>
      <c r="BL149" s="20" t="s">
        <v>177</v>
      </c>
      <c r="BM149" s="20" t="s">
        <v>227</v>
      </c>
    </row>
    <row r="150" spans="2:65" s="1" customFormat="1" ht="25.5" customHeight="1">
      <c r="B150" s="169"/>
      <c r="C150" s="204" t="s">
        <v>228</v>
      </c>
      <c r="D150" s="204" t="s">
        <v>145</v>
      </c>
      <c r="E150" s="205" t="s">
        <v>229</v>
      </c>
      <c r="F150" s="206" t="s">
        <v>230</v>
      </c>
      <c r="G150" s="206"/>
      <c r="H150" s="206"/>
      <c r="I150" s="206"/>
      <c r="J150" s="207" t="s">
        <v>148</v>
      </c>
      <c r="K150" s="208">
        <v>4.75</v>
      </c>
      <c r="L150" s="209">
        <v>0</v>
      </c>
      <c r="M150" s="209"/>
      <c r="N150" s="210">
        <f>ROUND(L150*K150,0)</f>
        <v>0</v>
      </c>
      <c r="O150" s="210"/>
      <c r="P150" s="210"/>
      <c r="Q150" s="210"/>
      <c r="R150" s="173"/>
      <c r="T150" s="211" t="s">
        <v>5</v>
      </c>
      <c r="U150" s="54" t="s">
        <v>51</v>
      </c>
      <c r="V150" s="45"/>
      <c r="W150" s="212">
        <f>V150*K150</f>
        <v>0</v>
      </c>
      <c r="X150" s="212">
        <v>0</v>
      </c>
      <c r="Y150" s="212">
        <f>X150*K150</f>
        <v>0</v>
      </c>
      <c r="Z150" s="212">
        <v>0</v>
      </c>
      <c r="AA150" s="213">
        <f>Z150*K150</f>
        <v>0</v>
      </c>
      <c r="AR150" s="20" t="s">
        <v>177</v>
      </c>
      <c r="AT150" s="20" t="s">
        <v>145</v>
      </c>
      <c r="AU150" s="20" t="s">
        <v>123</v>
      </c>
      <c r="AY150" s="20" t="s">
        <v>144</v>
      </c>
      <c r="BE150" s="129">
        <f>IF(U150="základní",N150,0)</f>
        <v>0</v>
      </c>
      <c r="BF150" s="129">
        <f>IF(U150="snížená",N150,0)</f>
        <v>0</v>
      </c>
      <c r="BG150" s="129">
        <f>IF(U150="zákl. přenesená",N150,0)</f>
        <v>0</v>
      </c>
      <c r="BH150" s="129">
        <f>IF(U150="sníž. přenesená",N150,0)</f>
        <v>0</v>
      </c>
      <c r="BI150" s="129">
        <f>IF(U150="nulová",N150,0)</f>
        <v>0</v>
      </c>
      <c r="BJ150" s="20" t="s">
        <v>123</v>
      </c>
      <c r="BK150" s="129">
        <f>ROUND(L150*K150,0)</f>
        <v>0</v>
      </c>
      <c r="BL150" s="20" t="s">
        <v>177</v>
      </c>
      <c r="BM150" s="20" t="s">
        <v>231</v>
      </c>
    </row>
    <row r="151" spans="2:65" s="1" customFormat="1" ht="16.5" customHeight="1">
      <c r="B151" s="169"/>
      <c r="C151" s="204" t="s">
        <v>232</v>
      </c>
      <c r="D151" s="204" t="s">
        <v>145</v>
      </c>
      <c r="E151" s="205" t="s">
        <v>233</v>
      </c>
      <c r="F151" s="206" t="s">
        <v>234</v>
      </c>
      <c r="G151" s="206"/>
      <c r="H151" s="206"/>
      <c r="I151" s="206"/>
      <c r="J151" s="207" t="s">
        <v>235</v>
      </c>
      <c r="K151" s="208">
        <v>60.65</v>
      </c>
      <c r="L151" s="209">
        <v>0</v>
      </c>
      <c r="M151" s="209"/>
      <c r="N151" s="210">
        <f>ROUND(L151*K151,0)</f>
        <v>0</v>
      </c>
      <c r="O151" s="210"/>
      <c r="P151" s="210"/>
      <c r="Q151" s="210"/>
      <c r="R151" s="173"/>
      <c r="T151" s="211" t="s">
        <v>5</v>
      </c>
      <c r="U151" s="54" t="s">
        <v>51</v>
      </c>
      <c r="V151" s="45"/>
      <c r="W151" s="212">
        <f>V151*K151</f>
        <v>0</v>
      </c>
      <c r="X151" s="212">
        <v>0</v>
      </c>
      <c r="Y151" s="212">
        <f>X151*K151</f>
        <v>0</v>
      </c>
      <c r="Z151" s="212">
        <v>0</v>
      </c>
      <c r="AA151" s="213">
        <f>Z151*K151</f>
        <v>0</v>
      </c>
      <c r="AR151" s="20" t="s">
        <v>177</v>
      </c>
      <c r="AT151" s="20" t="s">
        <v>145</v>
      </c>
      <c r="AU151" s="20" t="s">
        <v>123</v>
      </c>
      <c r="AY151" s="20" t="s">
        <v>144</v>
      </c>
      <c r="BE151" s="129">
        <f>IF(U151="základní",N151,0)</f>
        <v>0</v>
      </c>
      <c r="BF151" s="129">
        <f>IF(U151="snížená",N151,0)</f>
        <v>0</v>
      </c>
      <c r="BG151" s="129">
        <f>IF(U151="zákl. přenesená",N151,0)</f>
        <v>0</v>
      </c>
      <c r="BH151" s="129">
        <f>IF(U151="sníž. přenesená",N151,0)</f>
        <v>0</v>
      </c>
      <c r="BI151" s="129">
        <f>IF(U151="nulová",N151,0)</f>
        <v>0</v>
      </c>
      <c r="BJ151" s="20" t="s">
        <v>123</v>
      </c>
      <c r="BK151" s="129">
        <f>ROUND(L151*K151,0)</f>
        <v>0</v>
      </c>
      <c r="BL151" s="20" t="s">
        <v>177</v>
      </c>
      <c r="BM151" s="20" t="s">
        <v>236</v>
      </c>
    </row>
    <row r="152" spans="2:65" s="1" customFormat="1" ht="16.5" customHeight="1">
      <c r="B152" s="169"/>
      <c r="C152" s="204" t="s">
        <v>237</v>
      </c>
      <c r="D152" s="204" t="s">
        <v>145</v>
      </c>
      <c r="E152" s="205" t="s">
        <v>238</v>
      </c>
      <c r="F152" s="206" t="s">
        <v>239</v>
      </c>
      <c r="G152" s="206"/>
      <c r="H152" s="206"/>
      <c r="I152" s="206"/>
      <c r="J152" s="207" t="s">
        <v>235</v>
      </c>
      <c r="K152" s="208">
        <v>116.05</v>
      </c>
      <c r="L152" s="209">
        <v>0</v>
      </c>
      <c r="M152" s="209"/>
      <c r="N152" s="210">
        <f>ROUND(L152*K152,0)</f>
        <v>0</v>
      </c>
      <c r="O152" s="210"/>
      <c r="P152" s="210"/>
      <c r="Q152" s="210"/>
      <c r="R152" s="173"/>
      <c r="T152" s="211" t="s">
        <v>5</v>
      </c>
      <c r="U152" s="54" t="s">
        <v>51</v>
      </c>
      <c r="V152" s="45"/>
      <c r="W152" s="212">
        <f>V152*K152</f>
        <v>0</v>
      </c>
      <c r="X152" s="212">
        <v>0</v>
      </c>
      <c r="Y152" s="212">
        <f>X152*K152</f>
        <v>0</v>
      </c>
      <c r="Z152" s="212">
        <v>0</v>
      </c>
      <c r="AA152" s="213">
        <f>Z152*K152</f>
        <v>0</v>
      </c>
      <c r="AR152" s="20" t="s">
        <v>177</v>
      </c>
      <c r="AT152" s="20" t="s">
        <v>145</v>
      </c>
      <c r="AU152" s="20" t="s">
        <v>123</v>
      </c>
      <c r="AY152" s="20" t="s">
        <v>144</v>
      </c>
      <c r="BE152" s="129">
        <f>IF(U152="základní",N152,0)</f>
        <v>0</v>
      </c>
      <c r="BF152" s="129">
        <f>IF(U152="snížená",N152,0)</f>
        <v>0</v>
      </c>
      <c r="BG152" s="129">
        <f>IF(U152="zákl. přenesená",N152,0)</f>
        <v>0</v>
      </c>
      <c r="BH152" s="129">
        <f>IF(U152="sníž. přenesená",N152,0)</f>
        <v>0</v>
      </c>
      <c r="BI152" s="129">
        <f>IF(U152="nulová",N152,0)</f>
        <v>0</v>
      </c>
      <c r="BJ152" s="20" t="s">
        <v>123</v>
      </c>
      <c r="BK152" s="129">
        <f>ROUND(L152*K152,0)</f>
        <v>0</v>
      </c>
      <c r="BL152" s="20" t="s">
        <v>177</v>
      </c>
      <c r="BM152" s="20" t="s">
        <v>240</v>
      </c>
    </row>
    <row r="153" spans="2:65" s="1" customFormat="1" ht="25.5" customHeight="1">
      <c r="B153" s="169"/>
      <c r="C153" s="204" t="s">
        <v>241</v>
      </c>
      <c r="D153" s="204" t="s">
        <v>145</v>
      </c>
      <c r="E153" s="205" t="s">
        <v>242</v>
      </c>
      <c r="F153" s="206" t="s">
        <v>243</v>
      </c>
      <c r="G153" s="206"/>
      <c r="H153" s="206"/>
      <c r="I153" s="206"/>
      <c r="J153" s="207" t="s">
        <v>219</v>
      </c>
      <c r="K153" s="208">
        <v>54.5</v>
      </c>
      <c r="L153" s="209">
        <v>0</v>
      </c>
      <c r="M153" s="209"/>
      <c r="N153" s="210">
        <f>ROUND(L153*K153,0)</f>
        <v>0</v>
      </c>
      <c r="O153" s="210"/>
      <c r="P153" s="210"/>
      <c r="Q153" s="210"/>
      <c r="R153" s="173"/>
      <c r="T153" s="211" t="s">
        <v>5</v>
      </c>
      <c r="U153" s="54" t="s">
        <v>51</v>
      </c>
      <c r="V153" s="45"/>
      <c r="W153" s="212">
        <f>V153*K153</f>
        <v>0</v>
      </c>
      <c r="X153" s="212">
        <v>0</v>
      </c>
      <c r="Y153" s="212">
        <f>X153*K153</f>
        <v>0</v>
      </c>
      <c r="Z153" s="212">
        <v>0</v>
      </c>
      <c r="AA153" s="213">
        <f>Z153*K153</f>
        <v>0</v>
      </c>
      <c r="AR153" s="20" t="s">
        <v>177</v>
      </c>
      <c r="AT153" s="20" t="s">
        <v>145</v>
      </c>
      <c r="AU153" s="20" t="s">
        <v>123</v>
      </c>
      <c r="AY153" s="20" t="s">
        <v>144</v>
      </c>
      <c r="BE153" s="129">
        <f>IF(U153="základní",N153,0)</f>
        <v>0</v>
      </c>
      <c r="BF153" s="129">
        <f>IF(U153="snížená",N153,0)</f>
        <v>0</v>
      </c>
      <c r="BG153" s="129">
        <f>IF(U153="zákl. přenesená",N153,0)</f>
        <v>0</v>
      </c>
      <c r="BH153" s="129">
        <f>IF(U153="sníž. přenesená",N153,0)</f>
        <v>0</v>
      </c>
      <c r="BI153" s="129">
        <f>IF(U153="nulová",N153,0)</f>
        <v>0</v>
      </c>
      <c r="BJ153" s="20" t="s">
        <v>123</v>
      </c>
      <c r="BK153" s="129">
        <f>ROUND(L153*K153,0)</f>
        <v>0</v>
      </c>
      <c r="BL153" s="20" t="s">
        <v>177</v>
      </c>
      <c r="BM153" s="20" t="s">
        <v>244</v>
      </c>
    </row>
    <row r="154" spans="2:65" s="1" customFormat="1" ht="25.5" customHeight="1">
      <c r="B154" s="169"/>
      <c r="C154" s="204" t="s">
        <v>245</v>
      </c>
      <c r="D154" s="204" t="s">
        <v>145</v>
      </c>
      <c r="E154" s="205" t="s">
        <v>246</v>
      </c>
      <c r="F154" s="206" t="s">
        <v>247</v>
      </c>
      <c r="G154" s="206"/>
      <c r="H154" s="206"/>
      <c r="I154" s="206"/>
      <c r="J154" s="207" t="s">
        <v>219</v>
      </c>
      <c r="K154" s="208">
        <v>105.5</v>
      </c>
      <c r="L154" s="209">
        <v>0</v>
      </c>
      <c r="M154" s="209"/>
      <c r="N154" s="210">
        <f>ROUND(L154*K154,0)</f>
        <v>0</v>
      </c>
      <c r="O154" s="210"/>
      <c r="P154" s="210"/>
      <c r="Q154" s="210"/>
      <c r="R154" s="173"/>
      <c r="T154" s="211" t="s">
        <v>5</v>
      </c>
      <c r="U154" s="54" t="s">
        <v>51</v>
      </c>
      <c r="V154" s="45"/>
      <c r="W154" s="212">
        <f>V154*K154</f>
        <v>0</v>
      </c>
      <c r="X154" s="212">
        <v>0</v>
      </c>
      <c r="Y154" s="212">
        <f>X154*K154</f>
        <v>0</v>
      </c>
      <c r="Z154" s="212">
        <v>0</v>
      </c>
      <c r="AA154" s="213">
        <f>Z154*K154</f>
        <v>0</v>
      </c>
      <c r="AR154" s="20" t="s">
        <v>177</v>
      </c>
      <c r="AT154" s="20" t="s">
        <v>145</v>
      </c>
      <c r="AU154" s="20" t="s">
        <v>123</v>
      </c>
      <c r="AY154" s="20" t="s">
        <v>144</v>
      </c>
      <c r="BE154" s="129">
        <f>IF(U154="základní",N154,0)</f>
        <v>0</v>
      </c>
      <c r="BF154" s="129">
        <f>IF(U154="snížená",N154,0)</f>
        <v>0</v>
      </c>
      <c r="BG154" s="129">
        <f>IF(U154="zákl. přenesená",N154,0)</f>
        <v>0</v>
      </c>
      <c r="BH154" s="129">
        <f>IF(U154="sníž. přenesená",N154,0)</f>
        <v>0</v>
      </c>
      <c r="BI154" s="129">
        <f>IF(U154="nulová",N154,0)</f>
        <v>0</v>
      </c>
      <c r="BJ154" s="20" t="s">
        <v>123</v>
      </c>
      <c r="BK154" s="129">
        <f>ROUND(L154*K154,0)</f>
        <v>0</v>
      </c>
      <c r="BL154" s="20" t="s">
        <v>177</v>
      </c>
      <c r="BM154" s="20" t="s">
        <v>248</v>
      </c>
    </row>
    <row r="155" spans="2:65" s="1" customFormat="1" ht="16.5" customHeight="1">
      <c r="B155" s="169"/>
      <c r="C155" s="204" t="s">
        <v>249</v>
      </c>
      <c r="D155" s="204" t="s">
        <v>145</v>
      </c>
      <c r="E155" s="205" t="s">
        <v>250</v>
      </c>
      <c r="F155" s="206" t="s">
        <v>251</v>
      </c>
      <c r="G155" s="206"/>
      <c r="H155" s="206"/>
      <c r="I155" s="206"/>
      <c r="J155" s="207" t="s">
        <v>235</v>
      </c>
      <c r="K155" s="208">
        <v>1</v>
      </c>
      <c r="L155" s="209">
        <v>0</v>
      </c>
      <c r="M155" s="209"/>
      <c r="N155" s="210">
        <f>ROUND(L155*K155,0)</f>
        <v>0</v>
      </c>
      <c r="O155" s="210"/>
      <c r="P155" s="210"/>
      <c r="Q155" s="210"/>
      <c r="R155" s="173"/>
      <c r="T155" s="211" t="s">
        <v>5</v>
      </c>
      <c r="U155" s="54" t="s">
        <v>51</v>
      </c>
      <c r="V155" s="45"/>
      <c r="W155" s="212">
        <f>V155*K155</f>
        <v>0</v>
      </c>
      <c r="X155" s="212">
        <v>0</v>
      </c>
      <c r="Y155" s="212">
        <f>X155*K155</f>
        <v>0</v>
      </c>
      <c r="Z155" s="212">
        <v>0</v>
      </c>
      <c r="AA155" s="213">
        <f>Z155*K155</f>
        <v>0</v>
      </c>
      <c r="AR155" s="20" t="s">
        <v>177</v>
      </c>
      <c r="AT155" s="20" t="s">
        <v>145</v>
      </c>
      <c r="AU155" s="20" t="s">
        <v>123</v>
      </c>
      <c r="AY155" s="20" t="s">
        <v>144</v>
      </c>
      <c r="BE155" s="129">
        <f>IF(U155="základní",N155,0)</f>
        <v>0</v>
      </c>
      <c r="BF155" s="129">
        <f>IF(U155="snížená",N155,0)</f>
        <v>0</v>
      </c>
      <c r="BG155" s="129">
        <f>IF(U155="zákl. přenesená",N155,0)</f>
        <v>0</v>
      </c>
      <c r="BH155" s="129">
        <f>IF(U155="sníž. přenesená",N155,0)</f>
        <v>0</v>
      </c>
      <c r="BI155" s="129">
        <f>IF(U155="nulová",N155,0)</f>
        <v>0</v>
      </c>
      <c r="BJ155" s="20" t="s">
        <v>123</v>
      </c>
      <c r="BK155" s="129">
        <f>ROUND(L155*K155,0)</f>
        <v>0</v>
      </c>
      <c r="BL155" s="20" t="s">
        <v>177</v>
      </c>
      <c r="BM155" s="20" t="s">
        <v>252</v>
      </c>
    </row>
    <row r="156" spans="2:65" s="1" customFormat="1" ht="16.5" customHeight="1">
      <c r="B156" s="169"/>
      <c r="C156" s="204" t="s">
        <v>253</v>
      </c>
      <c r="D156" s="204" t="s">
        <v>145</v>
      </c>
      <c r="E156" s="205" t="s">
        <v>254</v>
      </c>
      <c r="F156" s="206" t="s">
        <v>255</v>
      </c>
      <c r="G156" s="206"/>
      <c r="H156" s="206"/>
      <c r="I156" s="206"/>
      <c r="J156" s="207" t="s">
        <v>235</v>
      </c>
      <c r="K156" s="208">
        <v>8</v>
      </c>
      <c r="L156" s="209">
        <v>0</v>
      </c>
      <c r="M156" s="209"/>
      <c r="N156" s="210">
        <f>ROUND(L156*K156,0)</f>
        <v>0</v>
      </c>
      <c r="O156" s="210"/>
      <c r="P156" s="210"/>
      <c r="Q156" s="210"/>
      <c r="R156" s="173"/>
      <c r="T156" s="211" t="s">
        <v>5</v>
      </c>
      <c r="U156" s="54" t="s">
        <v>51</v>
      </c>
      <c r="V156" s="45"/>
      <c r="W156" s="212">
        <f>V156*K156</f>
        <v>0</v>
      </c>
      <c r="X156" s="212">
        <v>0</v>
      </c>
      <c r="Y156" s="212">
        <f>X156*K156</f>
        <v>0</v>
      </c>
      <c r="Z156" s="212">
        <v>0</v>
      </c>
      <c r="AA156" s="213">
        <f>Z156*K156</f>
        <v>0</v>
      </c>
      <c r="AR156" s="20" t="s">
        <v>177</v>
      </c>
      <c r="AT156" s="20" t="s">
        <v>145</v>
      </c>
      <c r="AU156" s="20" t="s">
        <v>123</v>
      </c>
      <c r="AY156" s="20" t="s">
        <v>144</v>
      </c>
      <c r="BE156" s="129">
        <f>IF(U156="základní",N156,0)</f>
        <v>0</v>
      </c>
      <c r="BF156" s="129">
        <f>IF(U156="snížená",N156,0)</f>
        <v>0</v>
      </c>
      <c r="BG156" s="129">
        <f>IF(U156="zákl. přenesená",N156,0)</f>
        <v>0</v>
      </c>
      <c r="BH156" s="129">
        <f>IF(U156="sníž. přenesená",N156,0)</f>
        <v>0</v>
      </c>
      <c r="BI156" s="129">
        <f>IF(U156="nulová",N156,0)</f>
        <v>0</v>
      </c>
      <c r="BJ156" s="20" t="s">
        <v>123</v>
      </c>
      <c r="BK156" s="129">
        <f>ROUND(L156*K156,0)</f>
        <v>0</v>
      </c>
      <c r="BL156" s="20" t="s">
        <v>177</v>
      </c>
      <c r="BM156" s="20" t="s">
        <v>256</v>
      </c>
    </row>
    <row r="157" spans="2:65" s="1" customFormat="1" ht="25.5" customHeight="1">
      <c r="B157" s="169"/>
      <c r="C157" s="204" t="s">
        <v>257</v>
      </c>
      <c r="D157" s="204" t="s">
        <v>145</v>
      </c>
      <c r="E157" s="205" t="s">
        <v>258</v>
      </c>
      <c r="F157" s="206" t="s">
        <v>259</v>
      </c>
      <c r="G157" s="206"/>
      <c r="H157" s="206"/>
      <c r="I157" s="206"/>
      <c r="J157" s="207" t="s">
        <v>235</v>
      </c>
      <c r="K157" s="208">
        <v>3</v>
      </c>
      <c r="L157" s="209">
        <v>0</v>
      </c>
      <c r="M157" s="209"/>
      <c r="N157" s="210">
        <f>ROUND(L157*K157,0)</f>
        <v>0</v>
      </c>
      <c r="O157" s="210"/>
      <c r="P157" s="210"/>
      <c r="Q157" s="210"/>
      <c r="R157" s="173"/>
      <c r="T157" s="211" t="s">
        <v>5</v>
      </c>
      <c r="U157" s="54" t="s">
        <v>51</v>
      </c>
      <c r="V157" s="45"/>
      <c r="W157" s="212">
        <f>V157*K157</f>
        <v>0</v>
      </c>
      <c r="X157" s="212">
        <v>0</v>
      </c>
      <c r="Y157" s="212">
        <f>X157*K157</f>
        <v>0</v>
      </c>
      <c r="Z157" s="212">
        <v>0</v>
      </c>
      <c r="AA157" s="213">
        <f>Z157*K157</f>
        <v>0</v>
      </c>
      <c r="AR157" s="20" t="s">
        <v>177</v>
      </c>
      <c r="AT157" s="20" t="s">
        <v>145</v>
      </c>
      <c r="AU157" s="20" t="s">
        <v>123</v>
      </c>
      <c r="AY157" s="20" t="s">
        <v>144</v>
      </c>
      <c r="BE157" s="129">
        <f>IF(U157="základní",N157,0)</f>
        <v>0</v>
      </c>
      <c r="BF157" s="129">
        <f>IF(U157="snížená",N157,0)</f>
        <v>0</v>
      </c>
      <c r="BG157" s="129">
        <f>IF(U157="zákl. přenesená",N157,0)</f>
        <v>0</v>
      </c>
      <c r="BH157" s="129">
        <f>IF(U157="sníž. přenesená",N157,0)</f>
        <v>0</v>
      </c>
      <c r="BI157" s="129">
        <f>IF(U157="nulová",N157,0)</f>
        <v>0</v>
      </c>
      <c r="BJ157" s="20" t="s">
        <v>123</v>
      </c>
      <c r="BK157" s="129">
        <f>ROUND(L157*K157,0)</f>
        <v>0</v>
      </c>
      <c r="BL157" s="20" t="s">
        <v>177</v>
      </c>
      <c r="BM157" s="20" t="s">
        <v>260</v>
      </c>
    </row>
    <row r="158" spans="2:65" s="1" customFormat="1" ht="25.5" customHeight="1">
      <c r="B158" s="169"/>
      <c r="C158" s="204" t="s">
        <v>261</v>
      </c>
      <c r="D158" s="204" t="s">
        <v>145</v>
      </c>
      <c r="E158" s="205" t="s">
        <v>262</v>
      </c>
      <c r="F158" s="206" t="s">
        <v>263</v>
      </c>
      <c r="G158" s="206"/>
      <c r="H158" s="206"/>
      <c r="I158" s="206"/>
      <c r="J158" s="207" t="s">
        <v>219</v>
      </c>
      <c r="K158" s="208">
        <v>72.4</v>
      </c>
      <c r="L158" s="209">
        <v>0</v>
      </c>
      <c r="M158" s="209"/>
      <c r="N158" s="210">
        <f>ROUND(L158*K158,0)</f>
        <v>0</v>
      </c>
      <c r="O158" s="210"/>
      <c r="P158" s="210"/>
      <c r="Q158" s="210"/>
      <c r="R158" s="173"/>
      <c r="T158" s="211" t="s">
        <v>5</v>
      </c>
      <c r="U158" s="54" t="s">
        <v>51</v>
      </c>
      <c r="V158" s="45"/>
      <c r="W158" s="212">
        <f>V158*K158</f>
        <v>0</v>
      </c>
      <c r="X158" s="212">
        <v>0</v>
      </c>
      <c r="Y158" s="212">
        <f>X158*K158</f>
        <v>0</v>
      </c>
      <c r="Z158" s="212">
        <v>0</v>
      </c>
      <c r="AA158" s="213">
        <f>Z158*K158</f>
        <v>0</v>
      </c>
      <c r="AR158" s="20" t="s">
        <v>177</v>
      </c>
      <c r="AT158" s="20" t="s">
        <v>145</v>
      </c>
      <c r="AU158" s="20" t="s">
        <v>123</v>
      </c>
      <c r="AY158" s="20" t="s">
        <v>144</v>
      </c>
      <c r="BE158" s="129">
        <f>IF(U158="základní",N158,0)</f>
        <v>0</v>
      </c>
      <c r="BF158" s="129">
        <f>IF(U158="snížená",N158,0)</f>
        <v>0</v>
      </c>
      <c r="BG158" s="129">
        <f>IF(U158="zákl. přenesená",N158,0)</f>
        <v>0</v>
      </c>
      <c r="BH158" s="129">
        <f>IF(U158="sníž. přenesená",N158,0)</f>
        <v>0</v>
      </c>
      <c r="BI158" s="129">
        <f>IF(U158="nulová",N158,0)</f>
        <v>0</v>
      </c>
      <c r="BJ158" s="20" t="s">
        <v>123</v>
      </c>
      <c r="BK158" s="129">
        <f>ROUND(L158*K158,0)</f>
        <v>0</v>
      </c>
      <c r="BL158" s="20" t="s">
        <v>177</v>
      </c>
      <c r="BM158" s="20" t="s">
        <v>264</v>
      </c>
    </row>
    <row r="159" spans="2:65" s="1" customFormat="1" ht="16.5" customHeight="1">
      <c r="B159" s="169"/>
      <c r="C159" s="204" t="s">
        <v>265</v>
      </c>
      <c r="D159" s="204" t="s">
        <v>145</v>
      </c>
      <c r="E159" s="205" t="s">
        <v>266</v>
      </c>
      <c r="F159" s="206" t="s">
        <v>267</v>
      </c>
      <c r="G159" s="206"/>
      <c r="H159" s="206"/>
      <c r="I159" s="206"/>
      <c r="J159" s="207" t="s">
        <v>219</v>
      </c>
      <c r="K159" s="208">
        <v>22.2</v>
      </c>
      <c r="L159" s="209">
        <v>0</v>
      </c>
      <c r="M159" s="209"/>
      <c r="N159" s="210">
        <f>ROUND(L159*K159,0)</f>
        <v>0</v>
      </c>
      <c r="O159" s="210"/>
      <c r="P159" s="210"/>
      <c r="Q159" s="210"/>
      <c r="R159" s="173"/>
      <c r="T159" s="211" t="s">
        <v>5</v>
      </c>
      <c r="U159" s="54" t="s">
        <v>51</v>
      </c>
      <c r="V159" s="45"/>
      <c r="W159" s="212">
        <f>V159*K159</f>
        <v>0</v>
      </c>
      <c r="X159" s="212">
        <v>0</v>
      </c>
      <c r="Y159" s="212">
        <f>X159*K159</f>
        <v>0</v>
      </c>
      <c r="Z159" s="212">
        <v>0</v>
      </c>
      <c r="AA159" s="213">
        <f>Z159*K159</f>
        <v>0</v>
      </c>
      <c r="AR159" s="20" t="s">
        <v>177</v>
      </c>
      <c r="AT159" s="20" t="s">
        <v>145</v>
      </c>
      <c r="AU159" s="20" t="s">
        <v>123</v>
      </c>
      <c r="AY159" s="20" t="s">
        <v>144</v>
      </c>
      <c r="BE159" s="129">
        <f>IF(U159="základní",N159,0)</f>
        <v>0</v>
      </c>
      <c r="BF159" s="129">
        <f>IF(U159="snížená",N159,0)</f>
        <v>0</v>
      </c>
      <c r="BG159" s="129">
        <f>IF(U159="zákl. přenesená",N159,0)</f>
        <v>0</v>
      </c>
      <c r="BH159" s="129">
        <f>IF(U159="sníž. přenesená",N159,0)</f>
        <v>0</v>
      </c>
      <c r="BI159" s="129">
        <f>IF(U159="nulová",N159,0)</f>
        <v>0</v>
      </c>
      <c r="BJ159" s="20" t="s">
        <v>123</v>
      </c>
      <c r="BK159" s="129">
        <f>ROUND(L159*K159,0)</f>
        <v>0</v>
      </c>
      <c r="BL159" s="20" t="s">
        <v>177</v>
      </c>
      <c r="BM159" s="20" t="s">
        <v>268</v>
      </c>
    </row>
    <row r="160" spans="2:65" s="1" customFormat="1" ht="25.5" customHeight="1">
      <c r="B160" s="169"/>
      <c r="C160" s="204" t="s">
        <v>269</v>
      </c>
      <c r="D160" s="204" t="s">
        <v>145</v>
      </c>
      <c r="E160" s="205" t="s">
        <v>270</v>
      </c>
      <c r="F160" s="206" t="s">
        <v>271</v>
      </c>
      <c r="G160" s="206"/>
      <c r="H160" s="206"/>
      <c r="I160" s="206"/>
      <c r="J160" s="207" t="s">
        <v>219</v>
      </c>
      <c r="K160" s="208">
        <v>1</v>
      </c>
      <c r="L160" s="209">
        <v>0</v>
      </c>
      <c r="M160" s="209"/>
      <c r="N160" s="210">
        <f>ROUND(L160*K160,0)</f>
        <v>0</v>
      </c>
      <c r="O160" s="210"/>
      <c r="P160" s="210"/>
      <c r="Q160" s="210"/>
      <c r="R160" s="173"/>
      <c r="T160" s="211" t="s">
        <v>5</v>
      </c>
      <c r="U160" s="54" t="s">
        <v>51</v>
      </c>
      <c r="V160" s="45"/>
      <c r="W160" s="212">
        <f>V160*K160</f>
        <v>0</v>
      </c>
      <c r="X160" s="212">
        <v>0</v>
      </c>
      <c r="Y160" s="212">
        <f>X160*K160</f>
        <v>0</v>
      </c>
      <c r="Z160" s="212">
        <v>0</v>
      </c>
      <c r="AA160" s="213">
        <f>Z160*K160</f>
        <v>0</v>
      </c>
      <c r="AR160" s="20" t="s">
        <v>177</v>
      </c>
      <c r="AT160" s="20" t="s">
        <v>145</v>
      </c>
      <c r="AU160" s="20" t="s">
        <v>123</v>
      </c>
      <c r="AY160" s="20" t="s">
        <v>144</v>
      </c>
      <c r="BE160" s="129">
        <f>IF(U160="základní",N160,0)</f>
        <v>0</v>
      </c>
      <c r="BF160" s="129">
        <f>IF(U160="snížená",N160,0)</f>
        <v>0</v>
      </c>
      <c r="BG160" s="129">
        <f>IF(U160="zákl. přenesená",N160,0)</f>
        <v>0</v>
      </c>
      <c r="BH160" s="129">
        <f>IF(U160="sníž. přenesená",N160,0)</f>
        <v>0</v>
      </c>
      <c r="BI160" s="129">
        <f>IF(U160="nulová",N160,0)</f>
        <v>0</v>
      </c>
      <c r="BJ160" s="20" t="s">
        <v>123</v>
      </c>
      <c r="BK160" s="129">
        <f>ROUND(L160*K160,0)</f>
        <v>0</v>
      </c>
      <c r="BL160" s="20" t="s">
        <v>177</v>
      </c>
      <c r="BM160" s="20" t="s">
        <v>272</v>
      </c>
    </row>
    <row r="161" spans="2:65" s="1" customFormat="1" ht="25.5" customHeight="1">
      <c r="B161" s="169"/>
      <c r="C161" s="204" t="s">
        <v>273</v>
      </c>
      <c r="D161" s="204" t="s">
        <v>145</v>
      </c>
      <c r="E161" s="205" t="s">
        <v>274</v>
      </c>
      <c r="F161" s="206" t="s">
        <v>275</v>
      </c>
      <c r="G161" s="206"/>
      <c r="H161" s="206"/>
      <c r="I161" s="206"/>
      <c r="J161" s="207" t="s">
        <v>219</v>
      </c>
      <c r="K161" s="208">
        <v>97</v>
      </c>
      <c r="L161" s="209">
        <v>0</v>
      </c>
      <c r="M161" s="209"/>
      <c r="N161" s="210">
        <f>ROUND(L161*K161,0)</f>
        <v>0</v>
      </c>
      <c r="O161" s="210"/>
      <c r="P161" s="210"/>
      <c r="Q161" s="210"/>
      <c r="R161" s="173"/>
      <c r="T161" s="211" t="s">
        <v>5</v>
      </c>
      <c r="U161" s="54" t="s">
        <v>51</v>
      </c>
      <c r="V161" s="45"/>
      <c r="W161" s="212">
        <f>V161*K161</f>
        <v>0</v>
      </c>
      <c r="X161" s="212">
        <v>0</v>
      </c>
      <c r="Y161" s="212">
        <f>X161*K161</f>
        <v>0</v>
      </c>
      <c r="Z161" s="212">
        <v>0</v>
      </c>
      <c r="AA161" s="213">
        <f>Z161*K161</f>
        <v>0</v>
      </c>
      <c r="AR161" s="20" t="s">
        <v>177</v>
      </c>
      <c r="AT161" s="20" t="s">
        <v>145</v>
      </c>
      <c r="AU161" s="20" t="s">
        <v>123</v>
      </c>
      <c r="AY161" s="20" t="s">
        <v>144</v>
      </c>
      <c r="BE161" s="129">
        <f>IF(U161="základní",N161,0)</f>
        <v>0</v>
      </c>
      <c r="BF161" s="129">
        <f>IF(U161="snížená",N161,0)</f>
        <v>0</v>
      </c>
      <c r="BG161" s="129">
        <f>IF(U161="zákl. přenesená",N161,0)</f>
        <v>0</v>
      </c>
      <c r="BH161" s="129">
        <f>IF(U161="sníž. přenesená",N161,0)</f>
        <v>0</v>
      </c>
      <c r="BI161" s="129">
        <f>IF(U161="nulová",N161,0)</f>
        <v>0</v>
      </c>
      <c r="BJ161" s="20" t="s">
        <v>123</v>
      </c>
      <c r="BK161" s="129">
        <f>ROUND(L161*K161,0)</f>
        <v>0</v>
      </c>
      <c r="BL161" s="20" t="s">
        <v>177</v>
      </c>
      <c r="BM161" s="20" t="s">
        <v>276</v>
      </c>
    </row>
    <row r="162" spans="2:65" s="1" customFormat="1" ht="38.25" customHeight="1">
      <c r="B162" s="169"/>
      <c r="C162" s="204" t="s">
        <v>277</v>
      </c>
      <c r="D162" s="204" t="s">
        <v>145</v>
      </c>
      <c r="E162" s="205" t="s">
        <v>278</v>
      </c>
      <c r="F162" s="206" t="s">
        <v>279</v>
      </c>
      <c r="G162" s="206"/>
      <c r="H162" s="206"/>
      <c r="I162" s="206"/>
      <c r="J162" s="207" t="s">
        <v>148</v>
      </c>
      <c r="K162" s="208">
        <v>1024.995</v>
      </c>
      <c r="L162" s="209">
        <v>0</v>
      </c>
      <c r="M162" s="209"/>
      <c r="N162" s="210">
        <f>ROUND(L162*K162,0)</f>
        <v>0</v>
      </c>
      <c r="O162" s="210"/>
      <c r="P162" s="210"/>
      <c r="Q162" s="210"/>
      <c r="R162" s="173"/>
      <c r="T162" s="211" t="s">
        <v>5</v>
      </c>
      <c r="U162" s="54" t="s">
        <v>51</v>
      </c>
      <c r="V162" s="45"/>
      <c r="W162" s="212">
        <f>V162*K162</f>
        <v>0</v>
      </c>
      <c r="X162" s="212">
        <v>0</v>
      </c>
      <c r="Y162" s="212">
        <f>X162*K162</f>
        <v>0</v>
      </c>
      <c r="Z162" s="212">
        <v>0</v>
      </c>
      <c r="AA162" s="213">
        <f>Z162*K162</f>
        <v>0</v>
      </c>
      <c r="AR162" s="20" t="s">
        <v>177</v>
      </c>
      <c r="AT162" s="20" t="s">
        <v>145</v>
      </c>
      <c r="AU162" s="20" t="s">
        <v>123</v>
      </c>
      <c r="AY162" s="20" t="s">
        <v>144</v>
      </c>
      <c r="BE162" s="129">
        <f>IF(U162="základní",N162,0)</f>
        <v>0</v>
      </c>
      <c r="BF162" s="129">
        <f>IF(U162="snížená",N162,0)</f>
        <v>0</v>
      </c>
      <c r="BG162" s="129">
        <f>IF(U162="zákl. přenesená",N162,0)</f>
        <v>0</v>
      </c>
      <c r="BH162" s="129">
        <f>IF(U162="sníž. přenesená",N162,0)</f>
        <v>0</v>
      </c>
      <c r="BI162" s="129">
        <f>IF(U162="nulová",N162,0)</f>
        <v>0</v>
      </c>
      <c r="BJ162" s="20" t="s">
        <v>123</v>
      </c>
      <c r="BK162" s="129">
        <f>ROUND(L162*K162,0)</f>
        <v>0</v>
      </c>
      <c r="BL162" s="20" t="s">
        <v>177</v>
      </c>
      <c r="BM162" s="20" t="s">
        <v>280</v>
      </c>
    </row>
    <row r="163" spans="2:65" s="1" customFormat="1" ht="25.5" customHeight="1">
      <c r="B163" s="169"/>
      <c r="C163" s="204" t="s">
        <v>281</v>
      </c>
      <c r="D163" s="204" t="s">
        <v>145</v>
      </c>
      <c r="E163" s="205" t="s">
        <v>282</v>
      </c>
      <c r="F163" s="206" t="s">
        <v>283</v>
      </c>
      <c r="G163" s="206"/>
      <c r="H163" s="206"/>
      <c r="I163" s="206"/>
      <c r="J163" s="207" t="s">
        <v>219</v>
      </c>
      <c r="K163" s="208">
        <v>101</v>
      </c>
      <c r="L163" s="209">
        <v>0</v>
      </c>
      <c r="M163" s="209"/>
      <c r="N163" s="210">
        <f>ROUND(L163*K163,0)</f>
        <v>0</v>
      </c>
      <c r="O163" s="210"/>
      <c r="P163" s="210"/>
      <c r="Q163" s="210"/>
      <c r="R163" s="173"/>
      <c r="T163" s="211" t="s">
        <v>5</v>
      </c>
      <c r="U163" s="54" t="s">
        <v>51</v>
      </c>
      <c r="V163" s="45"/>
      <c r="W163" s="212">
        <f>V163*K163</f>
        <v>0</v>
      </c>
      <c r="X163" s="212">
        <v>0</v>
      </c>
      <c r="Y163" s="212">
        <f>X163*K163</f>
        <v>0</v>
      </c>
      <c r="Z163" s="212">
        <v>0</v>
      </c>
      <c r="AA163" s="213">
        <f>Z163*K163</f>
        <v>0</v>
      </c>
      <c r="AR163" s="20" t="s">
        <v>177</v>
      </c>
      <c r="AT163" s="20" t="s">
        <v>145</v>
      </c>
      <c r="AU163" s="20" t="s">
        <v>123</v>
      </c>
      <c r="AY163" s="20" t="s">
        <v>144</v>
      </c>
      <c r="BE163" s="129">
        <f>IF(U163="základní",N163,0)</f>
        <v>0</v>
      </c>
      <c r="BF163" s="129">
        <f>IF(U163="snížená",N163,0)</f>
        <v>0</v>
      </c>
      <c r="BG163" s="129">
        <f>IF(U163="zákl. přenesená",N163,0)</f>
        <v>0</v>
      </c>
      <c r="BH163" s="129">
        <f>IF(U163="sníž. přenesená",N163,0)</f>
        <v>0</v>
      </c>
      <c r="BI163" s="129">
        <f>IF(U163="nulová",N163,0)</f>
        <v>0</v>
      </c>
      <c r="BJ163" s="20" t="s">
        <v>123</v>
      </c>
      <c r="BK163" s="129">
        <f>ROUND(L163*K163,0)</f>
        <v>0</v>
      </c>
      <c r="BL163" s="20" t="s">
        <v>177</v>
      </c>
      <c r="BM163" s="20" t="s">
        <v>284</v>
      </c>
    </row>
    <row r="164" spans="2:65" s="1" customFormat="1" ht="25.5" customHeight="1">
      <c r="B164" s="169"/>
      <c r="C164" s="204" t="s">
        <v>285</v>
      </c>
      <c r="D164" s="204" t="s">
        <v>145</v>
      </c>
      <c r="E164" s="205" t="s">
        <v>286</v>
      </c>
      <c r="F164" s="206" t="s">
        <v>287</v>
      </c>
      <c r="G164" s="206"/>
      <c r="H164" s="206"/>
      <c r="I164" s="206"/>
      <c r="J164" s="207" t="s">
        <v>219</v>
      </c>
      <c r="K164" s="208">
        <v>178.2</v>
      </c>
      <c r="L164" s="209">
        <v>0</v>
      </c>
      <c r="M164" s="209"/>
      <c r="N164" s="210">
        <f>ROUND(L164*K164,0)</f>
        <v>0</v>
      </c>
      <c r="O164" s="210"/>
      <c r="P164" s="210"/>
      <c r="Q164" s="210"/>
      <c r="R164" s="173"/>
      <c r="T164" s="211" t="s">
        <v>5</v>
      </c>
      <c r="U164" s="54" t="s">
        <v>51</v>
      </c>
      <c r="V164" s="45"/>
      <c r="W164" s="212">
        <f>V164*K164</f>
        <v>0</v>
      </c>
      <c r="X164" s="212">
        <v>0</v>
      </c>
      <c r="Y164" s="212">
        <f>X164*K164</f>
        <v>0</v>
      </c>
      <c r="Z164" s="212">
        <v>0</v>
      </c>
      <c r="AA164" s="213">
        <f>Z164*K164</f>
        <v>0</v>
      </c>
      <c r="AR164" s="20" t="s">
        <v>177</v>
      </c>
      <c r="AT164" s="20" t="s">
        <v>145</v>
      </c>
      <c r="AU164" s="20" t="s">
        <v>123</v>
      </c>
      <c r="AY164" s="20" t="s">
        <v>144</v>
      </c>
      <c r="BE164" s="129">
        <f>IF(U164="základní",N164,0)</f>
        <v>0</v>
      </c>
      <c r="BF164" s="129">
        <f>IF(U164="snížená",N164,0)</f>
        <v>0</v>
      </c>
      <c r="BG164" s="129">
        <f>IF(U164="zákl. přenesená",N164,0)</f>
        <v>0</v>
      </c>
      <c r="BH164" s="129">
        <f>IF(U164="sníž. přenesená",N164,0)</f>
        <v>0</v>
      </c>
      <c r="BI164" s="129">
        <f>IF(U164="nulová",N164,0)</f>
        <v>0</v>
      </c>
      <c r="BJ164" s="20" t="s">
        <v>123</v>
      </c>
      <c r="BK164" s="129">
        <f>ROUND(L164*K164,0)</f>
        <v>0</v>
      </c>
      <c r="BL164" s="20" t="s">
        <v>177</v>
      </c>
      <c r="BM164" s="20" t="s">
        <v>288</v>
      </c>
    </row>
    <row r="165" spans="2:65" s="1" customFormat="1" ht="38.25" customHeight="1">
      <c r="B165" s="169"/>
      <c r="C165" s="204" t="s">
        <v>289</v>
      </c>
      <c r="D165" s="204" t="s">
        <v>145</v>
      </c>
      <c r="E165" s="205" t="s">
        <v>290</v>
      </c>
      <c r="F165" s="206" t="s">
        <v>291</v>
      </c>
      <c r="G165" s="206"/>
      <c r="H165" s="206"/>
      <c r="I165" s="206"/>
      <c r="J165" s="207" t="s">
        <v>219</v>
      </c>
      <c r="K165" s="208">
        <v>74.296</v>
      </c>
      <c r="L165" s="209">
        <v>0</v>
      </c>
      <c r="M165" s="209"/>
      <c r="N165" s="210">
        <f>ROUND(L165*K165,0)</f>
        <v>0</v>
      </c>
      <c r="O165" s="210"/>
      <c r="P165" s="210"/>
      <c r="Q165" s="210"/>
      <c r="R165" s="173"/>
      <c r="T165" s="211" t="s">
        <v>5</v>
      </c>
      <c r="U165" s="54" t="s">
        <v>51</v>
      </c>
      <c r="V165" s="45"/>
      <c r="W165" s="212">
        <f>V165*K165</f>
        <v>0</v>
      </c>
      <c r="X165" s="212">
        <v>0</v>
      </c>
      <c r="Y165" s="212">
        <f>X165*K165</f>
        <v>0</v>
      </c>
      <c r="Z165" s="212">
        <v>0</v>
      </c>
      <c r="AA165" s="213">
        <f>Z165*K165</f>
        <v>0</v>
      </c>
      <c r="AR165" s="20" t="s">
        <v>177</v>
      </c>
      <c r="AT165" s="20" t="s">
        <v>145</v>
      </c>
      <c r="AU165" s="20" t="s">
        <v>123</v>
      </c>
      <c r="AY165" s="20" t="s">
        <v>144</v>
      </c>
      <c r="BE165" s="129">
        <f>IF(U165="základní",N165,0)</f>
        <v>0</v>
      </c>
      <c r="BF165" s="129">
        <f>IF(U165="snížená",N165,0)</f>
        <v>0</v>
      </c>
      <c r="BG165" s="129">
        <f>IF(U165="zákl. přenesená",N165,0)</f>
        <v>0</v>
      </c>
      <c r="BH165" s="129">
        <f>IF(U165="sníž. přenesená",N165,0)</f>
        <v>0</v>
      </c>
      <c r="BI165" s="129">
        <f>IF(U165="nulová",N165,0)</f>
        <v>0</v>
      </c>
      <c r="BJ165" s="20" t="s">
        <v>123</v>
      </c>
      <c r="BK165" s="129">
        <f>ROUND(L165*K165,0)</f>
        <v>0</v>
      </c>
      <c r="BL165" s="20" t="s">
        <v>177</v>
      </c>
      <c r="BM165" s="20" t="s">
        <v>292</v>
      </c>
    </row>
    <row r="166" spans="2:65" s="1" customFormat="1" ht="25.5" customHeight="1">
      <c r="B166" s="169"/>
      <c r="C166" s="204" t="s">
        <v>293</v>
      </c>
      <c r="D166" s="204" t="s">
        <v>145</v>
      </c>
      <c r="E166" s="205" t="s">
        <v>294</v>
      </c>
      <c r="F166" s="206" t="s">
        <v>295</v>
      </c>
      <c r="G166" s="206"/>
      <c r="H166" s="206"/>
      <c r="I166" s="206"/>
      <c r="J166" s="207" t="s">
        <v>235</v>
      </c>
      <c r="K166" s="208">
        <v>3</v>
      </c>
      <c r="L166" s="209">
        <v>0</v>
      </c>
      <c r="M166" s="209"/>
      <c r="N166" s="210">
        <f>ROUND(L166*K166,0)</f>
        <v>0</v>
      </c>
      <c r="O166" s="210"/>
      <c r="P166" s="210"/>
      <c r="Q166" s="210"/>
      <c r="R166" s="173"/>
      <c r="T166" s="211" t="s">
        <v>5</v>
      </c>
      <c r="U166" s="54" t="s">
        <v>51</v>
      </c>
      <c r="V166" s="45"/>
      <c r="W166" s="212">
        <f>V166*K166</f>
        <v>0</v>
      </c>
      <c r="X166" s="212">
        <v>0</v>
      </c>
      <c r="Y166" s="212">
        <f>X166*K166</f>
        <v>0</v>
      </c>
      <c r="Z166" s="212">
        <v>0</v>
      </c>
      <c r="AA166" s="213">
        <f>Z166*K166</f>
        <v>0</v>
      </c>
      <c r="AR166" s="20" t="s">
        <v>177</v>
      </c>
      <c r="AT166" s="20" t="s">
        <v>145</v>
      </c>
      <c r="AU166" s="20" t="s">
        <v>123</v>
      </c>
      <c r="AY166" s="20" t="s">
        <v>144</v>
      </c>
      <c r="BE166" s="129">
        <f>IF(U166="základní",N166,0)</f>
        <v>0</v>
      </c>
      <c r="BF166" s="129">
        <f>IF(U166="snížená",N166,0)</f>
        <v>0</v>
      </c>
      <c r="BG166" s="129">
        <f>IF(U166="zákl. přenesená",N166,0)</f>
        <v>0</v>
      </c>
      <c r="BH166" s="129">
        <f>IF(U166="sníž. přenesená",N166,0)</f>
        <v>0</v>
      </c>
      <c r="BI166" s="129">
        <f>IF(U166="nulová",N166,0)</f>
        <v>0</v>
      </c>
      <c r="BJ166" s="20" t="s">
        <v>123</v>
      </c>
      <c r="BK166" s="129">
        <f>ROUND(L166*K166,0)</f>
        <v>0</v>
      </c>
      <c r="BL166" s="20" t="s">
        <v>177</v>
      </c>
      <c r="BM166" s="20" t="s">
        <v>296</v>
      </c>
    </row>
    <row r="167" spans="2:65" s="1" customFormat="1" ht="25.5" customHeight="1">
      <c r="B167" s="169"/>
      <c r="C167" s="204" t="s">
        <v>297</v>
      </c>
      <c r="D167" s="204" t="s">
        <v>145</v>
      </c>
      <c r="E167" s="205" t="s">
        <v>298</v>
      </c>
      <c r="F167" s="206" t="s">
        <v>299</v>
      </c>
      <c r="G167" s="206"/>
      <c r="H167" s="206"/>
      <c r="I167" s="206"/>
      <c r="J167" s="207" t="s">
        <v>235</v>
      </c>
      <c r="K167" s="208">
        <v>147.6</v>
      </c>
      <c r="L167" s="209">
        <v>0</v>
      </c>
      <c r="M167" s="209"/>
      <c r="N167" s="210">
        <f>ROUND(L167*K167,0)</f>
        <v>0</v>
      </c>
      <c r="O167" s="210"/>
      <c r="P167" s="210"/>
      <c r="Q167" s="210"/>
      <c r="R167" s="173"/>
      <c r="T167" s="211" t="s">
        <v>5</v>
      </c>
      <c r="U167" s="54" t="s">
        <v>51</v>
      </c>
      <c r="V167" s="45"/>
      <c r="W167" s="212">
        <f>V167*K167</f>
        <v>0</v>
      </c>
      <c r="X167" s="212">
        <v>0</v>
      </c>
      <c r="Y167" s="212">
        <f>X167*K167</f>
        <v>0</v>
      </c>
      <c r="Z167" s="212">
        <v>0</v>
      </c>
      <c r="AA167" s="213">
        <f>Z167*K167</f>
        <v>0</v>
      </c>
      <c r="AR167" s="20" t="s">
        <v>177</v>
      </c>
      <c r="AT167" s="20" t="s">
        <v>145</v>
      </c>
      <c r="AU167" s="20" t="s">
        <v>123</v>
      </c>
      <c r="AY167" s="20" t="s">
        <v>144</v>
      </c>
      <c r="BE167" s="129">
        <f>IF(U167="základní",N167,0)</f>
        <v>0</v>
      </c>
      <c r="BF167" s="129">
        <f>IF(U167="snížená",N167,0)</f>
        <v>0</v>
      </c>
      <c r="BG167" s="129">
        <f>IF(U167="zákl. přenesená",N167,0)</f>
        <v>0</v>
      </c>
      <c r="BH167" s="129">
        <f>IF(U167="sníž. přenesená",N167,0)</f>
        <v>0</v>
      </c>
      <c r="BI167" s="129">
        <f>IF(U167="nulová",N167,0)</f>
        <v>0</v>
      </c>
      <c r="BJ167" s="20" t="s">
        <v>123</v>
      </c>
      <c r="BK167" s="129">
        <f>ROUND(L167*K167,0)</f>
        <v>0</v>
      </c>
      <c r="BL167" s="20" t="s">
        <v>177</v>
      </c>
      <c r="BM167" s="20" t="s">
        <v>300</v>
      </c>
    </row>
    <row r="168" spans="2:65" s="1" customFormat="1" ht="25.5" customHeight="1">
      <c r="B168" s="169"/>
      <c r="C168" s="204" t="s">
        <v>301</v>
      </c>
      <c r="D168" s="204" t="s">
        <v>145</v>
      </c>
      <c r="E168" s="205" t="s">
        <v>302</v>
      </c>
      <c r="F168" s="206" t="s">
        <v>303</v>
      </c>
      <c r="G168" s="206"/>
      <c r="H168" s="206"/>
      <c r="I168" s="206"/>
      <c r="J168" s="207" t="s">
        <v>219</v>
      </c>
      <c r="K168" s="208">
        <v>33.706</v>
      </c>
      <c r="L168" s="209">
        <v>0</v>
      </c>
      <c r="M168" s="209"/>
      <c r="N168" s="210">
        <f>ROUND(L168*K168,0)</f>
        <v>0</v>
      </c>
      <c r="O168" s="210"/>
      <c r="P168" s="210"/>
      <c r="Q168" s="210"/>
      <c r="R168" s="173"/>
      <c r="T168" s="211" t="s">
        <v>5</v>
      </c>
      <c r="U168" s="54" t="s">
        <v>51</v>
      </c>
      <c r="V168" s="45"/>
      <c r="W168" s="212">
        <f>V168*K168</f>
        <v>0</v>
      </c>
      <c r="X168" s="212">
        <v>0</v>
      </c>
      <c r="Y168" s="212">
        <f>X168*K168</f>
        <v>0</v>
      </c>
      <c r="Z168" s="212">
        <v>0</v>
      </c>
      <c r="AA168" s="213">
        <f>Z168*K168</f>
        <v>0</v>
      </c>
      <c r="AR168" s="20" t="s">
        <v>177</v>
      </c>
      <c r="AT168" s="20" t="s">
        <v>145</v>
      </c>
      <c r="AU168" s="20" t="s">
        <v>123</v>
      </c>
      <c r="AY168" s="20" t="s">
        <v>144</v>
      </c>
      <c r="BE168" s="129">
        <f>IF(U168="základní",N168,0)</f>
        <v>0</v>
      </c>
      <c r="BF168" s="129">
        <f>IF(U168="snížená",N168,0)</f>
        <v>0</v>
      </c>
      <c r="BG168" s="129">
        <f>IF(U168="zákl. přenesená",N168,0)</f>
        <v>0</v>
      </c>
      <c r="BH168" s="129">
        <f>IF(U168="sníž. přenesená",N168,0)</f>
        <v>0</v>
      </c>
      <c r="BI168" s="129">
        <f>IF(U168="nulová",N168,0)</f>
        <v>0</v>
      </c>
      <c r="BJ168" s="20" t="s">
        <v>123</v>
      </c>
      <c r="BK168" s="129">
        <f>ROUND(L168*K168,0)</f>
        <v>0</v>
      </c>
      <c r="BL168" s="20" t="s">
        <v>177</v>
      </c>
      <c r="BM168" s="20" t="s">
        <v>304</v>
      </c>
    </row>
    <row r="169" spans="2:65" s="1" customFormat="1" ht="25.5" customHeight="1">
      <c r="B169" s="169"/>
      <c r="C169" s="204" t="s">
        <v>305</v>
      </c>
      <c r="D169" s="204" t="s">
        <v>145</v>
      </c>
      <c r="E169" s="205" t="s">
        <v>306</v>
      </c>
      <c r="F169" s="206" t="s">
        <v>307</v>
      </c>
      <c r="G169" s="206"/>
      <c r="H169" s="206"/>
      <c r="I169" s="206"/>
      <c r="J169" s="207" t="s">
        <v>219</v>
      </c>
      <c r="K169" s="208">
        <v>3</v>
      </c>
      <c r="L169" s="209">
        <v>0</v>
      </c>
      <c r="M169" s="209"/>
      <c r="N169" s="210">
        <f>ROUND(L169*K169,0)</f>
        <v>0</v>
      </c>
      <c r="O169" s="210"/>
      <c r="P169" s="210"/>
      <c r="Q169" s="210"/>
      <c r="R169" s="173"/>
      <c r="T169" s="211" t="s">
        <v>5</v>
      </c>
      <c r="U169" s="54" t="s">
        <v>51</v>
      </c>
      <c r="V169" s="45"/>
      <c r="W169" s="212">
        <f>V169*K169</f>
        <v>0</v>
      </c>
      <c r="X169" s="212">
        <v>0</v>
      </c>
      <c r="Y169" s="212">
        <f>X169*K169</f>
        <v>0</v>
      </c>
      <c r="Z169" s="212">
        <v>0</v>
      </c>
      <c r="AA169" s="213">
        <f>Z169*K169</f>
        <v>0</v>
      </c>
      <c r="AR169" s="20" t="s">
        <v>177</v>
      </c>
      <c r="AT169" s="20" t="s">
        <v>145</v>
      </c>
      <c r="AU169" s="20" t="s">
        <v>123</v>
      </c>
      <c r="AY169" s="20" t="s">
        <v>144</v>
      </c>
      <c r="BE169" s="129">
        <f>IF(U169="základní",N169,0)</f>
        <v>0</v>
      </c>
      <c r="BF169" s="129">
        <f>IF(U169="snížená",N169,0)</f>
        <v>0</v>
      </c>
      <c r="BG169" s="129">
        <f>IF(U169="zákl. přenesená",N169,0)</f>
        <v>0</v>
      </c>
      <c r="BH169" s="129">
        <f>IF(U169="sníž. přenesená",N169,0)</f>
        <v>0</v>
      </c>
      <c r="BI169" s="129">
        <f>IF(U169="nulová",N169,0)</f>
        <v>0</v>
      </c>
      <c r="BJ169" s="20" t="s">
        <v>123</v>
      </c>
      <c r="BK169" s="129">
        <f>ROUND(L169*K169,0)</f>
        <v>0</v>
      </c>
      <c r="BL169" s="20" t="s">
        <v>177</v>
      </c>
      <c r="BM169" s="20" t="s">
        <v>308</v>
      </c>
    </row>
    <row r="170" spans="2:65" s="1" customFormat="1" ht="25.5" customHeight="1">
      <c r="B170" s="169"/>
      <c r="C170" s="204" t="s">
        <v>309</v>
      </c>
      <c r="D170" s="204" t="s">
        <v>145</v>
      </c>
      <c r="E170" s="205" t="s">
        <v>310</v>
      </c>
      <c r="F170" s="206" t="s">
        <v>311</v>
      </c>
      <c r="G170" s="206"/>
      <c r="H170" s="206"/>
      <c r="I170" s="206"/>
      <c r="J170" s="207" t="s">
        <v>235</v>
      </c>
      <c r="K170" s="208">
        <v>1</v>
      </c>
      <c r="L170" s="209">
        <v>0</v>
      </c>
      <c r="M170" s="209"/>
      <c r="N170" s="210">
        <f>ROUND(L170*K170,0)</f>
        <v>0</v>
      </c>
      <c r="O170" s="210"/>
      <c r="P170" s="210"/>
      <c r="Q170" s="210"/>
      <c r="R170" s="173"/>
      <c r="T170" s="211" t="s">
        <v>5</v>
      </c>
      <c r="U170" s="54" t="s">
        <v>51</v>
      </c>
      <c r="V170" s="45"/>
      <c r="W170" s="212">
        <f>V170*K170</f>
        <v>0</v>
      </c>
      <c r="X170" s="212">
        <v>0</v>
      </c>
      <c r="Y170" s="212">
        <f>X170*K170</f>
        <v>0</v>
      </c>
      <c r="Z170" s="212">
        <v>0</v>
      </c>
      <c r="AA170" s="213">
        <f>Z170*K170</f>
        <v>0</v>
      </c>
      <c r="AR170" s="20" t="s">
        <v>177</v>
      </c>
      <c r="AT170" s="20" t="s">
        <v>145</v>
      </c>
      <c r="AU170" s="20" t="s">
        <v>123</v>
      </c>
      <c r="AY170" s="20" t="s">
        <v>144</v>
      </c>
      <c r="BE170" s="129">
        <f>IF(U170="základní",N170,0)</f>
        <v>0</v>
      </c>
      <c r="BF170" s="129">
        <f>IF(U170="snížená",N170,0)</f>
        <v>0</v>
      </c>
      <c r="BG170" s="129">
        <f>IF(U170="zákl. přenesená",N170,0)</f>
        <v>0</v>
      </c>
      <c r="BH170" s="129">
        <f>IF(U170="sníž. přenesená",N170,0)</f>
        <v>0</v>
      </c>
      <c r="BI170" s="129">
        <f>IF(U170="nulová",N170,0)</f>
        <v>0</v>
      </c>
      <c r="BJ170" s="20" t="s">
        <v>123</v>
      </c>
      <c r="BK170" s="129">
        <f>ROUND(L170*K170,0)</f>
        <v>0</v>
      </c>
      <c r="BL170" s="20" t="s">
        <v>177</v>
      </c>
      <c r="BM170" s="20" t="s">
        <v>312</v>
      </c>
    </row>
    <row r="171" spans="2:65" s="1" customFormat="1" ht="25.5" customHeight="1">
      <c r="B171" s="169"/>
      <c r="C171" s="204" t="s">
        <v>313</v>
      </c>
      <c r="D171" s="204" t="s">
        <v>145</v>
      </c>
      <c r="E171" s="205" t="s">
        <v>314</v>
      </c>
      <c r="F171" s="206" t="s">
        <v>315</v>
      </c>
      <c r="G171" s="206"/>
      <c r="H171" s="206"/>
      <c r="I171" s="206"/>
      <c r="J171" s="207" t="s">
        <v>235</v>
      </c>
      <c r="K171" s="208">
        <v>8</v>
      </c>
      <c r="L171" s="209">
        <v>0</v>
      </c>
      <c r="M171" s="209"/>
      <c r="N171" s="210">
        <f>ROUND(L171*K171,0)</f>
        <v>0</v>
      </c>
      <c r="O171" s="210"/>
      <c r="P171" s="210"/>
      <c r="Q171" s="210"/>
      <c r="R171" s="173"/>
      <c r="T171" s="211" t="s">
        <v>5</v>
      </c>
      <c r="U171" s="54" t="s">
        <v>51</v>
      </c>
      <c r="V171" s="45"/>
      <c r="W171" s="212">
        <f>V171*K171</f>
        <v>0</v>
      </c>
      <c r="X171" s="212">
        <v>0</v>
      </c>
      <c r="Y171" s="212">
        <f>X171*K171</f>
        <v>0</v>
      </c>
      <c r="Z171" s="212">
        <v>0</v>
      </c>
      <c r="AA171" s="213">
        <f>Z171*K171</f>
        <v>0</v>
      </c>
      <c r="AR171" s="20" t="s">
        <v>177</v>
      </c>
      <c r="AT171" s="20" t="s">
        <v>145</v>
      </c>
      <c r="AU171" s="20" t="s">
        <v>123</v>
      </c>
      <c r="AY171" s="20" t="s">
        <v>144</v>
      </c>
      <c r="BE171" s="129">
        <f>IF(U171="základní",N171,0)</f>
        <v>0</v>
      </c>
      <c r="BF171" s="129">
        <f>IF(U171="snížená",N171,0)</f>
        <v>0</v>
      </c>
      <c r="BG171" s="129">
        <f>IF(U171="zákl. přenesená",N171,0)</f>
        <v>0</v>
      </c>
      <c r="BH171" s="129">
        <f>IF(U171="sníž. přenesená",N171,0)</f>
        <v>0</v>
      </c>
      <c r="BI171" s="129">
        <f>IF(U171="nulová",N171,0)</f>
        <v>0</v>
      </c>
      <c r="BJ171" s="20" t="s">
        <v>123</v>
      </c>
      <c r="BK171" s="129">
        <f>ROUND(L171*K171,0)</f>
        <v>0</v>
      </c>
      <c r="BL171" s="20" t="s">
        <v>177</v>
      </c>
      <c r="BM171" s="20" t="s">
        <v>316</v>
      </c>
    </row>
    <row r="172" spans="2:65" s="1" customFormat="1" ht="25.5" customHeight="1">
      <c r="B172" s="169"/>
      <c r="C172" s="204" t="s">
        <v>317</v>
      </c>
      <c r="D172" s="204" t="s">
        <v>145</v>
      </c>
      <c r="E172" s="205" t="s">
        <v>318</v>
      </c>
      <c r="F172" s="206" t="s">
        <v>319</v>
      </c>
      <c r="G172" s="206"/>
      <c r="H172" s="206"/>
      <c r="I172" s="206"/>
      <c r="J172" s="207" t="s">
        <v>219</v>
      </c>
      <c r="K172" s="208">
        <v>54.5</v>
      </c>
      <c r="L172" s="209">
        <v>0</v>
      </c>
      <c r="M172" s="209"/>
      <c r="N172" s="210">
        <f>ROUND(L172*K172,0)</f>
        <v>0</v>
      </c>
      <c r="O172" s="210"/>
      <c r="P172" s="210"/>
      <c r="Q172" s="210"/>
      <c r="R172" s="173"/>
      <c r="T172" s="211" t="s">
        <v>5</v>
      </c>
      <c r="U172" s="54" t="s">
        <v>51</v>
      </c>
      <c r="V172" s="45"/>
      <c r="W172" s="212">
        <f>V172*K172</f>
        <v>0</v>
      </c>
      <c r="X172" s="212">
        <v>0</v>
      </c>
      <c r="Y172" s="212">
        <f>X172*K172</f>
        <v>0</v>
      </c>
      <c r="Z172" s="212">
        <v>0</v>
      </c>
      <c r="AA172" s="213">
        <f>Z172*K172</f>
        <v>0</v>
      </c>
      <c r="AR172" s="20" t="s">
        <v>177</v>
      </c>
      <c r="AT172" s="20" t="s">
        <v>145</v>
      </c>
      <c r="AU172" s="20" t="s">
        <v>123</v>
      </c>
      <c r="AY172" s="20" t="s">
        <v>144</v>
      </c>
      <c r="BE172" s="129">
        <f>IF(U172="základní",N172,0)</f>
        <v>0</v>
      </c>
      <c r="BF172" s="129">
        <f>IF(U172="snížená",N172,0)</f>
        <v>0</v>
      </c>
      <c r="BG172" s="129">
        <f>IF(U172="zákl. přenesená",N172,0)</f>
        <v>0</v>
      </c>
      <c r="BH172" s="129">
        <f>IF(U172="sníž. přenesená",N172,0)</f>
        <v>0</v>
      </c>
      <c r="BI172" s="129">
        <f>IF(U172="nulová",N172,0)</f>
        <v>0</v>
      </c>
      <c r="BJ172" s="20" t="s">
        <v>123</v>
      </c>
      <c r="BK172" s="129">
        <f>ROUND(L172*K172,0)</f>
        <v>0</v>
      </c>
      <c r="BL172" s="20" t="s">
        <v>177</v>
      </c>
      <c r="BM172" s="20" t="s">
        <v>320</v>
      </c>
    </row>
    <row r="173" spans="2:65" s="1" customFormat="1" ht="25.5" customHeight="1">
      <c r="B173" s="169"/>
      <c r="C173" s="204" t="s">
        <v>321</v>
      </c>
      <c r="D173" s="204" t="s">
        <v>145</v>
      </c>
      <c r="E173" s="205" t="s">
        <v>322</v>
      </c>
      <c r="F173" s="206" t="s">
        <v>323</v>
      </c>
      <c r="G173" s="206"/>
      <c r="H173" s="206"/>
      <c r="I173" s="206"/>
      <c r="J173" s="207" t="s">
        <v>219</v>
      </c>
      <c r="K173" s="208">
        <v>79.4</v>
      </c>
      <c r="L173" s="209">
        <v>0</v>
      </c>
      <c r="M173" s="209"/>
      <c r="N173" s="210">
        <f>ROUND(L173*K173,0)</f>
        <v>0</v>
      </c>
      <c r="O173" s="210"/>
      <c r="P173" s="210"/>
      <c r="Q173" s="210"/>
      <c r="R173" s="173"/>
      <c r="T173" s="211" t="s">
        <v>5</v>
      </c>
      <c r="U173" s="54" t="s">
        <v>51</v>
      </c>
      <c r="V173" s="45"/>
      <c r="W173" s="212">
        <f>V173*K173</f>
        <v>0</v>
      </c>
      <c r="X173" s="212">
        <v>0</v>
      </c>
      <c r="Y173" s="212">
        <f>X173*K173</f>
        <v>0</v>
      </c>
      <c r="Z173" s="212">
        <v>0</v>
      </c>
      <c r="AA173" s="213">
        <f>Z173*K173</f>
        <v>0</v>
      </c>
      <c r="AR173" s="20" t="s">
        <v>177</v>
      </c>
      <c r="AT173" s="20" t="s">
        <v>145</v>
      </c>
      <c r="AU173" s="20" t="s">
        <v>123</v>
      </c>
      <c r="AY173" s="20" t="s">
        <v>144</v>
      </c>
      <c r="BE173" s="129">
        <f>IF(U173="základní",N173,0)</f>
        <v>0</v>
      </c>
      <c r="BF173" s="129">
        <f>IF(U173="snížená",N173,0)</f>
        <v>0</v>
      </c>
      <c r="BG173" s="129">
        <f>IF(U173="zákl. přenesená",N173,0)</f>
        <v>0</v>
      </c>
      <c r="BH173" s="129">
        <f>IF(U173="sníž. přenesená",N173,0)</f>
        <v>0</v>
      </c>
      <c r="BI173" s="129">
        <f>IF(U173="nulová",N173,0)</f>
        <v>0</v>
      </c>
      <c r="BJ173" s="20" t="s">
        <v>123</v>
      </c>
      <c r="BK173" s="129">
        <f>ROUND(L173*K173,0)</f>
        <v>0</v>
      </c>
      <c r="BL173" s="20" t="s">
        <v>177</v>
      </c>
      <c r="BM173" s="20" t="s">
        <v>324</v>
      </c>
    </row>
    <row r="174" spans="2:65" s="1" customFormat="1" ht="25.5" customHeight="1">
      <c r="B174" s="169"/>
      <c r="C174" s="204" t="s">
        <v>325</v>
      </c>
      <c r="D174" s="204" t="s">
        <v>145</v>
      </c>
      <c r="E174" s="205" t="s">
        <v>326</v>
      </c>
      <c r="F174" s="206" t="s">
        <v>327</v>
      </c>
      <c r="G174" s="206"/>
      <c r="H174" s="206"/>
      <c r="I174" s="206"/>
      <c r="J174" s="207" t="s">
        <v>219</v>
      </c>
      <c r="K174" s="208">
        <v>1</v>
      </c>
      <c r="L174" s="209">
        <v>0</v>
      </c>
      <c r="M174" s="209"/>
      <c r="N174" s="210">
        <f>ROUND(L174*K174,0)</f>
        <v>0</v>
      </c>
      <c r="O174" s="210"/>
      <c r="P174" s="210"/>
      <c r="Q174" s="210"/>
      <c r="R174" s="173"/>
      <c r="T174" s="211" t="s">
        <v>5</v>
      </c>
      <c r="U174" s="54" t="s">
        <v>51</v>
      </c>
      <c r="V174" s="45"/>
      <c r="W174" s="212">
        <f>V174*K174</f>
        <v>0</v>
      </c>
      <c r="X174" s="212">
        <v>0</v>
      </c>
      <c r="Y174" s="212">
        <f>X174*K174</f>
        <v>0</v>
      </c>
      <c r="Z174" s="212">
        <v>0</v>
      </c>
      <c r="AA174" s="213">
        <f>Z174*K174</f>
        <v>0</v>
      </c>
      <c r="AR174" s="20" t="s">
        <v>177</v>
      </c>
      <c r="AT174" s="20" t="s">
        <v>145</v>
      </c>
      <c r="AU174" s="20" t="s">
        <v>123</v>
      </c>
      <c r="AY174" s="20" t="s">
        <v>144</v>
      </c>
      <c r="BE174" s="129">
        <f>IF(U174="základní",N174,0)</f>
        <v>0</v>
      </c>
      <c r="BF174" s="129">
        <f>IF(U174="snížená",N174,0)</f>
        <v>0</v>
      </c>
      <c r="BG174" s="129">
        <f>IF(U174="zákl. přenesená",N174,0)</f>
        <v>0</v>
      </c>
      <c r="BH174" s="129">
        <f>IF(U174="sníž. přenesená",N174,0)</f>
        <v>0</v>
      </c>
      <c r="BI174" s="129">
        <f>IF(U174="nulová",N174,0)</f>
        <v>0</v>
      </c>
      <c r="BJ174" s="20" t="s">
        <v>123</v>
      </c>
      <c r="BK174" s="129">
        <f>ROUND(L174*K174,0)</f>
        <v>0</v>
      </c>
      <c r="BL174" s="20" t="s">
        <v>177</v>
      </c>
      <c r="BM174" s="20" t="s">
        <v>328</v>
      </c>
    </row>
    <row r="175" spans="2:65" s="1" customFormat="1" ht="25.5" customHeight="1">
      <c r="B175" s="169"/>
      <c r="C175" s="204" t="s">
        <v>329</v>
      </c>
      <c r="D175" s="204" t="s">
        <v>145</v>
      </c>
      <c r="E175" s="205" t="s">
        <v>330</v>
      </c>
      <c r="F175" s="206" t="s">
        <v>331</v>
      </c>
      <c r="G175" s="206"/>
      <c r="H175" s="206"/>
      <c r="I175" s="206"/>
      <c r="J175" s="207" t="s">
        <v>219</v>
      </c>
      <c r="K175" s="208">
        <v>97</v>
      </c>
      <c r="L175" s="209">
        <v>0</v>
      </c>
      <c r="M175" s="209"/>
      <c r="N175" s="210">
        <f>ROUND(L175*K175,0)</f>
        <v>0</v>
      </c>
      <c r="O175" s="210"/>
      <c r="P175" s="210"/>
      <c r="Q175" s="210"/>
      <c r="R175" s="173"/>
      <c r="T175" s="211" t="s">
        <v>5</v>
      </c>
      <c r="U175" s="54" t="s">
        <v>51</v>
      </c>
      <c r="V175" s="45"/>
      <c r="W175" s="212">
        <f>V175*K175</f>
        <v>0</v>
      </c>
      <c r="X175" s="212">
        <v>0</v>
      </c>
      <c r="Y175" s="212">
        <f>X175*K175</f>
        <v>0</v>
      </c>
      <c r="Z175" s="212">
        <v>0</v>
      </c>
      <c r="AA175" s="213">
        <f>Z175*K175</f>
        <v>0</v>
      </c>
      <c r="AR175" s="20" t="s">
        <v>177</v>
      </c>
      <c r="AT175" s="20" t="s">
        <v>145</v>
      </c>
      <c r="AU175" s="20" t="s">
        <v>123</v>
      </c>
      <c r="AY175" s="20" t="s">
        <v>144</v>
      </c>
      <c r="BE175" s="129">
        <f>IF(U175="základní",N175,0)</f>
        <v>0</v>
      </c>
      <c r="BF175" s="129">
        <f>IF(U175="snížená",N175,0)</f>
        <v>0</v>
      </c>
      <c r="BG175" s="129">
        <f>IF(U175="zákl. přenesená",N175,0)</f>
        <v>0</v>
      </c>
      <c r="BH175" s="129">
        <f>IF(U175="sníž. přenesená",N175,0)</f>
        <v>0</v>
      </c>
      <c r="BI175" s="129">
        <f>IF(U175="nulová",N175,0)</f>
        <v>0</v>
      </c>
      <c r="BJ175" s="20" t="s">
        <v>123</v>
      </c>
      <c r="BK175" s="129">
        <f>ROUND(L175*K175,0)</f>
        <v>0</v>
      </c>
      <c r="BL175" s="20" t="s">
        <v>177</v>
      </c>
      <c r="BM175" s="20" t="s">
        <v>332</v>
      </c>
    </row>
    <row r="176" spans="2:65" s="1" customFormat="1" ht="25.5" customHeight="1">
      <c r="B176" s="169"/>
      <c r="C176" s="204" t="s">
        <v>333</v>
      </c>
      <c r="D176" s="204" t="s">
        <v>145</v>
      </c>
      <c r="E176" s="205" t="s">
        <v>334</v>
      </c>
      <c r="F176" s="206" t="s">
        <v>335</v>
      </c>
      <c r="G176" s="206"/>
      <c r="H176" s="206"/>
      <c r="I176" s="206"/>
      <c r="J176" s="207" t="s">
        <v>219</v>
      </c>
      <c r="K176" s="208">
        <v>22.2</v>
      </c>
      <c r="L176" s="209">
        <v>0</v>
      </c>
      <c r="M176" s="209"/>
      <c r="N176" s="210">
        <f>ROUND(L176*K176,0)</f>
        <v>0</v>
      </c>
      <c r="O176" s="210"/>
      <c r="P176" s="210"/>
      <c r="Q176" s="210"/>
      <c r="R176" s="173"/>
      <c r="T176" s="211" t="s">
        <v>5</v>
      </c>
      <c r="U176" s="54" t="s">
        <v>51</v>
      </c>
      <c r="V176" s="45"/>
      <c r="W176" s="212">
        <f>V176*K176</f>
        <v>0</v>
      </c>
      <c r="X176" s="212">
        <v>0</v>
      </c>
      <c r="Y176" s="212">
        <f>X176*K176</f>
        <v>0</v>
      </c>
      <c r="Z176" s="212">
        <v>0</v>
      </c>
      <c r="AA176" s="213">
        <f>Z176*K176</f>
        <v>0</v>
      </c>
      <c r="AR176" s="20" t="s">
        <v>177</v>
      </c>
      <c r="AT176" s="20" t="s">
        <v>145</v>
      </c>
      <c r="AU176" s="20" t="s">
        <v>123</v>
      </c>
      <c r="AY176" s="20" t="s">
        <v>144</v>
      </c>
      <c r="BE176" s="129">
        <f>IF(U176="základní",N176,0)</f>
        <v>0</v>
      </c>
      <c r="BF176" s="129">
        <f>IF(U176="snížená",N176,0)</f>
        <v>0</v>
      </c>
      <c r="BG176" s="129">
        <f>IF(U176="zákl. přenesená",N176,0)</f>
        <v>0</v>
      </c>
      <c r="BH176" s="129">
        <f>IF(U176="sníž. přenesená",N176,0)</f>
        <v>0</v>
      </c>
      <c r="BI176" s="129">
        <f>IF(U176="nulová",N176,0)</f>
        <v>0</v>
      </c>
      <c r="BJ176" s="20" t="s">
        <v>123</v>
      </c>
      <c r="BK176" s="129">
        <f>ROUND(L176*K176,0)</f>
        <v>0</v>
      </c>
      <c r="BL176" s="20" t="s">
        <v>177</v>
      </c>
      <c r="BM176" s="20" t="s">
        <v>336</v>
      </c>
    </row>
    <row r="177" spans="2:65" s="1" customFormat="1" ht="16.5" customHeight="1">
      <c r="B177" s="169"/>
      <c r="C177" s="204" t="s">
        <v>337</v>
      </c>
      <c r="D177" s="204" t="s">
        <v>145</v>
      </c>
      <c r="E177" s="205" t="s">
        <v>338</v>
      </c>
      <c r="F177" s="206" t="s">
        <v>339</v>
      </c>
      <c r="G177" s="206"/>
      <c r="H177" s="206"/>
      <c r="I177" s="206"/>
      <c r="J177" s="207" t="s">
        <v>148</v>
      </c>
      <c r="K177" s="208">
        <v>1024.995</v>
      </c>
      <c r="L177" s="209">
        <v>0</v>
      </c>
      <c r="M177" s="209"/>
      <c r="N177" s="210">
        <f>ROUND(L177*K177,0)</f>
        <v>0</v>
      </c>
      <c r="O177" s="210"/>
      <c r="P177" s="210"/>
      <c r="Q177" s="210"/>
      <c r="R177" s="173"/>
      <c r="T177" s="211" t="s">
        <v>5</v>
      </c>
      <c r="U177" s="54" t="s">
        <v>51</v>
      </c>
      <c r="V177" s="45"/>
      <c r="W177" s="212">
        <f>V177*K177</f>
        <v>0</v>
      </c>
      <c r="X177" s="212">
        <v>0</v>
      </c>
      <c r="Y177" s="212">
        <f>X177*K177</f>
        <v>0</v>
      </c>
      <c r="Z177" s="212">
        <v>0</v>
      </c>
      <c r="AA177" s="213">
        <f>Z177*K177</f>
        <v>0</v>
      </c>
      <c r="AR177" s="20" t="s">
        <v>177</v>
      </c>
      <c r="AT177" s="20" t="s">
        <v>145</v>
      </c>
      <c r="AU177" s="20" t="s">
        <v>123</v>
      </c>
      <c r="AY177" s="20" t="s">
        <v>144</v>
      </c>
      <c r="BE177" s="129">
        <f>IF(U177="základní",N177,0)</f>
        <v>0</v>
      </c>
      <c r="BF177" s="129">
        <f>IF(U177="snížená",N177,0)</f>
        <v>0</v>
      </c>
      <c r="BG177" s="129">
        <f>IF(U177="zákl. přenesená",N177,0)</f>
        <v>0</v>
      </c>
      <c r="BH177" s="129">
        <f>IF(U177="sníž. přenesená",N177,0)</f>
        <v>0</v>
      </c>
      <c r="BI177" s="129">
        <f>IF(U177="nulová",N177,0)</f>
        <v>0</v>
      </c>
      <c r="BJ177" s="20" t="s">
        <v>123</v>
      </c>
      <c r="BK177" s="129">
        <f>ROUND(L177*K177,0)</f>
        <v>0</v>
      </c>
      <c r="BL177" s="20" t="s">
        <v>177</v>
      </c>
      <c r="BM177" s="20" t="s">
        <v>340</v>
      </c>
    </row>
    <row r="178" spans="2:65" s="1" customFormat="1" ht="25.5" customHeight="1">
      <c r="B178" s="169"/>
      <c r="C178" s="204" t="s">
        <v>341</v>
      </c>
      <c r="D178" s="204" t="s">
        <v>145</v>
      </c>
      <c r="E178" s="205" t="s">
        <v>342</v>
      </c>
      <c r="F178" s="206" t="s">
        <v>343</v>
      </c>
      <c r="G178" s="206"/>
      <c r="H178" s="206"/>
      <c r="I178" s="206"/>
      <c r="J178" s="207" t="s">
        <v>219</v>
      </c>
      <c r="K178" s="208">
        <v>28.6</v>
      </c>
      <c r="L178" s="209">
        <v>0</v>
      </c>
      <c r="M178" s="209"/>
      <c r="N178" s="210">
        <f>ROUND(L178*K178,0)</f>
        <v>0</v>
      </c>
      <c r="O178" s="210"/>
      <c r="P178" s="210"/>
      <c r="Q178" s="210"/>
      <c r="R178" s="173"/>
      <c r="T178" s="211" t="s">
        <v>5</v>
      </c>
      <c r="U178" s="54" t="s">
        <v>51</v>
      </c>
      <c r="V178" s="45"/>
      <c r="W178" s="212">
        <f>V178*K178</f>
        <v>0</v>
      </c>
      <c r="X178" s="212">
        <v>0</v>
      </c>
      <c r="Y178" s="212">
        <f>X178*K178</f>
        <v>0</v>
      </c>
      <c r="Z178" s="212">
        <v>0</v>
      </c>
      <c r="AA178" s="213">
        <f>Z178*K178</f>
        <v>0</v>
      </c>
      <c r="AR178" s="20" t="s">
        <v>177</v>
      </c>
      <c r="AT178" s="20" t="s">
        <v>145</v>
      </c>
      <c r="AU178" s="20" t="s">
        <v>123</v>
      </c>
      <c r="AY178" s="20" t="s">
        <v>144</v>
      </c>
      <c r="BE178" s="129">
        <f>IF(U178="základní",N178,0)</f>
        <v>0</v>
      </c>
      <c r="BF178" s="129">
        <f>IF(U178="snížená",N178,0)</f>
        <v>0</v>
      </c>
      <c r="BG178" s="129">
        <f>IF(U178="zákl. přenesená",N178,0)</f>
        <v>0</v>
      </c>
      <c r="BH178" s="129">
        <f>IF(U178="sníž. přenesená",N178,0)</f>
        <v>0</v>
      </c>
      <c r="BI178" s="129">
        <f>IF(U178="nulová",N178,0)</f>
        <v>0</v>
      </c>
      <c r="BJ178" s="20" t="s">
        <v>123</v>
      </c>
      <c r="BK178" s="129">
        <f>ROUND(L178*K178,0)</f>
        <v>0</v>
      </c>
      <c r="BL178" s="20" t="s">
        <v>177</v>
      </c>
      <c r="BM178" s="20" t="s">
        <v>344</v>
      </c>
    </row>
    <row r="179" spans="2:65" s="1" customFormat="1" ht="25.5" customHeight="1">
      <c r="B179" s="169"/>
      <c r="C179" s="218" t="s">
        <v>345</v>
      </c>
      <c r="D179" s="218" t="s">
        <v>346</v>
      </c>
      <c r="E179" s="219" t="s">
        <v>347</v>
      </c>
      <c r="F179" s="220" t="s">
        <v>348</v>
      </c>
      <c r="G179" s="220"/>
      <c r="H179" s="220"/>
      <c r="I179" s="220"/>
      <c r="J179" s="221" t="s">
        <v>148</v>
      </c>
      <c r="K179" s="222">
        <v>14.3</v>
      </c>
      <c r="L179" s="223">
        <v>0</v>
      </c>
      <c r="M179" s="223"/>
      <c r="N179" s="224">
        <f>ROUND(L179*K179,0)</f>
        <v>0</v>
      </c>
      <c r="O179" s="210"/>
      <c r="P179" s="210"/>
      <c r="Q179" s="210"/>
      <c r="R179" s="173"/>
      <c r="T179" s="211" t="s">
        <v>5</v>
      </c>
      <c r="U179" s="54" t="s">
        <v>51</v>
      </c>
      <c r="V179" s="45"/>
      <c r="W179" s="212">
        <f>V179*K179</f>
        <v>0</v>
      </c>
      <c r="X179" s="212">
        <v>0</v>
      </c>
      <c r="Y179" s="212">
        <f>X179*K179</f>
        <v>0</v>
      </c>
      <c r="Z179" s="212">
        <v>0</v>
      </c>
      <c r="AA179" s="213">
        <f>Z179*K179</f>
        <v>0</v>
      </c>
      <c r="AR179" s="20" t="s">
        <v>269</v>
      </c>
      <c r="AT179" s="20" t="s">
        <v>346</v>
      </c>
      <c r="AU179" s="20" t="s">
        <v>123</v>
      </c>
      <c r="AY179" s="20" t="s">
        <v>144</v>
      </c>
      <c r="BE179" s="129">
        <f>IF(U179="základní",N179,0)</f>
        <v>0</v>
      </c>
      <c r="BF179" s="129">
        <f>IF(U179="snížená",N179,0)</f>
        <v>0</v>
      </c>
      <c r="BG179" s="129">
        <f>IF(U179="zákl. přenesená",N179,0)</f>
        <v>0</v>
      </c>
      <c r="BH179" s="129">
        <f>IF(U179="sníž. přenesená",N179,0)</f>
        <v>0</v>
      </c>
      <c r="BI179" s="129">
        <f>IF(U179="nulová",N179,0)</f>
        <v>0</v>
      </c>
      <c r="BJ179" s="20" t="s">
        <v>123</v>
      </c>
      <c r="BK179" s="129">
        <f>ROUND(L179*K179,0)</f>
        <v>0</v>
      </c>
      <c r="BL179" s="20" t="s">
        <v>177</v>
      </c>
      <c r="BM179" s="20" t="s">
        <v>349</v>
      </c>
    </row>
    <row r="180" spans="2:65" s="1" customFormat="1" ht="38.25" customHeight="1">
      <c r="B180" s="169"/>
      <c r="C180" s="204" t="s">
        <v>350</v>
      </c>
      <c r="D180" s="204" t="s">
        <v>145</v>
      </c>
      <c r="E180" s="205" t="s">
        <v>351</v>
      </c>
      <c r="F180" s="206" t="s">
        <v>352</v>
      </c>
      <c r="G180" s="206"/>
      <c r="H180" s="206"/>
      <c r="I180" s="206"/>
      <c r="J180" s="207" t="s">
        <v>219</v>
      </c>
      <c r="K180" s="208">
        <v>55.8</v>
      </c>
      <c r="L180" s="209">
        <v>0</v>
      </c>
      <c r="M180" s="209"/>
      <c r="N180" s="210">
        <f>ROUND(L180*K180,0)</f>
        <v>0</v>
      </c>
      <c r="O180" s="210"/>
      <c r="P180" s="210"/>
      <c r="Q180" s="210"/>
      <c r="R180" s="173"/>
      <c r="T180" s="211" t="s">
        <v>5</v>
      </c>
      <c r="U180" s="54" t="s">
        <v>51</v>
      </c>
      <c r="V180" s="45"/>
      <c r="W180" s="212">
        <f>V180*K180</f>
        <v>0</v>
      </c>
      <c r="X180" s="212">
        <v>0.00592</v>
      </c>
      <c r="Y180" s="212">
        <f>X180*K180</f>
        <v>0.33033599999999996</v>
      </c>
      <c r="Z180" s="212">
        <v>0</v>
      </c>
      <c r="AA180" s="213">
        <f>Z180*K180</f>
        <v>0</v>
      </c>
      <c r="AR180" s="20" t="s">
        <v>177</v>
      </c>
      <c r="AT180" s="20" t="s">
        <v>145</v>
      </c>
      <c r="AU180" s="20" t="s">
        <v>123</v>
      </c>
      <c r="AY180" s="20" t="s">
        <v>144</v>
      </c>
      <c r="BE180" s="129">
        <f>IF(U180="základní",N180,0)</f>
        <v>0</v>
      </c>
      <c r="BF180" s="129">
        <f>IF(U180="snížená",N180,0)</f>
        <v>0</v>
      </c>
      <c r="BG180" s="129">
        <f>IF(U180="zákl. přenesená",N180,0)</f>
        <v>0</v>
      </c>
      <c r="BH180" s="129">
        <f>IF(U180="sníž. přenesená",N180,0)</f>
        <v>0</v>
      </c>
      <c r="BI180" s="129">
        <f>IF(U180="nulová",N180,0)</f>
        <v>0</v>
      </c>
      <c r="BJ180" s="20" t="s">
        <v>123</v>
      </c>
      <c r="BK180" s="129">
        <f>ROUND(L180*K180,0)</f>
        <v>0</v>
      </c>
      <c r="BL180" s="20" t="s">
        <v>177</v>
      </c>
      <c r="BM180" s="20" t="s">
        <v>353</v>
      </c>
    </row>
    <row r="181" spans="2:65" s="1" customFormat="1" ht="25.5" customHeight="1">
      <c r="B181" s="169"/>
      <c r="C181" s="204" t="s">
        <v>354</v>
      </c>
      <c r="D181" s="204" t="s">
        <v>145</v>
      </c>
      <c r="E181" s="205" t="s">
        <v>199</v>
      </c>
      <c r="F181" s="206" t="s">
        <v>200</v>
      </c>
      <c r="G181" s="206"/>
      <c r="H181" s="206"/>
      <c r="I181" s="206"/>
      <c r="J181" s="207" t="s">
        <v>172</v>
      </c>
      <c r="K181" s="208">
        <v>3.007</v>
      </c>
      <c r="L181" s="209">
        <v>0</v>
      </c>
      <c r="M181" s="209"/>
      <c r="N181" s="210">
        <f>ROUND(L181*K181,0)</f>
        <v>0</v>
      </c>
      <c r="O181" s="210"/>
      <c r="P181" s="210"/>
      <c r="Q181" s="210"/>
      <c r="R181" s="173"/>
      <c r="T181" s="211" t="s">
        <v>5</v>
      </c>
      <c r="U181" s="54" t="s">
        <v>51</v>
      </c>
      <c r="V181" s="45"/>
      <c r="W181" s="212">
        <f>V181*K181</f>
        <v>0</v>
      </c>
      <c r="X181" s="212">
        <v>0</v>
      </c>
      <c r="Y181" s="212">
        <f>X181*K181</f>
        <v>0</v>
      </c>
      <c r="Z181" s="212">
        <v>0</v>
      </c>
      <c r="AA181" s="213">
        <f>Z181*K181</f>
        <v>0</v>
      </c>
      <c r="AR181" s="20" t="s">
        <v>177</v>
      </c>
      <c r="AT181" s="20" t="s">
        <v>145</v>
      </c>
      <c r="AU181" s="20" t="s">
        <v>123</v>
      </c>
      <c r="AY181" s="20" t="s">
        <v>144</v>
      </c>
      <c r="BE181" s="129">
        <f>IF(U181="základní",N181,0)</f>
        <v>0</v>
      </c>
      <c r="BF181" s="129">
        <f>IF(U181="snížená",N181,0)</f>
        <v>0</v>
      </c>
      <c r="BG181" s="129">
        <f>IF(U181="zákl. přenesená",N181,0)</f>
        <v>0</v>
      </c>
      <c r="BH181" s="129">
        <f>IF(U181="sníž. přenesená",N181,0)</f>
        <v>0</v>
      </c>
      <c r="BI181" s="129">
        <f>IF(U181="nulová",N181,0)</f>
        <v>0</v>
      </c>
      <c r="BJ181" s="20" t="s">
        <v>123</v>
      </c>
      <c r="BK181" s="129">
        <f>ROUND(L181*K181,0)</f>
        <v>0</v>
      </c>
      <c r="BL181" s="20" t="s">
        <v>177</v>
      </c>
      <c r="BM181" s="20" t="s">
        <v>355</v>
      </c>
    </row>
    <row r="182" spans="2:65" s="1" customFormat="1" ht="16.5" customHeight="1">
      <c r="B182" s="169"/>
      <c r="C182" s="204" t="s">
        <v>356</v>
      </c>
      <c r="D182" s="204" t="s">
        <v>145</v>
      </c>
      <c r="E182" s="205" t="s">
        <v>202</v>
      </c>
      <c r="F182" s="206" t="s">
        <v>203</v>
      </c>
      <c r="G182" s="206"/>
      <c r="H182" s="206"/>
      <c r="I182" s="206"/>
      <c r="J182" s="207" t="s">
        <v>172</v>
      </c>
      <c r="K182" s="208">
        <v>1.504</v>
      </c>
      <c r="L182" s="209">
        <v>0</v>
      </c>
      <c r="M182" s="209"/>
      <c r="N182" s="210">
        <f>ROUND(L182*K182,0)</f>
        <v>0</v>
      </c>
      <c r="O182" s="210"/>
      <c r="P182" s="210"/>
      <c r="Q182" s="210"/>
      <c r="R182" s="173"/>
      <c r="T182" s="211" t="s">
        <v>5</v>
      </c>
      <c r="U182" s="54" t="s">
        <v>51</v>
      </c>
      <c r="V182" s="45"/>
      <c r="W182" s="212">
        <f>V182*K182</f>
        <v>0</v>
      </c>
      <c r="X182" s="212">
        <v>0</v>
      </c>
      <c r="Y182" s="212">
        <f>X182*K182</f>
        <v>0</v>
      </c>
      <c r="Z182" s="212">
        <v>0</v>
      </c>
      <c r="AA182" s="213">
        <f>Z182*K182</f>
        <v>0</v>
      </c>
      <c r="AR182" s="20" t="s">
        <v>177</v>
      </c>
      <c r="AT182" s="20" t="s">
        <v>145</v>
      </c>
      <c r="AU182" s="20" t="s">
        <v>123</v>
      </c>
      <c r="AY182" s="20" t="s">
        <v>144</v>
      </c>
      <c r="BE182" s="129">
        <f>IF(U182="základní",N182,0)</f>
        <v>0</v>
      </c>
      <c r="BF182" s="129">
        <f>IF(U182="snížená",N182,0)</f>
        <v>0</v>
      </c>
      <c r="BG182" s="129">
        <f>IF(U182="zákl. přenesená",N182,0)</f>
        <v>0</v>
      </c>
      <c r="BH182" s="129">
        <f>IF(U182="sníž. přenesená",N182,0)</f>
        <v>0</v>
      </c>
      <c r="BI182" s="129">
        <f>IF(U182="nulová",N182,0)</f>
        <v>0</v>
      </c>
      <c r="BJ182" s="20" t="s">
        <v>123</v>
      </c>
      <c r="BK182" s="129">
        <f>ROUND(L182*K182,0)</f>
        <v>0</v>
      </c>
      <c r="BL182" s="20" t="s">
        <v>177</v>
      </c>
      <c r="BM182" s="20" t="s">
        <v>357</v>
      </c>
    </row>
    <row r="183" spans="2:65" s="1" customFormat="1" ht="25.5" customHeight="1">
      <c r="B183" s="169"/>
      <c r="C183" s="204" t="s">
        <v>358</v>
      </c>
      <c r="D183" s="204" t="s">
        <v>145</v>
      </c>
      <c r="E183" s="205" t="s">
        <v>205</v>
      </c>
      <c r="F183" s="206" t="s">
        <v>206</v>
      </c>
      <c r="G183" s="206"/>
      <c r="H183" s="206"/>
      <c r="I183" s="206"/>
      <c r="J183" s="207" t="s">
        <v>172</v>
      </c>
      <c r="K183" s="208">
        <v>1.504</v>
      </c>
      <c r="L183" s="209">
        <v>0</v>
      </c>
      <c r="M183" s="209"/>
      <c r="N183" s="210">
        <f>ROUND(L183*K183,0)</f>
        <v>0</v>
      </c>
      <c r="O183" s="210"/>
      <c r="P183" s="210"/>
      <c r="Q183" s="210"/>
      <c r="R183" s="173"/>
      <c r="T183" s="211" t="s">
        <v>5</v>
      </c>
      <c r="U183" s="54" t="s">
        <v>51</v>
      </c>
      <c r="V183" s="45"/>
      <c r="W183" s="212">
        <f>V183*K183</f>
        <v>0</v>
      </c>
      <c r="X183" s="212">
        <v>0</v>
      </c>
      <c r="Y183" s="212">
        <f>X183*K183</f>
        <v>0</v>
      </c>
      <c r="Z183" s="212">
        <v>0</v>
      </c>
      <c r="AA183" s="213">
        <f>Z183*K183</f>
        <v>0</v>
      </c>
      <c r="AR183" s="20" t="s">
        <v>177</v>
      </c>
      <c r="AT183" s="20" t="s">
        <v>145</v>
      </c>
      <c r="AU183" s="20" t="s">
        <v>123</v>
      </c>
      <c r="AY183" s="20" t="s">
        <v>144</v>
      </c>
      <c r="BE183" s="129">
        <f>IF(U183="základní",N183,0)</f>
        <v>0</v>
      </c>
      <c r="BF183" s="129">
        <f>IF(U183="snížená",N183,0)</f>
        <v>0</v>
      </c>
      <c r="BG183" s="129">
        <f>IF(U183="zákl. přenesená",N183,0)</f>
        <v>0</v>
      </c>
      <c r="BH183" s="129">
        <f>IF(U183="sníž. přenesená",N183,0)</f>
        <v>0</v>
      </c>
      <c r="BI183" s="129">
        <f>IF(U183="nulová",N183,0)</f>
        <v>0</v>
      </c>
      <c r="BJ183" s="20" t="s">
        <v>123</v>
      </c>
      <c r="BK183" s="129">
        <f>ROUND(L183*K183,0)</f>
        <v>0</v>
      </c>
      <c r="BL183" s="20" t="s">
        <v>177</v>
      </c>
      <c r="BM183" s="20" t="s">
        <v>359</v>
      </c>
    </row>
    <row r="184" spans="2:65" s="1" customFormat="1" ht="25.5" customHeight="1">
      <c r="B184" s="169"/>
      <c r="C184" s="204" t="s">
        <v>360</v>
      </c>
      <c r="D184" s="204" t="s">
        <v>145</v>
      </c>
      <c r="E184" s="205" t="s">
        <v>361</v>
      </c>
      <c r="F184" s="206" t="s">
        <v>362</v>
      </c>
      <c r="G184" s="206"/>
      <c r="H184" s="206"/>
      <c r="I184" s="206"/>
      <c r="J184" s="207" t="s">
        <v>172</v>
      </c>
      <c r="K184" s="208">
        <v>7.072</v>
      </c>
      <c r="L184" s="209">
        <v>0</v>
      </c>
      <c r="M184" s="209"/>
      <c r="N184" s="210">
        <f>ROUND(L184*K184,0)</f>
        <v>0</v>
      </c>
      <c r="O184" s="210"/>
      <c r="P184" s="210"/>
      <c r="Q184" s="210"/>
      <c r="R184" s="173"/>
      <c r="T184" s="211" t="s">
        <v>5</v>
      </c>
      <c r="U184" s="54" t="s">
        <v>51</v>
      </c>
      <c r="V184" s="45"/>
      <c r="W184" s="212">
        <f>V184*K184</f>
        <v>0</v>
      </c>
      <c r="X184" s="212">
        <v>0</v>
      </c>
      <c r="Y184" s="212">
        <f>X184*K184</f>
        <v>0</v>
      </c>
      <c r="Z184" s="212">
        <v>0</v>
      </c>
      <c r="AA184" s="213">
        <f>Z184*K184</f>
        <v>0</v>
      </c>
      <c r="AR184" s="20" t="s">
        <v>177</v>
      </c>
      <c r="AT184" s="20" t="s">
        <v>145</v>
      </c>
      <c r="AU184" s="20" t="s">
        <v>123</v>
      </c>
      <c r="AY184" s="20" t="s">
        <v>144</v>
      </c>
      <c r="BE184" s="129">
        <f>IF(U184="základní",N184,0)</f>
        <v>0</v>
      </c>
      <c r="BF184" s="129">
        <f>IF(U184="snížená",N184,0)</f>
        <v>0</v>
      </c>
      <c r="BG184" s="129">
        <f>IF(U184="zákl. přenesená",N184,0)</f>
        <v>0</v>
      </c>
      <c r="BH184" s="129">
        <f>IF(U184="sníž. přenesená",N184,0)</f>
        <v>0</v>
      </c>
      <c r="BI184" s="129">
        <f>IF(U184="nulová",N184,0)</f>
        <v>0</v>
      </c>
      <c r="BJ184" s="20" t="s">
        <v>123</v>
      </c>
      <c r="BK184" s="129">
        <f>ROUND(L184*K184,0)</f>
        <v>0</v>
      </c>
      <c r="BL184" s="20" t="s">
        <v>177</v>
      </c>
      <c r="BM184" s="20" t="s">
        <v>363</v>
      </c>
    </row>
    <row r="185" spans="2:63" s="9" customFormat="1" ht="37.4" customHeight="1">
      <c r="B185" s="191"/>
      <c r="C185" s="192"/>
      <c r="D185" s="193" t="s">
        <v>117</v>
      </c>
      <c r="E185" s="193"/>
      <c r="F185" s="193"/>
      <c r="G185" s="193"/>
      <c r="H185" s="193"/>
      <c r="I185" s="193"/>
      <c r="J185" s="193"/>
      <c r="K185" s="193"/>
      <c r="L185" s="193"/>
      <c r="M185" s="193"/>
      <c r="N185" s="214">
        <f>BK185</f>
        <v>0</v>
      </c>
      <c r="O185" s="215"/>
      <c r="P185" s="215"/>
      <c r="Q185" s="215"/>
      <c r="R185" s="194"/>
      <c r="T185" s="195"/>
      <c r="U185" s="192"/>
      <c r="V185" s="192"/>
      <c r="W185" s="196">
        <f>W186</f>
        <v>0</v>
      </c>
      <c r="X185" s="192"/>
      <c r="Y185" s="196">
        <f>Y186</f>
        <v>0</v>
      </c>
      <c r="Z185" s="192"/>
      <c r="AA185" s="197">
        <f>AA186</f>
        <v>0</v>
      </c>
      <c r="AR185" s="198" t="s">
        <v>154</v>
      </c>
      <c r="AT185" s="199" t="s">
        <v>83</v>
      </c>
      <c r="AU185" s="199" t="s">
        <v>84</v>
      </c>
      <c r="AY185" s="198" t="s">
        <v>144</v>
      </c>
      <c r="BK185" s="200">
        <f>BK186</f>
        <v>0</v>
      </c>
    </row>
    <row r="186" spans="2:63" s="9" customFormat="1" ht="19.9" customHeight="1">
      <c r="B186" s="191"/>
      <c r="C186" s="192"/>
      <c r="D186" s="201" t="s">
        <v>118</v>
      </c>
      <c r="E186" s="201"/>
      <c r="F186" s="201"/>
      <c r="G186" s="201"/>
      <c r="H186" s="201"/>
      <c r="I186" s="201"/>
      <c r="J186" s="201"/>
      <c r="K186" s="201"/>
      <c r="L186" s="201"/>
      <c r="M186" s="201"/>
      <c r="N186" s="202">
        <f>BK186</f>
        <v>0</v>
      </c>
      <c r="O186" s="203"/>
      <c r="P186" s="203"/>
      <c r="Q186" s="203"/>
      <c r="R186" s="194"/>
      <c r="T186" s="195"/>
      <c r="U186" s="192"/>
      <c r="V186" s="192"/>
      <c r="W186" s="196">
        <f>W187</f>
        <v>0</v>
      </c>
      <c r="X186" s="192"/>
      <c r="Y186" s="196">
        <f>Y187</f>
        <v>0</v>
      </c>
      <c r="Z186" s="192"/>
      <c r="AA186" s="197">
        <f>AA187</f>
        <v>0</v>
      </c>
      <c r="AR186" s="198" t="s">
        <v>11</v>
      </c>
      <c r="AT186" s="199" t="s">
        <v>83</v>
      </c>
      <c r="AU186" s="199" t="s">
        <v>11</v>
      </c>
      <c r="AY186" s="198" t="s">
        <v>144</v>
      </c>
      <c r="BK186" s="200">
        <f>BK187</f>
        <v>0</v>
      </c>
    </row>
    <row r="187" spans="2:65" s="1" customFormat="1" ht="25.5" customHeight="1">
      <c r="B187" s="169"/>
      <c r="C187" s="204" t="s">
        <v>364</v>
      </c>
      <c r="D187" s="204" t="s">
        <v>145</v>
      </c>
      <c r="E187" s="205" t="s">
        <v>365</v>
      </c>
      <c r="F187" s="206" t="s">
        <v>366</v>
      </c>
      <c r="G187" s="206"/>
      <c r="H187" s="206"/>
      <c r="I187" s="206"/>
      <c r="J187" s="207" t="s">
        <v>367</v>
      </c>
      <c r="K187" s="208">
        <v>1</v>
      </c>
      <c r="L187" s="209">
        <v>0</v>
      </c>
      <c r="M187" s="209"/>
      <c r="N187" s="210">
        <f>ROUND(L187*K187,0)</f>
        <v>0</v>
      </c>
      <c r="O187" s="210"/>
      <c r="P187" s="210"/>
      <c r="Q187" s="210"/>
      <c r="R187" s="173"/>
      <c r="T187" s="211" t="s">
        <v>5</v>
      </c>
      <c r="U187" s="54" t="s">
        <v>51</v>
      </c>
      <c r="V187" s="45"/>
      <c r="W187" s="212">
        <f>V187*K187</f>
        <v>0</v>
      </c>
      <c r="X187" s="212">
        <v>0</v>
      </c>
      <c r="Y187" s="212">
        <f>X187*K187</f>
        <v>0</v>
      </c>
      <c r="Z187" s="212">
        <v>0</v>
      </c>
      <c r="AA187" s="213">
        <f>Z187*K187</f>
        <v>0</v>
      </c>
      <c r="AR187" s="20" t="s">
        <v>149</v>
      </c>
      <c r="AT187" s="20" t="s">
        <v>145</v>
      </c>
      <c r="AU187" s="20" t="s">
        <v>123</v>
      </c>
      <c r="AY187" s="20" t="s">
        <v>144</v>
      </c>
      <c r="BE187" s="129">
        <f>IF(U187="základní",N187,0)</f>
        <v>0</v>
      </c>
      <c r="BF187" s="129">
        <f>IF(U187="snížená",N187,0)</f>
        <v>0</v>
      </c>
      <c r="BG187" s="129">
        <f>IF(U187="zákl. přenesená",N187,0)</f>
        <v>0</v>
      </c>
      <c r="BH187" s="129">
        <f>IF(U187="sníž. přenesená",N187,0)</f>
        <v>0</v>
      </c>
      <c r="BI187" s="129">
        <f>IF(U187="nulová",N187,0)</f>
        <v>0</v>
      </c>
      <c r="BJ187" s="20" t="s">
        <v>123</v>
      </c>
      <c r="BK187" s="129">
        <f>ROUND(L187*K187,0)</f>
        <v>0</v>
      </c>
      <c r="BL187" s="20" t="s">
        <v>149</v>
      </c>
      <c r="BM187" s="20" t="s">
        <v>368</v>
      </c>
    </row>
    <row r="188" spans="2:63" s="1" customFormat="1" ht="49.9" customHeight="1">
      <c r="B188" s="44"/>
      <c r="C188" s="45"/>
      <c r="D188" s="193" t="s">
        <v>369</v>
      </c>
      <c r="E188" s="45"/>
      <c r="F188" s="45"/>
      <c r="G188" s="45"/>
      <c r="H188" s="45"/>
      <c r="I188" s="45"/>
      <c r="J188" s="45"/>
      <c r="K188" s="45"/>
      <c r="L188" s="45"/>
      <c r="M188" s="45"/>
      <c r="N188" s="225">
        <f>BK188</f>
        <v>0</v>
      </c>
      <c r="O188" s="226"/>
      <c r="P188" s="226"/>
      <c r="Q188" s="226"/>
      <c r="R188" s="46"/>
      <c r="T188" s="227"/>
      <c r="U188" s="45"/>
      <c r="V188" s="45"/>
      <c r="W188" s="45"/>
      <c r="X188" s="45"/>
      <c r="Y188" s="45"/>
      <c r="Z188" s="45"/>
      <c r="AA188" s="92"/>
      <c r="AT188" s="20" t="s">
        <v>83</v>
      </c>
      <c r="AU188" s="20" t="s">
        <v>84</v>
      </c>
      <c r="AY188" s="20" t="s">
        <v>370</v>
      </c>
      <c r="BK188" s="129">
        <f>SUM(BK189:BK193)</f>
        <v>0</v>
      </c>
    </row>
    <row r="189" spans="2:63" s="1" customFormat="1" ht="22.3" customHeight="1">
      <c r="B189" s="44"/>
      <c r="C189" s="228" t="s">
        <v>5</v>
      </c>
      <c r="D189" s="228" t="s">
        <v>145</v>
      </c>
      <c r="E189" s="229" t="s">
        <v>5</v>
      </c>
      <c r="F189" s="230" t="s">
        <v>5</v>
      </c>
      <c r="G189" s="230"/>
      <c r="H189" s="230"/>
      <c r="I189" s="230"/>
      <c r="J189" s="231" t="s">
        <v>5</v>
      </c>
      <c r="K189" s="232"/>
      <c r="L189" s="209"/>
      <c r="M189" s="233"/>
      <c r="N189" s="233">
        <f>BK189</f>
        <v>0</v>
      </c>
      <c r="O189" s="233"/>
      <c r="P189" s="233"/>
      <c r="Q189" s="233"/>
      <c r="R189" s="46"/>
      <c r="T189" s="211" t="s">
        <v>5</v>
      </c>
      <c r="U189" s="234" t="s">
        <v>51</v>
      </c>
      <c r="V189" s="45"/>
      <c r="W189" s="45"/>
      <c r="X189" s="45"/>
      <c r="Y189" s="45"/>
      <c r="Z189" s="45"/>
      <c r="AA189" s="92"/>
      <c r="AT189" s="20" t="s">
        <v>370</v>
      </c>
      <c r="AU189" s="20" t="s">
        <v>11</v>
      </c>
      <c r="AY189" s="20" t="s">
        <v>370</v>
      </c>
      <c r="BE189" s="129">
        <f>IF(U189="základní",N189,0)</f>
        <v>0</v>
      </c>
      <c r="BF189" s="129">
        <f>IF(U189="snížená",N189,0)</f>
        <v>0</v>
      </c>
      <c r="BG189" s="129">
        <f>IF(U189="zákl. přenesená",N189,0)</f>
        <v>0</v>
      </c>
      <c r="BH189" s="129">
        <f>IF(U189="sníž. přenesená",N189,0)</f>
        <v>0</v>
      </c>
      <c r="BI189" s="129">
        <f>IF(U189="nulová",N189,0)</f>
        <v>0</v>
      </c>
      <c r="BJ189" s="20" t="s">
        <v>123</v>
      </c>
      <c r="BK189" s="129">
        <f>L189*K189</f>
        <v>0</v>
      </c>
    </row>
    <row r="190" spans="2:63" s="1" customFormat="1" ht="22.3" customHeight="1">
      <c r="B190" s="44"/>
      <c r="C190" s="228" t="s">
        <v>5</v>
      </c>
      <c r="D190" s="228" t="s">
        <v>145</v>
      </c>
      <c r="E190" s="229" t="s">
        <v>5</v>
      </c>
      <c r="F190" s="230" t="s">
        <v>5</v>
      </c>
      <c r="G190" s="230"/>
      <c r="H190" s="230"/>
      <c r="I190" s="230"/>
      <c r="J190" s="231" t="s">
        <v>5</v>
      </c>
      <c r="K190" s="232"/>
      <c r="L190" s="209"/>
      <c r="M190" s="233"/>
      <c r="N190" s="233">
        <f>BK190</f>
        <v>0</v>
      </c>
      <c r="O190" s="233"/>
      <c r="P190" s="233"/>
      <c r="Q190" s="233"/>
      <c r="R190" s="46"/>
      <c r="T190" s="211" t="s">
        <v>5</v>
      </c>
      <c r="U190" s="234" t="s">
        <v>51</v>
      </c>
      <c r="V190" s="45"/>
      <c r="W190" s="45"/>
      <c r="X190" s="45"/>
      <c r="Y190" s="45"/>
      <c r="Z190" s="45"/>
      <c r="AA190" s="92"/>
      <c r="AT190" s="20" t="s">
        <v>370</v>
      </c>
      <c r="AU190" s="20" t="s">
        <v>11</v>
      </c>
      <c r="AY190" s="20" t="s">
        <v>370</v>
      </c>
      <c r="BE190" s="129">
        <f>IF(U190="základní",N190,0)</f>
        <v>0</v>
      </c>
      <c r="BF190" s="129">
        <f>IF(U190="snížená",N190,0)</f>
        <v>0</v>
      </c>
      <c r="BG190" s="129">
        <f>IF(U190="zákl. přenesená",N190,0)</f>
        <v>0</v>
      </c>
      <c r="BH190" s="129">
        <f>IF(U190="sníž. přenesená",N190,0)</f>
        <v>0</v>
      </c>
      <c r="BI190" s="129">
        <f>IF(U190="nulová",N190,0)</f>
        <v>0</v>
      </c>
      <c r="BJ190" s="20" t="s">
        <v>123</v>
      </c>
      <c r="BK190" s="129">
        <f>L190*K190</f>
        <v>0</v>
      </c>
    </row>
    <row r="191" spans="2:63" s="1" customFormat="1" ht="22.3" customHeight="1">
      <c r="B191" s="44"/>
      <c r="C191" s="228" t="s">
        <v>5</v>
      </c>
      <c r="D191" s="228" t="s">
        <v>145</v>
      </c>
      <c r="E191" s="229" t="s">
        <v>5</v>
      </c>
      <c r="F191" s="230" t="s">
        <v>5</v>
      </c>
      <c r="G191" s="230"/>
      <c r="H191" s="230"/>
      <c r="I191" s="230"/>
      <c r="J191" s="231" t="s">
        <v>5</v>
      </c>
      <c r="K191" s="232"/>
      <c r="L191" s="209"/>
      <c r="M191" s="233"/>
      <c r="N191" s="233">
        <f>BK191</f>
        <v>0</v>
      </c>
      <c r="O191" s="233"/>
      <c r="P191" s="233"/>
      <c r="Q191" s="233"/>
      <c r="R191" s="46"/>
      <c r="T191" s="211" t="s">
        <v>5</v>
      </c>
      <c r="U191" s="234" t="s">
        <v>51</v>
      </c>
      <c r="V191" s="45"/>
      <c r="W191" s="45"/>
      <c r="X191" s="45"/>
      <c r="Y191" s="45"/>
      <c r="Z191" s="45"/>
      <c r="AA191" s="92"/>
      <c r="AT191" s="20" t="s">
        <v>370</v>
      </c>
      <c r="AU191" s="20" t="s">
        <v>11</v>
      </c>
      <c r="AY191" s="20" t="s">
        <v>370</v>
      </c>
      <c r="BE191" s="129">
        <f>IF(U191="základní",N191,0)</f>
        <v>0</v>
      </c>
      <c r="BF191" s="129">
        <f>IF(U191="snížená",N191,0)</f>
        <v>0</v>
      </c>
      <c r="BG191" s="129">
        <f>IF(U191="zákl. přenesená",N191,0)</f>
        <v>0</v>
      </c>
      <c r="BH191" s="129">
        <f>IF(U191="sníž. přenesená",N191,0)</f>
        <v>0</v>
      </c>
      <c r="BI191" s="129">
        <f>IF(U191="nulová",N191,0)</f>
        <v>0</v>
      </c>
      <c r="BJ191" s="20" t="s">
        <v>123</v>
      </c>
      <c r="BK191" s="129">
        <f>L191*K191</f>
        <v>0</v>
      </c>
    </row>
    <row r="192" spans="2:63" s="1" customFormat="1" ht="22.3" customHeight="1">
      <c r="B192" s="44"/>
      <c r="C192" s="228" t="s">
        <v>5</v>
      </c>
      <c r="D192" s="228" t="s">
        <v>145</v>
      </c>
      <c r="E192" s="229" t="s">
        <v>5</v>
      </c>
      <c r="F192" s="230" t="s">
        <v>5</v>
      </c>
      <c r="G192" s="230"/>
      <c r="H192" s="230"/>
      <c r="I192" s="230"/>
      <c r="J192" s="231" t="s">
        <v>5</v>
      </c>
      <c r="K192" s="232"/>
      <c r="L192" s="209"/>
      <c r="M192" s="233"/>
      <c r="N192" s="233">
        <f>BK192</f>
        <v>0</v>
      </c>
      <c r="O192" s="233"/>
      <c r="P192" s="233"/>
      <c r="Q192" s="233"/>
      <c r="R192" s="46"/>
      <c r="T192" s="211" t="s">
        <v>5</v>
      </c>
      <c r="U192" s="234" t="s">
        <v>51</v>
      </c>
      <c r="V192" s="45"/>
      <c r="W192" s="45"/>
      <c r="X192" s="45"/>
      <c r="Y192" s="45"/>
      <c r="Z192" s="45"/>
      <c r="AA192" s="92"/>
      <c r="AT192" s="20" t="s">
        <v>370</v>
      </c>
      <c r="AU192" s="20" t="s">
        <v>11</v>
      </c>
      <c r="AY192" s="20" t="s">
        <v>370</v>
      </c>
      <c r="BE192" s="129">
        <f>IF(U192="základní",N192,0)</f>
        <v>0</v>
      </c>
      <c r="BF192" s="129">
        <f>IF(U192="snížená",N192,0)</f>
        <v>0</v>
      </c>
      <c r="BG192" s="129">
        <f>IF(U192="zákl. přenesená",N192,0)</f>
        <v>0</v>
      </c>
      <c r="BH192" s="129">
        <f>IF(U192="sníž. přenesená",N192,0)</f>
        <v>0</v>
      </c>
      <c r="BI192" s="129">
        <f>IF(U192="nulová",N192,0)</f>
        <v>0</v>
      </c>
      <c r="BJ192" s="20" t="s">
        <v>123</v>
      </c>
      <c r="BK192" s="129">
        <f>L192*K192</f>
        <v>0</v>
      </c>
    </row>
    <row r="193" spans="2:63" s="1" customFormat="1" ht="22.3" customHeight="1">
      <c r="B193" s="44"/>
      <c r="C193" s="228" t="s">
        <v>5</v>
      </c>
      <c r="D193" s="228" t="s">
        <v>145</v>
      </c>
      <c r="E193" s="229" t="s">
        <v>5</v>
      </c>
      <c r="F193" s="230" t="s">
        <v>5</v>
      </c>
      <c r="G193" s="230"/>
      <c r="H193" s="230"/>
      <c r="I193" s="230"/>
      <c r="J193" s="231" t="s">
        <v>5</v>
      </c>
      <c r="K193" s="232"/>
      <c r="L193" s="209"/>
      <c r="M193" s="233"/>
      <c r="N193" s="233">
        <f>BK193</f>
        <v>0</v>
      </c>
      <c r="O193" s="233"/>
      <c r="P193" s="233"/>
      <c r="Q193" s="233"/>
      <c r="R193" s="46"/>
      <c r="T193" s="211" t="s">
        <v>5</v>
      </c>
      <c r="U193" s="234" t="s">
        <v>51</v>
      </c>
      <c r="V193" s="70"/>
      <c r="W193" s="70"/>
      <c r="X193" s="70"/>
      <c r="Y193" s="70"/>
      <c r="Z193" s="70"/>
      <c r="AA193" s="72"/>
      <c r="AT193" s="20" t="s">
        <v>370</v>
      </c>
      <c r="AU193" s="20" t="s">
        <v>11</v>
      </c>
      <c r="AY193" s="20" t="s">
        <v>370</v>
      </c>
      <c r="BE193" s="129">
        <f>IF(U193="základní",N193,0)</f>
        <v>0</v>
      </c>
      <c r="BF193" s="129">
        <f>IF(U193="snížená",N193,0)</f>
        <v>0</v>
      </c>
      <c r="BG193" s="129">
        <f>IF(U193="zákl. přenesená",N193,0)</f>
        <v>0</v>
      </c>
      <c r="BH193" s="129">
        <f>IF(U193="sníž. přenesená",N193,0)</f>
        <v>0</v>
      </c>
      <c r="BI193" s="129">
        <f>IF(U193="nulová",N193,0)</f>
        <v>0</v>
      </c>
      <c r="BJ193" s="20" t="s">
        <v>123</v>
      </c>
      <c r="BK193" s="129">
        <f>L193*K193</f>
        <v>0</v>
      </c>
    </row>
    <row r="194" spans="2:18" s="1" customFormat="1" ht="6.95" customHeight="1">
      <c r="B194" s="73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5"/>
    </row>
  </sheetData>
  <mergeCells count="264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7:I187"/>
    <mergeCell ref="L187:M187"/>
    <mergeCell ref="N187:Q187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N122:Q122"/>
    <mergeCell ref="N123:Q123"/>
    <mergeCell ref="N124:Q124"/>
    <mergeCell ref="N132:Q132"/>
    <mergeCell ref="N133:Q133"/>
    <mergeCell ref="N136:Q136"/>
    <mergeCell ref="N146:Q146"/>
    <mergeCell ref="N185:Q185"/>
    <mergeCell ref="N186:Q186"/>
    <mergeCell ref="N188:Q188"/>
    <mergeCell ref="H1:K1"/>
    <mergeCell ref="S2:AC2"/>
  </mergeCells>
  <dataValidations count="2">
    <dataValidation type="list" allowBlank="1" showInputMessage="1" showErrorMessage="1" error="Povoleny jsou hodnoty K, M." sqref="D189:D194">
      <formula1>"K, M"</formula1>
    </dataValidation>
    <dataValidation type="list" allowBlank="1" showInputMessage="1" showErrorMessage="1" error="Povoleny jsou hodnoty základní, snížená, zákl. přenesená, sníž. přenesená, nulová." sqref="U189:U194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DESKTOP-O7TS77F\PC</dc:creator>
  <cp:keywords/>
  <dc:description/>
  <cp:lastModifiedBy>DESKTOP-O7TS77F\PC</cp:lastModifiedBy>
  <dcterms:created xsi:type="dcterms:W3CDTF">2018-05-31T10:26:58Z</dcterms:created>
  <dcterms:modified xsi:type="dcterms:W3CDTF">2018-05-31T10:27:00Z</dcterms:modified>
  <cp:category/>
  <cp:version/>
  <cp:contentType/>
  <cp:contentStatus/>
</cp:coreProperties>
</file>