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bookViews>
    <workbookView xWindow="0" yWindow="0" windowWidth="28800" windowHeight="12210" activeTab="1"/>
  </bookViews>
  <sheets>
    <sheet name="Rekapitulace stavby" sheetId="1" r:id="rId1"/>
    <sheet name="RS-018-001-01 - ZŠ BUTOVI..." sheetId="2" r:id="rId2"/>
  </sheets>
  <definedNames>
    <definedName name="_xlnm.Print_Area" localSheetId="0">'Rekapitulace stavby'!$C$4:$AP$70,'Rekapitulace stavby'!$C$76:$AP$96</definedName>
    <definedName name="_xlnm.Print_Area" localSheetId="1">'RS-018-001-01 - ZŠ BUTOVI...'!$C$4:$Q$70,'RS-018-001-01 - ZŠ BUTOVI...'!$C$76:$Q$113,'RS-018-001-01 - ZŠ BUTOVI...'!$C$119:$Q$206</definedName>
    <definedName name="_xlnm.Print_Titles" localSheetId="0">'Rekapitulace stavby'!$85:$85</definedName>
    <definedName name="_xlnm.Print_Titles" localSheetId="1">'RS-018-001-01 - ZŠ BUTOVI...'!$128:$128</definedName>
  </definedNames>
  <calcPr calcId="162913"/>
</workbook>
</file>

<file path=xl/sharedStrings.xml><?xml version="1.0" encoding="utf-8"?>
<sst xmlns="http://schemas.openxmlformats.org/spreadsheetml/2006/main" count="1236" uniqueCount="385">
  <si>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</si>
  <si>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</si>
  <si>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</si>
  <si>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</si>
  <si>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</si>
  <si>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</si>
  <si>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</si>
  <si>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</si>
  <si>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</si>
  <si>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</si>
  <si>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</si>
  <si>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</si>
  <si>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</si>
  <si>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</si>
  <si>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</si>
  <si>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</si>
  <si>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</si>
  <si>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</si>
  <si>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RS-018-001-01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</si>
  <si>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</si>
  <si>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</si>
  <si>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BUTOVICKÁ č.p.346 - ÚPRAVA UČEBNY KUCHYŇKY A CHODBY</t>
  </si>
  <si>
    <t>0,1</t>
  </si>
  <si>
    <t>JKSO:</t>
  </si>
  <si>
    <t>CC-CZ:</t>
  </si>
  <si>
    <t>Místo:</t>
  </si>
  <si>
    <t>Studénka</t>
  </si>
  <si>
    <t>Datum:</t>
  </si>
  <si>
    <t>22. 3. 2018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</si>
  <si>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</si>
  <si>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</si>
  <si>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</si>
  <si>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</si>
  <si>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</si>
  <si>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</si>
  <si>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</si>
  <si>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</si>
  <si>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</si>
  <si>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</si>
  <si>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</si>
  <si>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</si>
  <si>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</si>
  <si>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</si>
  <si>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</si>
  <si>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</si>
  <si>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</si>
  <si>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</si>
  <si>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</si>
  <si>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</si>
  <si>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</si>
  <si>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</si>
  <si>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</si>
  <si>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</si>
  <si>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</si>
  <si>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</si>
  <si>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</si>
  <si>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</si>
  <si>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</si>
  <si>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</si>
  <si>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</si>
  <si>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</si>
  <si>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</si>
  <si>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</si>
  <si>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</si>
  <si>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</si>
  <si>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</si>
  <si>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</si>
  <si>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</si>
  <si>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</si>
  <si>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</si>
  <si>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</si>
  <si>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</si>
  <si>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</si>
  <si>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</si>
  <si>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</si>
  <si>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</si>
  <si>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</si>
  <si>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</si>
  <si>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</si>
  <si>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</si>
  <si>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</si>
  <si>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</si>
  <si>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</si>
  <si>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</si>
  <si>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</si>
  <si>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</si>
  <si>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{7ff4add6-e0c4-4818-915e-f1c917ff4f77}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</si>
  <si>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</si>
  <si>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</si>
  <si>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</si>
  <si>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</si>
  <si>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</si>
  <si>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</si>
  <si>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</si>
  <si>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</si>
  <si>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</si>
  <si>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</si>
  <si>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</si>
  <si>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</si>
  <si>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</si>
  <si>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</si>
  <si>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</si>
  <si>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</si>
  <si>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</si>
  <si>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</si>
  <si>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</si>
  <si>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</si>
  <si>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</si>
  <si>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</si>
  <si>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</si>
  <si>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</si>
  <si>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</si>
  <si>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</si>
  <si>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</si>
  <si>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</si>
  <si>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</si>
  <si>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</si>
  <si>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</si>
  <si>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</si>
  <si>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</si>
  <si>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</si>
  <si>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</si>
  <si>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</si>
  <si>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</si>
  <si>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</si>
  <si>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</si>
  <si>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</si>
  <si>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</si>
  <si>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</si>
  <si>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</si>
  <si>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</si>
  <si>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</si>
  <si>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</si>
  <si>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</si>
  <si>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</si>
  <si>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</si>
  <si>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</si>
  <si>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</si>
  <si>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</si>
  <si>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</si>
  <si>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</si>
  <si>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</si>
  <si>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</si>
  <si>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</si>
  <si>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</si>
  <si>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</si>
  <si>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</si>
  <si>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</si>
  <si>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</si>
  <si>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</si>
  <si>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</si>
  <si>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</si>
  <si>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</si>
  <si>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349231811</t>
  </si>
  <si>
    <t>Přizdívka ostění s ozubem z cihel tl do 150 mm</t>
  </si>
  <si>
    <t>m2</t>
  </si>
  <si>
    <t>4</t>
  </si>
  <si>
    <t>530077738</t>
  </si>
  <si>
    <t>612325302</t>
  </si>
  <si>
    <t>Vápenocementová štuková omítka ostění nebo nadpraží</t>
  </si>
  <si>
    <t>-652642657</t>
  </si>
  <si>
    <t>3</t>
  </si>
  <si>
    <t>642945111</t>
  </si>
  <si>
    <t>Osazování protipožárních nebo protiplynových zárubní dveří jednokřídlových do 2,5 m2</t>
  </si>
  <si>
    <t>kus</t>
  </si>
  <si>
    <t>481755366</t>
  </si>
  <si>
    <t>M</t>
  </si>
  <si>
    <t>55331213</t>
  </si>
  <si>
    <t>zárubeň ocelová pro běžné zdění hranatý profil s drážkou 145 800 L/P</t>
  </si>
  <si>
    <t>8</t>
  </si>
  <si>
    <t>-580720440</t>
  </si>
  <si>
    <t>5</t>
  </si>
  <si>
    <t>952901111</t>
  </si>
  <si>
    <t>Vyčištění budov bytové a občanské výstavby při výšce podlaží do 4 m</t>
  </si>
  <si>
    <t>1922093423</t>
  </si>
  <si>
    <t>6</t>
  </si>
  <si>
    <t>968062456</t>
  </si>
  <si>
    <t>Vybourání dřevěných dveřních zárubní pl přes 2 m2</t>
  </si>
  <si>
    <t>-224523880</t>
  </si>
  <si>
    <t>7</t>
  </si>
  <si>
    <t>997013211</t>
  </si>
  <si>
    <t>Vnitrostaveništní doprava suti a vybouraných hmot pro budovy v do 6 m ručně</t>
  </si>
  <si>
    <t>t</t>
  </si>
  <si>
    <t>-304265701</t>
  </si>
  <si>
    <t>997013501</t>
  </si>
  <si>
    <t>Odvoz suti a vybouraných hmot na skládku nebo meziskládku do 1 km se složením</t>
  </si>
  <si>
    <t>-1074254083</t>
  </si>
  <si>
    <t>9</t>
  </si>
  <si>
    <t>997013509</t>
  </si>
  <si>
    <t>Příplatek k odvozu suti a vybouraných hmot na skládku ZKD 1 km přes 1 km</t>
  </si>
  <si>
    <t>-2071584875</t>
  </si>
  <si>
    <t>997013831</t>
  </si>
  <si>
    <t>Poplatek za uložení na skládce (skládkovné) stavebního odpadu směsného kód odpadu 170 904</t>
  </si>
  <si>
    <t>-1969962496</t>
  </si>
  <si>
    <t>11</t>
  </si>
  <si>
    <t>998018001</t>
  </si>
  <si>
    <t>Přesun hmot ruční pro budovy v do 6 m</t>
  </si>
  <si>
    <t>-1094989297</t>
  </si>
  <si>
    <t>12</t>
  </si>
  <si>
    <t>766411812</t>
  </si>
  <si>
    <t>Demontáž truhlářského obložení stěn z panelů plochy přes 1,5 m2</t>
  </si>
  <si>
    <t>16</t>
  </si>
  <si>
    <t>-1036853190</t>
  </si>
  <si>
    <t>13</t>
  </si>
  <si>
    <t>766416243.r01</t>
  </si>
  <si>
    <t>Montáž obložení stěn plochy přes 5 m2 z dřevotřískových desek přes 1,50 m2 vč.lištování</t>
  </si>
  <si>
    <t>-1297756657</t>
  </si>
  <si>
    <t>14</t>
  </si>
  <si>
    <t>766-001</t>
  </si>
  <si>
    <t>Dodávka materiálu obložení - dřevotřísková deska lamino tl.18 mm dekor, nařezání, olepení hran, krycí lišty</t>
  </si>
  <si>
    <t>32</t>
  </si>
  <si>
    <t>-417813556</t>
  </si>
  <si>
    <t>766417211</t>
  </si>
  <si>
    <t>Montáž obložení stěn podkladového roštu</t>
  </si>
  <si>
    <t>m</t>
  </si>
  <si>
    <t>-616487411</t>
  </si>
  <si>
    <t>60514101</t>
  </si>
  <si>
    <t>řezivo jehličnaté lať jakost I 10-25cm2</t>
  </si>
  <si>
    <t>m3</t>
  </si>
  <si>
    <t>-503527004</t>
  </si>
  <si>
    <t>17</t>
  </si>
  <si>
    <t>766660021</t>
  </si>
  <si>
    <t>Montáž dveřních křídel otvíravých 1křídlových š do 0,8 m požárních do ocelové zárubně</t>
  </si>
  <si>
    <t>-443555503</t>
  </si>
  <si>
    <t>18</t>
  </si>
  <si>
    <t>61165616</t>
  </si>
  <si>
    <t>dveře vnitřní požárně bezpečnostní třída 2 CPL fólie EI (EW) 30 D3 1křídlové 80x197cm</t>
  </si>
  <si>
    <t>2038570646</t>
  </si>
  <si>
    <t>19</t>
  </si>
  <si>
    <t>766662811</t>
  </si>
  <si>
    <t>Demontáž truhlářských prahů dveří jednokřídlových</t>
  </si>
  <si>
    <t>566565842</t>
  </si>
  <si>
    <t>20</t>
  </si>
  <si>
    <t>766695213</t>
  </si>
  <si>
    <t>Montáž truhlářských prahů dveří 1křídlových šířky přes 10 cm</t>
  </si>
  <si>
    <t>-367716124</t>
  </si>
  <si>
    <t>61187401</t>
  </si>
  <si>
    <t>práh dveřní dřevěný bukový tl 2cm dl 82cm š 15cm vč.nátěru</t>
  </si>
  <si>
    <t>2092882636</t>
  </si>
  <si>
    <t>22</t>
  </si>
  <si>
    <t>998766201</t>
  </si>
  <si>
    <t>Přesun hmot procentní pro konstrukce truhlářské v objektech v do 6 m</t>
  </si>
  <si>
    <t>%</t>
  </si>
  <si>
    <t>1198316269</t>
  </si>
  <si>
    <t>23</t>
  </si>
  <si>
    <t>776-001</t>
  </si>
  <si>
    <t>Kontaktní pevnostní můstek vč.odmaštění podkladu</t>
  </si>
  <si>
    <t>-151995051</t>
  </si>
  <si>
    <t>24</t>
  </si>
  <si>
    <t>776111116</t>
  </si>
  <si>
    <t>Odstranění zbytků lepidla z podkladu povlakových podlah broušením</t>
  </si>
  <si>
    <t>1825418711</t>
  </si>
  <si>
    <t>25</t>
  </si>
  <si>
    <t>776111311</t>
  </si>
  <si>
    <t>Vysátí podkladu povlakových podlah</t>
  </si>
  <si>
    <t>-400208218</t>
  </si>
  <si>
    <t>26</t>
  </si>
  <si>
    <t>776121311</t>
  </si>
  <si>
    <t>Vodou ředitelná penetrace savého podkladu povlakových podlah ředěná v poměru 1:1</t>
  </si>
  <si>
    <t>-1710969650</t>
  </si>
  <si>
    <t>27</t>
  </si>
  <si>
    <t>776141122</t>
  </si>
  <si>
    <t>Vyrovnání podkladu povlakových podlah stěrkou pevnosti 30 MPa tl 5 mm</t>
  </si>
  <si>
    <t>1154190614</t>
  </si>
  <si>
    <t>28</t>
  </si>
  <si>
    <t>776201811</t>
  </si>
  <si>
    <t>Demontáž lepených povlakových podlah bez podložky ručně</t>
  </si>
  <si>
    <t>176649898</t>
  </si>
  <si>
    <t>29</t>
  </si>
  <si>
    <t>776221111</t>
  </si>
  <si>
    <t>Lepení pásů z PVC standardním lepidlem</t>
  </si>
  <si>
    <t>-1975050539</t>
  </si>
  <si>
    <t>30</t>
  </si>
  <si>
    <t>28412245</t>
  </si>
  <si>
    <t>krytina podlahová heterogenní šíře 1500 tl. 2 mm</t>
  </si>
  <si>
    <t>584725218</t>
  </si>
  <si>
    <t>31</t>
  </si>
  <si>
    <t>776223112</t>
  </si>
  <si>
    <t>Spoj povlakových podlahovin z PVC svařováním za studena</t>
  </si>
  <si>
    <t>1901523312</t>
  </si>
  <si>
    <t>776411111</t>
  </si>
  <si>
    <t>Montáž obvodových soklíků výšky do 80 mm</t>
  </si>
  <si>
    <t>370808660</t>
  </si>
  <si>
    <t>33</t>
  </si>
  <si>
    <t>28411003</t>
  </si>
  <si>
    <t>lišta soklová PVC 30 x 30 mm</t>
  </si>
  <si>
    <t>608377381</t>
  </si>
  <si>
    <t>34</t>
  </si>
  <si>
    <t>998776201</t>
  </si>
  <si>
    <t>Přesun hmot procentní pro podlahy povlakové v objektech v do 6 m</t>
  </si>
  <si>
    <t>1809677368</t>
  </si>
  <si>
    <t>35</t>
  </si>
  <si>
    <t>783118211</t>
  </si>
  <si>
    <t>Lakovací dvojnásobný syntetický nátěr truhlářských konstrukcí s mezibroušením</t>
  </si>
  <si>
    <t>-232868999</t>
  </si>
  <si>
    <t>36</t>
  </si>
  <si>
    <t>783301313</t>
  </si>
  <si>
    <t>Odmaštění zámečnických konstrukcí ředidlovým odmašťovačem</t>
  </si>
  <si>
    <t>-683973621</t>
  </si>
  <si>
    <t>37</t>
  </si>
  <si>
    <t>783315101</t>
  </si>
  <si>
    <t>Mezinátěr jednonásobný syntetický standardní zámečnických konstrukcí</t>
  </si>
  <si>
    <t>-315756329</t>
  </si>
  <si>
    <t>38</t>
  </si>
  <si>
    <t>783317101</t>
  </si>
  <si>
    <t>Krycí jednonásobný syntetický standardní nátěr zámečnických konstrukcí</t>
  </si>
  <si>
    <t>486770550</t>
  </si>
  <si>
    <t>39</t>
  </si>
  <si>
    <t>HZS2311</t>
  </si>
  <si>
    <t>Hodinová zúčtovací sazba malíř, natěrač, lakýrník - nátěr topného systému (2x radiátor + potrubí)</t>
  </si>
  <si>
    <t>hod</t>
  </si>
  <si>
    <t>1828830054</t>
  </si>
  <si>
    <t>40</t>
  </si>
  <si>
    <t>11111310</t>
  </si>
  <si>
    <t>benzín technický čistící</t>
  </si>
  <si>
    <t>litr</t>
  </si>
  <si>
    <t>911523444</t>
  </si>
  <si>
    <t>41</t>
  </si>
  <si>
    <t>24621670</t>
  </si>
  <si>
    <t>hmota nátěrová  syntetická vrchní (email) odstín bílý</t>
  </si>
  <si>
    <t>kg</t>
  </si>
  <si>
    <t>-1418865652</t>
  </si>
  <si>
    <t>42</t>
  </si>
  <si>
    <t>784121001</t>
  </si>
  <si>
    <t>Oškrabání malby v mísnostech výšky do 3,80 m</t>
  </si>
  <si>
    <t>57773502</t>
  </si>
  <si>
    <t>43</t>
  </si>
  <si>
    <t>784161001</t>
  </si>
  <si>
    <t>Tmelení spar a rohů šířky do 3 mm akrylátovým tmelem v místnostech výšky do 3,80 m</t>
  </si>
  <si>
    <t>1033459679</t>
  </si>
  <si>
    <t>44</t>
  </si>
  <si>
    <t>784161321</t>
  </si>
  <si>
    <t>Lokální vyrovnání podkladu disperzní stěrkou plochy do 0,5 m2 v místnostech výšky do 3,80 m</t>
  </si>
  <si>
    <t>-479811599</t>
  </si>
  <si>
    <t>45</t>
  </si>
  <si>
    <t>784171101</t>
  </si>
  <si>
    <t>Zakrytí vnitřních podlah včetně pozdějšího odkrytí</t>
  </si>
  <si>
    <t>1311061395</t>
  </si>
  <si>
    <t>46</t>
  </si>
  <si>
    <t>58124844</t>
  </si>
  <si>
    <t>fólie pro malířské potřeby zakrývací,  25µ,  4 x 5 m</t>
  </si>
  <si>
    <t>-1844306518</t>
  </si>
  <si>
    <t>47</t>
  </si>
  <si>
    <t>784171111</t>
  </si>
  <si>
    <t>Zakrytí vnitřních ploch oken v místnostech výšky do 3,80 m</t>
  </si>
  <si>
    <t>1602503595</t>
  </si>
  <si>
    <t>48</t>
  </si>
  <si>
    <t>655127328</t>
  </si>
  <si>
    <t>49</t>
  </si>
  <si>
    <t>58124833</t>
  </si>
  <si>
    <t>páska pro malířské potřeby maskovací krepová 19mm x 50 m</t>
  </si>
  <si>
    <t>-1446952926</t>
  </si>
  <si>
    <t>50</t>
  </si>
  <si>
    <t>784181101</t>
  </si>
  <si>
    <t>Základní akrylátová jednonásobná penetrace podkladu v místnostech výšky do 3,80m</t>
  </si>
  <si>
    <t>1874127669</t>
  </si>
  <si>
    <t>51</t>
  </si>
  <si>
    <t>784221101</t>
  </si>
  <si>
    <t>Dvojnásobné bílé malby  ze směsí za sucha dobře otěruvzdorných v místnostech do 3,80 m</t>
  </si>
  <si>
    <t>1120133072</t>
  </si>
  <si>
    <t>52</t>
  </si>
  <si>
    <t>784221155</t>
  </si>
  <si>
    <t>Příplatek k cenám 2x maleb za sucha otěruvzdorných za barevnou malbu v odstínu sytém</t>
  </si>
  <si>
    <t>645051942</t>
  </si>
  <si>
    <t>53</t>
  </si>
  <si>
    <t>21-M-001</t>
  </si>
  <si>
    <t>Demontáž stávajícího osvětlení místnosti 1.01 vč.likvidace odpadu</t>
  </si>
  <si>
    <t>Kč</t>
  </si>
  <si>
    <t>64</t>
  </si>
  <si>
    <t>-2007027791</t>
  </si>
  <si>
    <t>54</t>
  </si>
  <si>
    <t>21-M-002</t>
  </si>
  <si>
    <t>Úprava elektrorozvodů vč.umístění nového osvětlení v místnosti 1.01</t>
  </si>
  <si>
    <t>-1316460957</t>
  </si>
  <si>
    <t>55</t>
  </si>
  <si>
    <t>21-M-003</t>
  </si>
  <si>
    <t>Dodávka svítidel typ ZC228/15OPALK se zdroji 2xMASTER TL5 HE880  G5 28/840, 28W</t>
  </si>
  <si>
    <t>256</t>
  </si>
  <si>
    <t>67333485</t>
  </si>
  <si>
    <t>56</t>
  </si>
  <si>
    <t>090001000</t>
  </si>
  <si>
    <t>1024</t>
  </si>
  <si>
    <t>504493208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</si>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</sst>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66" activePane="bottomLeft" state="frozen"/>
      <selection pane="bottomLeft" activeCell="D88" sqref="D88:H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5" t="s">
        <v>8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11</v>
      </c>
      <c r="BT3" s="18" t="s">
        <v>12</v>
      </c>
    </row>
    <row r="4" spans="2:71" ht="36.95" customHeight="1">
      <c r="B4" s="22"/>
      <c r="C4" s="174" t="s">
        <v>13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3"/>
      <c r="AS4" s="17" t="s">
        <v>14</v>
      </c>
      <c r="BE4" s="24" t="s">
        <v>15</v>
      </c>
      <c r="BS4" s="18" t="s">
        <v>16</v>
      </c>
    </row>
    <row r="5" spans="2:71" ht="14.45" customHeight="1">
      <c r="B5" s="22"/>
      <c r="C5" s="25"/>
      <c r="D5" s="26" t="s">
        <v>17</v>
      </c>
      <c r="E5" s="25"/>
      <c r="F5" s="25"/>
      <c r="G5" s="25"/>
      <c r="H5" s="25"/>
      <c r="I5" s="25"/>
      <c r="J5" s="25"/>
      <c r="K5" s="178" t="s">
        <v>18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5"/>
      <c r="AQ5" s="23"/>
      <c r="BE5" s="176" t="s">
        <v>19</v>
      </c>
      <c r="BS5" s="18" t="s">
        <v>9</v>
      </c>
    </row>
    <row r="6" spans="2:71" ht="36.95" customHeight="1">
      <c r="B6" s="22"/>
      <c r="C6" s="25"/>
      <c r="D6" s="28" t="s">
        <v>20</v>
      </c>
      <c r="E6" s="25"/>
      <c r="F6" s="25"/>
      <c r="G6" s="25"/>
      <c r="H6" s="25"/>
      <c r="I6" s="25"/>
      <c r="J6" s="25"/>
      <c r="K6" s="180" t="s">
        <v>21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5"/>
      <c r="AQ6" s="23"/>
      <c r="BE6" s="177"/>
      <c r="BS6" s="18" t="s">
        <v>22</v>
      </c>
    </row>
    <row r="7" spans="2:71" ht="14.45" customHeight="1">
      <c r="B7" s="22"/>
      <c r="C7" s="25"/>
      <c r="D7" s="29" t="s">
        <v>23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24</v>
      </c>
      <c r="AL7" s="25"/>
      <c r="AM7" s="25"/>
      <c r="AN7" s="27" t="s">
        <v>5</v>
      </c>
      <c r="AO7" s="25"/>
      <c r="AP7" s="25"/>
      <c r="AQ7" s="23"/>
      <c r="BE7" s="177"/>
      <c r="BS7" s="18" t="s">
        <v>11</v>
      </c>
    </row>
    <row r="8" spans="2:71" ht="14.45" customHeight="1">
      <c r="B8" s="22"/>
      <c r="C8" s="25"/>
      <c r="D8" s="29" t="s">
        <v>25</v>
      </c>
      <c r="E8" s="25"/>
      <c r="F8" s="25"/>
      <c r="G8" s="25"/>
      <c r="H8" s="25"/>
      <c r="I8" s="25"/>
      <c r="J8" s="25"/>
      <c r="K8" s="27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27</v>
      </c>
      <c r="AL8" s="25"/>
      <c r="AM8" s="25"/>
      <c r="AN8" s="30" t="s">
        <v>28</v>
      </c>
      <c r="AO8" s="25"/>
      <c r="AP8" s="25"/>
      <c r="AQ8" s="23"/>
      <c r="BE8" s="177"/>
      <c r="BS8" s="18" t="s">
        <v>29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7"/>
      <c r="BS9" s="18" t="s">
        <v>30</v>
      </c>
    </row>
    <row r="10" spans="2:71" ht="14.45" customHeight="1">
      <c r="B10" s="22"/>
      <c r="C10" s="25"/>
      <c r="D10" s="29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32</v>
      </c>
      <c r="AL10" s="25"/>
      <c r="AM10" s="25"/>
      <c r="AN10" s="27" t="s">
        <v>33</v>
      </c>
      <c r="AO10" s="25"/>
      <c r="AP10" s="25"/>
      <c r="AQ10" s="23"/>
      <c r="BE10" s="177"/>
      <c r="BS10" s="18" t="s">
        <v>22</v>
      </c>
    </row>
    <row r="11" spans="2:71" ht="18.4" customHeight="1">
      <c r="B11" s="22"/>
      <c r="C11" s="25"/>
      <c r="D11" s="25"/>
      <c r="E11" s="27" t="s">
        <v>34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35</v>
      </c>
      <c r="AL11" s="25"/>
      <c r="AM11" s="25"/>
      <c r="AN11" s="27" t="s">
        <v>36</v>
      </c>
      <c r="AO11" s="25"/>
      <c r="AP11" s="25"/>
      <c r="AQ11" s="23"/>
      <c r="BE11" s="177"/>
      <c r="BS11" s="18" t="s">
        <v>22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7"/>
      <c r="BS12" s="18" t="s">
        <v>22</v>
      </c>
    </row>
    <row r="13" spans="2:71" ht="14.45" customHeight="1">
      <c r="B13" s="22"/>
      <c r="C13" s="25"/>
      <c r="D13" s="29" t="s">
        <v>37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32</v>
      </c>
      <c r="AL13" s="25"/>
      <c r="AM13" s="25"/>
      <c r="AN13" s="31" t="s">
        <v>38</v>
      </c>
      <c r="AO13" s="25"/>
      <c r="AP13" s="25"/>
      <c r="AQ13" s="23"/>
      <c r="BE13" s="177"/>
      <c r="BS13" s="18" t="s">
        <v>22</v>
      </c>
    </row>
    <row r="14" spans="2:71" ht="13.5">
      <c r="B14" s="22"/>
      <c r="C14" s="25"/>
      <c r="D14" s="25"/>
      <c r="E14" s="181" t="s">
        <v>38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9" t="s">
        <v>35</v>
      </c>
      <c r="AL14" s="25"/>
      <c r="AM14" s="25"/>
      <c r="AN14" s="31" t="s">
        <v>38</v>
      </c>
      <c r="AO14" s="25"/>
      <c r="AP14" s="25"/>
      <c r="AQ14" s="23"/>
      <c r="BE14" s="177"/>
      <c r="BS14" s="18" t="s">
        <v>22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7"/>
      <c r="BS15" s="18" t="s">
        <v>6</v>
      </c>
    </row>
    <row r="16" spans="2:71" ht="14.45" customHeight="1">
      <c r="B16" s="22"/>
      <c r="C16" s="25"/>
      <c r="D16" s="29" t="s">
        <v>39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32</v>
      </c>
      <c r="AL16" s="25"/>
      <c r="AM16" s="25"/>
      <c r="AN16" s="27" t="s">
        <v>40</v>
      </c>
      <c r="AO16" s="25"/>
      <c r="AP16" s="25"/>
      <c r="AQ16" s="23"/>
      <c r="BE16" s="177"/>
      <c r="BS16" s="18" t="s">
        <v>6</v>
      </c>
    </row>
    <row r="17" spans="2:71" ht="18.4" customHeight="1">
      <c r="B17" s="22"/>
      <c r="C17" s="25"/>
      <c r="D17" s="25"/>
      <c r="E17" s="27" t="s">
        <v>41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35</v>
      </c>
      <c r="AL17" s="25"/>
      <c r="AM17" s="25"/>
      <c r="AN17" s="27" t="s">
        <v>5</v>
      </c>
      <c r="AO17" s="25"/>
      <c r="AP17" s="25"/>
      <c r="AQ17" s="23"/>
      <c r="BE17" s="177"/>
      <c r="BS17" s="18" t="s">
        <v>42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7"/>
      <c r="BS18" s="18" t="s">
        <v>11</v>
      </c>
    </row>
    <row r="19" spans="2:71" ht="14.45" customHeight="1">
      <c r="B19" s="22"/>
      <c r="C19" s="25"/>
      <c r="D19" s="29" t="s">
        <v>43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32</v>
      </c>
      <c r="AL19" s="25"/>
      <c r="AM19" s="25"/>
      <c r="AN19" s="27" t="s">
        <v>40</v>
      </c>
      <c r="AO19" s="25"/>
      <c r="AP19" s="25"/>
      <c r="AQ19" s="23"/>
      <c r="BE19" s="177"/>
      <c r="BS19" s="18" t="s">
        <v>11</v>
      </c>
    </row>
    <row r="20" spans="2:57" ht="18.4" customHeight="1">
      <c r="B20" s="22"/>
      <c r="C20" s="25"/>
      <c r="D20" s="25"/>
      <c r="E20" s="27" t="s">
        <v>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35</v>
      </c>
      <c r="AL20" s="25"/>
      <c r="AM20" s="25"/>
      <c r="AN20" s="27" t="s">
        <v>5</v>
      </c>
      <c r="AO20" s="25"/>
      <c r="AP20" s="25"/>
      <c r="AQ20" s="23"/>
      <c r="BE20" s="177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7"/>
    </row>
    <row r="22" spans="2:57" ht="13.5">
      <c r="B22" s="22"/>
      <c r="C22" s="25"/>
      <c r="D22" s="29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7"/>
    </row>
    <row r="23" spans="2:57" ht="16.5" customHeight="1">
      <c r="B23" s="22"/>
      <c r="C23" s="25"/>
      <c r="D23" s="25"/>
      <c r="E23" s="183" t="s">
        <v>5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25"/>
      <c r="AP23" s="25"/>
      <c r="AQ23" s="23"/>
      <c r="BE23" s="177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7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7"/>
    </row>
    <row r="26" spans="2:57" ht="14.45" customHeight="1">
      <c r="B26" s="22"/>
      <c r="C26" s="25"/>
      <c r="D26" s="33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4">
        <f>ROUND(AG87,0)</f>
        <v>0</v>
      </c>
      <c r="AL26" s="179"/>
      <c r="AM26" s="179"/>
      <c r="AN26" s="179"/>
      <c r="AO26" s="179"/>
      <c r="AP26" s="25"/>
      <c r="AQ26" s="23"/>
      <c r="BE26" s="177"/>
    </row>
    <row r="27" spans="2:57" ht="14.45" customHeight="1">
      <c r="B27" s="22"/>
      <c r="C27" s="25"/>
      <c r="D27" s="33" t="s">
        <v>46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4">
        <f>ROUND(AG90,0)</f>
        <v>0</v>
      </c>
      <c r="AL27" s="184"/>
      <c r="AM27" s="184"/>
      <c r="AN27" s="184"/>
      <c r="AO27" s="184"/>
      <c r="AP27" s="25"/>
      <c r="AQ27" s="23"/>
      <c r="BE27" s="177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7"/>
    </row>
    <row r="29" spans="2:57" s="1" customFormat="1" ht="25.9" customHeight="1">
      <c r="B29" s="34"/>
      <c r="C29" s="35"/>
      <c r="D29" s="37" t="s">
        <v>47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5">
        <f>ROUND(AK26+AK27,0)</f>
        <v>0</v>
      </c>
      <c r="AL29" s="186"/>
      <c r="AM29" s="186"/>
      <c r="AN29" s="186"/>
      <c r="AO29" s="186"/>
      <c r="AP29" s="35"/>
      <c r="AQ29" s="36"/>
      <c r="BE29" s="177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7"/>
    </row>
    <row r="31" spans="2:57" s="2" customFormat="1" ht="14.45" customHeight="1">
      <c r="B31" s="39"/>
      <c r="C31" s="40"/>
      <c r="D31" s="41" t="s">
        <v>48</v>
      </c>
      <c r="E31" s="40"/>
      <c r="F31" s="41" t="s">
        <v>49</v>
      </c>
      <c r="G31" s="40"/>
      <c r="H31" s="40"/>
      <c r="I31" s="40"/>
      <c r="J31" s="40"/>
      <c r="K31" s="40"/>
      <c r="L31" s="187">
        <v>0.21</v>
      </c>
      <c r="M31" s="188"/>
      <c r="N31" s="188"/>
      <c r="O31" s="188"/>
      <c r="P31" s="40"/>
      <c r="Q31" s="40"/>
      <c r="R31" s="40"/>
      <c r="S31" s="40"/>
      <c r="T31" s="43" t="s">
        <v>50</v>
      </c>
      <c r="U31" s="40"/>
      <c r="V31" s="40"/>
      <c r="W31" s="189">
        <f>ROUND(AZ87+SUM(CD91:CD95),0)</f>
        <v>0</v>
      </c>
      <c r="X31" s="188"/>
      <c r="Y31" s="188"/>
      <c r="Z31" s="188"/>
      <c r="AA31" s="188"/>
      <c r="AB31" s="188"/>
      <c r="AC31" s="188"/>
      <c r="AD31" s="188"/>
      <c r="AE31" s="188"/>
      <c r="AF31" s="40"/>
      <c r="AG31" s="40"/>
      <c r="AH31" s="40"/>
      <c r="AI31" s="40"/>
      <c r="AJ31" s="40"/>
      <c r="AK31" s="189">
        <f>ROUND(AV87+SUM(BY91:BY95),0)</f>
        <v>0</v>
      </c>
      <c r="AL31" s="188"/>
      <c r="AM31" s="188"/>
      <c r="AN31" s="188"/>
      <c r="AO31" s="188"/>
      <c r="AP31" s="40"/>
      <c r="AQ31" s="44"/>
      <c r="BE31" s="177"/>
    </row>
    <row r="32" spans="2:57" s="2" customFormat="1" ht="14.45" customHeight="1">
      <c r="B32" s="39"/>
      <c r="C32" s="40"/>
      <c r="D32" s="40"/>
      <c r="E32" s="40"/>
      <c r="F32" s="41" t="s">
        <v>51</v>
      </c>
      <c r="G32" s="40"/>
      <c r="H32" s="40"/>
      <c r="I32" s="40"/>
      <c r="J32" s="40"/>
      <c r="K32" s="40"/>
      <c r="L32" s="187">
        <v>0.15</v>
      </c>
      <c r="M32" s="188"/>
      <c r="N32" s="188"/>
      <c r="O32" s="188"/>
      <c r="P32" s="40"/>
      <c r="Q32" s="40"/>
      <c r="R32" s="40"/>
      <c r="S32" s="40"/>
      <c r="T32" s="43" t="s">
        <v>50</v>
      </c>
      <c r="U32" s="40"/>
      <c r="V32" s="40"/>
      <c r="W32" s="189">
        <f>ROUND(BA87+SUM(CE91:CE95),0)</f>
        <v>0</v>
      </c>
      <c r="X32" s="188"/>
      <c r="Y32" s="188"/>
      <c r="Z32" s="188"/>
      <c r="AA32" s="188"/>
      <c r="AB32" s="188"/>
      <c r="AC32" s="188"/>
      <c r="AD32" s="188"/>
      <c r="AE32" s="188"/>
      <c r="AF32" s="40"/>
      <c r="AG32" s="40"/>
      <c r="AH32" s="40"/>
      <c r="AI32" s="40"/>
      <c r="AJ32" s="40"/>
      <c r="AK32" s="189">
        <f>ROUND(AW87+SUM(BZ91:BZ95),0)</f>
        <v>0</v>
      </c>
      <c r="AL32" s="188"/>
      <c r="AM32" s="188"/>
      <c r="AN32" s="188"/>
      <c r="AO32" s="188"/>
      <c r="AP32" s="40"/>
      <c r="AQ32" s="44"/>
      <c r="BE32" s="177"/>
    </row>
    <row r="33" spans="2:57" s="2" customFormat="1" ht="14.45" customHeight="1" hidden="1">
      <c r="B33" s="39"/>
      <c r="C33" s="40"/>
      <c r="D33" s="40"/>
      <c r="E33" s="40"/>
      <c r="F33" s="41" t="s">
        <v>52</v>
      </c>
      <c r="G33" s="40"/>
      <c r="H33" s="40"/>
      <c r="I33" s="40"/>
      <c r="J33" s="40"/>
      <c r="K33" s="40"/>
      <c r="L33" s="187">
        <v>0.21</v>
      </c>
      <c r="M33" s="188"/>
      <c r="N33" s="188"/>
      <c r="O33" s="188"/>
      <c r="P33" s="40"/>
      <c r="Q33" s="40"/>
      <c r="R33" s="40"/>
      <c r="S33" s="40"/>
      <c r="T33" s="43" t="s">
        <v>50</v>
      </c>
      <c r="U33" s="40"/>
      <c r="V33" s="40"/>
      <c r="W33" s="189">
        <f>ROUND(BB87+SUM(CF91:CF95),0)</f>
        <v>0</v>
      </c>
      <c r="X33" s="188"/>
      <c r="Y33" s="188"/>
      <c r="Z33" s="188"/>
      <c r="AA33" s="188"/>
      <c r="AB33" s="188"/>
      <c r="AC33" s="188"/>
      <c r="AD33" s="188"/>
      <c r="AE33" s="188"/>
      <c r="AF33" s="40"/>
      <c r="AG33" s="40"/>
      <c r="AH33" s="40"/>
      <c r="AI33" s="40"/>
      <c r="AJ33" s="40"/>
      <c r="AK33" s="189">
        <v>0</v>
      </c>
      <c r="AL33" s="188"/>
      <c r="AM33" s="188"/>
      <c r="AN33" s="188"/>
      <c r="AO33" s="188"/>
      <c r="AP33" s="40"/>
      <c r="AQ33" s="44"/>
      <c r="BE33" s="177"/>
    </row>
    <row r="34" spans="2:57" s="2" customFormat="1" ht="14.45" customHeight="1" hidden="1">
      <c r="B34" s="39"/>
      <c r="C34" s="40"/>
      <c r="D34" s="40"/>
      <c r="E34" s="40"/>
      <c r="F34" s="41" t="s">
        <v>53</v>
      </c>
      <c r="G34" s="40"/>
      <c r="H34" s="40"/>
      <c r="I34" s="40"/>
      <c r="J34" s="40"/>
      <c r="K34" s="40"/>
      <c r="L34" s="187">
        <v>0.15</v>
      </c>
      <c r="M34" s="188"/>
      <c r="N34" s="188"/>
      <c r="O34" s="188"/>
      <c r="P34" s="40"/>
      <c r="Q34" s="40"/>
      <c r="R34" s="40"/>
      <c r="S34" s="40"/>
      <c r="T34" s="43" t="s">
        <v>50</v>
      </c>
      <c r="U34" s="40"/>
      <c r="V34" s="40"/>
      <c r="W34" s="189">
        <f>ROUND(BC87+SUM(CG91:CG95),0)</f>
        <v>0</v>
      </c>
      <c r="X34" s="188"/>
      <c r="Y34" s="188"/>
      <c r="Z34" s="188"/>
      <c r="AA34" s="188"/>
      <c r="AB34" s="188"/>
      <c r="AC34" s="188"/>
      <c r="AD34" s="188"/>
      <c r="AE34" s="188"/>
      <c r="AF34" s="40"/>
      <c r="AG34" s="40"/>
      <c r="AH34" s="40"/>
      <c r="AI34" s="40"/>
      <c r="AJ34" s="40"/>
      <c r="AK34" s="189">
        <v>0</v>
      </c>
      <c r="AL34" s="188"/>
      <c r="AM34" s="188"/>
      <c r="AN34" s="188"/>
      <c r="AO34" s="188"/>
      <c r="AP34" s="40"/>
      <c r="AQ34" s="44"/>
      <c r="BE34" s="177"/>
    </row>
    <row r="35" spans="2:43" s="2" customFormat="1" ht="14.45" customHeight="1" hidden="1">
      <c r="B35" s="39"/>
      <c r="C35" s="40"/>
      <c r="D35" s="40"/>
      <c r="E35" s="40"/>
      <c r="F35" s="41" t="s">
        <v>54</v>
      </c>
      <c r="G35" s="40"/>
      <c r="H35" s="40"/>
      <c r="I35" s="40"/>
      <c r="J35" s="40"/>
      <c r="K35" s="40"/>
      <c r="L35" s="187">
        <v>0</v>
      </c>
      <c r="M35" s="188"/>
      <c r="N35" s="188"/>
      <c r="O35" s="188"/>
      <c r="P35" s="40"/>
      <c r="Q35" s="40"/>
      <c r="R35" s="40"/>
      <c r="S35" s="40"/>
      <c r="T35" s="43" t="s">
        <v>50</v>
      </c>
      <c r="U35" s="40"/>
      <c r="V35" s="40"/>
      <c r="W35" s="189">
        <f>ROUND(BD87+SUM(CH91:CH95),0)</f>
        <v>0</v>
      </c>
      <c r="X35" s="188"/>
      <c r="Y35" s="188"/>
      <c r="Z35" s="188"/>
      <c r="AA35" s="188"/>
      <c r="AB35" s="188"/>
      <c r="AC35" s="188"/>
      <c r="AD35" s="188"/>
      <c r="AE35" s="188"/>
      <c r="AF35" s="40"/>
      <c r="AG35" s="40"/>
      <c r="AH35" s="40"/>
      <c r="AI35" s="40"/>
      <c r="AJ35" s="40"/>
      <c r="AK35" s="189">
        <v>0</v>
      </c>
      <c r="AL35" s="188"/>
      <c r="AM35" s="188"/>
      <c r="AN35" s="188"/>
      <c r="AO35" s="188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56</v>
      </c>
      <c r="U37" s="47"/>
      <c r="V37" s="47"/>
      <c r="W37" s="47"/>
      <c r="X37" s="190" t="s">
        <v>57</v>
      </c>
      <c r="Y37" s="191"/>
      <c r="Z37" s="191"/>
      <c r="AA37" s="191"/>
      <c r="AB37" s="191"/>
      <c r="AC37" s="47"/>
      <c r="AD37" s="47"/>
      <c r="AE37" s="47"/>
      <c r="AF37" s="47"/>
      <c r="AG37" s="47"/>
      <c r="AH37" s="47"/>
      <c r="AI37" s="47"/>
      <c r="AJ37" s="47"/>
      <c r="AK37" s="192">
        <f>SUM(AK29:AK35)</f>
        <v>0</v>
      </c>
      <c r="AL37" s="191"/>
      <c r="AM37" s="191"/>
      <c r="AN37" s="191"/>
      <c r="AO37" s="193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3.5">
      <c r="B49" s="34"/>
      <c r="C49" s="35"/>
      <c r="D49" s="49" t="s">
        <v>58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3.5">
      <c r="B58" s="34"/>
      <c r="C58" s="35"/>
      <c r="D58" s="54" t="s">
        <v>60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60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61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3.5">
      <c r="B60" s="34"/>
      <c r="C60" s="35"/>
      <c r="D60" s="49" t="s">
        <v>62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3.5">
      <c r="B69" s="34"/>
      <c r="C69" s="35"/>
      <c r="D69" s="54" t="s">
        <v>60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60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61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4" t="s">
        <v>64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36"/>
    </row>
    <row r="77" spans="2:43" s="3" customFormat="1" ht="14.45" customHeight="1">
      <c r="B77" s="64"/>
      <c r="C77" s="29" t="s">
        <v>17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RS-018-001-01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20</v>
      </c>
      <c r="D78" s="69"/>
      <c r="E78" s="69"/>
      <c r="F78" s="69"/>
      <c r="G78" s="69"/>
      <c r="H78" s="69"/>
      <c r="I78" s="69"/>
      <c r="J78" s="69"/>
      <c r="K78" s="69"/>
      <c r="L78" s="194" t="str">
        <f>K6</f>
        <v>ZŠ BUTOVICKÁ č.p.346 - ÚPRAVA UČEBNY KUCHYŇKY A CHODBY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Studénka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27</v>
      </c>
      <c r="AJ80" s="35"/>
      <c r="AK80" s="35"/>
      <c r="AL80" s="35"/>
      <c r="AM80" s="72" t="str">
        <f>IF(AN8="","",AN8)</f>
        <v>22. 3. 2018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31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Studénka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39</v>
      </c>
      <c r="AJ82" s="35"/>
      <c r="AK82" s="35"/>
      <c r="AL82" s="35"/>
      <c r="AM82" s="196" t="str">
        <f>IF(E17="","",E17)</f>
        <v>Renata Škopová</v>
      </c>
      <c r="AN82" s="196"/>
      <c r="AO82" s="196"/>
      <c r="AP82" s="196"/>
      <c r="AQ82" s="36"/>
      <c r="AS82" s="197" t="s">
        <v>65</v>
      </c>
      <c r="AT82" s="198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3.5">
      <c r="B83" s="34"/>
      <c r="C83" s="29" t="s">
        <v>37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43</v>
      </c>
      <c r="AJ83" s="35"/>
      <c r="AK83" s="35"/>
      <c r="AL83" s="35"/>
      <c r="AM83" s="196" t="str">
        <f>IF(E20="","",E20)</f>
        <v>Renata Škopová</v>
      </c>
      <c r="AN83" s="196"/>
      <c r="AO83" s="196"/>
      <c r="AP83" s="196"/>
      <c r="AQ83" s="36"/>
      <c r="AS83" s="199"/>
      <c r="AT83" s="200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9"/>
      <c r="AT84" s="200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1" t="s">
        <v>66</v>
      </c>
      <c r="D85" s="202"/>
      <c r="E85" s="202"/>
      <c r="F85" s="202"/>
      <c r="G85" s="202"/>
      <c r="H85" s="74"/>
      <c r="I85" s="203" t="s">
        <v>67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3" t="s">
        <v>68</v>
      </c>
      <c r="AH85" s="202"/>
      <c r="AI85" s="202"/>
      <c r="AJ85" s="202"/>
      <c r="AK85" s="202"/>
      <c r="AL85" s="202"/>
      <c r="AM85" s="202"/>
      <c r="AN85" s="203" t="s">
        <v>69</v>
      </c>
      <c r="AO85" s="202"/>
      <c r="AP85" s="204"/>
      <c r="AQ85" s="36"/>
      <c r="AS85" s="75" t="s">
        <v>70</v>
      </c>
      <c r="AT85" s="76" t="s">
        <v>71</v>
      </c>
      <c r="AU85" s="76" t="s">
        <v>72</v>
      </c>
      <c r="AV85" s="76" t="s">
        <v>73</v>
      </c>
      <c r="AW85" s="76" t="s">
        <v>74</v>
      </c>
      <c r="AX85" s="76" t="s">
        <v>75</v>
      </c>
      <c r="AY85" s="76" t="s">
        <v>76</v>
      </c>
      <c r="AZ85" s="76" t="s">
        <v>77</v>
      </c>
      <c r="BA85" s="76" t="s">
        <v>78</v>
      </c>
      <c r="BB85" s="76" t="s">
        <v>79</v>
      </c>
      <c r="BC85" s="76" t="s">
        <v>80</v>
      </c>
      <c r="BD85" s="77" t="s">
        <v>81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82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2">
        <f>ROUND(AG88,0)</f>
        <v>0</v>
      </c>
      <c r="AH87" s="212"/>
      <c r="AI87" s="212"/>
      <c r="AJ87" s="212"/>
      <c r="AK87" s="212"/>
      <c r="AL87" s="212"/>
      <c r="AM87" s="212"/>
      <c r="AN87" s="213">
        <f>SUM(AG87,AT87)</f>
        <v>0</v>
      </c>
      <c r="AO87" s="213"/>
      <c r="AP87" s="213"/>
      <c r="AQ87" s="70"/>
      <c r="AS87" s="81">
        <f>ROUND(AS88,0)</f>
        <v>0</v>
      </c>
      <c r="AT87" s="82">
        <f>ROUND(SUM(AV87:AW87),0)</f>
        <v>0</v>
      </c>
      <c r="AU87" s="83">
        <f>ROUND(AU88,5)</f>
        <v>0</v>
      </c>
      <c r="AV87" s="82">
        <f>ROUND(AZ87*L31,0)</f>
        <v>0</v>
      </c>
      <c r="AW87" s="82">
        <f>ROUND(BA87*L32,0)</f>
        <v>0</v>
      </c>
      <c r="AX87" s="82">
        <f>ROUND(BB87*L31,0)</f>
        <v>0</v>
      </c>
      <c r="AY87" s="82">
        <f>ROUND(BC87*L32,0)</f>
        <v>0</v>
      </c>
      <c r="AZ87" s="82">
        <f>ROUND(AZ88,0)</f>
        <v>0</v>
      </c>
      <c r="BA87" s="82">
        <f>ROUND(BA88,0)</f>
        <v>0</v>
      </c>
      <c r="BB87" s="82">
        <f>ROUND(BB88,0)</f>
        <v>0</v>
      </c>
      <c r="BC87" s="82">
        <f>ROUND(BC88,0)</f>
        <v>0</v>
      </c>
      <c r="BD87" s="84">
        <f>ROUND(BD88,0)</f>
        <v>0</v>
      </c>
      <c r="BS87" s="85" t="s">
        <v>83</v>
      </c>
      <c r="BT87" s="85" t="s">
        <v>84</v>
      </c>
      <c r="BV87" s="85" t="s">
        <v>85</v>
      </c>
      <c r="BW87" s="85" t="s">
        <v>86</v>
      </c>
      <c r="BX87" s="85" t="s">
        <v>87</v>
      </c>
    </row>
    <row r="88" spans="1:76" s="5" customFormat="1" ht="31.5" customHeight="1">
      <c r="A88" s="86" t="s">
        <v>88</v>
      </c>
      <c r="B88" s="87"/>
      <c r="C88" s="88"/>
      <c r="D88" s="207"/>
      <c r="E88" s="207"/>
      <c r="F88" s="207"/>
      <c r="G88" s="207"/>
      <c r="H88" s="207"/>
      <c r="I88" s="89"/>
      <c r="J88" s="207" t="s">
        <v>21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5">
        <f>'RS-018-001-01 - ZŠ BUTOVI...'!M29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90"/>
      <c r="AS88" s="91">
        <f>'RS-018-001-01 - ZŠ BUTOVI...'!M27</f>
        <v>0</v>
      </c>
      <c r="AT88" s="92">
        <f>ROUND(SUM(AV88:AW88),0)</f>
        <v>0</v>
      </c>
      <c r="AU88" s="93">
        <f>'RS-018-001-01 - ZŠ BUTOVI...'!W129</f>
        <v>0</v>
      </c>
      <c r="AV88" s="92">
        <f>'RS-018-001-01 - ZŠ BUTOVI...'!M31</f>
        <v>0</v>
      </c>
      <c r="AW88" s="92">
        <f>'RS-018-001-01 - ZŠ BUTOVI...'!M32</f>
        <v>0</v>
      </c>
      <c r="AX88" s="92">
        <f>'RS-018-001-01 - ZŠ BUTOVI...'!M33</f>
        <v>0</v>
      </c>
      <c r="AY88" s="92">
        <f>'RS-018-001-01 - ZŠ BUTOVI...'!M34</f>
        <v>0</v>
      </c>
      <c r="AZ88" s="92">
        <f>'RS-018-001-01 - ZŠ BUTOVI...'!H31</f>
        <v>0</v>
      </c>
      <c r="BA88" s="92">
        <f>'RS-018-001-01 - ZŠ BUTOVI...'!H32</f>
        <v>0</v>
      </c>
      <c r="BB88" s="92">
        <f>'RS-018-001-01 - ZŠ BUTOVI...'!H33</f>
        <v>0</v>
      </c>
      <c r="BC88" s="92">
        <f>'RS-018-001-01 - ZŠ BUTOVI...'!H34</f>
        <v>0</v>
      </c>
      <c r="BD88" s="94">
        <f>'RS-018-001-01 - ZŠ BUTOVI...'!H35</f>
        <v>0</v>
      </c>
      <c r="BT88" s="95" t="s">
        <v>11</v>
      </c>
      <c r="BU88" s="95" t="s">
        <v>89</v>
      </c>
      <c r="BV88" s="95" t="s">
        <v>85</v>
      </c>
      <c r="BW88" s="95" t="s">
        <v>86</v>
      </c>
      <c r="BX88" s="95" t="s">
        <v>87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79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3">
        <f>ROUND(SUM(AG91:AG94),0)</f>
        <v>0</v>
      </c>
      <c r="AH90" s="213"/>
      <c r="AI90" s="213"/>
      <c r="AJ90" s="213"/>
      <c r="AK90" s="213"/>
      <c r="AL90" s="213"/>
      <c r="AM90" s="213"/>
      <c r="AN90" s="213">
        <f>ROUND(SUM(AN91:AN94),0)</f>
        <v>0</v>
      </c>
      <c r="AO90" s="213"/>
      <c r="AP90" s="213"/>
      <c r="AQ90" s="36"/>
      <c r="AS90" s="75" t="s">
        <v>91</v>
      </c>
      <c r="AT90" s="76" t="s">
        <v>92</v>
      </c>
      <c r="AU90" s="76" t="s">
        <v>48</v>
      </c>
      <c r="AV90" s="77" t="s">
        <v>71</v>
      </c>
    </row>
    <row r="91" spans="2:89" s="1" customFormat="1" ht="19.9" customHeight="1">
      <c r="B91" s="34"/>
      <c r="C91" s="35"/>
      <c r="D91" s="96" t="s">
        <v>93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8">
        <f>ROUND(AG87*AS91,0)</f>
        <v>0</v>
      </c>
      <c r="AH91" s="209"/>
      <c r="AI91" s="209"/>
      <c r="AJ91" s="209"/>
      <c r="AK91" s="209"/>
      <c r="AL91" s="209"/>
      <c r="AM91" s="209"/>
      <c r="AN91" s="209">
        <f>ROUND(AG91+AV91,0)</f>
        <v>0</v>
      </c>
      <c r="AO91" s="209"/>
      <c r="AP91" s="209"/>
      <c r="AQ91" s="36"/>
      <c r="AS91" s="97">
        <v>0</v>
      </c>
      <c r="AT91" s="98" t="s">
        <v>94</v>
      </c>
      <c r="AU91" s="98" t="s">
        <v>49</v>
      </c>
      <c r="AV91" s="99">
        <f>ROUND(IF(AU91="základní",AG91*L31,IF(AU91="snížená",AG91*L32,0)),0)</f>
        <v>0</v>
      </c>
      <c r="BV91" s="18" t="s">
        <v>95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210" t="s">
        <v>96</v>
      </c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35"/>
      <c r="AD92" s="35"/>
      <c r="AE92" s="35"/>
      <c r="AF92" s="35"/>
      <c r="AG92" s="208">
        <f>AG87*AS92</f>
        <v>0</v>
      </c>
      <c r="AH92" s="209"/>
      <c r="AI92" s="209"/>
      <c r="AJ92" s="209"/>
      <c r="AK92" s="209"/>
      <c r="AL92" s="209"/>
      <c r="AM92" s="209"/>
      <c r="AN92" s="209">
        <f>AG92+AV92</f>
        <v>0</v>
      </c>
      <c r="AO92" s="209"/>
      <c r="AP92" s="209"/>
      <c r="AQ92" s="36"/>
      <c r="AS92" s="101">
        <v>0</v>
      </c>
      <c r="AT92" s="102" t="s">
        <v>94</v>
      </c>
      <c r="AU92" s="102" t="s">
        <v>49</v>
      </c>
      <c r="AV92" s="103">
        <f>ROUND(IF(AU92="nulová",0,IF(OR(AU92="základní",AU92="zákl. přenesená"),AG92*L31,AG92*L32)),0)</f>
        <v>0</v>
      </c>
      <c r="BV92" s="18" t="s">
        <v>97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210" t="s">
        <v>96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35"/>
      <c r="AD93" s="35"/>
      <c r="AE93" s="35"/>
      <c r="AF93" s="35"/>
      <c r="AG93" s="208">
        <f>AG87*AS93</f>
        <v>0</v>
      </c>
      <c r="AH93" s="209"/>
      <c r="AI93" s="209"/>
      <c r="AJ93" s="209"/>
      <c r="AK93" s="209"/>
      <c r="AL93" s="209"/>
      <c r="AM93" s="209"/>
      <c r="AN93" s="209">
        <f>AG93+AV93</f>
        <v>0</v>
      </c>
      <c r="AO93" s="209"/>
      <c r="AP93" s="209"/>
      <c r="AQ93" s="36"/>
      <c r="AS93" s="101">
        <v>0</v>
      </c>
      <c r="AT93" s="102" t="s">
        <v>94</v>
      </c>
      <c r="AU93" s="102" t="s">
        <v>49</v>
      </c>
      <c r="AV93" s="103">
        <f>ROUND(IF(AU93="nulová",0,IF(OR(AU93="základní",AU93="zákl. přenesená"),AG93*L31,AG93*L32)),0)</f>
        <v>0</v>
      </c>
      <c r="BV93" s="18" t="s">
        <v>97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10" t="s">
        <v>96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35"/>
      <c r="AD94" s="35"/>
      <c r="AE94" s="35"/>
      <c r="AF94" s="35"/>
      <c r="AG94" s="208">
        <f>AG87*AS94</f>
        <v>0</v>
      </c>
      <c r="AH94" s="209"/>
      <c r="AI94" s="209"/>
      <c r="AJ94" s="209"/>
      <c r="AK94" s="209"/>
      <c r="AL94" s="209"/>
      <c r="AM94" s="209"/>
      <c r="AN94" s="209">
        <f>AG94+AV94</f>
        <v>0</v>
      </c>
      <c r="AO94" s="209"/>
      <c r="AP94" s="209"/>
      <c r="AQ94" s="36"/>
      <c r="AS94" s="104">
        <v>0</v>
      </c>
      <c r="AT94" s="105" t="s">
        <v>94</v>
      </c>
      <c r="AU94" s="105" t="s">
        <v>49</v>
      </c>
      <c r="AV94" s="106">
        <f>ROUND(IF(AU94="nulová",0,IF(OR(AU94="základní",AU94="zákl. přenesená"),AG94*L31,AG94*L32)),0)</f>
        <v>0</v>
      </c>
      <c r="BV94" s="18" t="s">
        <v>97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98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14">
        <f>ROUND(AG87+AG90,0)</f>
        <v>0</v>
      </c>
      <c r="AH96" s="214"/>
      <c r="AI96" s="214"/>
      <c r="AJ96" s="214"/>
      <c r="AK96" s="214"/>
      <c r="AL96" s="214"/>
      <c r="AM96" s="214"/>
      <c r="AN96" s="214">
        <f>AN87+AN90</f>
        <v>0</v>
      </c>
      <c r="AO96" s="214"/>
      <c r="AP96" s="214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RS-018-001-01 - ZŠ BUTOVI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tabSelected="1" workbookViewId="0" topLeftCell="A1">
      <pane ySplit="1" topLeftCell="A14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99</v>
      </c>
      <c r="G1" s="13"/>
      <c r="H1" s="256" t="s">
        <v>100</v>
      </c>
      <c r="I1" s="256"/>
      <c r="J1" s="256"/>
      <c r="K1" s="256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2" t="s">
        <v>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5" t="s">
        <v>8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18" t="s">
        <v>86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104</v>
      </c>
    </row>
    <row r="4" spans="2:46" ht="36.95" customHeight="1">
      <c r="B4" s="22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23"/>
      <c r="T4" s="17" t="s">
        <v>14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s="1" customFormat="1" ht="32.85" customHeight="1">
      <c r="B6" s="34"/>
      <c r="C6" s="35"/>
      <c r="D6" s="28" t="s">
        <v>20</v>
      </c>
      <c r="E6" s="35"/>
      <c r="F6" s="180" t="s">
        <v>21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35"/>
      <c r="R6" s="36"/>
    </row>
    <row r="7" spans="2:18" s="1" customFormat="1" ht="14.45" customHeight="1">
      <c r="B7" s="34"/>
      <c r="C7" s="35"/>
      <c r="D7" s="29" t="s">
        <v>23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24</v>
      </c>
      <c r="N7" s="35"/>
      <c r="O7" s="27" t="s">
        <v>5</v>
      </c>
      <c r="P7" s="35"/>
      <c r="Q7" s="35"/>
      <c r="R7" s="36"/>
    </row>
    <row r="8" spans="2:18" s="1" customFormat="1" ht="14.45" customHeight="1">
      <c r="B8" s="34"/>
      <c r="C8" s="35"/>
      <c r="D8" s="29" t="s">
        <v>25</v>
      </c>
      <c r="E8" s="35"/>
      <c r="F8" s="27" t="s">
        <v>26</v>
      </c>
      <c r="G8" s="35"/>
      <c r="H8" s="35"/>
      <c r="I8" s="35"/>
      <c r="J8" s="35"/>
      <c r="K8" s="35"/>
      <c r="L8" s="35"/>
      <c r="M8" s="29" t="s">
        <v>27</v>
      </c>
      <c r="N8" s="35"/>
      <c r="O8" s="218" t="str">
        <f>'Rekapitulace stavby'!AN8</f>
        <v>22. 3. 2018</v>
      </c>
      <c r="P8" s="219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31</v>
      </c>
      <c r="E10" s="35"/>
      <c r="F10" s="35"/>
      <c r="G10" s="35"/>
      <c r="H10" s="35"/>
      <c r="I10" s="35"/>
      <c r="J10" s="35"/>
      <c r="K10" s="35"/>
      <c r="L10" s="35"/>
      <c r="M10" s="29" t="s">
        <v>32</v>
      </c>
      <c r="N10" s="35"/>
      <c r="O10" s="178" t="s">
        <v>33</v>
      </c>
      <c r="P10" s="178"/>
      <c r="Q10" s="35"/>
      <c r="R10" s="36"/>
    </row>
    <row r="11" spans="2:18" s="1" customFormat="1" ht="18" customHeight="1">
      <c r="B11" s="34"/>
      <c r="C11" s="35"/>
      <c r="D11" s="35"/>
      <c r="E11" s="27" t="s">
        <v>34</v>
      </c>
      <c r="F11" s="35"/>
      <c r="G11" s="35"/>
      <c r="H11" s="35"/>
      <c r="I11" s="35"/>
      <c r="J11" s="35"/>
      <c r="K11" s="35"/>
      <c r="L11" s="35"/>
      <c r="M11" s="29" t="s">
        <v>35</v>
      </c>
      <c r="N11" s="35"/>
      <c r="O11" s="178" t="s">
        <v>36</v>
      </c>
      <c r="P11" s="178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37</v>
      </c>
      <c r="E13" s="35"/>
      <c r="F13" s="35"/>
      <c r="G13" s="35"/>
      <c r="H13" s="35"/>
      <c r="I13" s="35"/>
      <c r="J13" s="35"/>
      <c r="K13" s="35"/>
      <c r="L13" s="35"/>
      <c r="M13" s="29" t="s">
        <v>32</v>
      </c>
      <c r="N13" s="35"/>
      <c r="O13" s="220" t="str">
        <f>IF('Rekapitulace stavby'!AN13="","",'Rekapitulace stavby'!AN13)</f>
        <v>Vyplň údaj</v>
      </c>
      <c r="P13" s="178"/>
      <c r="Q13" s="35"/>
      <c r="R13" s="36"/>
    </row>
    <row r="14" spans="2:18" s="1" customFormat="1" ht="18" customHeight="1">
      <c r="B14" s="34"/>
      <c r="C14" s="35"/>
      <c r="D14" s="35"/>
      <c r="E14" s="220" t="str">
        <f>IF('Rekapitulace stavby'!E14="","",'Rekapitulace stavby'!E14)</f>
        <v>Vyplň údaj</v>
      </c>
      <c r="F14" s="221"/>
      <c r="G14" s="221"/>
      <c r="H14" s="221"/>
      <c r="I14" s="221"/>
      <c r="J14" s="221"/>
      <c r="K14" s="221"/>
      <c r="L14" s="221"/>
      <c r="M14" s="29" t="s">
        <v>35</v>
      </c>
      <c r="N14" s="35"/>
      <c r="O14" s="220" t="str">
        <f>IF('Rekapitulace stavby'!AN14="","",'Rekapitulace stavby'!AN14)</f>
        <v>Vyplň údaj</v>
      </c>
      <c r="P14" s="178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39</v>
      </c>
      <c r="E16" s="35"/>
      <c r="F16" s="35"/>
      <c r="G16" s="35"/>
      <c r="H16" s="35"/>
      <c r="I16" s="35"/>
      <c r="J16" s="35"/>
      <c r="K16" s="35"/>
      <c r="L16" s="35"/>
      <c r="M16" s="29" t="s">
        <v>32</v>
      </c>
      <c r="N16" s="35"/>
      <c r="O16" s="178" t="s">
        <v>40</v>
      </c>
      <c r="P16" s="178"/>
      <c r="Q16" s="35"/>
      <c r="R16" s="36"/>
    </row>
    <row r="17" spans="2:18" s="1" customFormat="1" ht="18" customHeight="1">
      <c r="B17" s="34"/>
      <c r="C17" s="35"/>
      <c r="D17" s="35"/>
      <c r="E17" s="27" t="s">
        <v>41</v>
      </c>
      <c r="F17" s="35"/>
      <c r="G17" s="35"/>
      <c r="H17" s="35"/>
      <c r="I17" s="35"/>
      <c r="J17" s="35"/>
      <c r="K17" s="35"/>
      <c r="L17" s="35"/>
      <c r="M17" s="29" t="s">
        <v>35</v>
      </c>
      <c r="N17" s="35"/>
      <c r="O17" s="178" t="s">
        <v>5</v>
      </c>
      <c r="P17" s="178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43</v>
      </c>
      <c r="E19" s="35"/>
      <c r="F19" s="35"/>
      <c r="G19" s="35"/>
      <c r="H19" s="35"/>
      <c r="I19" s="35"/>
      <c r="J19" s="35"/>
      <c r="K19" s="35"/>
      <c r="L19" s="35"/>
      <c r="M19" s="29" t="s">
        <v>32</v>
      </c>
      <c r="N19" s="35"/>
      <c r="O19" s="178" t="s">
        <v>40</v>
      </c>
      <c r="P19" s="178"/>
      <c r="Q19" s="35"/>
      <c r="R19" s="36"/>
    </row>
    <row r="20" spans="2:18" s="1" customFormat="1" ht="18" customHeight="1">
      <c r="B20" s="34"/>
      <c r="C20" s="35"/>
      <c r="D20" s="35"/>
      <c r="E20" s="27" t="s">
        <v>41</v>
      </c>
      <c r="F20" s="35"/>
      <c r="G20" s="35"/>
      <c r="H20" s="35"/>
      <c r="I20" s="35"/>
      <c r="J20" s="35"/>
      <c r="K20" s="35"/>
      <c r="L20" s="35"/>
      <c r="M20" s="29" t="s">
        <v>35</v>
      </c>
      <c r="N20" s="35"/>
      <c r="O20" s="178" t="s">
        <v>5</v>
      </c>
      <c r="P20" s="178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3" t="s">
        <v>5</v>
      </c>
      <c r="F23" s="183"/>
      <c r="G23" s="183"/>
      <c r="H23" s="183"/>
      <c r="I23" s="183"/>
      <c r="J23" s="183"/>
      <c r="K23" s="183"/>
      <c r="L23" s="183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106</v>
      </c>
      <c r="E26" s="35"/>
      <c r="F26" s="35"/>
      <c r="G26" s="35"/>
      <c r="H26" s="35"/>
      <c r="I26" s="35"/>
      <c r="J26" s="35"/>
      <c r="K26" s="35"/>
      <c r="L26" s="35"/>
      <c r="M26" s="184">
        <f>N87</f>
        <v>0</v>
      </c>
      <c r="N26" s="184"/>
      <c r="O26" s="184"/>
      <c r="P26" s="184"/>
      <c r="Q26" s="35"/>
      <c r="R26" s="36"/>
    </row>
    <row r="27" spans="2:18" s="1" customFormat="1" ht="14.45" customHeight="1">
      <c r="B27" s="34"/>
      <c r="C27" s="35"/>
      <c r="D27" s="33" t="s">
        <v>93</v>
      </c>
      <c r="E27" s="35"/>
      <c r="F27" s="35"/>
      <c r="G27" s="35"/>
      <c r="H27" s="35"/>
      <c r="I27" s="35"/>
      <c r="J27" s="35"/>
      <c r="K27" s="35"/>
      <c r="L27" s="35"/>
      <c r="M27" s="184">
        <f>N105</f>
        <v>0</v>
      </c>
      <c r="N27" s="184"/>
      <c r="O27" s="184"/>
      <c r="P27" s="184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47</v>
      </c>
      <c r="E29" s="35"/>
      <c r="F29" s="35"/>
      <c r="G29" s="35"/>
      <c r="H29" s="35"/>
      <c r="I29" s="35"/>
      <c r="J29" s="35"/>
      <c r="K29" s="35"/>
      <c r="L29" s="35"/>
      <c r="M29" s="222">
        <f>ROUND(M26+M27,0)</f>
        <v>0</v>
      </c>
      <c r="N29" s="217"/>
      <c r="O29" s="217"/>
      <c r="P29" s="217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48</v>
      </c>
      <c r="E31" s="41" t="s">
        <v>49</v>
      </c>
      <c r="F31" s="42">
        <v>0.21</v>
      </c>
      <c r="G31" s="112" t="s">
        <v>50</v>
      </c>
      <c r="H31" s="223">
        <f>ROUND((((SUM(BE105:BE112)+SUM(BE129:BE200))+SUM(BE202:BE206))),0)</f>
        <v>0</v>
      </c>
      <c r="I31" s="217"/>
      <c r="J31" s="217"/>
      <c r="K31" s="35"/>
      <c r="L31" s="35"/>
      <c r="M31" s="223">
        <f>ROUND(((ROUND((SUM(BE105:BE112)+SUM(BE129:BE200)),0)*F31)+SUM(BE202:BE206)*F31),0)</f>
        <v>0</v>
      </c>
      <c r="N31" s="217"/>
      <c r="O31" s="217"/>
      <c r="P31" s="217"/>
      <c r="Q31" s="35"/>
      <c r="R31" s="36"/>
    </row>
    <row r="32" spans="2:18" s="1" customFormat="1" ht="14.45" customHeight="1">
      <c r="B32" s="34"/>
      <c r="C32" s="35"/>
      <c r="D32" s="35"/>
      <c r="E32" s="41" t="s">
        <v>51</v>
      </c>
      <c r="F32" s="42">
        <v>0.15</v>
      </c>
      <c r="G32" s="112" t="s">
        <v>50</v>
      </c>
      <c r="H32" s="223">
        <f>ROUND((((SUM(BF105:BF112)+SUM(BF129:BF200))+SUM(BF202:BF206))),0)</f>
        <v>0</v>
      </c>
      <c r="I32" s="217"/>
      <c r="J32" s="217"/>
      <c r="K32" s="35"/>
      <c r="L32" s="35"/>
      <c r="M32" s="223">
        <f>ROUND(((ROUND((SUM(BF105:BF112)+SUM(BF129:BF200)),0)*F32)+SUM(BF202:BF206)*F32),0)</f>
        <v>0</v>
      </c>
      <c r="N32" s="217"/>
      <c r="O32" s="217"/>
      <c r="P32" s="217"/>
      <c r="Q32" s="35"/>
      <c r="R32" s="36"/>
    </row>
    <row r="33" spans="2:18" s="1" customFormat="1" ht="14.45" customHeight="1" hidden="1">
      <c r="B33" s="34"/>
      <c r="C33" s="35"/>
      <c r="D33" s="35"/>
      <c r="E33" s="41" t="s">
        <v>52</v>
      </c>
      <c r="F33" s="42">
        <v>0.21</v>
      </c>
      <c r="G33" s="112" t="s">
        <v>50</v>
      </c>
      <c r="H33" s="223">
        <f>ROUND((((SUM(BG105:BG112)+SUM(BG129:BG200))+SUM(BG202:BG206))),0)</f>
        <v>0</v>
      </c>
      <c r="I33" s="217"/>
      <c r="J33" s="217"/>
      <c r="K33" s="35"/>
      <c r="L33" s="35"/>
      <c r="M33" s="223">
        <v>0</v>
      </c>
      <c r="N33" s="217"/>
      <c r="O33" s="217"/>
      <c r="P33" s="217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53</v>
      </c>
      <c r="F34" s="42">
        <v>0.15</v>
      </c>
      <c r="G34" s="112" t="s">
        <v>50</v>
      </c>
      <c r="H34" s="223">
        <f>ROUND((((SUM(BH105:BH112)+SUM(BH129:BH200))+SUM(BH202:BH206))),0)</f>
        <v>0</v>
      </c>
      <c r="I34" s="217"/>
      <c r="J34" s="217"/>
      <c r="K34" s="35"/>
      <c r="L34" s="35"/>
      <c r="M34" s="223">
        <v>0</v>
      </c>
      <c r="N34" s="217"/>
      <c r="O34" s="217"/>
      <c r="P34" s="217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54</v>
      </c>
      <c r="F35" s="42">
        <v>0</v>
      </c>
      <c r="G35" s="112" t="s">
        <v>50</v>
      </c>
      <c r="H35" s="223">
        <f>ROUND((((SUM(BI105:BI112)+SUM(BI129:BI200))+SUM(BI202:BI206))),0)</f>
        <v>0</v>
      </c>
      <c r="I35" s="217"/>
      <c r="J35" s="217"/>
      <c r="K35" s="35"/>
      <c r="L35" s="35"/>
      <c r="M35" s="223">
        <v>0</v>
      </c>
      <c r="N35" s="217"/>
      <c r="O35" s="217"/>
      <c r="P35" s="217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55</v>
      </c>
      <c r="E37" s="74"/>
      <c r="F37" s="74"/>
      <c r="G37" s="114" t="s">
        <v>56</v>
      </c>
      <c r="H37" s="115" t="s">
        <v>57</v>
      </c>
      <c r="I37" s="74"/>
      <c r="J37" s="74"/>
      <c r="K37" s="74"/>
      <c r="L37" s="224">
        <f>SUM(M29:M35)</f>
        <v>0</v>
      </c>
      <c r="M37" s="224"/>
      <c r="N37" s="224"/>
      <c r="O37" s="224"/>
      <c r="P37" s="225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3.5">
      <c r="B50" s="34"/>
      <c r="C50" s="35"/>
      <c r="D50" s="49" t="s">
        <v>58</v>
      </c>
      <c r="E50" s="50"/>
      <c r="F50" s="50"/>
      <c r="G50" s="50"/>
      <c r="H50" s="51"/>
      <c r="I50" s="35"/>
      <c r="J50" s="49" t="s">
        <v>59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3.5">
      <c r="B59" s="34"/>
      <c r="C59" s="35"/>
      <c r="D59" s="54" t="s">
        <v>60</v>
      </c>
      <c r="E59" s="55"/>
      <c r="F59" s="55"/>
      <c r="G59" s="56" t="s">
        <v>61</v>
      </c>
      <c r="H59" s="57"/>
      <c r="I59" s="35"/>
      <c r="J59" s="54" t="s">
        <v>60</v>
      </c>
      <c r="K59" s="55"/>
      <c r="L59" s="55"/>
      <c r="M59" s="55"/>
      <c r="N59" s="56" t="s">
        <v>61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3.5">
      <c r="B61" s="34"/>
      <c r="C61" s="35"/>
      <c r="D61" s="49" t="s">
        <v>62</v>
      </c>
      <c r="E61" s="50"/>
      <c r="F61" s="50"/>
      <c r="G61" s="50"/>
      <c r="H61" s="51"/>
      <c r="I61" s="35"/>
      <c r="J61" s="49" t="s">
        <v>63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3.5">
      <c r="B70" s="34"/>
      <c r="C70" s="35"/>
      <c r="D70" s="54" t="s">
        <v>60</v>
      </c>
      <c r="E70" s="55"/>
      <c r="F70" s="55"/>
      <c r="G70" s="56" t="s">
        <v>61</v>
      </c>
      <c r="H70" s="57"/>
      <c r="I70" s="35"/>
      <c r="J70" s="54" t="s">
        <v>60</v>
      </c>
      <c r="K70" s="55"/>
      <c r="L70" s="55"/>
      <c r="M70" s="55"/>
      <c r="N70" s="56" t="s">
        <v>61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74" t="s">
        <v>107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20</v>
      </c>
      <c r="D78" s="35"/>
      <c r="E78" s="35"/>
      <c r="F78" s="194" t="str">
        <f>F6</f>
        <v>ZŠ BUTOVICKÁ č.p.346 - ÚPRAVA UČEBNY KUCHYŇKY A CHODBY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25</v>
      </c>
      <c r="D80" s="35"/>
      <c r="E80" s="35"/>
      <c r="F80" s="27" t="str">
        <f>F8</f>
        <v>Studénka</v>
      </c>
      <c r="G80" s="35"/>
      <c r="H80" s="35"/>
      <c r="I80" s="35"/>
      <c r="J80" s="35"/>
      <c r="K80" s="29" t="s">
        <v>27</v>
      </c>
      <c r="L80" s="35"/>
      <c r="M80" s="219" t="str">
        <f>IF(O8="","",O8)</f>
        <v>22. 3. 2018</v>
      </c>
      <c r="N80" s="219"/>
      <c r="O80" s="219"/>
      <c r="P80" s="219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5">
      <c r="B82" s="34"/>
      <c r="C82" s="29" t="s">
        <v>31</v>
      </c>
      <c r="D82" s="35"/>
      <c r="E82" s="35"/>
      <c r="F82" s="27" t="str">
        <f>E11</f>
        <v>Město Studénka</v>
      </c>
      <c r="G82" s="35"/>
      <c r="H82" s="35"/>
      <c r="I82" s="35"/>
      <c r="J82" s="35"/>
      <c r="K82" s="29" t="s">
        <v>39</v>
      </c>
      <c r="L82" s="35"/>
      <c r="M82" s="178" t="str">
        <f>E17</f>
        <v>Renata Škopová</v>
      </c>
      <c r="N82" s="178"/>
      <c r="O82" s="178"/>
      <c r="P82" s="178"/>
      <c r="Q82" s="178"/>
      <c r="R82" s="36"/>
    </row>
    <row r="83" spans="2:18" s="1" customFormat="1" ht="14.45" customHeight="1">
      <c r="B83" s="34"/>
      <c r="C83" s="29" t="s">
        <v>37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43</v>
      </c>
      <c r="L83" s="35"/>
      <c r="M83" s="178" t="str">
        <f>E20</f>
        <v>Renata Škopová</v>
      </c>
      <c r="N83" s="178"/>
      <c r="O83" s="178"/>
      <c r="P83" s="178"/>
      <c r="Q83" s="178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26" t="s">
        <v>108</v>
      </c>
      <c r="D85" s="227"/>
      <c r="E85" s="227"/>
      <c r="F85" s="227"/>
      <c r="G85" s="227"/>
      <c r="H85" s="108"/>
      <c r="I85" s="108"/>
      <c r="J85" s="108"/>
      <c r="K85" s="108"/>
      <c r="L85" s="108"/>
      <c r="M85" s="108"/>
      <c r="N85" s="226" t="s">
        <v>109</v>
      </c>
      <c r="O85" s="227"/>
      <c r="P85" s="227"/>
      <c r="Q85" s="227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110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3">
        <f>N129</f>
        <v>0</v>
      </c>
      <c r="O87" s="228"/>
      <c r="P87" s="228"/>
      <c r="Q87" s="228"/>
      <c r="R87" s="36"/>
      <c r="AU87" s="18" t="s">
        <v>111</v>
      </c>
    </row>
    <row r="88" spans="2:18" s="6" customFormat="1" ht="24.95" customHeight="1">
      <c r="B88" s="117"/>
      <c r="C88" s="118"/>
      <c r="D88" s="119" t="s">
        <v>112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29">
        <f>N130</f>
        <v>0</v>
      </c>
      <c r="O88" s="230"/>
      <c r="P88" s="230"/>
      <c r="Q88" s="230"/>
      <c r="R88" s="120"/>
    </row>
    <row r="89" spans="2:18" s="7" customFormat="1" ht="19.9" customHeight="1">
      <c r="B89" s="121"/>
      <c r="C89" s="122"/>
      <c r="D89" s="96" t="s">
        <v>113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09">
        <f>N131</f>
        <v>0</v>
      </c>
      <c r="O89" s="231"/>
      <c r="P89" s="231"/>
      <c r="Q89" s="231"/>
      <c r="R89" s="123"/>
    </row>
    <row r="90" spans="2:18" s="7" customFormat="1" ht="19.9" customHeight="1">
      <c r="B90" s="121"/>
      <c r="C90" s="122"/>
      <c r="D90" s="96" t="s">
        <v>114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9">
        <f>N133</f>
        <v>0</v>
      </c>
      <c r="O90" s="231"/>
      <c r="P90" s="231"/>
      <c r="Q90" s="231"/>
      <c r="R90" s="123"/>
    </row>
    <row r="91" spans="2:18" s="7" customFormat="1" ht="19.9" customHeight="1">
      <c r="B91" s="121"/>
      <c r="C91" s="122"/>
      <c r="D91" s="96" t="s">
        <v>115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9">
        <f>N137</f>
        <v>0</v>
      </c>
      <c r="O91" s="231"/>
      <c r="P91" s="231"/>
      <c r="Q91" s="231"/>
      <c r="R91" s="123"/>
    </row>
    <row r="92" spans="2:18" s="7" customFormat="1" ht="19.9" customHeight="1">
      <c r="B92" s="121"/>
      <c r="C92" s="122"/>
      <c r="D92" s="96" t="s">
        <v>116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9">
        <f>N140</f>
        <v>0</v>
      </c>
      <c r="O92" s="231"/>
      <c r="P92" s="231"/>
      <c r="Q92" s="231"/>
      <c r="R92" s="123"/>
    </row>
    <row r="93" spans="2:18" s="7" customFormat="1" ht="19.9" customHeight="1">
      <c r="B93" s="121"/>
      <c r="C93" s="122"/>
      <c r="D93" s="96" t="s">
        <v>117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9">
        <f>N145</f>
        <v>0</v>
      </c>
      <c r="O93" s="231"/>
      <c r="P93" s="231"/>
      <c r="Q93" s="231"/>
      <c r="R93" s="123"/>
    </row>
    <row r="94" spans="2:18" s="6" customFormat="1" ht="24.95" customHeight="1">
      <c r="B94" s="117"/>
      <c r="C94" s="118"/>
      <c r="D94" s="119" t="s">
        <v>118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9">
        <f>N147</f>
        <v>0</v>
      </c>
      <c r="O94" s="230"/>
      <c r="P94" s="230"/>
      <c r="Q94" s="230"/>
      <c r="R94" s="120"/>
    </row>
    <row r="95" spans="2:18" s="7" customFormat="1" ht="19.9" customHeight="1">
      <c r="B95" s="121"/>
      <c r="C95" s="122"/>
      <c r="D95" s="96" t="s">
        <v>119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9">
        <f>N148</f>
        <v>0</v>
      </c>
      <c r="O95" s="231"/>
      <c r="P95" s="231"/>
      <c r="Q95" s="231"/>
      <c r="R95" s="123"/>
    </row>
    <row r="96" spans="2:18" s="7" customFormat="1" ht="19.9" customHeight="1">
      <c r="B96" s="121"/>
      <c r="C96" s="122"/>
      <c r="D96" s="96" t="s">
        <v>120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9">
        <f>N160</f>
        <v>0</v>
      </c>
      <c r="O96" s="231"/>
      <c r="P96" s="231"/>
      <c r="Q96" s="231"/>
      <c r="R96" s="123"/>
    </row>
    <row r="97" spans="2:18" s="7" customFormat="1" ht="19.9" customHeight="1">
      <c r="B97" s="121"/>
      <c r="C97" s="122"/>
      <c r="D97" s="96" t="s">
        <v>121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9">
        <f>N173</f>
        <v>0</v>
      </c>
      <c r="O97" s="231"/>
      <c r="P97" s="231"/>
      <c r="Q97" s="231"/>
      <c r="R97" s="123"/>
    </row>
    <row r="98" spans="2:18" s="7" customFormat="1" ht="19.9" customHeight="1">
      <c r="B98" s="121"/>
      <c r="C98" s="122"/>
      <c r="D98" s="96" t="s">
        <v>122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09">
        <f>N181</f>
        <v>0</v>
      </c>
      <c r="O98" s="231"/>
      <c r="P98" s="231"/>
      <c r="Q98" s="231"/>
      <c r="R98" s="123"/>
    </row>
    <row r="99" spans="2:18" s="6" customFormat="1" ht="24.95" customHeight="1">
      <c r="B99" s="117"/>
      <c r="C99" s="118"/>
      <c r="D99" s="119" t="s">
        <v>123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29">
        <f>N193</f>
        <v>0</v>
      </c>
      <c r="O99" s="230"/>
      <c r="P99" s="230"/>
      <c r="Q99" s="230"/>
      <c r="R99" s="120"/>
    </row>
    <row r="100" spans="2:18" s="7" customFormat="1" ht="19.9" customHeight="1">
      <c r="B100" s="121"/>
      <c r="C100" s="122"/>
      <c r="D100" s="96" t="s">
        <v>124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09">
        <f>N194</f>
        <v>0</v>
      </c>
      <c r="O100" s="231"/>
      <c r="P100" s="231"/>
      <c r="Q100" s="231"/>
      <c r="R100" s="123"/>
    </row>
    <row r="101" spans="2:18" s="6" customFormat="1" ht="24.95" customHeight="1">
      <c r="B101" s="117"/>
      <c r="C101" s="118"/>
      <c r="D101" s="119" t="s">
        <v>125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29">
        <f>N198</f>
        <v>0</v>
      </c>
      <c r="O101" s="230"/>
      <c r="P101" s="230"/>
      <c r="Q101" s="230"/>
      <c r="R101" s="120"/>
    </row>
    <row r="102" spans="2:18" s="7" customFormat="1" ht="19.9" customHeight="1">
      <c r="B102" s="121"/>
      <c r="C102" s="122"/>
      <c r="D102" s="96" t="s">
        <v>126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09">
        <f>N199</f>
        <v>0</v>
      </c>
      <c r="O102" s="231"/>
      <c r="P102" s="231"/>
      <c r="Q102" s="231"/>
      <c r="R102" s="123"/>
    </row>
    <row r="103" spans="2:18" s="6" customFormat="1" ht="21.75" customHeight="1">
      <c r="B103" s="117"/>
      <c r="C103" s="118"/>
      <c r="D103" s="119" t="s">
        <v>127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32">
        <f>N201</f>
        <v>0</v>
      </c>
      <c r="O103" s="230"/>
      <c r="P103" s="230"/>
      <c r="Q103" s="230"/>
      <c r="R103" s="120"/>
    </row>
    <row r="104" spans="2:18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21" s="1" customFormat="1" ht="29.25" customHeight="1">
      <c r="B105" s="34"/>
      <c r="C105" s="116" t="s">
        <v>128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28">
        <f>ROUND(N106+N107+N108+N109+N110+N111,0)</f>
        <v>0</v>
      </c>
      <c r="O105" s="233"/>
      <c r="P105" s="233"/>
      <c r="Q105" s="233"/>
      <c r="R105" s="36"/>
      <c r="T105" s="124"/>
      <c r="U105" s="125" t="s">
        <v>48</v>
      </c>
    </row>
    <row r="106" spans="2:65" s="1" customFormat="1" ht="18" customHeight="1">
      <c r="B106" s="126"/>
      <c r="C106" s="127"/>
      <c r="D106" s="210" t="s">
        <v>129</v>
      </c>
      <c r="E106" s="234"/>
      <c r="F106" s="234"/>
      <c r="G106" s="234"/>
      <c r="H106" s="234"/>
      <c r="I106" s="127"/>
      <c r="J106" s="127"/>
      <c r="K106" s="127"/>
      <c r="L106" s="127"/>
      <c r="M106" s="127"/>
      <c r="N106" s="208">
        <f>ROUND(N87*T106,0)</f>
        <v>0</v>
      </c>
      <c r="O106" s="235"/>
      <c r="P106" s="235"/>
      <c r="Q106" s="235"/>
      <c r="R106" s="129"/>
      <c r="S106" s="130"/>
      <c r="T106" s="131"/>
      <c r="U106" s="132" t="s">
        <v>49</v>
      </c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3" t="s">
        <v>130</v>
      </c>
      <c r="AZ106" s="130"/>
      <c r="BA106" s="130"/>
      <c r="BB106" s="130"/>
      <c r="BC106" s="130"/>
      <c r="BD106" s="130"/>
      <c r="BE106" s="134">
        <f aca="true" t="shared" si="0" ref="BE106:BE111">IF(U106="základní",N106,0)</f>
        <v>0</v>
      </c>
      <c r="BF106" s="134">
        <f aca="true" t="shared" si="1" ref="BF106:BF111">IF(U106="snížená",N106,0)</f>
        <v>0</v>
      </c>
      <c r="BG106" s="134">
        <f aca="true" t="shared" si="2" ref="BG106:BG111">IF(U106="zákl. přenesená",N106,0)</f>
        <v>0</v>
      </c>
      <c r="BH106" s="134">
        <f aca="true" t="shared" si="3" ref="BH106:BH111">IF(U106="sníž. přenesená",N106,0)</f>
        <v>0</v>
      </c>
      <c r="BI106" s="134">
        <f aca="true" t="shared" si="4" ref="BI106:BI111">IF(U106="nulová",N106,0)</f>
        <v>0</v>
      </c>
      <c r="BJ106" s="133" t="s">
        <v>11</v>
      </c>
      <c r="BK106" s="130"/>
      <c r="BL106" s="130"/>
      <c r="BM106" s="130"/>
    </row>
    <row r="107" spans="2:65" s="1" customFormat="1" ht="18" customHeight="1">
      <c r="B107" s="126"/>
      <c r="C107" s="127"/>
      <c r="D107" s="210" t="s">
        <v>131</v>
      </c>
      <c r="E107" s="234"/>
      <c r="F107" s="234"/>
      <c r="G107" s="234"/>
      <c r="H107" s="234"/>
      <c r="I107" s="127"/>
      <c r="J107" s="127"/>
      <c r="K107" s="127"/>
      <c r="L107" s="127"/>
      <c r="M107" s="127"/>
      <c r="N107" s="208">
        <f>ROUND(N87*T107,0)</f>
        <v>0</v>
      </c>
      <c r="O107" s="235"/>
      <c r="P107" s="235"/>
      <c r="Q107" s="235"/>
      <c r="R107" s="129"/>
      <c r="S107" s="130"/>
      <c r="T107" s="131"/>
      <c r="U107" s="132" t="s">
        <v>49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3" t="s">
        <v>130</v>
      </c>
      <c r="AZ107" s="130"/>
      <c r="BA107" s="130"/>
      <c r="BB107" s="130"/>
      <c r="BC107" s="130"/>
      <c r="BD107" s="130"/>
      <c r="BE107" s="134">
        <f t="shared" si="0"/>
        <v>0</v>
      </c>
      <c r="BF107" s="134">
        <f t="shared" si="1"/>
        <v>0</v>
      </c>
      <c r="BG107" s="134">
        <f t="shared" si="2"/>
        <v>0</v>
      </c>
      <c r="BH107" s="134">
        <f t="shared" si="3"/>
        <v>0</v>
      </c>
      <c r="BI107" s="134">
        <f t="shared" si="4"/>
        <v>0</v>
      </c>
      <c r="BJ107" s="133" t="s">
        <v>11</v>
      </c>
      <c r="BK107" s="130"/>
      <c r="BL107" s="130"/>
      <c r="BM107" s="130"/>
    </row>
    <row r="108" spans="2:65" s="1" customFormat="1" ht="18" customHeight="1">
      <c r="B108" s="126"/>
      <c r="C108" s="127"/>
      <c r="D108" s="210" t="s">
        <v>132</v>
      </c>
      <c r="E108" s="234"/>
      <c r="F108" s="234"/>
      <c r="G108" s="234"/>
      <c r="H108" s="234"/>
      <c r="I108" s="127"/>
      <c r="J108" s="127"/>
      <c r="K108" s="127"/>
      <c r="L108" s="127"/>
      <c r="M108" s="127"/>
      <c r="N108" s="208">
        <f>ROUND(N87*T108,0)</f>
        <v>0</v>
      </c>
      <c r="O108" s="235"/>
      <c r="P108" s="235"/>
      <c r="Q108" s="235"/>
      <c r="R108" s="129"/>
      <c r="S108" s="130"/>
      <c r="T108" s="131"/>
      <c r="U108" s="132" t="s">
        <v>49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3" t="s">
        <v>130</v>
      </c>
      <c r="AZ108" s="130"/>
      <c r="BA108" s="130"/>
      <c r="BB108" s="130"/>
      <c r="BC108" s="130"/>
      <c r="BD108" s="130"/>
      <c r="BE108" s="134">
        <f t="shared" si="0"/>
        <v>0</v>
      </c>
      <c r="BF108" s="134">
        <f t="shared" si="1"/>
        <v>0</v>
      </c>
      <c r="BG108" s="134">
        <f t="shared" si="2"/>
        <v>0</v>
      </c>
      <c r="BH108" s="134">
        <f t="shared" si="3"/>
        <v>0</v>
      </c>
      <c r="BI108" s="134">
        <f t="shared" si="4"/>
        <v>0</v>
      </c>
      <c r="BJ108" s="133" t="s">
        <v>11</v>
      </c>
      <c r="BK108" s="130"/>
      <c r="BL108" s="130"/>
      <c r="BM108" s="130"/>
    </row>
    <row r="109" spans="2:65" s="1" customFormat="1" ht="18" customHeight="1">
      <c r="B109" s="126"/>
      <c r="C109" s="127"/>
      <c r="D109" s="210" t="s">
        <v>133</v>
      </c>
      <c r="E109" s="234"/>
      <c r="F109" s="234"/>
      <c r="G109" s="234"/>
      <c r="H109" s="234"/>
      <c r="I109" s="127"/>
      <c r="J109" s="127"/>
      <c r="K109" s="127"/>
      <c r="L109" s="127"/>
      <c r="M109" s="127"/>
      <c r="N109" s="208">
        <f>ROUND(N87*T109,0)</f>
        <v>0</v>
      </c>
      <c r="O109" s="235"/>
      <c r="P109" s="235"/>
      <c r="Q109" s="235"/>
      <c r="R109" s="129"/>
      <c r="S109" s="130"/>
      <c r="T109" s="131"/>
      <c r="U109" s="132" t="s">
        <v>49</v>
      </c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3" t="s">
        <v>130</v>
      </c>
      <c r="AZ109" s="130"/>
      <c r="BA109" s="130"/>
      <c r="BB109" s="130"/>
      <c r="BC109" s="130"/>
      <c r="BD109" s="130"/>
      <c r="BE109" s="134">
        <f t="shared" si="0"/>
        <v>0</v>
      </c>
      <c r="BF109" s="134">
        <f t="shared" si="1"/>
        <v>0</v>
      </c>
      <c r="BG109" s="134">
        <f t="shared" si="2"/>
        <v>0</v>
      </c>
      <c r="BH109" s="134">
        <f t="shared" si="3"/>
        <v>0</v>
      </c>
      <c r="BI109" s="134">
        <f t="shared" si="4"/>
        <v>0</v>
      </c>
      <c r="BJ109" s="133" t="s">
        <v>11</v>
      </c>
      <c r="BK109" s="130"/>
      <c r="BL109" s="130"/>
      <c r="BM109" s="130"/>
    </row>
    <row r="110" spans="2:65" s="1" customFormat="1" ht="18" customHeight="1">
      <c r="B110" s="126"/>
      <c r="C110" s="127"/>
      <c r="D110" s="210" t="s">
        <v>134</v>
      </c>
      <c r="E110" s="234"/>
      <c r="F110" s="234"/>
      <c r="G110" s="234"/>
      <c r="H110" s="234"/>
      <c r="I110" s="127"/>
      <c r="J110" s="127"/>
      <c r="K110" s="127"/>
      <c r="L110" s="127"/>
      <c r="M110" s="127"/>
      <c r="N110" s="208">
        <f>ROUND(N87*T110,0)</f>
        <v>0</v>
      </c>
      <c r="O110" s="235"/>
      <c r="P110" s="235"/>
      <c r="Q110" s="235"/>
      <c r="R110" s="129"/>
      <c r="S110" s="130"/>
      <c r="T110" s="131"/>
      <c r="U110" s="132" t="s">
        <v>49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3" t="s">
        <v>130</v>
      </c>
      <c r="AZ110" s="130"/>
      <c r="BA110" s="130"/>
      <c r="BB110" s="130"/>
      <c r="BC110" s="130"/>
      <c r="BD110" s="130"/>
      <c r="BE110" s="134">
        <f t="shared" si="0"/>
        <v>0</v>
      </c>
      <c r="BF110" s="134">
        <f t="shared" si="1"/>
        <v>0</v>
      </c>
      <c r="BG110" s="134">
        <f t="shared" si="2"/>
        <v>0</v>
      </c>
      <c r="BH110" s="134">
        <f t="shared" si="3"/>
        <v>0</v>
      </c>
      <c r="BI110" s="134">
        <f t="shared" si="4"/>
        <v>0</v>
      </c>
      <c r="BJ110" s="133" t="s">
        <v>11</v>
      </c>
      <c r="BK110" s="130"/>
      <c r="BL110" s="130"/>
      <c r="BM110" s="130"/>
    </row>
    <row r="111" spans="2:65" s="1" customFormat="1" ht="18" customHeight="1">
      <c r="B111" s="126"/>
      <c r="C111" s="127"/>
      <c r="D111" s="128" t="s">
        <v>135</v>
      </c>
      <c r="E111" s="127"/>
      <c r="F111" s="127"/>
      <c r="G111" s="127"/>
      <c r="H111" s="127"/>
      <c r="I111" s="127"/>
      <c r="J111" s="127"/>
      <c r="K111" s="127"/>
      <c r="L111" s="127"/>
      <c r="M111" s="127"/>
      <c r="N111" s="208">
        <f>ROUND(N87*T111,0)</f>
        <v>0</v>
      </c>
      <c r="O111" s="235"/>
      <c r="P111" s="235"/>
      <c r="Q111" s="235"/>
      <c r="R111" s="129"/>
      <c r="S111" s="130"/>
      <c r="T111" s="135"/>
      <c r="U111" s="136" t="s">
        <v>49</v>
      </c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3" t="s">
        <v>136</v>
      </c>
      <c r="AZ111" s="130"/>
      <c r="BA111" s="130"/>
      <c r="BB111" s="130"/>
      <c r="BC111" s="130"/>
      <c r="BD111" s="130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11</v>
      </c>
      <c r="BK111" s="130"/>
      <c r="BL111" s="130"/>
      <c r="BM111" s="130"/>
    </row>
    <row r="112" spans="2:18" s="1" customFormat="1" ht="13.5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29.25" customHeight="1">
      <c r="B113" s="34"/>
      <c r="C113" s="107" t="s">
        <v>98</v>
      </c>
      <c r="D113" s="108"/>
      <c r="E113" s="108"/>
      <c r="F113" s="108"/>
      <c r="G113" s="108"/>
      <c r="H113" s="108"/>
      <c r="I113" s="108"/>
      <c r="J113" s="108"/>
      <c r="K113" s="108"/>
      <c r="L113" s="214">
        <f>ROUND(SUM(N87+N105),0)</f>
        <v>0</v>
      </c>
      <c r="M113" s="214"/>
      <c r="N113" s="214"/>
      <c r="O113" s="214"/>
      <c r="P113" s="214"/>
      <c r="Q113" s="214"/>
      <c r="R113" s="36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8" spans="2:18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19" spans="2:18" s="1" customFormat="1" ht="36.95" customHeight="1">
      <c r="B119" s="34"/>
      <c r="C119" s="174" t="s">
        <v>137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36.95" customHeight="1">
      <c r="B121" s="34"/>
      <c r="C121" s="68" t="s">
        <v>20</v>
      </c>
      <c r="D121" s="35"/>
      <c r="E121" s="35"/>
      <c r="F121" s="194" t="str">
        <f>F6</f>
        <v>ZŠ BUTOVICKÁ č.p.346 - ÚPRAVA UČEBNY KUCHYŇKY A CHODBY</v>
      </c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8" customHeight="1">
      <c r="B123" s="34"/>
      <c r="C123" s="29" t="s">
        <v>25</v>
      </c>
      <c r="D123" s="35"/>
      <c r="E123" s="35"/>
      <c r="F123" s="27" t="str">
        <f>F8</f>
        <v>Studénka</v>
      </c>
      <c r="G123" s="35"/>
      <c r="H123" s="35"/>
      <c r="I123" s="35"/>
      <c r="J123" s="35"/>
      <c r="K123" s="29" t="s">
        <v>27</v>
      </c>
      <c r="L123" s="35"/>
      <c r="M123" s="219" t="str">
        <f>IF(O8="","",O8)</f>
        <v>22. 3. 2018</v>
      </c>
      <c r="N123" s="219"/>
      <c r="O123" s="219"/>
      <c r="P123" s="219"/>
      <c r="Q123" s="35"/>
      <c r="R123" s="36"/>
    </row>
    <row r="124" spans="2:18" s="1" customFormat="1" ht="6.9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13.5">
      <c r="B125" s="34"/>
      <c r="C125" s="29" t="s">
        <v>31</v>
      </c>
      <c r="D125" s="35"/>
      <c r="E125" s="35"/>
      <c r="F125" s="27" t="str">
        <f>E11</f>
        <v>Město Studénka</v>
      </c>
      <c r="G125" s="35"/>
      <c r="H125" s="35"/>
      <c r="I125" s="35"/>
      <c r="J125" s="35"/>
      <c r="K125" s="29" t="s">
        <v>39</v>
      </c>
      <c r="L125" s="35"/>
      <c r="M125" s="178" t="str">
        <f>E17</f>
        <v>Renata Škopová</v>
      </c>
      <c r="N125" s="178"/>
      <c r="O125" s="178"/>
      <c r="P125" s="178"/>
      <c r="Q125" s="178"/>
      <c r="R125" s="36"/>
    </row>
    <row r="126" spans="2:18" s="1" customFormat="1" ht="14.45" customHeight="1">
      <c r="B126" s="34"/>
      <c r="C126" s="29" t="s">
        <v>37</v>
      </c>
      <c r="D126" s="35"/>
      <c r="E126" s="35"/>
      <c r="F126" s="27" t="str">
        <f>IF(E14="","",E14)</f>
        <v>Vyplň údaj</v>
      </c>
      <c r="G126" s="35"/>
      <c r="H126" s="35"/>
      <c r="I126" s="35"/>
      <c r="J126" s="35"/>
      <c r="K126" s="29" t="s">
        <v>43</v>
      </c>
      <c r="L126" s="35"/>
      <c r="M126" s="178" t="str">
        <f>E20</f>
        <v>Renata Škopová</v>
      </c>
      <c r="N126" s="178"/>
      <c r="O126" s="178"/>
      <c r="P126" s="178"/>
      <c r="Q126" s="178"/>
      <c r="R126" s="36"/>
    </row>
    <row r="127" spans="2:18" s="1" customFormat="1" ht="10.3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27" s="8" customFormat="1" ht="29.25" customHeight="1">
      <c r="B128" s="137"/>
      <c r="C128" s="138" t="s">
        <v>138</v>
      </c>
      <c r="D128" s="139" t="s">
        <v>139</v>
      </c>
      <c r="E128" s="139" t="s">
        <v>66</v>
      </c>
      <c r="F128" s="236" t="s">
        <v>140</v>
      </c>
      <c r="G128" s="236"/>
      <c r="H128" s="236"/>
      <c r="I128" s="236"/>
      <c r="J128" s="139" t="s">
        <v>141</v>
      </c>
      <c r="K128" s="139" t="s">
        <v>142</v>
      </c>
      <c r="L128" s="236" t="s">
        <v>143</v>
      </c>
      <c r="M128" s="236"/>
      <c r="N128" s="236" t="s">
        <v>109</v>
      </c>
      <c r="O128" s="236"/>
      <c r="P128" s="236"/>
      <c r="Q128" s="237"/>
      <c r="R128" s="140"/>
      <c r="T128" s="75" t="s">
        <v>144</v>
      </c>
      <c r="U128" s="76" t="s">
        <v>48</v>
      </c>
      <c r="V128" s="76" t="s">
        <v>145</v>
      </c>
      <c r="W128" s="76" t="s">
        <v>146</v>
      </c>
      <c r="X128" s="76" t="s">
        <v>147</v>
      </c>
      <c r="Y128" s="76" t="s">
        <v>148</v>
      </c>
      <c r="Z128" s="76" t="s">
        <v>149</v>
      </c>
      <c r="AA128" s="77" t="s">
        <v>150</v>
      </c>
    </row>
    <row r="129" spans="2:63" s="1" customFormat="1" ht="29.25" customHeight="1">
      <c r="B129" s="34"/>
      <c r="C129" s="79" t="s">
        <v>106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246">
        <f>BK129</f>
        <v>0</v>
      </c>
      <c r="O129" s="247"/>
      <c r="P129" s="247"/>
      <c r="Q129" s="247"/>
      <c r="R129" s="36"/>
      <c r="T129" s="78"/>
      <c r="U129" s="50"/>
      <c r="V129" s="50"/>
      <c r="W129" s="141">
        <f>W130+W147+W193+W198+W201</f>
        <v>0</v>
      </c>
      <c r="X129" s="50"/>
      <c r="Y129" s="141">
        <f>Y130+Y147+Y193+Y198+Y201</f>
        <v>1.7118886599999996</v>
      </c>
      <c r="Z129" s="50"/>
      <c r="AA129" s="142">
        <f>AA130+AA147+AA193+AA198+AA201</f>
        <v>0.82832153</v>
      </c>
      <c r="AT129" s="18" t="s">
        <v>83</v>
      </c>
      <c r="AU129" s="18" t="s">
        <v>111</v>
      </c>
      <c r="BK129" s="143">
        <f>BK130+BK147+BK193+BK198+BK201</f>
        <v>0</v>
      </c>
    </row>
    <row r="130" spans="2:63" s="9" customFormat="1" ht="37.35" customHeight="1">
      <c r="B130" s="144"/>
      <c r="C130" s="145"/>
      <c r="D130" s="146" t="s">
        <v>112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232">
        <f>BK130</f>
        <v>0</v>
      </c>
      <c r="O130" s="229"/>
      <c r="P130" s="229"/>
      <c r="Q130" s="229"/>
      <c r="R130" s="147"/>
      <c r="T130" s="148"/>
      <c r="U130" s="145"/>
      <c r="V130" s="145"/>
      <c r="W130" s="149">
        <f>W131+W133+W137+W140+W145</f>
        <v>0</v>
      </c>
      <c r="X130" s="145"/>
      <c r="Y130" s="149">
        <f>Y131+Y133+Y137+Y140+Y145</f>
        <v>0.6882535399999999</v>
      </c>
      <c r="Z130" s="145"/>
      <c r="AA130" s="150">
        <f>AA131+AA133+AA137+AA140+AA145</f>
        <v>0.17875600000000003</v>
      </c>
      <c r="AR130" s="151" t="s">
        <v>11</v>
      </c>
      <c r="AT130" s="152" t="s">
        <v>83</v>
      </c>
      <c r="AU130" s="152" t="s">
        <v>84</v>
      </c>
      <c r="AY130" s="151" t="s">
        <v>151</v>
      </c>
      <c r="BK130" s="153">
        <f>BK131+BK133+BK137+BK140+BK145</f>
        <v>0</v>
      </c>
    </row>
    <row r="131" spans="2:63" s="9" customFormat="1" ht="19.9" customHeight="1">
      <c r="B131" s="144"/>
      <c r="C131" s="145"/>
      <c r="D131" s="154" t="s">
        <v>113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248">
        <f>BK131</f>
        <v>0</v>
      </c>
      <c r="O131" s="249"/>
      <c r="P131" s="249"/>
      <c r="Q131" s="249"/>
      <c r="R131" s="147"/>
      <c r="T131" s="148"/>
      <c r="U131" s="145"/>
      <c r="V131" s="145"/>
      <c r="W131" s="149">
        <f>W132</f>
        <v>0</v>
      </c>
      <c r="X131" s="145"/>
      <c r="Y131" s="149">
        <f>Y132</f>
        <v>0.16835490000000003</v>
      </c>
      <c r="Z131" s="145"/>
      <c r="AA131" s="150">
        <f>AA132</f>
        <v>0</v>
      </c>
      <c r="AR131" s="151" t="s">
        <v>11</v>
      </c>
      <c r="AT131" s="152" t="s">
        <v>83</v>
      </c>
      <c r="AU131" s="152" t="s">
        <v>11</v>
      </c>
      <c r="AY131" s="151" t="s">
        <v>151</v>
      </c>
      <c r="BK131" s="153">
        <f>BK132</f>
        <v>0</v>
      </c>
    </row>
    <row r="132" spans="2:65" s="1" customFormat="1" ht="25.5" customHeight="1">
      <c r="B132" s="126"/>
      <c r="C132" s="155" t="s">
        <v>11</v>
      </c>
      <c r="D132" s="155" t="s">
        <v>152</v>
      </c>
      <c r="E132" s="156" t="s">
        <v>153</v>
      </c>
      <c r="F132" s="238" t="s">
        <v>154</v>
      </c>
      <c r="G132" s="238"/>
      <c r="H132" s="238"/>
      <c r="I132" s="238"/>
      <c r="J132" s="157" t="s">
        <v>155</v>
      </c>
      <c r="K132" s="158">
        <v>0.63</v>
      </c>
      <c r="L132" s="239">
        <v>0</v>
      </c>
      <c r="M132" s="239"/>
      <c r="N132" s="240">
        <f>ROUND(L132*K132,0)</f>
        <v>0</v>
      </c>
      <c r="O132" s="240"/>
      <c r="P132" s="240"/>
      <c r="Q132" s="240"/>
      <c r="R132" s="129"/>
      <c r="T132" s="159" t="s">
        <v>5</v>
      </c>
      <c r="U132" s="43" t="s">
        <v>49</v>
      </c>
      <c r="V132" s="35"/>
      <c r="W132" s="160">
        <f>V132*K132</f>
        <v>0</v>
      </c>
      <c r="X132" s="160">
        <v>0.26723</v>
      </c>
      <c r="Y132" s="160">
        <f>X132*K132</f>
        <v>0.16835490000000003</v>
      </c>
      <c r="Z132" s="160">
        <v>0</v>
      </c>
      <c r="AA132" s="161">
        <f>Z132*K132</f>
        <v>0</v>
      </c>
      <c r="AR132" s="18" t="s">
        <v>156</v>
      </c>
      <c r="AT132" s="18" t="s">
        <v>152</v>
      </c>
      <c r="AU132" s="18" t="s">
        <v>104</v>
      </c>
      <c r="AY132" s="18" t="s">
        <v>151</v>
      </c>
      <c r="BE132" s="100">
        <f>IF(U132="základní",N132,0)</f>
        <v>0</v>
      </c>
      <c r="BF132" s="100">
        <f>IF(U132="snížená",N132,0)</f>
        <v>0</v>
      </c>
      <c r="BG132" s="100">
        <f>IF(U132="zákl. přenesená",N132,0)</f>
        <v>0</v>
      </c>
      <c r="BH132" s="100">
        <f>IF(U132="sníž. přenesená",N132,0)</f>
        <v>0</v>
      </c>
      <c r="BI132" s="100">
        <f>IF(U132="nulová",N132,0)</f>
        <v>0</v>
      </c>
      <c r="BJ132" s="18" t="s">
        <v>11</v>
      </c>
      <c r="BK132" s="100">
        <f>ROUND(L132*K132,0)</f>
        <v>0</v>
      </c>
      <c r="BL132" s="18" t="s">
        <v>156</v>
      </c>
      <c r="BM132" s="18" t="s">
        <v>157</v>
      </c>
    </row>
    <row r="133" spans="2:63" s="9" customFormat="1" ht="29.85" customHeight="1">
      <c r="B133" s="144"/>
      <c r="C133" s="145"/>
      <c r="D133" s="154" t="s">
        <v>114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250">
        <f>BK133</f>
        <v>0</v>
      </c>
      <c r="O133" s="251"/>
      <c r="P133" s="251"/>
      <c r="Q133" s="251"/>
      <c r="R133" s="147"/>
      <c r="T133" s="148"/>
      <c r="U133" s="145"/>
      <c r="V133" s="145"/>
      <c r="W133" s="149">
        <f>SUM(W134:W136)</f>
        <v>0</v>
      </c>
      <c r="X133" s="145"/>
      <c r="Y133" s="149">
        <f>SUM(Y134:Y136)</f>
        <v>0.5175766399999999</v>
      </c>
      <c r="Z133" s="145"/>
      <c r="AA133" s="150">
        <f>SUM(AA134:AA136)</f>
        <v>0</v>
      </c>
      <c r="AR133" s="151" t="s">
        <v>11</v>
      </c>
      <c r="AT133" s="152" t="s">
        <v>83</v>
      </c>
      <c r="AU133" s="152" t="s">
        <v>11</v>
      </c>
      <c r="AY133" s="151" t="s">
        <v>151</v>
      </c>
      <c r="BK133" s="153">
        <f>SUM(BK134:BK136)</f>
        <v>0</v>
      </c>
    </row>
    <row r="134" spans="2:65" s="1" customFormat="1" ht="25.5" customHeight="1">
      <c r="B134" s="126"/>
      <c r="C134" s="155" t="s">
        <v>104</v>
      </c>
      <c r="D134" s="155" t="s">
        <v>152</v>
      </c>
      <c r="E134" s="156" t="s">
        <v>158</v>
      </c>
      <c r="F134" s="238" t="s">
        <v>159</v>
      </c>
      <c r="G134" s="238"/>
      <c r="H134" s="238"/>
      <c r="I134" s="238"/>
      <c r="J134" s="157" t="s">
        <v>155</v>
      </c>
      <c r="K134" s="158">
        <v>1.608</v>
      </c>
      <c r="L134" s="239">
        <v>0</v>
      </c>
      <c r="M134" s="239"/>
      <c r="N134" s="240">
        <f>ROUND(L134*K134,0)</f>
        <v>0</v>
      </c>
      <c r="O134" s="240"/>
      <c r="P134" s="240"/>
      <c r="Q134" s="240"/>
      <c r="R134" s="129"/>
      <c r="T134" s="159" t="s">
        <v>5</v>
      </c>
      <c r="U134" s="43" t="s">
        <v>49</v>
      </c>
      <c r="V134" s="35"/>
      <c r="W134" s="160">
        <f>V134*K134</f>
        <v>0</v>
      </c>
      <c r="X134" s="160">
        <v>0.03358</v>
      </c>
      <c r="Y134" s="160">
        <f>X134*K134</f>
        <v>0.05399664</v>
      </c>
      <c r="Z134" s="160">
        <v>0</v>
      </c>
      <c r="AA134" s="161">
        <f>Z134*K134</f>
        <v>0</v>
      </c>
      <c r="AR134" s="18" t="s">
        <v>156</v>
      </c>
      <c r="AT134" s="18" t="s">
        <v>152</v>
      </c>
      <c r="AU134" s="18" t="s">
        <v>104</v>
      </c>
      <c r="AY134" s="18" t="s">
        <v>151</v>
      </c>
      <c r="BE134" s="100">
        <f>IF(U134="základní",N134,0)</f>
        <v>0</v>
      </c>
      <c r="BF134" s="100">
        <f>IF(U134="snížená",N134,0)</f>
        <v>0</v>
      </c>
      <c r="BG134" s="100">
        <f>IF(U134="zákl. přenesená",N134,0)</f>
        <v>0</v>
      </c>
      <c r="BH134" s="100">
        <f>IF(U134="sníž. přenesená",N134,0)</f>
        <v>0</v>
      </c>
      <c r="BI134" s="100">
        <f>IF(U134="nulová",N134,0)</f>
        <v>0</v>
      </c>
      <c r="BJ134" s="18" t="s">
        <v>11</v>
      </c>
      <c r="BK134" s="100">
        <f>ROUND(L134*K134,0)</f>
        <v>0</v>
      </c>
      <c r="BL134" s="18" t="s">
        <v>156</v>
      </c>
      <c r="BM134" s="18" t="s">
        <v>160</v>
      </c>
    </row>
    <row r="135" spans="2:65" s="1" customFormat="1" ht="38.25" customHeight="1">
      <c r="B135" s="126"/>
      <c r="C135" s="155" t="s">
        <v>161</v>
      </c>
      <c r="D135" s="155" t="s">
        <v>152</v>
      </c>
      <c r="E135" s="156" t="s">
        <v>162</v>
      </c>
      <c r="F135" s="238" t="s">
        <v>163</v>
      </c>
      <c r="G135" s="238"/>
      <c r="H135" s="238"/>
      <c r="I135" s="238"/>
      <c r="J135" s="157" t="s">
        <v>164</v>
      </c>
      <c r="K135" s="158">
        <v>1</v>
      </c>
      <c r="L135" s="239">
        <v>0</v>
      </c>
      <c r="M135" s="239"/>
      <c r="N135" s="240">
        <f>ROUND(L135*K135,0)</f>
        <v>0</v>
      </c>
      <c r="O135" s="240"/>
      <c r="P135" s="240"/>
      <c r="Q135" s="240"/>
      <c r="R135" s="129"/>
      <c r="T135" s="159" t="s">
        <v>5</v>
      </c>
      <c r="U135" s="43" t="s">
        <v>49</v>
      </c>
      <c r="V135" s="35"/>
      <c r="W135" s="160">
        <f>V135*K135</f>
        <v>0</v>
      </c>
      <c r="X135" s="160">
        <v>0.4417</v>
      </c>
      <c r="Y135" s="160">
        <f>X135*K135</f>
        <v>0.4417</v>
      </c>
      <c r="Z135" s="160">
        <v>0</v>
      </c>
      <c r="AA135" s="161">
        <f>Z135*K135</f>
        <v>0</v>
      </c>
      <c r="AR135" s="18" t="s">
        <v>156</v>
      </c>
      <c r="AT135" s="18" t="s">
        <v>152</v>
      </c>
      <c r="AU135" s="18" t="s">
        <v>104</v>
      </c>
      <c r="AY135" s="18" t="s">
        <v>151</v>
      </c>
      <c r="BE135" s="100">
        <f>IF(U135="základní",N135,0)</f>
        <v>0</v>
      </c>
      <c r="BF135" s="100">
        <f>IF(U135="snížená",N135,0)</f>
        <v>0</v>
      </c>
      <c r="BG135" s="100">
        <f>IF(U135="zákl. přenesená",N135,0)</f>
        <v>0</v>
      </c>
      <c r="BH135" s="100">
        <f>IF(U135="sníž. přenesená",N135,0)</f>
        <v>0</v>
      </c>
      <c r="BI135" s="100">
        <f>IF(U135="nulová",N135,0)</f>
        <v>0</v>
      </c>
      <c r="BJ135" s="18" t="s">
        <v>11</v>
      </c>
      <c r="BK135" s="100">
        <f>ROUND(L135*K135,0)</f>
        <v>0</v>
      </c>
      <c r="BL135" s="18" t="s">
        <v>156</v>
      </c>
      <c r="BM135" s="18" t="s">
        <v>165</v>
      </c>
    </row>
    <row r="136" spans="2:65" s="1" customFormat="1" ht="25.5" customHeight="1">
      <c r="B136" s="126"/>
      <c r="C136" s="162" t="s">
        <v>156</v>
      </c>
      <c r="D136" s="162" t="s">
        <v>166</v>
      </c>
      <c r="E136" s="163" t="s">
        <v>167</v>
      </c>
      <c r="F136" s="241" t="s">
        <v>168</v>
      </c>
      <c r="G136" s="241"/>
      <c r="H136" s="241"/>
      <c r="I136" s="241"/>
      <c r="J136" s="164" t="s">
        <v>164</v>
      </c>
      <c r="K136" s="165">
        <v>1</v>
      </c>
      <c r="L136" s="242">
        <v>0</v>
      </c>
      <c r="M136" s="242"/>
      <c r="N136" s="243">
        <f>ROUND(L136*K136,0)</f>
        <v>0</v>
      </c>
      <c r="O136" s="240"/>
      <c r="P136" s="240"/>
      <c r="Q136" s="240"/>
      <c r="R136" s="129"/>
      <c r="T136" s="159" t="s">
        <v>5</v>
      </c>
      <c r="U136" s="43" t="s">
        <v>49</v>
      </c>
      <c r="V136" s="35"/>
      <c r="W136" s="160">
        <f>V136*K136</f>
        <v>0</v>
      </c>
      <c r="X136" s="160">
        <v>0.02188</v>
      </c>
      <c r="Y136" s="160">
        <f>X136*K136</f>
        <v>0.02188</v>
      </c>
      <c r="Z136" s="160">
        <v>0</v>
      </c>
      <c r="AA136" s="161">
        <f>Z136*K136</f>
        <v>0</v>
      </c>
      <c r="AR136" s="18" t="s">
        <v>169</v>
      </c>
      <c r="AT136" s="18" t="s">
        <v>166</v>
      </c>
      <c r="AU136" s="18" t="s">
        <v>104</v>
      </c>
      <c r="AY136" s="18" t="s">
        <v>151</v>
      </c>
      <c r="BE136" s="100">
        <f>IF(U136="základní",N136,0)</f>
        <v>0</v>
      </c>
      <c r="BF136" s="100">
        <f>IF(U136="snížená",N136,0)</f>
        <v>0</v>
      </c>
      <c r="BG136" s="100">
        <f>IF(U136="zákl. přenesená",N136,0)</f>
        <v>0</v>
      </c>
      <c r="BH136" s="100">
        <f>IF(U136="sníž. přenesená",N136,0)</f>
        <v>0</v>
      </c>
      <c r="BI136" s="100">
        <f>IF(U136="nulová",N136,0)</f>
        <v>0</v>
      </c>
      <c r="BJ136" s="18" t="s">
        <v>11</v>
      </c>
      <c r="BK136" s="100">
        <f>ROUND(L136*K136,0)</f>
        <v>0</v>
      </c>
      <c r="BL136" s="18" t="s">
        <v>156</v>
      </c>
      <c r="BM136" s="18" t="s">
        <v>170</v>
      </c>
    </row>
    <row r="137" spans="2:63" s="9" customFormat="1" ht="29.85" customHeight="1">
      <c r="B137" s="144"/>
      <c r="C137" s="145"/>
      <c r="D137" s="154" t="s">
        <v>115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50">
        <f>BK137</f>
        <v>0</v>
      </c>
      <c r="O137" s="251"/>
      <c r="P137" s="251"/>
      <c r="Q137" s="251"/>
      <c r="R137" s="147"/>
      <c r="T137" s="148"/>
      <c r="U137" s="145"/>
      <c r="V137" s="145"/>
      <c r="W137" s="149">
        <f>SUM(W138:W139)</f>
        <v>0</v>
      </c>
      <c r="X137" s="145"/>
      <c r="Y137" s="149">
        <f>SUM(Y138:Y139)</f>
        <v>0.0023220000000000003</v>
      </c>
      <c r="Z137" s="145"/>
      <c r="AA137" s="150">
        <f>SUM(AA138:AA139)</f>
        <v>0.17875600000000003</v>
      </c>
      <c r="AR137" s="151" t="s">
        <v>11</v>
      </c>
      <c r="AT137" s="152" t="s">
        <v>83</v>
      </c>
      <c r="AU137" s="152" t="s">
        <v>11</v>
      </c>
      <c r="AY137" s="151" t="s">
        <v>151</v>
      </c>
      <c r="BK137" s="153">
        <f>SUM(BK138:BK139)</f>
        <v>0</v>
      </c>
    </row>
    <row r="138" spans="2:65" s="1" customFormat="1" ht="25.5" customHeight="1">
      <c r="B138" s="126"/>
      <c r="C138" s="155" t="s">
        <v>171</v>
      </c>
      <c r="D138" s="155" t="s">
        <v>152</v>
      </c>
      <c r="E138" s="156" t="s">
        <v>172</v>
      </c>
      <c r="F138" s="238" t="s">
        <v>173</v>
      </c>
      <c r="G138" s="238"/>
      <c r="H138" s="238"/>
      <c r="I138" s="238"/>
      <c r="J138" s="157" t="s">
        <v>155</v>
      </c>
      <c r="K138" s="158">
        <v>58.05</v>
      </c>
      <c r="L138" s="239">
        <v>0</v>
      </c>
      <c r="M138" s="239"/>
      <c r="N138" s="240">
        <f>ROUND(L138*K138,0)</f>
        <v>0</v>
      </c>
      <c r="O138" s="240"/>
      <c r="P138" s="240"/>
      <c r="Q138" s="240"/>
      <c r="R138" s="129"/>
      <c r="T138" s="159" t="s">
        <v>5</v>
      </c>
      <c r="U138" s="43" t="s">
        <v>49</v>
      </c>
      <c r="V138" s="35"/>
      <c r="W138" s="160">
        <f>V138*K138</f>
        <v>0</v>
      </c>
      <c r="X138" s="160">
        <v>4E-05</v>
      </c>
      <c r="Y138" s="160">
        <f>X138*K138</f>
        <v>0.0023220000000000003</v>
      </c>
      <c r="Z138" s="160">
        <v>0</v>
      </c>
      <c r="AA138" s="161">
        <f>Z138*K138</f>
        <v>0</v>
      </c>
      <c r="AR138" s="18" t="s">
        <v>156</v>
      </c>
      <c r="AT138" s="18" t="s">
        <v>152</v>
      </c>
      <c r="AU138" s="18" t="s">
        <v>104</v>
      </c>
      <c r="AY138" s="18" t="s">
        <v>151</v>
      </c>
      <c r="BE138" s="100">
        <f>IF(U138="základní",N138,0)</f>
        <v>0</v>
      </c>
      <c r="BF138" s="100">
        <f>IF(U138="snížená",N138,0)</f>
        <v>0</v>
      </c>
      <c r="BG138" s="100">
        <f>IF(U138="zákl. přenesená",N138,0)</f>
        <v>0</v>
      </c>
      <c r="BH138" s="100">
        <f>IF(U138="sníž. přenesená",N138,0)</f>
        <v>0</v>
      </c>
      <c r="BI138" s="100">
        <f>IF(U138="nulová",N138,0)</f>
        <v>0</v>
      </c>
      <c r="BJ138" s="18" t="s">
        <v>11</v>
      </c>
      <c r="BK138" s="100">
        <f>ROUND(L138*K138,0)</f>
        <v>0</v>
      </c>
      <c r="BL138" s="18" t="s">
        <v>156</v>
      </c>
      <c r="BM138" s="18" t="s">
        <v>174</v>
      </c>
    </row>
    <row r="139" spans="2:65" s="1" customFormat="1" ht="25.5" customHeight="1">
      <c r="B139" s="126"/>
      <c r="C139" s="155" t="s">
        <v>175</v>
      </c>
      <c r="D139" s="155" t="s">
        <v>152</v>
      </c>
      <c r="E139" s="156" t="s">
        <v>176</v>
      </c>
      <c r="F139" s="238" t="s">
        <v>177</v>
      </c>
      <c r="G139" s="238"/>
      <c r="H139" s="238"/>
      <c r="I139" s="238"/>
      <c r="J139" s="157" t="s">
        <v>155</v>
      </c>
      <c r="K139" s="158">
        <v>2.668</v>
      </c>
      <c r="L139" s="239">
        <v>0</v>
      </c>
      <c r="M139" s="239"/>
      <c r="N139" s="240">
        <f>ROUND(L139*K139,0)</f>
        <v>0</v>
      </c>
      <c r="O139" s="240"/>
      <c r="P139" s="240"/>
      <c r="Q139" s="240"/>
      <c r="R139" s="129"/>
      <c r="T139" s="159" t="s">
        <v>5</v>
      </c>
      <c r="U139" s="43" t="s">
        <v>49</v>
      </c>
      <c r="V139" s="35"/>
      <c r="W139" s="160">
        <f>V139*K139</f>
        <v>0</v>
      </c>
      <c r="X139" s="160">
        <v>0</v>
      </c>
      <c r="Y139" s="160">
        <f>X139*K139</f>
        <v>0</v>
      </c>
      <c r="Z139" s="160">
        <v>0.067</v>
      </c>
      <c r="AA139" s="161">
        <f>Z139*K139</f>
        <v>0.17875600000000003</v>
      </c>
      <c r="AR139" s="18" t="s">
        <v>156</v>
      </c>
      <c r="AT139" s="18" t="s">
        <v>152</v>
      </c>
      <c r="AU139" s="18" t="s">
        <v>104</v>
      </c>
      <c r="AY139" s="18" t="s">
        <v>151</v>
      </c>
      <c r="BE139" s="100">
        <f>IF(U139="základní",N139,0)</f>
        <v>0</v>
      </c>
      <c r="BF139" s="100">
        <f>IF(U139="snížená",N139,0)</f>
        <v>0</v>
      </c>
      <c r="BG139" s="100">
        <f>IF(U139="zákl. přenesená",N139,0)</f>
        <v>0</v>
      </c>
      <c r="BH139" s="100">
        <f>IF(U139="sníž. přenesená",N139,0)</f>
        <v>0</v>
      </c>
      <c r="BI139" s="100">
        <f>IF(U139="nulová",N139,0)</f>
        <v>0</v>
      </c>
      <c r="BJ139" s="18" t="s">
        <v>11</v>
      </c>
      <c r="BK139" s="100">
        <f>ROUND(L139*K139,0)</f>
        <v>0</v>
      </c>
      <c r="BL139" s="18" t="s">
        <v>156</v>
      </c>
      <c r="BM139" s="18" t="s">
        <v>178</v>
      </c>
    </row>
    <row r="140" spans="2:63" s="9" customFormat="1" ht="29.85" customHeight="1">
      <c r="B140" s="144"/>
      <c r="C140" s="145"/>
      <c r="D140" s="154" t="s">
        <v>116</v>
      </c>
      <c r="E140" s="154"/>
      <c r="F140" s="154"/>
      <c r="G140" s="154"/>
      <c r="H140" s="154"/>
      <c r="I140" s="154"/>
      <c r="J140" s="154"/>
      <c r="K140" s="154"/>
      <c r="L140" s="154"/>
      <c r="M140" s="154"/>
      <c r="N140" s="250">
        <f>BK140</f>
        <v>0</v>
      </c>
      <c r="O140" s="251"/>
      <c r="P140" s="251"/>
      <c r="Q140" s="251"/>
      <c r="R140" s="147"/>
      <c r="T140" s="148"/>
      <c r="U140" s="145"/>
      <c r="V140" s="145"/>
      <c r="W140" s="149">
        <f>SUM(W141:W144)</f>
        <v>0</v>
      </c>
      <c r="X140" s="145"/>
      <c r="Y140" s="149">
        <f>SUM(Y141:Y144)</f>
        <v>0</v>
      </c>
      <c r="Z140" s="145"/>
      <c r="AA140" s="150">
        <f>SUM(AA141:AA144)</f>
        <v>0</v>
      </c>
      <c r="AR140" s="151" t="s">
        <v>11</v>
      </c>
      <c r="AT140" s="152" t="s">
        <v>83</v>
      </c>
      <c r="AU140" s="152" t="s">
        <v>11</v>
      </c>
      <c r="AY140" s="151" t="s">
        <v>151</v>
      </c>
      <c r="BK140" s="153">
        <f>SUM(BK141:BK144)</f>
        <v>0</v>
      </c>
    </row>
    <row r="141" spans="2:65" s="1" customFormat="1" ht="38.25" customHeight="1">
      <c r="B141" s="126"/>
      <c r="C141" s="155" t="s">
        <v>179</v>
      </c>
      <c r="D141" s="155" t="s">
        <v>152</v>
      </c>
      <c r="E141" s="156" t="s">
        <v>180</v>
      </c>
      <c r="F141" s="238" t="s">
        <v>181</v>
      </c>
      <c r="G141" s="238"/>
      <c r="H141" s="238"/>
      <c r="I141" s="238"/>
      <c r="J141" s="157" t="s">
        <v>182</v>
      </c>
      <c r="K141" s="158">
        <v>0.828</v>
      </c>
      <c r="L141" s="239">
        <v>0</v>
      </c>
      <c r="M141" s="239"/>
      <c r="N141" s="240">
        <f>ROUND(L141*K141,0)</f>
        <v>0</v>
      </c>
      <c r="O141" s="240"/>
      <c r="P141" s="240"/>
      <c r="Q141" s="240"/>
      <c r="R141" s="129"/>
      <c r="T141" s="159" t="s">
        <v>5</v>
      </c>
      <c r="U141" s="43" t="s">
        <v>49</v>
      </c>
      <c r="V141" s="35"/>
      <c r="W141" s="160">
        <f>V141*K141</f>
        <v>0</v>
      </c>
      <c r="X141" s="160">
        <v>0</v>
      </c>
      <c r="Y141" s="160">
        <f>X141*K141</f>
        <v>0</v>
      </c>
      <c r="Z141" s="160">
        <v>0</v>
      </c>
      <c r="AA141" s="161">
        <f>Z141*K141</f>
        <v>0</v>
      </c>
      <c r="AR141" s="18" t="s">
        <v>156</v>
      </c>
      <c r="AT141" s="18" t="s">
        <v>152</v>
      </c>
      <c r="AU141" s="18" t="s">
        <v>104</v>
      </c>
      <c r="AY141" s="18" t="s">
        <v>151</v>
      </c>
      <c r="BE141" s="100">
        <f>IF(U141="základní",N141,0)</f>
        <v>0</v>
      </c>
      <c r="BF141" s="100">
        <f>IF(U141="snížená",N141,0)</f>
        <v>0</v>
      </c>
      <c r="BG141" s="100">
        <f>IF(U141="zákl. přenesená",N141,0)</f>
        <v>0</v>
      </c>
      <c r="BH141" s="100">
        <f>IF(U141="sníž. přenesená",N141,0)</f>
        <v>0</v>
      </c>
      <c r="BI141" s="100">
        <f>IF(U141="nulová",N141,0)</f>
        <v>0</v>
      </c>
      <c r="BJ141" s="18" t="s">
        <v>11</v>
      </c>
      <c r="BK141" s="100">
        <f>ROUND(L141*K141,0)</f>
        <v>0</v>
      </c>
      <c r="BL141" s="18" t="s">
        <v>156</v>
      </c>
      <c r="BM141" s="18" t="s">
        <v>183</v>
      </c>
    </row>
    <row r="142" spans="2:65" s="1" customFormat="1" ht="38.25" customHeight="1">
      <c r="B142" s="126"/>
      <c r="C142" s="155" t="s">
        <v>169</v>
      </c>
      <c r="D142" s="155" t="s">
        <v>152</v>
      </c>
      <c r="E142" s="156" t="s">
        <v>184</v>
      </c>
      <c r="F142" s="238" t="s">
        <v>185</v>
      </c>
      <c r="G142" s="238"/>
      <c r="H142" s="238"/>
      <c r="I142" s="238"/>
      <c r="J142" s="157" t="s">
        <v>182</v>
      </c>
      <c r="K142" s="158">
        <v>0.828</v>
      </c>
      <c r="L142" s="239">
        <v>0</v>
      </c>
      <c r="M142" s="239"/>
      <c r="N142" s="240">
        <f>ROUND(L142*K142,0)</f>
        <v>0</v>
      </c>
      <c r="O142" s="240"/>
      <c r="P142" s="240"/>
      <c r="Q142" s="240"/>
      <c r="R142" s="129"/>
      <c r="T142" s="159" t="s">
        <v>5</v>
      </c>
      <c r="U142" s="43" t="s">
        <v>49</v>
      </c>
      <c r="V142" s="35"/>
      <c r="W142" s="160">
        <f>V142*K142</f>
        <v>0</v>
      </c>
      <c r="X142" s="160">
        <v>0</v>
      </c>
      <c r="Y142" s="160">
        <f>X142*K142</f>
        <v>0</v>
      </c>
      <c r="Z142" s="160">
        <v>0</v>
      </c>
      <c r="AA142" s="161">
        <f>Z142*K142</f>
        <v>0</v>
      </c>
      <c r="AR142" s="18" t="s">
        <v>156</v>
      </c>
      <c r="AT142" s="18" t="s">
        <v>152</v>
      </c>
      <c r="AU142" s="18" t="s">
        <v>104</v>
      </c>
      <c r="AY142" s="18" t="s">
        <v>151</v>
      </c>
      <c r="BE142" s="100">
        <f>IF(U142="základní",N142,0)</f>
        <v>0</v>
      </c>
      <c r="BF142" s="100">
        <f>IF(U142="snížená",N142,0)</f>
        <v>0</v>
      </c>
      <c r="BG142" s="100">
        <f>IF(U142="zákl. přenesená",N142,0)</f>
        <v>0</v>
      </c>
      <c r="BH142" s="100">
        <f>IF(U142="sníž. přenesená",N142,0)</f>
        <v>0</v>
      </c>
      <c r="BI142" s="100">
        <f>IF(U142="nulová",N142,0)</f>
        <v>0</v>
      </c>
      <c r="BJ142" s="18" t="s">
        <v>11</v>
      </c>
      <c r="BK142" s="100">
        <f>ROUND(L142*K142,0)</f>
        <v>0</v>
      </c>
      <c r="BL142" s="18" t="s">
        <v>156</v>
      </c>
      <c r="BM142" s="18" t="s">
        <v>186</v>
      </c>
    </row>
    <row r="143" spans="2:65" s="1" customFormat="1" ht="25.5" customHeight="1">
      <c r="B143" s="126"/>
      <c r="C143" s="155" t="s">
        <v>187</v>
      </c>
      <c r="D143" s="155" t="s">
        <v>152</v>
      </c>
      <c r="E143" s="156" t="s">
        <v>188</v>
      </c>
      <c r="F143" s="238" t="s">
        <v>189</v>
      </c>
      <c r="G143" s="238"/>
      <c r="H143" s="238"/>
      <c r="I143" s="238"/>
      <c r="J143" s="157" t="s">
        <v>182</v>
      </c>
      <c r="K143" s="158">
        <v>11.592</v>
      </c>
      <c r="L143" s="239">
        <v>0</v>
      </c>
      <c r="M143" s="239"/>
      <c r="N143" s="240">
        <f>ROUND(L143*K143,0)</f>
        <v>0</v>
      </c>
      <c r="O143" s="240"/>
      <c r="P143" s="240"/>
      <c r="Q143" s="240"/>
      <c r="R143" s="129"/>
      <c r="T143" s="159" t="s">
        <v>5</v>
      </c>
      <c r="U143" s="43" t="s">
        <v>49</v>
      </c>
      <c r="V143" s="35"/>
      <c r="W143" s="160">
        <f>V143*K143</f>
        <v>0</v>
      </c>
      <c r="X143" s="160">
        <v>0</v>
      </c>
      <c r="Y143" s="160">
        <f>X143*K143</f>
        <v>0</v>
      </c>
      <c r="Z143" s="160">
        <v>0</v>
      </c>
      <c r="AA143" s="161">
        <f>Z143*K143</f>
        <v>0</v>
      </c>
      <c r="AR143" s="18" t="s">
        <v>156</v>
      </c>
      <c r="AT143" s="18" t="s">
        <v>152</v>
      </c>
      <c r="AU143" s="18" t="s">
        <v>104</v>
      </c>
      <c r="AY143" s="18" t="s">
        <v>151</v>
      </c>
      <c r="BE143" s="100">
        <f>IF(U143="základní",N143,0)</f>
        <v>0</v>
      </c>
      <c r="BF143" s="100">
        <f>IF(U143="snížená",N143,0)</f>
        <v>0</v>
      </c>
      <c r="BG143" s="100">
        <f>IF(U143="zákl. přenesená",N143,0)</f>
        <v>0</v>
      </c>
      <c r="BH143" s="100">
        <f>IF(U143="sníž. přenesená",N143,0)</f>
        <v>0</v>
      </c>
      <c r="BI143" s="100">
        <f>IF(U143="nulová",N143,0)</f>
        <v>0</v>
      </c>
      <c r="BJ143" s="18" t="s">
        <v>11</v>
      </c>
      <c r="BK143" s="100">
        <f>ROUND(L143*K143,0)</f>
        <v>0</v>
      </c>
      <c r="BL143" s="18" t="s">
        <v>156</v>
      </c>
      <c r="BM143" s="18" t="s">
        <v>190</v>
      </c>
    </row>
    <row r="144" spans="2:65" s="1" customFormat="1" ht="38.25" customHeight="1">
      <c r="B144" s="126"/>
      <c r="C144" s="155" t="s">
        <v>29</v>
      </c>
      <c r="D144" s="155" t="s">
        <v>152</v>
      </c>
      <c r="E144" s="156" t="s">
        <v>191</v>
      </c>
      <c r="F144" s="238" t="s">
        <v>192</v>
      </c>
      <c r="G144" s="238"/>
      <c r="H144" s="238"/>
      <c r="I144" s="238"/>
      <c r="J144" s="157" t="s">
        <v>182</v>
      </c>
      <c r="K144" s="158">
        <v>1.515</v>
      </c>
      <c r="L144" s="239">
        <v>0</v>
      </c>
      <c r="M144" s="239"/>
      <c r="N144" s="240">
        <f>ROUND(L144*K144,0)</f>
        <v>0</v>
      </c>
      <c r="O144" s="240"/>
      <c r="P144" s="240"/>
      <c r="Q144" s="240"/>
      <c r="R144" s="129"/>
      <c r="T144" s="159" t="s">
        <v>5</v>
      </c>
      <c r="U144" s="43" t="s">
        <v>49</v>
      </c>
      <c r="V144" s="35"/>
      <c r="W144" s="160">
        <f>V144*K144</f>
        <v>0</v>
      </c>
      <c r="X144" s="160">
        <v>0</v>
      </c>
      <c r="Y144" s="160">
        <f>X144*K144</f>
        <v>0</v>
      </c>
      <c r="Z144" s="160">
        <v>0</v>
      </c>
      <c r="AA144" s="161">
        <f>Z144*K144</f>
        <v>0</v>
      </c>
      <c r="AR144" s="18" t="s">
        <v>156</v>
      </c>
      <c r="AT144" s="18" t="s">
        <v>152</v>
      </c>
      <c r="AU144" s="18" t="s">
        <v>104</v>
      </c>
      <c r="AY144" s="18" t="s">
        <v>151</v>
      </c>
      <c r="BE144" s="100">
        <f>IF(U144="základní",N144,0)</f>
        <v>0</v>
      </c>
      <c r="BF144" s="100">
        <f>IF(U144="snížená",N144,0)</f>
        <v>0</v>
      </c>
      <c r="BG144" s="100">
        <f>IF(U144="zákl. přenesená",N144,0)</f>
        <v>0</v>
      </c>
      <c r="BH144" s="100">
        <f>IF(U144="sníž. přenesená",N144,0)</f>
        <v>0</v>
      </c>
      <c r="BI144" s="100">
        <f>IF(U144="nulová",N144,0)</f>
        <v>0</v>
      </c>
      <c r="BJ144" s="18" t="s">
        <v>11</v>
      </c>
      <c r="BK144" s="100">
        <f>ROUND(L144*K144,0)</f>
        <v>0</v>
      </c>
      <c r="BL144" s="18" t="s">
        <v>156</v>
      </c>
      <c r="BM144" s="18" t="s">
        <v>193</v>
      </c>
    </row>
    <row r="145" spans="2:63" s="9" customFormat="1" ht="29.85" customHeight="1">
      <c r="B145" s="144"/>
      <c r="C145" s="145"/>
      <c r="D145" s="154" t="s">
        <v>117</v>
      </c>
      <c r="E145" s="154"/>
      <c r="F145" s="154"/>
      <c r="G145" s="154"/>
      <c r="H145" s="154"/>
      <c r="I145" s="154"/>
      <c r="J145" s="154"/>
      <c r="K145" s="154"/>
      <c r="L145" s="154"/>
      <c r="M145" s="154"/>
      <c r="N145" s="250">
        <f>BK145</f>
        <v>0</v>
      </c>
      <c r="O145" s="251"/>
      <c r="P145" s="251"/>
      <c r="Q145" s="251"/>
      <c r="R145" s="147"/>
      <c r="T145" s="148"/>
      <c r="U145" s="145"/>
      <c r="V145" s="145"/>
      <c r="W145" s="149">
        <f>W146</f>
        <v>0</v>
      </c>
      <c r="X145" s="145"/>
      <c r="Y145" s="149">
        <f>Y146</f>
        <v>0</v>
      </c>
      <c r="Z145" s="145"/>
      <c r="AA145" s="150">
        <f>AA146</f>
        <v>0</v>
      </c>
      <c r="AR145" s="151" t="s">
        <v>11</v>
      </c>
      <c r="AT145" s="152" t="s">
        <v>83</v>
      </c>
      <c r="AU145" s="152" t="s">
        <v>11</v>
      </c>
      <c r="AY145" s="151" t="s">
        <v>151</v>
      </c>
      <c r="BK145" s="153">
        <f>BK146</f>
        <v>0</v>
      </c>
    </row>
    <row r="146" spans="2:65" s="1" customFormat="1" ht="16.5" customHeight="1">
      <c r="B146" s="126"/>
      <c r="C146" s="155" t="s">
        <v>194</v>
      </c>
      <c r="D146" s="155" t="s">
        <v>152</v>
      </c>
      <c r="E146" s="156" t="s">
        <v>195</v>
      </c>
      <c r="F146" s="238" t="s">
        <v>196</v>
      </c>
      <c r="G146" s="238"/>
      <c r="H146" s="238"/>
      <c r="I146" s="238"/>
      <c r="J146" s="157" t="s">
        <v>182</v>
      </c>
      <c r="K146" s="158">
        <v>0.688</v>
      </c>
      <c r="L146" s="239">
        <v>0</v>
      </c>
      <c r="M146" s="239"/>
      <c r="N146" s="240">
        <f>ROUND(L146*K146,0)</f>
        <v>0</v>
      </c>
      <c r="O146" s="240"/>
      <c r="P146" s="240"/>
      <c r="Q146" s="240"/>
      <c r="R146" s="129"/>
      <c r="T146" s="159" t="s">
        <v>5</v>
      </c>
      <c r="U146" s="43" t="s">
        <v>49</v>
      </c>
      <c r="V146" s="35"/>
      <c r="W146" s="160">
        <f>V146*K146</f>
        <v>0</v>
      </c>
      <c r="X146" s="160">
        <v>0</v>
      </c>
      <c r="Y146" s="160">
        <f>X146*K146</f>
        <v>0</v>
      </c>
      <c r="Z146" s="160">
        <v>0</v>
      </c>
      <c r="AA146" s="161">
        <f>Z146*K146</f>
        <v>0</v>
      </c>
      <c r="AR146" s="18" t="s">
        <v>156</v>
      </c>
      <c r="AT146" s="18" t="s">
        <v>152</v>
      </c>
      <c r="AU146" s="18" t="s">
        <v>104</v>
      </c>
      <c r="AY146" s="18" t="s">
        <v>151</v>
      </c>
      <c r="BE146" s="100">
        <f>IF(U146="základní",N146,0)</f>
        <v>0</v>
      </c>
      <c r="BF146" s="100">
        <f>IF(U146="snížená",N146,0)</f>
        <v>0</v>
      </c>
      <c r="BG146" s="100">
        <f>IF(U146="zákl. přenesená",N146,0)</f>
        <v>0</v>
      </c>
      <c r="BH146" s="100">
        <f>IF(U146="sníž. přenesená",N146,0)</f>
        <v>0</v>
      </c>
      <c r="BI146" s="100">
        <f>IF(U146="nulová",N146,0)</f>
        <v>0</v>
      </c>
      <c r="BJ146" s="18" t="s">
        <v>11</v>
      </c>
      <c r="BK146" s="100">
        <f>ROUND(L146*K146,0)</f>
        <v>0</v>
      </c>
      <c r="BL146" s="18" t="s">
        <v>156</v>
      </c>
      <c r="BM146" s="18" t="s">
        <v>197</v>
      </c>
    </row>
    <row r="147" spans="2:63" s="9" customFormat="1" ht="37.35" customHeight="1">
      <c r="B147" s="144"/>
      <c r="C147" s="145"/>
      <c r="D147" s="146" t="s">
        <v>118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252">
        <f>BK147</f>
        <v>0</v>
      </c>
      <c r="O147" s="253"/>
      <c r="P147" s="253"/>
      <c r="Q147" s="253"/>
      <c r="R147" s="147"/>
      <c r="T147" s="148"/>
      <c r="U147" s="145"/>
      <c r="V147" s="145"/>
      <c r="W147" s="149">
        <f>W148+W160+W173+W181</f>
        <v>0</v>
      </c>
      <c r="X147" s="145"/>
      <c r="Y147" s="149">
        <f>Y148+Y160+Y173+Y181</f>
        <v>1.0236351199999998</v>
      </c>
      <c r="Z147" s="145"/>
      <c r="AA147" s="150">
        <f>AA148+AA160+AA173+AA181</f>
        <v>0.64956553</v>
      </c>
      <c r="AR147" s="151" t="s">
        <v>104</v>
      </c>
      <c r="AT147" s="152" t="s">
        <v>83</v>
      </c>
      <c r="AU147" s="152" t="s">
        <v>84</v>
      </c>
      <c r="AY147" s="151" t="s">
        <v>151</v>
      </c>
      <c r="BK147" s="153">
        <f>BK148+BK160+BK173+BK181</f>
        <v>0</v>
      </c>
    </row>
    <row r="148" spans="2:63" s="9" customFormat="1" ht="19.9" customHeight="1">
      <c r="B148" s="144"/>
      <c r="C148" s="145"/>
      <c r="D148" s="154" t="s">
        <v>119</v>
      </c>
      <c r="E148" s="154"/>
      <c r="F148" s="154"/>
      <c r="G148" s="154"/>
      <c r="H148" s="154"/>
      <c r="I148" s="154"/>
      <c r="J148" s="154"/>
      <c r="K148" s="154"/>
      <c r="L148" s="154"/>
      <c r="M148" s="154"/>
      <c r="N148" s="248">
        <f>BK148</f>
        <v>0</v>
      </c>
      <c r="O148" s="249"/>
      <c r="P148" s="249"/>
      <c r="Q148" s="249"/>
      <c r="R148" s="147"/>
      <c r="T148" s="148"/>
      <c r="U148" s="145"/>
      <c r="V148" s="145"/>
      <c r="W148" s="149">
        <f>SUM(W149:W159)</f>
        <v>0</v>
      </c>
      <c r="X148" s="145"/>
      <c r="Y148" s="149">
        <f>SUM(Y149:Y159)</f>
        <v>0.07675</v>
      </c>
      <c r="Z148" s="145"/>
      <c r="AA148" s="150">
        <f>SUM(AA149:AA159)</f>
        <v>0.4466339</v>
      </c>
      <c r="AR148" s="151" t="s">
        <v>104</v>
      </c>
      <c r="AT148" s="152" t="s">
        <v>83</v>
      </c>
      <c r="AU148" s="152" t="s">
        <v>11</v>
      </c>
      <c r="AY148" s="151" t="s">
        <v>151</v>
      </c>
      <c r="BK148" s="153">
        <f>SUM(BK149:BK159)</f>
        <v>0</v>
      </c>
    </row>
    <row r="149" spans="2:65" s="1" customFormat="1" ht="25.5" customHeight="1">
      <c r="B149" s="126"/>
      <c r="C149" s="155" t="s">
        <v>198</v>
      </c>
      <c r="D149" s="155" t="s">
        <v>152</v>
      </c>
      <c r="E149" s="156" t="s">
        <v>199</v>
      </c>
      <c r="F149" s="238" t="s">
        <v>200</v>
      </c>
      <c r="G149" s="238"/>
      <c r="H149" s="238"/>
      <c r="I149" s="238"/>
      <c r="J149" s="157" t="s">
        <v>155</v>
      </c>
      <c r="K149" s="158">
        <v>18.046</v>
      </c>
      <c r="L149" s="239">
        <v>0</v>
      </c>
      <c r="M149" s="239"/>
      <c r="N149" s="240">
        <f aca="true" t="shared" si="5" ref="N149:N159">ROUND(L149*K149,0)</f>
        <v>0</v>
      </c>
      <c r="O149" s="240"/>
      <c r="P149" s="240"/>
      <c r="Q149" s="240"/>
      <c r="R149" s="129"/>
      <c r="T149" s="159" t="s">
        <v>5</v>
      </c>
      <c r="U149" s="43" t="s">
        <v>49</v>
      </c>
      <c r="V149" s="35"/>
      <c r="W149" s="160">
        <f aca="true" t="shared" si="6" ref="W149:W159">V149*K149</f>
        <v>0</v>
      </c>
      <c r="X149" s="160">
        <v>0</v>
      </c>
      <c r="Y149" s="160">
        <f aca="true" t="shared" si="7" ref="Y149:Y159">X149*K149</f>
        <v>0</v>
      </c>
      <c r="Z149" s="160">
        <v>0.02465</v>
      </c>
      <c r="AA149" s="161">
        <f aca="true" t="shared" si="8" ref="AA149:AA159">Z149*K149</f>
        <v>0.44483389999999995</v>
      </c>
      <c r="AR149" s="18" t="s">
        <v>201</v>
      </c>
      <c r="AT149" s="18" t="s">
        <v>152</v>
      </c>
      <c r="AU149" s="18" t="s">
        <v>104</v>
      </c>
      <c r="AY149" s="18" t="s">
        <v>151</v>
      </c>
      <c r="BE149" s="100">
        <f aca="true" t="shared" si="9" ref="BE149:BE159">IF(U149="základní",N149,0)</f>
        <v>0</v>
      </c>
      <c r="BF149" s="100">
        <f aca="true" t="shared" si="10" ref="BF149:BF159">IF(U149="snížená",N149,0)</f>
        <v>0</v>
      </c>
      <c r="BG149" s="100">
        <f aca="true" t="shared" si="11" ref="BG149:BG159">IF(U149="zákl. přenesená",N149,0)</f>
        <v>0</v>
      </c>
      <c r="BH149" s="100">
        <f aca="true" t="shared" si="12" ref="BH149:BH159">IF(U149="sníž. přenesená",N149,0)</f>
        <v>0</v>
      </c>
      <c r="BI149" s="100">
        <f aca="true" t="shared" si="13" ref="BI149:BI159">IF(U149="nulová",N149,0)</f>
        <v>0</v>
      </c>
      <c r="BJ149" s="18" t="s">
        <v>11</v>
      </c>
      <c r="BK149" s="100">
        <f aca="true" t="shared" si="14" ref="BK149:BK159">ROUND(L149*K149,0)</f>
        <v>0</v>
      </c>
      <c r="BL149" s="18" t="s">
        <v>201</v>
      </c>
      <c r="BM149" s="18" t="s">
        <v>202</v>
      </c>
    </row>
    <row r="150" spans="2:65" s="1" customFormat="1" ht="38.25" customHeight="1">
      <c r="B150" s="126"/>
      <c r="C150" s="155" t="s">
        <v>203</v>
      </c>
      <c r="D150" s="155" t="s">
        <v>152</v>
      </c>
      <c r="E150" s="156" t="s">
        <v>204</v>
      </c>
      <c r="F150" s="238" t="s">
        <v>205</v>
      </c>
      <c r="G150" s="238"/>
      <c r="H150" s="238"/>
      <c r="I150" s="238"/>
      <c r="J150" s="157" t="s">
        <v>155</v>
      </c>
      <c r="K150" s="158">
        <v>18.046</v>
      </c>
      <c r="L150" s="239">
        <v>0</v>
      </c>
      <c r="M150" s="239"/>
      <c r="N150" s="240">
        <f t="shared" si="5"/>
        <v>0</v>
      </c>
      <c r="O150" s="240"/>
      <c r="P150" s="240"/>
      <c r="Q150" s="240"/>
      <c r="R150" s="129"/>
      <c r="T150" s="159" t="s">
        <v>5</v>
      </c>
      <c r="U150" s="43" t="s">
        <v>49</v>
      </c>
      <c r="V150" s="35"/>
      <c r="W150" s="160">
        <f t="shared" si="6"/>
        <v>0</v>
      </c>
      <c r="X150" s="160">
        <v>0</v>
      </c>
      <c r="Y150" s="160">
        <f t="shared" si="7"/>
        <v>0</v>
      </c>
      <c r="Z150" s="160">
        <v>0</v>
      </c>
      <c r="AA150" s="161">
        <f t="shared" si="8"/>
        <v>0</v>
      </c>
      <c r="AR150" s="18" t="s">
        <v>201</v>
      </c>
      <c r="AT150" s="18" t="s">
        <v>152</v>
      </c>
      <c r="AU150" s="18" t="s">
        <v>104</v>
      </c>
      <c r="AY150" s="18" t="s">
        <v>151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8" t="s">
        <v>11</v>
      </c>
      <c r="BK150" s="100">
        <f t="shared" si="14"/>
        <v>0</v>
      </c>
      <c r="BL150" s="18" t="s">
        <v>201</v>
      </c>
      <c r="BM150" s="18" t="s">
        <v>206</v>
      </c>
    </row>
    <row r="151" spans="2:65" s="1" customFormat="1" ht="38.25" customHeight="1">
      <c r="B151" s="126"/>
      <c r="C151" s="162" t="s">
        <v>207</v>
      </c>
      <c r="D151" s="162" t="s">
        <v>166</v>
      </c>
      <c r="E151" s="163" t="s">
        <v>208</v>
      </c>
      <c r="F151" s="241" t="s">
        <v>209</v>
      </c>
      <c r="G151" s="241"/>
      <c r="H151" s="241"/>
      <c r="I151" s="241"/>
      <c r="J151" s="164" t="s">
        <v>155</v>
      </c>
      <c r="K151" s="165">
        <v>18.046</v>
      </c>
      <c r="L151" s="242">
        <v>0</v>
      </c>
      <c r="M151" s="242"/>
      <c r="N151" s="243">
        <f t="shared" si="5"/>
        <v>0</v>
      </c>
      <c r="O151" s="240"/>
      <c r="P151" s="240"/>
      <c r="Q151" s="240"/>
      <c r="R151" s="129"/>
      <c r="T151" s="159" t="s">
        <v>5</v>
      </c>
      <c r="U151" s="43" t="s">
        <v>49</v>
      </c>
      <c r="V151" s="35"/>
      <c r="W151" s="160">
        <f t="shared" si="6"/>
        <v>0</v>
      </c>
      <c r="X151" s="160">
        <v>0</v>
      </c>
      <c r="Y151" s="160">
        <f t="shared" si="7"/>
        <v>0</v>
      </c>
      <c r="Z151" s="160">
        <v>0</v>
      </c>
      <c r="AA151" s="161">
        <f t="shared" si="8"/>
        <v>0</v>
      </c>
      <c r="AR151" s="18" t="s">
        <v>210</v>
      </c>
      <c r="AT151" s="18" t="s">
        <v>166</v>
      </c>
      <c r="AU151" s="18" t="s">
        <v>104</v>
      </c>
      <c r="AY151" s="18" t="s">
        <v>151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8" t="s">
        <v>11</v>
      </c>
      <c r="BK151" s="100">
        <f t="shared" si="14"/>
        <v>0</v>
      </c>
      <c r="BL151" s="18" t="s">
        <v>201</v>
      </c>
      <c r="BM151" s="18" t="s">
        <v>211</v>
      </c>
    </row>
    <row r="152" spans="2:65" s="1" customFormat="1" ht="16.5" customHeight="1">
      <c r="B152" s="126"/>
      <c r="C152" s="155" t="s">
        <v>12</v>
      </c>
      <c r="D152" s="155" t="s">
        <v>152</v>
      </c>
      <c r="E152" s="156" t="s">
        <v>212</v>
      </c>
      <c r="F152" s="238" t="s">
        <v>213</v>
      </c>
      <c r="G152" s="238"/>
      <c r="H152" s="238"/>
      <c r="I152" s="238"/>
      <c r="J152" s="157" t="s">
        <v>214</v>
      </c>
      <c r="K152" s="158">
        <v>54.138</v>
      </c>
      <c r="L152" s="239">
        <v>0</v>
      </c>
      <c r="M152" s="239"/>
      <c r="N152" s="240">
        <f t="shared" si="5"/>
        <v>0</v>
      </c>
      <c r="O152" s="240"/>
      <c r="P152" s="240"/>
      <c r="Q152" s="240"/>
      <c r="R152" s="129"/>
      <c r="T152" s="159" t="s">
        <v>5</v>
      </c>
      <c r="U152" s="43" t="s">
        <v>49</v>
      </c>
      <c r="V152" s="35"/>
      <c r="W152" s="160">
        <f t="shared" si="6"/>
        <v>0</v>
      </c>
      <c r="X152" s="160">
        <v>0</v>
      </c>
      <c r="Y152" s="160">
        <f t="shared" si="7"/>
        <v>0</v>
      </c>
      <c r="Z152" s="160">
        <v>0</v>
      </c>
      <c r="AA152" s="161">
        <f t="shared" si="8"/>
        <v>0</v>
      </c>
      <c r="AR152" s="18" t="s">
        <v>201</v>
      </c>
      <c r="AT152" s="18" t="s">
        <v>152</v>
      </c>
      <c r="AU152" s="18" t="s">
        <v>104</v>
      </c>
      <c r="AY152" s="18" t="s">
        <v>151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8" t="s">
        <v>11</v>
      </c>
      <c r="BK152" s="100">
        <f t="shared" si="14"/>
        <v>0</v>
      </c>
      <c r="BL152" s="18" t="s">
        <v>201</v>
      </c>
      <c r="BM152" s="18" t="s">
        <v>215</v>
      </c>
    </row>
    <row r="153" spans="2:65" s="1" customFormat="1" ht="16.5" customHeight="1">
      <c r="B153" s="126"/>
      <c r="C153" s="162" t="s">
        <v>201</v>
      </c>
      <c r="D153" s="162" t="s">
        <v>166</v>
      </c>
      <c r="E153" s="163" t="s">
        <v>216</v>
      </c>
      <c r="F153" s="241" t="s">
        <v>217</v>
      </c>
      <c r="G153" s="241"/>
      <c r="H153" s="241"/>
      <c r="I153" s="241"/>
      <c r="J153" s="164" t="s">
        <v>218</v>
      </c>
      <c r="K153" s="165">
        <v>0.089</v>
      </c>
      <c r="L153" s="242">
        <v>0</v>
      </c>
      <c r="M153" s="242"/>
      <c r="N153" s="243">
        <f t="shared" si="5"/>
        <v>0</v>
      </c>
      <c r="O153" s="240"/>
      <c r="P153" s="240"/>
      <c r="Q153" s="240"/>
      <c r="R153" s="129"/>
      <c r="T153" s="159" t="s">
        <v>5</v>
      </c>
      <c r="U153" s="43" t="s">
        <v>49</v>
      </c>
      <c r="V153" s="35"/>
      <c r="W153" s="160">
        <f t="shared" si="6"/>
        <v>0</v>
      </c>
      <c r="X153" s="160">
        <v>0.55</v>
      </c>
      <c r="Y153" s="160">
        <f t="shared" si="7"/>
        <v>0.04895</v>
      </c>
      <c r="Z153" s="160">
        <v>0</v>
      </c>
      <c r="AA153" s="161">
        <f t="shared" si="8"/>
        <v>0</v>
      </c>
      <c r="AR153" s="18" t="s">
        <v>210</v>
      </c>
      <c r="AT153" s="18" t="s">
        <v>166</v>
      </c>
      <c r="AU153" s="18" t="s">
        <v>104</v>
      </c>
      <c r="AY153" s="18" t="s">
        <v>151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8" t="s">
        <v>11</v>
      </c>
      <c r="BK153" s="100">
        <f t="shared" si="14"/>
        <v>0</v>
      </c>
      <c r="BL153" s="18" t="s">
        <v>201</v>
      </c>
      <c r="BM153" s="18" t="s">
        <v>219</v>
      </c>
    </row>
    <row r="154" spans="2:65" s="1" customFormat="1" ht="38.25" customHeight="1">
      <c r="B154" s="126"/>
      <c r="C154" s="155" t="s">
        <v>220</v>
      </c>
      <c r="D154" s="155" t="s">
        <v>152</v>
      </c>
      <c r="E154" s="156" t="s">
        <v>221</v>
      </c>
      <c r="F154" s="238" t="s">
        <v>222</v>
      </c>
      <c r="G154" s="238"/>
      <c r="H154" s="238"/>
      <c r="I154" s="238"/>
      <c r="J154" s="157" t="s">
        <v>164</v>
      </c>
      <c r="K154" s="158">
        <v>1</v>
      </c>
      <c r="L154" s="239">
        <v>0</v>
      </c>
      <c r="M154" s="239"/>
      <c r="N154" s="240">
        <f t="shared" si="5"/>
        <v>0</v>
      </c>
      <c r="O154" s="240"/>
      <c r="P154" s="240"/>
      <c r="Q154" s="240"/>
      <c r="R154" s="129"/>
      <c r="T154" s="159" t="s">
        <v>5</v>
      </c>
      <c r="U154" s="43" t="s">
        <v>49</v>
      </c>
      <c r="V154" s="35"/>
      <c r="W154" s="160">
        <f t="shared" si="6"/>
        <v>0</v>
      </c>
      <c r="X154" s="160">
        <v>0</v>
      </c>
      <c r="Y154" s="160">
        <f t="shared" si="7"/>
        <v>0</v>
      </c>
      <c r="Z154" s="160">
        <v>0</v>
      </c>
      <c r="AA154" s="161">
        <f t="shared" si="8"/>
        <v>0</v>
      </c>
      <c r="AR154" s="18" t="s">
        <v>201</v>
      </c>
      <c r="AT154" s="18" t="s">
        <v>152</v>
      </c>
      <c r="AU154" s="18" t="s">
        <v>104</v>
      </c>
      <c r="AY154" s="18" t="s">
        <v>151</v>
      </c>
      <c r="BE154" s="100">
        <f t="shared" si="9"/>
        <v>0</v>
      </c>
      <c r="BF154" s="100">
        <f t="shared" si="10"/>
        <v>0</v>
      </c>
      <c r="BG154" s="100">
        <f t="shared" si="11"/>
        <v>0</v>
      </c>
      <c r="BH154" s="100">
        <f t="shared" si="12"/>
        <v>0</v>
      </c>
      <c r="BI154" s="100">
        <f t="shared" si="13"/>
        <v>0</v>
      </c>
      <c r="BJ154" s="18" t="s">
        <v>11</v>
      </c>
      <c r="BK154" s="100">
        <f t="shared" si="14"/>
        <v>0</v>
      </c>
      <c r="BL154" s="18" t="s">
        <v>201</v>
      </c>
      <c r="BM154" s="18" t="s">
        <v>223</v>
      </c>
    </row>
    <row r="155" spans="2:65" s="1" customFormat="1" ht="38.25" customHeight="1">
      <c r="B155" s="126"/>
      <c r="C155" s="162" t="s">
        <v>224</v>
      </c>
      <c r="D155" s="162" t="s">
        <v>166</v>
      </c>
      <c r="E155" s="163" t="s">
        <v>225</v>
      </c>
      <c r="F155" s="241" t="s">
        <v>226</v>
      </c>
      <c r="G155" s="241"/>
      <c r="H155" s="241"/>
      <c r="I155" s="241"/>
      <c r="J155" s="164" t="s">
        <v>164</v>
      </c>
      <c r="K155" s="165">
        <v>1</v>
      </c>
      <c r="L155" s="242">
        <v>0</v>
      </c>
      <c r="M155" s="242"/>
      <c r="N155" s="243">
        <f t="shared" si="5"/>
        <v>0</v>
      </c>
      <c r="O155" s="240"/>
      <c r="P155" s="240"/>
      <c r="Q155" s="240"/>
      <c r="R155" s="129"/>
      <c r="T155" s="159" t="s">
        <v>5</v>
      </c>
      <c r="U155" s="43" t="s">
        <v>49</v>
      </c>
      <c r="V155" s="35"/>
      <c r="W155" s="160">
        <f t="shared" si="6"/>
        <v>0</v>
      </c>
      <c r="X155" s="160">
        <v>0.026</v>
      </c>
      <c r="Y155" s="160">
        <f t="shared" si="7"/>
        <v>0.026</v>
      </c>
      <c r="Z155" s="160">
        <v>0</v>
      </c>
      <c r="AA155" s="161">
        <f t="shared" si="8"/>
        <v>0</v>
      </c>
      <c r="AR155" s="18" t="s">
        <v>210</v>
      </c>
      <c r="AT155" s="18" t="s">
        <v>166</v>
      </c>
      <c r="AU155" s="18" t="s">
        <v>104</v>
      </c>
      <c r="AY155" s="18" t="s">
        <v>151</v>
      </c>
      <c r="BE155" s="100">
        <f t="shared" si="9"/>
        <v>0</v>
      </c>
      <c r="BF155" s="100">
        <f t="shared" si="10"/>
        <v>0</v>
      </c>
      <c r="BG155" s="100">
        <f t="shared" si="11"/>
        <v>0</v>
      </c>
      <c r="BH155" s="100">
        <f t="shared" si="12"/>
        <v>0</v>
      </c>
      <c r="BI155" s="100">
        <f t="shared" si="13"/>
        <v>0</v>
      </c>
      <c r="BJ155" s="18" t="s">
        <v>11</v>
      </c>
      <c r="BK155" s="100">
        <f t="shared" si="14"/>
        <v>0</v>
      </c>
      <c r="BL155" s="18" t="s">
        <v>201</v>
      </c>
      <c r="BM155" s="18" t="s">
        <v>227</v>
      </c>
    </row>
    <row r="156" spans="2:65" s="1" customFormat="1" ht="25.5" customHeight="1">
      <c r="B156" s="126"/>
      <c r="C156" s="155" t="s">
        <v>228</v>
      </c>
      <c r="D156" s="155" t="s">
        <v>152</v>
      </c>
      <c r="E156" s="156" t="s">
        <v>229</v>
      </c>
      <c r="F156" s="238" t="s">
        <v>230</v>
      </c>
      <c r="G156" s="238"/>
      <c r="H156" s="238"/>
      <c r="I156" s="238"/>
      <c r="J156" s="157" t="s">
        <v>164</v>
      </c>
      <c r="K156" s="158">
        <v>1</v>
      </c>
      <c r="L156" s="239">
        <v>0</v>
      </c>
      <c r="M156" s="239"/>
      <c r="N156" s="240">
        <f t="shared" si="5"/>
        <v>0</v>
      </c>
      <c r="O156" s="240"/>
      <c r="P156" s="240"/>
      <c r="Q156" s="240"/>
      <c r="R156" s="129"/>
      <c r="T156" s="159" t="s">
        <v>5</v>
      </c>
      <c r="U156" s="43" t="s">
        <v>49</v>
      </c>
      <c r="V156" s="35"/>
      <c r="W156" s="160">
        <f t="shared" si="6"/>
        <v>0</v>
      </c>
      <c r="X156" s="160">
        <v>0</v>
      </c>
      <c r="Y156" s="160">
        <f t="shared" si="7"/>
        <v>0</v>
      </c>
      <c r="Z156" s="160">
        <v>0.0018</v>
      </c>
      <c r="AA156" s="161">
        <f t="shared" si="8"/>
        <v>0.0018</v>
      </c>
      <c r="AR156" s="18" t="s">
        <v>201</v>
      </c>
      <c r="AT156" s="18" t="s">
        <v>152</v>
      </c>
      <c r="AU156" s="18" t="s">
        <v>104</v>
      </c>
      <c r="AY156" s="18" t="s">
        <v>151</v>
      </c>
      <c r="BE156" s="100">
        <f t="shared" si="9"/>
        <v>0</v>
      </c>
      <c r="BF156" s="100">
        <f t="shared" si="10"/>
        <v>0</v>
      </c>
      <c r="BG156" s="100">
        <f t="shared" si="11"/>
        <v>0</v>
      </c>
      <c r="BH156" s="100">
        <f t="shared" si="12"/>
        <v>0</v>
      </c>
      <c r="BI156" s="100">
        <f t="shared" si="13"/>
        <v>0</v>
      </c>
      <c r="BJ156" s="18" t="s">
        <v>11</v>
      </c>
      <c r="BK156" s="100">
        <f t="shared" si="14"/>
        <v>0</v>
      </c>
      <c r="BL156" s="18" t="s">
        <v>201</v>
      </c>
      <c r="BM156" s="18" t="s">
        <v>231</v>
      </c>
    </row>
    <row r="157" spans="2:65" s="1" customFormat="1" ht="25.5" customHeight="1">
      <c r="B157" s="126"/>
      <c r="C157" s="155" t="s">
        <v>232</v>
      </c>
      <c r="D157" s="155" t="s">
        <v>152</v>
      </c>
      <c r="E157" s="156" t="s">
        <v>233</v>
      </c>
      <c r="F157" s="238" t="s">
        <v>234</v>
      </c>
      <c r="G157" s="238"/>
      <c r="H157" s="238"/>
      <c r="I157" s="238"/>
      <c r="J157" s="157" t="s">
        <v>164</v>
      </c>
      <c r="K157" s="158">
        <v>1</v>
      </c>
      <c r="L157" s="239">
        <v>0</v>
      </c>
      <c r="M157" s="239"/>
      <c r="N157" s="240">
        <f t="shared" si="5"/>
        <v>0</v>
      </c>
      <c r="O157" s="240"/>
      <c r="P157" s="240"/>
      <c r="Q157" s="240"/>
      <c r="R157" s="129"/>
      <c r="T157" s="159" t="s">
        <v>5</v>
      </c>
      <c r="U157" s="43" t="s">
        <v>49</v>
      </c>
      <c r="V157" s="35"/>
      <c r="W157" s="160">
        <f t="shared" si="6"/>
        <v>0</v>
      </c>
      <c r="X157" s="160">
        <v>0</v>
      </c>
      <c r="Y157" s="160">
        <f t="shared" si="7"/>
        <v>0</v>
      </c>
      <c r="Z157" s="160">
        <v>0</v>
      </c>
      <c r="AA157" s="161">
        <f t="shared" si="8"/>
        <v>0</v>
      </c>
      <c r="AR157" s="18" t="s">
        <v>201</v>
      </c>
      <c r="AT157" s="18" t="s">
        <v>152</v>
      </c>
      <c r="AU157" s="18" t="s">
        <v>104</v>
      </c>
      <c r="AY157" s="18" t="s">
        <v>151</v>
      </c>
      <c r="BE157" s="100">
        <f t="shared" si="9"/>
        <v>0</v>
      </c>
      <c r="BF157" s="100">
        <f t="shared" si="10"/>
        <v>0</v>
      </c>
      <c r="BG157" s="100">
        <f t="shared" si="11"/>
        <v>0</v>
      </c>
      <c r="BH157" s="100">
        <f t="shared" si="12"/>
        <v>0</v>
      </c>
      <c r="BI157" s="100">
        <f t="shared" si="13"/>
        <v>0</v>
      </c>
      <c r="BJ157" s="18" t="s">
        <v>11</v>
      </c>
      <c r="BK157" s="100">
        <f t="shared" si="14"/>
        <v>0</v>
      </c>
      <c r="BL157" s="18" t="s">
        <v>201</v>
      </c>
      <c r="BM157" s="18" t="s">
        <v>235</v>
      </c>
    </row>
    <row r="158" spans="2:65" s="1" customFormat="1" ht="25.5" customHeight="1">
      <c r="B158" s="126"/>
      <c r="C158" s="162" t="s">
        <v>10</v>
      </c>
      <c r="D158" s="162" t="s">
        <v>166</v>
      </c>
      <c r="E158" s="163" t="s">
        <v>236</v>
      </c>
      <c r="F158" s="241" t="s">
        <v>237</v>
      </c>
      <c r="G158" s="241"/>
      <c r="H158" s="241"/>
      <c r="I158" s="241"/>
      <c r="J158" s="164" t="s">
        <v>164</v>
      </c>
      <c r="K158" s="165">
        <v>1</v>
      </c>
      <c r="L158" s="242">
        <v>0</v>
      </c>
      <c r="M158" s="242"/>
      <c r="N158" s="243">
        <f t="shared" si="5"/>
        <v>0</v>
      </c>
      <c r="O158" s="240"/>
      <c r="P158" s="240"/>
      <c r="Q158" s="240"/>
      <c r="R158" s="129"/>
      <c r="T158" s="159" t="s">
        <v>5</v>
      </c>
      <c r="U158" s="43" t="s">
        <v>49</v>
      </c>
      <c r="V158" s="35"/>
      <c r="W158" s="160">
        <f t="shared" si="6"/>
        <v>0</v>
      </c>
      <c r="X158" s="160">
        <v>0.0018</v>
      </c>
      <c r="Y158" s="160">
        <f t="shared" si="7"/>
        <v>0.0018</v>
      </c>
      <c r="Z158" s="160">
        <v>0</v>
      </c>
      <c r="AA158" s="161">
        <f t="shared" si="8"/>
        <v>0</v>
      </c>
      <c r="AR158" s="18" t="s">
        <v>210</v>
      </c>
      <c r="AT158" s="18" t="s">
        <v>166</v>
      </c>
      <c r="AU158" s="18" t="s">
        <v>104</v>
      </c>
      <c r="AY158" s="18" t="s">
        <v>151</v>
      </c>
      <c r="BE158" s="100">
        <f t="shared" si="9"/>
        <v>0</v>
      </c>
      <c r="BF158" s="100">
        <f t="shared" si="10"/>
        <v>0</v>
      </c>
      <c r="BG158" s="100">
        <f t="shared" si="11"/>
        <v>0</v>
      </c>
      <c r="BH158" s="100">
        <f t="shared" si="12"/>
        <v>0</v>
      </c>
      <c r="BI158" s="100">
        <f t="shared" si="13"/>
        <v>0</v>
      </c>
      <c r="BJ158" s="18" t="s">
        <v>11</v>
      </c>
      <c r="BK158" s="100">
        <f t="shared" si="14"/>
        <v>0</v>
      </c>
      <c r="BL158" s="18" t="s">
        <v>201</v>
      </c>
      <c r="BM158" s="18" t="s">
        <v>238</v>
      </c>
    </row>
    <row r="159" spans="2:65" s="1" customFormat="1" ht="25.5" customHeight="1">
      <c r="B159" s="126"/>
      <c r="C159" s="155" t="s">
        <v>239</v>
      </c>
      <c r="D159" s="155" t="s">
        <v>152</v>
      </c>
      <c r="E159" s="156" t="s">
        <v>240</v>
      </c>
      <c r="F159" s="238" t="s">
        <v>241</v>
      </c>
      <c r="G159" s="238"/>
      <c r="H159" s="238"/>
      <c r="I159" s="238"/>
      <c r="J159" s="157" t="s">
        <v>242</v>
      </c>
      <c r="K159" s="166">
        <v>0</v>
      </c>
      <c r="L159" s="239">
        <v>0</v>
      </c>
      <c r="M159" s="239"/>
      <c r="N159" s="240">
        <f t="shared" si="5"/>
        <v>0</v>
      </c>
      <c r="O159" s="240"/>
      <c r="P159" s="240"/>
      <c r="Q159" s="240"/>
      <c r="R159" s="129"/>
      <c r="T159" s="159" t="s">
        <v>5</v>
      </c>
      <c r="U159" s="43" t="s">
        <v>49</v>
      </c>
      <c r="V159" s="35"/>
      <c r="W159" s="160">
        <f t="shared" si="6"/>
        <v>0</v>
      </c>
      <c r="X159" s="160">
        <v>0</v>
      </c>
      <c r="Y159" s="160">
        <f t="shared" si="7"/>
        <v>0</v>
      </c>
      <c r="Z159" s="160">
        <v>0</v>
      </c>
      <c r="AA159" s="161">
        <f t="shared" si="8"/>
        <v>0</v>
      </c>
      <c r="AR159" s="18" t="s">
        <v>201</v>
      </c>
      <c r="AT159" s="18" t="s">
        <v>152</v>
      </c>
      <c r="AU159" s="18" t="s">
        <v>104</v>
      </c>
      <c r="AY159" s="18" t="s">
        <v>151</v>
      </c>
      <c r="BE159" s="100">
        <f t="shared" si="9"/>
        <v>0</v>
      </c>
      <c r="BF159" s="100">
        <f t="shared" si="10"/>
        <v>0</v>
      </c>
      <c r="BG159" s="100">
        <f t="shared" si="11"/>
        <v>0</v>
      </c>
      <c r="BH159" s="100">
        <f t="shared" si="12"/>
        <v>0</v>
      </c>
      <c r="BI159" s="100">
        <f t="shared" si="13"/>
        <v>0</v>
      </c>
      <c r="BJ159" s="18" t="s">
        <v>11</v>
      </c>
      <c r="BK159" s="100">
        <f t="shared" si="14"/>
        <v>0</v>
      </c>
      <c r="BL159" s="18" t="s">
        <v>201</v>
      </c>
      <c r="BM159" s="18" t="s">
        <v>243</v>
      </c>
    </row>
    <row r="160" spans="2:63" s="9" customFormat="1" ht="29.85" customHeight="1">
      <c r="B160" s="144"/>
      <c r="C160" s="145"/>
      <c r="D160" s="154" t="s">
        <v>120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250">
        <f>BK160</f>
        <v>0</v>
      </c>
      <c r="O160" s="251"/>
      <c r="P160" s="251"/>
      <c r="Q160" s="251"/>
      <c r="R160" s="147"/>
      <c r="T160" s="148"/>
      <c r="U160" s="145"/>
      <c r="V160" s="145"/>
      <c r="W160" s="149">
        <f>SUM(W161:W172)</f>
        <v>0</v>
      </c>
      <c r="X160" s="145"/>
      <c r="Y160" s="149">
        <f>SUM(Y161:Y172)</f>
        <v>0.6344105199999999</v>
      </c>
      <c r="Z160" s="145"/>
      <c r="AA160" s="150">
        <f>SUM(AA161:AA172)</f>
        <v>0.145125</v>
      </c>
      <c r="AR160" s="151" t="s">
        <v>104</v>
      </c>
      <c r="AT160" s="152" t="s">
        <v>83</v>
      </c>
      <c r="AU160" s="152" t="s">
        <v>11</v>
      </c>
      <c r="AY160" s="151" t="s">
        <v>151</v>
      </c>
      <c r="BK160" s="153">
        <f>SUM(BK161:BK172)</f>
        <v>0</v>
      </c>
    </row>
    <row r="161" spans="2:65" s="1" customFormat="1" ht="25.5" customHeight="1">
      <c r="B161" s="126"/>
      <c r="C161" s="155" t="s">
        <v>244</v>
      </c>
      <c r="D161" s="155" t="s">
        <v>152</v>
      </c>
      <c r="E161" s="156" t="s">
        <v>245</v>
      </c>
      <c r="F161" s="238" t="s">
        <v>246</v>
      </c>
      <c r="G161" s="238"/>
      <c r="H161" s="238"/>
      <c r="I161" s="238"/>
      <c r="J161" s="157" t="s">
        <v>155</v>
      </c>
      <c r="K161" s="158">
        <v>40.33</v>
      </c>
      <c r="L161" s="239">
        <v>0</v>
      </c>
      <c r="M161" s="239"/>
      <c r="N161" s="240">
        <f aca="true" t="shared" si="15" ref="N161:N172">ROUND(L161*K161,0)</f>
        <v>0</v>
      </c>
      <c r="O161" s="240"/>
      <c r="P161" s="240"/>
      <c r="Q161" s="240"/>
      <c r="R161" s="129"/>
      <c r="T161" s="159" t="s">
        <v>5</v>
      </c>
      <c r="U161" s="43" t="s">
        <v>49</v>
      </c>
      <c r="V161" s="35"/>
      <c r="W161" s="160">
        <f aca="true" t="shared" si="16" ref="W161:W172">V161*K161</f>
        <v>0</v>
      </c>
      <c r="X161" s="160">
        <v>0</v>
      </c>
      <c r="Y161" s="160">
        <f aca="true" t="shared" si="17" ref="Y161:Y172">X161*K161</f>
        <v>0</v>
      </c>
      <c r="Z161" s="160">
        <v>0</v>
      </c>
      <c r="AA161" s="161">
        <f aca="true" t="shared" si="18" ref="AA161:AA172">Z161*K161</f>
        <v>0</v>
      </c>
      <c r="AR161" s="18" t="s">
        <v>201</v>
      </c>
      <c r="AT161" s="18" t="s">
        <v>152</v>
      </c>
      <c r="AU161" s="18" t="s">
        <v>104</v>
      </c>
      <c r="AY161" s="18" t="s">
        <v>151</v>
      </c>
      <c r="BE161" s="100">
        <f aca="true" t="shared" si="19" ref="BE161:BE172">IF(U161="základní",N161,0)</f>
        <v>0</v>
      </c>
      <c r="BF161" s="100">
        <f aca="true" t="shared" si="20" ref="BF161:BF172">IF(U161="snížená",N161,0)</f>
        <v>0</v>
      </c>
      <c r="BG161" s="100">
        <f aca="true" t="shared" si="21" ref="BG161:BG172">IF(U161="zákl. přenesená",N161,0)</f>
        <v>0</v>
      </c>
      <c r="BH161" s="100">
        <f aca="true" t="shared" si="22" ref="BH161:BH172">IF(U161="sníž. přenesená",N161,0)</f>
        <v>0</v>
      </c>
      <c r="BI161" s="100">
        <f aca="true" t="shared" si="23" ref="BI161:BI172">IF(U161="nulová",N161,0)</f>
        <v>0</v>
      </c>
      <c r="BJ161" s="18" t="s">
        <v>11</v>
      </c>
      <c r="BK161" s="100">
        <f aca="true" t="shared" si="24" ref="BK161:BK172">ROUND(L161*K161,0)</f>
        <v>0</v>
      </c>
      <c r="BL161" s="18" t="s">
        <v>201</v>
      </c>
      <c r="BM161" s="18" t="s">
        <v>247</v>
      </c>
    </row>
    <row r="162" spans="2:65" s="1" customFormat="1" ht="25.5" customHeight="1">
      <c r="B162" s="126"/>
      <c r="C162" s="155" t="s">
        <v>248</v>
      </c>
      <c r="D162" s="155" t="s">
        <v>152</v>
      </c>
      <c r="E162" s="156" t="s">
        <v>249</v>
      </c>
      <c r="F162" s="238" t="s">
        <v>250</v>
      </c>
      <c r="G162" s="238"/>
      <c r="H162" s="238"/>
      <c r="I162" s="238"/>
      <c r="J162" s="157" t="s">
        <v>155</v>
      </c>
      <c r="K162" s="158">
        <v>58.05</v>
      </c>
      <c r="L162" s="239">
        <v>0</v>
      </c>
      <c r="M162" s="239"/>
      <c r="N162" s="240">
        <f t="shared" si="15"/>
        <v>0</v>
      </c>
      <c r="O162" s="240"/>
      <c r="P162" s="240"/>
      <c r="Q162" s="240"/>
      <c r="R162" s="129"/>
      <c r="T162" s="159" t="s">
        <v>5</v>
      </c>
      <c r="U162" s="43" t="s">
        <v>49</v>
      </c>
      <c r="V162" s="35"/>
      <c r="W162" s="160">
        <f t="shared" si="16"/>
        <v>0</v>
      </c>
      <c r="X162" s="160">
        <v>0</v>
      </c>
      <c r="Y162" s="160">
        <f t="shared" si="17"/>
        <v>0</v>
      </c>
      <c r="Z162" s="160">
        <v>0</v>
      </c>
      <c r="AA162" s="161">
        <f t="shared" si="18"/>
        <v>0</v>
      </c>
      <c r="AR162" s="18" t="s">
        <v>201</v>
      </c>
      <c r="AT162" s="18" t="s">
        <v>152</v>
      </c>
      <c r="AU162" s="18" t="s">
        <v>104</v>
      </c>
      <c r="AY162" s="18" t="s">
        <v>151</v>
      </c>
      <c r="BE162" s="100">
        <f t="shared" si="19"/>
        <v>0</v>
      </c>
      <c r="BF162" s="100">
        <f t="shared" si="20"/>
        <v>0</v>
      </c>
      <c r="BG162" s="100">
        <f t="shared" si="21"/>
        <v>0</v>
      </c>
      <c r="BH162" s="100">
        <f t="shared" si="22"/>
        <v>0</v>
      </c>
      <c r="BI162" s="100">
        <f t="shared" si="23"/>
        <v>0</v>
      </c>
      <c r="BJ162" s="18" t="s">
        <v>11</v>
      </c>
      <c r="BK162" s="100">
        <f t="shared" si="24"/>
        <v>0</v>
      </c>
      <c r="BL162" s="18" t="s">
        <v>201</v>
      </c>
      <c r="BM162" s="18" t="s">
        <v>251</v>
      </c>
    </row>
    <row r="163" spans="2:65" s="1" customFormat="1" ht="16.5" customHeight="1">
      <c r="B163" s="126"/>
      <c r="C163" s="155" t="s">
        <v>252</v>
      </c>
      <c r="D163" s="155" t="s">
        <v>152</v>
      </c>
      <c r="E163" s="156" t="s">
        <v>253</v>
      </c>
      <c r="F163" s="238" t="s">
        <v>254</v>
      </c>
      <c r="G163" s="238"/>
      <c r="H163" s="238"/>
      <c r="I163" s="238"/>
      <c r="J163" s="157" t="s">
        <v>155</v>
      </c>
      <c r="K163" s="158">
        <v>58.05</v>
      </c>
      <c r="L163" s="239">
        <v>0</v>
      </c>
      <c r="M163" s="239"/>
      <c r="N163" s="240">
        <f t="shared" si="15"/>
        <v>0</v>
      </c>
      <c r="O163" s="240"/>
      <c r="P163" s="240"/>
      <c r="Q163" s="240"/>
      <c r="R163" s="129"/>
      <c r="T163" s="159" t="s">
        <v>5</v>
      </c>
      <c r="U163" s="43" t="s">
        <v>49</v>
      </c>
      <c r="V163" s="35"/>
      <c r="W163" s="160">
        <f t="shared" si="16"/>
        <v>0</v>
      </c>
      <c r="X163" s="160">
        <v>0</v>
      </c>
      <c r="Y163" s="160">
        <f t="shared" si="17"/>
        <v>0</v>
      </c>
      <c r="Z163" s="160">
        <v>0</v>
      </c>
      <c r="AA163" s="161">
        <f t="shared" si="18"/>
        <v>0</v>
      </c>
      <c r="AR163" s="18" t="s">
        <v>201</v>
      </c>
      <c r="AT163" s="18" t="s">
        <v>152</v>
      </c>
      <c r="AU163" s="18" t="s">
        <v>104</v>
      </c>
      <c r="AY163" s="18" t="s">
        <v>151</v>
      </c>
      <c r="BE163" s="100">
        <f t="shared" si="19"/>
        <v>0</v>
      </c>
      <c r="BF163" s="100">
        <f t="shared" si="20"/>
        <v>0</v>
      </c>
      <c r="BG163" s="100">
        <f t="shared" si="21"/>
        <v>0</v>
      </c>
      <c r="BH163" s="100">
        <f t="shared" si="22"/>
        <v>0</v>
      </c>
      <c r="BI163" s="100">
        <f t="shared" si="23"/>
        <v>0</v>
      </c>
      <c r="BJ163" s="18" t="s">
        <v>11</v>
      </c>
      <c r="BK163" s="100">
        <f t="shared" si="24"/>
        <v>0</v>
      </c>
      <c r="BL163" s="18" t="s">
        <v>201</v>
      </c>
      <c r="BM163" s="18" t="s">
        <v>255</v>
      </c>
    </row>
    <row r="164" spans="2:65" s="1" customFormat="1" ht="25.5" customHeight="1">
      <c r="B164" s="126"/>
      <c r="C164" s="155" t="s">
        <v>256</v>
      </c>
      <c r="D164" s="155" t="s">
        <v>152</v>
      </c>
      <c r="E164" s="156" t="s">
        <v>257</v>
      </c>
      <c r="F164" s="238" t="s">
        <v>258</v>
      </c>
      <c r="G164" s="238"/>
      <c r="H164" s="238"/>
      <c r="I164" s="238"/>
      <c r="J164" s="157" t="s">
        <v>155</v>
      </c>
      <c r="K164" s="158">
        <v>58.05</v>
      </c>
      <c r="L164" s="239">
        <v>0</v>
      </c>
      <c r="M164" s="239"/>
      <c r="N164" s="240">
        <f t="shared" si="15"/>
        <v>0</v>
      </c>
      <c r="O164" s="240"/>
      <c r="P164" s="240"/>
      <c r="Q164" s="240"/>
      <c r="R164" s="129"/>
      <c r="T164" s="159" t="s">
        <v>5</v>
      </c>
      <c r="U164" s="43" t="s">
        <v>49</v>
      </c>
      <c r="V164" s="35"/>
      <c r="W164" s="160">
        <f t="shared" si="16"/>
        <v>0</v>
      </c>
      <c r="X164" s="160">
        <v>7E-05</v>
      </c>
      <c r="Y164" s="160">
        <f t="shared" si="17"/>
        <v>0.004063499999999999</v>
      </c>
      <c r="Z164" s="160">
        <v>0</v>
      </c>
      <c r="AA164" s="161">
        <f t="shared" si="18"/>
        <v>0</v>
      </c>
      <c r="AR164" s="18" t="s">
        <v>201</v>
      </c>
      <c r="AT164" s="18" t="s">
        <v>152</v>
      </c>
      <c r="AU164" s="18" t="s">
        <v>104</v>
      </c>
      <c r="AY164" s="18" t="s">
        <v>151</v>
      </c>
      <c r="BE164" s="100">
        <f t="shared" si="19"/>
        <v>0</v>
      </c>
      <c r="BF164" s="100">
        <f t="shared" si="20"/>
        <v>0</v>
      </c>
      <c r="BG164" s="100">
        <f t="shared" si="21"/>
        <v>0</v>
      </c>
      <c r="BH164" s="100">
        <f t="shared" si="22"/>
        <v>0</v>
      </c>
      <c r="BI164" s="100">
        <f t="shared" si="23"/>
        <v>0</v>
      </c>
      <c r="BJ164" s="18" t="s">
        <v>11</v>
      </c>
      <c r="BK164" s="100">
        <f t="shared" si="24"/>
        <v>0</v>
      </c>
      <c r="BL164" s="18" t="s">
        <v>201</v>
      </c>
      <c r="BM164" s="18" t="s">
        <v>259</v>
      </c>
    </row>
    <row r="165" spans="2:65" s="1" customFormat="1" ht="25.5" customHeight="1">
      <c r="B165" s="126"/>
      <c r="C165" s="155" t="s">
        <v>260</v>
      </c>
      <c r="D165" s="155" t="s">
        <v>152</v>
      </c>
      <c r="E165" s="156" t="s">
        <v>261</v>
      </c>
      <c r="F165" s="238" t="s">
        <v>262</v>
      </c>
      <c r="G165" s="238"/>
      <c r="H165" s="238"/>
      <c r="I165" s="238"/>
      <c r="J165" s="157" t="s">
        <v>155</v>
      </c>
      <c r="K165" s="158">
        <v>58.05</v>
      </c>
      <c r="L165" s="239">
        <v>0</v>
      </c>
      <c r="M165" s="239"/>
      <c r="N165" s="240">
        <f t="shared" si="15"/>
        <v>0</v>
      </c>
      <c r="O165" s="240"/>
      <c r="P165" s="240"/>
      <c r="Q165" s="240"/>
      <c r="R165" s="129"/>
      <c r="T165" s="159" t="s">
        <v>5</v>
      </c>
      <c r="U165" s="43" t="s">
        <v>49</v>
      </c>
      <c r="V165" s="35"/>
      <c r="W165" s="160">
        <f t="shared" si="16"/>
        <v>0</v>
      </c>
      <c r="X165" s="160">
        <v>0.0075</v>
      </c>
      <c r="Y165" s="160">
        <f t="shared" si="17"/>
        <v>0.43537499999999996</v>
      </c>
      <c r="Z165" s="160">
        <v>0</v>
      </c>
      <c r="AA165" s="161">
        <f t="shared" si="18"/>
        <v>0</v>
      </c>
      <c r="AR165" s="18" t="s">
        <v>201</v>
      </c>
      <c r="AT165" s="18" t="s">
        <v>152</v>
      </c>
      <c r="AU165" s="18" t="s">
        <v>104</v>
      </c>
      <c r="AY165" s="18" t="s">
        <v>151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8" t="s">
        <v>11</v>
      </c>
      <c r="BK165" s="100">
        <f t="shared" si="24"/>
        <v>0</v>
      </c>
      <c r="BL165" s="18" t="s">
        <v>201</v>
      </c>
      <c r="BM165" s="18" t="s">
        <v>263</v>
      </c>
    </row>
    <row r="166" spans="2:65" s="1" customFormat="1" ht="25.5" customHeight="1">
      <c r="B166" s="126"/>
      <c r="C166" s="155" t="s">
        <v>264</v>
      </c>
      <c r="D166" s="155" t="s">
        <v>152</v>
      </c>
      <c r="E166" s="156" t="s">
        <v>265</v>
      </c>
      <c r="F166" s="238" t="s">
        <v>266</v>
      </c>
      <c r="G166" s="238"/>
      <c r="H166" s="238"/>
      <c r="I166" s="238"/>
      <c r="J166" s="157" t="s">
        <v>155</v>
      </c>
      <c r="K166" s="158">
        <v>58.05</v>
      </c>
      <c r="L166" s="239">
        <v>0</v>
      </c>
      <c r="M166" s="239"/>
      <c r="N166" s="240">
        <f t="shared" si="15"/>
        <v>0</v>
      </c>
      <c r="O166" s="240"/>
      <c r="P166" s="240"/>
      <c r="Q166" s="240"/>
      <c r="R166" s="129"/>
      <c r="T166" s="159" t="s">
        <v>5</v>
      </c>
      <c r="U166" s="43" t="s">
        <v>49</v>
      </c>
      <c r="V166" s="35"/>
      <c r="W166" s="160">
        <f t="shared" si="16"/>
        <v>0</v>
      </c>
      <c r="X166" s="160">
        <v>0</v>
      </c>
      <c r="Y166" s="160">
        <f t="shared" si="17"/>
        <v>0</v>
      </c>
      <c r="Z166" s="160">
        <v>0.0025</v>
      </c>
      <c r="AA166" s="161">
        <f t="shared" si="18"/>
        <v>0.145125</v>
      </c>
      <c r="AR166" s="18" t="s">
        <v>201</v>
      </c>
      <c r="AT166" s="18" t="s">
        <v>152</v>
      </c>
      <c r="AU166" s="18" t="s">
        <v>104</v>
      </c>
      <c r="AY166" s="18" t="s">
        <v>151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8" t="s">
        <v>11</v>
      </c>
      <c r="BK166" s="100">
        <f t="shared" si="24"/>
        <v>0</v>
      </c>
      <c r="BL166" s="18" t="s">
        <v>201</v>
      </c>
      <c r="BM166" s="18" t="s">
        <v>267</v>
      </c>
    </row>
    <row r="167" spans="2:65" s="1" customFormat="1" ht="16.5" customHeight="1">
      <c r="B167" s="126"/>
      <c r="C167" s="155" t="s">
        <v>268</v>
      </c>
      <c r="D167" s="155" t="s">
        <v>152</v>
      </c>
      <c r="E167" s="156" t="s">
        <v>269</v>
      </c>
      <c r="F167" s="238" t="s">
        <v>270</v>
      </c>
      <c r="G167" s="238"/>
      <c r="H167" s="238"/>
      <c r="I167" s="238"/>
      <c r="J167" s="157" t="s">
        <v>155</v>
      </c>
      <c r="K167" s="158">
        <v>58.05</v>
      </c>
      <c r="L167" s="239">
        <v>0</v>
      </c>
      <c r="M167" s="239"/>
      <c r="N167" s="240">
        <f t="shared" si="15"/>
        <v>0</v>
      </c>
      <c r="O167" s="240"/>
      <c r="P167" s="240"/>
      <c r="Q167" s="240"/>
      <c r="R167" s="129"/>
      <c r="T167" s="159" t="s">
        <v>5</v>
      </c>
      <c r="U167" s="43" t="s">
        <v>49</v>
      </c>
      <c r="V167" s="35"/>
      <c r="W167" s="160">
        <f t="shared" si="16"/>
        <v>0</v>
      </c>
      <c r="X167" s="160">
        <v>0.0003</v>
      </c>
      <c r="Y167" s="160">
        <f t="shared" si="17"/>
        <v>0.017414999999999996</v>
      </c>
      <c r="Z167" s="160">
        <v>0</v>
      </c>
      <c r="AA167" s="161">
        <f t="shared" si="18"/>
        <v>0</v>
      </c>
      <c r="AR167" s="18" t="s">
        <v>201</v>
      </c>
      <c r="AT167" s="18" t="s">
        <v>152</v>
      </c>
      <c r="AU167" s="18" t="s">
        <v>104</v>
      </c>
      <c r="AY167" s="18" t="s">
        <v>151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8" t="s">
        <v>11</v>
      </c>
      <c r="BK167" s="100">
        <f t="shared" si="24"/>
        <v>0</v>
      </c>
      <c r="BL167" s="18" t="s">
        <v>201</v>
      </c>
      <c r="BM167" s="18" t="s">
        <v>271</v>
      </c>
    </row>
    <row r="168" spans="2:65" s="1" customFormat="1" ht="25.5" customHeight="1">
      <c r="B168" s="126"/>
      <c r="C168" s="162" t="s">
        <v>272</v>
      </c>
      <c r="D168" s="162" t="s">
        <v>166</v>
      </c>
      <c r="E168" s="163" t="s">
        <v>273</v>
      </c>
      <c r="F168" s="241" t="s">
        <v>274</v>
      </c>
      <c r="G168" s="241"/>
      <c r="H168" s="241"/>
      <c r="I168" s="241"/>
      <c r="J168" s="164" t="s">
        <v>155</v>
      </c>
      <c r="K168" s="165">
        <v>63.855</v>
      </c>
      <c r="L168" s="242">
        <v>0</v>
      </c>
      <c r="M168" s="242"/>
      <c r="N168" s="243">
        <f t="shared" si="15"/>
        <v>0</v>
      </c>
      <c r="O168" s="240"/>
      <c r="P168" s="240"/>
      <c r="Q168" s="240"/>
      <c r="R168" s="129"/>
      <c r="T168" s="159" t="s">
        <v>5</v>
      </c>
      <c r="U168" s="43" t="s">
        <v>49</v>
      </c>
      <c r="V168" s="35"/>
      <c r="W168" s="160">
        <f t="shared" si="16"/>
        <v>0</v>
      </c>
      <c r="X168" s="160">
        <v>0.00264</v>
      </c>
      <c r="Y168" s="160">
        <f t="shared" si="17"/>
        <v>0.16857719999999998</v>
      </c>
      <c r="Z168" s="160">
        <v>0</v>
      </c>
      <c r="AA168" s="161">
        <f t="shared" si="18"/>
        <v>0</v>
      </c>
      <c r="AR168" s="18" t="s">
        <v>210</v>
      </c>
      <c r="AT168" s="18" t="s">
        <v>166</v>
      </c>
      <c r="AU168" s="18" t="s">
        <v>104</v>
      </c>
      <c r="AY168" s="18" t="s">
        <v>151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8" t="s">
        <v>11</v>
      </c>
      <c r="BK168" s="100">
        <f t="shared" si="24"/>
        <v>0</v>
      </c>
      <c r="BL168" s="18" t="s">
        <v>201</v>
      </c>
      <c r="BM168" s="18" t="s">
        <v>275</v>
      </c>
    </row>
    <row r="169" spans="2:65" s="1" customFormat="1" ht="25.5" customHeight="1">
      <c r="B169" s="126"/>
      <c r="C169" s="155" t="s">
        <v>276</v>
      </c>
      <c r="D169" s="155" t="s">
        <v>152</v>
      </c>
      <c r="E169" s="156" t="s">
        <v>277</v>
      </c>
      <c r="F169" s="238" t="s">
        <v>278</v>
      </c>
      <c r="G169" s="238"/>
      <c r="H169" s="238"/>
      <c r="I169" s="238"/>
      <c r="J169" s="157" t="s">
        <v>214</v>
      </c>
      <c r="K169" s="158">
        <v>28.97</v>
      </c>
      <c r="L169" s="239">
        <v>0</v>
      </c>
      <c r="M169" s="239"/>
      <c r="N169" s="240">
        <f t="shared" si="15"/>
        <v>0</v>
      </c>
      <c r="O169" s="240"/>
      <c r="P169" s="240"/>
      <c r="Q169" s="240"/>
      <c r="R169" s="129"/>
      <c r="T169" s="159" t="s">
        <v>5</v>
      </c>
      <c r="U169" s="43" t="s">
        <v>49</v>
      </c>
      <c r="V169" s="35"/>
      <c r="W169" s="160">
        <f t="shared" si="16"/>
        <v>0</v>
      </c>
      <c r="X169" s="160">
        <v>0</v>
      </c>
      <c r="Y169" s="160">
        <f t="shared" si="17"/>
        <v>0</v>
      </c>
      <c r="Z169" s="160">
        <v>0</v>
      </c>
      <c r="AA169" s="161">
        <f t="shared" si="18"/>
        <v>0</v>
      </c>
      <c r="AR169" s="18" t="s">
        <v>201</v>
      </c>
      <c r="AT169" s="18" t="s">
        <v>152</v>
      </c>
      <c r="AU169" s="18" t="s">
        <v>104</v>
      </c>
      <c r="AY169" s="18" t="s">
        <v>151</v>
      </c>
      <c r="BE169" s="100">
        <f t="shared" si="19"/>
        <v>0</v>
      </c>
      <c r="BF169" s="100">
        <f t="shared" si="20"/>
        <v>0</v>
      </c>
      <c r="BG169" s="100">
        <f t="shared" si="21"/>
        <v>0</v>
      </c>
      <c r="BH169" s="100">
        <f t="shared" si="22"/>
        <v>0</v>
      </c>
      <c r="BI169" s="100">
        <f t="shared" si="23"/>
        <v>0</v>
      </c>
      <c r="BJ169" s="18" t="s">
        <v>11</v>
      </c>
      <c r="BK169" s="100">
        <f t="shared" si="24"/>
        <v>0</v>
      </c>
      <c r="BL169" s="18" t="s">
        <v>201</v>
      </c>
      <c r="BM169" s="18" t="s">
        <v>279</v>
      </c>
    </row>
    <row r="170" spans="2:65" s="1" customFormat="1" ht="25.5" customHeight="1">
      <c r="B170" s="126"/>
      <c r="C170" s="155" t="s">
        <v>210</v>
      </c>
      <c r="D170" s="155" t="s">
        <v>152</v>
      </c>
      <c r="E170" s="156" t="s">
        <v>280</v>
      </c>
      <c r="F170" s="238" t="s">
        <v>281</v>
      </c>
      <c r="G170" s="238"/>
      <c r="H170" s="238"/>
      <c r="I170" s="238"/>
      <c r="J170" s="157" t="s">
        <v>214</v>
      </c>
      <c r="K170" s="158">
        <v>38.31</v>
      </c>
      <c r="L170" s="239">
        <v>0</v>
      </c>
      <c r="M170" s="239"/>
      <c r="N170" s="240">
        <f t="shared" si="15"/>
        <v>0</v>
      </c>
      <c r="O170" s="240"/>
      <c r="P170" s="240"/>
      <c r="Q170" s="240"/>
      <c r="R170" s="129"/>
      <c r="T170" s="159" t="s">
        <v>5</v>
      </c>
      <c r="U170" s="43" t="s">
        <v>49</v>
      </c>
      <c r="V170" s="35"/>
      <c r="W170" s="160">
        <f t="shared" si="16"/>
        <v>0</v>
      </c>
      <c r="X170" s="160">
        <v>1E-05</v>
      </c>
      <c r="Y170" s="160">
        <f t="shared" si="17"/>
        <v>0.00038310000000000004</v>
      </c>
      <c r="Z170" s="160">
        <v>0</v>
      </c>
      <c r="AA170" s="161">
        <f t="shared" si="18"/>
        <v>0</v>
      </c>
      <c r="AR170" s="18" t="s">
        <v>201</v>
      </c>
      <c r="AT170" s="18" t="s">
        <v>152</v>
      </c>
      <c r="AU170" s="18" t="s">
        <v>104</v>
      </c>
      <c r="AY170" s="18" t="s">
        <v>151</v>
      </c>
      <c r="BE170" s="100">
        <f t="shared" si="19"/>
        <v>0</v>
      </c>
      <c r="BF170" s="100">
        <f t="shared" si="20"/>
        <v>0</v>
      </c>
      <c r="BG170" s="100">
        <f t="shared" si="21"/>
        <v>0</v>
      </c>
      <c r="BH170" s="100">
        <f t="shared" si="22"/>
        <v>0</v>
      </c>
      <c r="BI170" s="100">
        <f t="shared" si="23"/>
        <v>0</v>
      </c>
      <c r="BJ170" s="18" t="s">
        <v>11</v>
      </c>
      <c r="BK170" s="100">
        <f t="shared" si="24"/>
        <v>0</v>
      </c>
      <c r="BL170" s="18" t="s">
        <v>201</v>
      </c>
      <c r="BM170" s="18" t="s">
        <v>282</v>
      </c>
    </row>
    <row r="171" spans="2:65" s="1" customFormat="1" ht="16.5" customHeight="1">
      <c r="B171" s="126"/>
      <c r="C171" s="162" t="s">
        <v>283</v>
      </c>
      <c r="D171" s="162" t="s">
        <v>166</v>
      </c>
      <c r="E171" s="163" t="s">
        <v>284</v>
      </c>
      <c r="F171" s="241" t="s">
        <v>285</v>
      </c>
      <c r="G171" s="241"/>
      <c r="H171" s="241"/>
      <c r="I171" s="241"/>
      <c r="J171" s="164" t="s">
        <v>214</v>
      </c>
      <c r="K171" s="165">
        <v>39.076</v>
      </c>
      <c r="L171" s="242">
        <v>0</v>
      </c>
      <c r="M171" s="242"/>
      <c r="N171" s="243">
        <f t="shared" si="15"/>
        <v>0</v>
      </c>
      <c r="O171" s="240"/>
      <c r="P171" s="240"/>
      <c r="Q171" s="240"/>
      <c r="R171" s="129"/>
      <c r="T171" s="159" t="s">
        <v>5</v>
      </c>
      <c r="U171" s="43" t="s">
        <v>49</v>
      </c>
      <c r="V171" s="35"/>
      <c r="W171" s="160">
        <f t="shared" si="16"/>
        <v>0</v>
      </c>
      <c r="X171" s="160">
        <v>0.00022</v>
      </c>
      <c r="Y171" s="160">
        <f t="shared" si="17"/>
        <v>0.00859672</v>
      </c>
      <c r="Z171" s="160">
        <v>0</v>
      </c>
      <c r="AA171" s="161">
        <f t="shared" si="18"/>
        <v>0</v>
      </c>
      <c r="AR171" s="18" t="s">
        <v>210</v>
      </c>
      <c r="AT171" s="18" t="s">
        <v>166</v>
      </c>
      <c r="AU171" s="18" t="s">
        <v>104</v>
      </c>
      <c r="AY171" s="18" t="s">
        <v>151</v>
      </c>
      <c r="BE171" s="100">
        <f t="shared" si="19"/>
        <v>0</v>
      </c>
      <c r="BF171" s="100">
        <f t="shared" si="20"/>
        <v>0</v>
      </c>
      <c r="BG171" s="100">
        <f t="shared" si="21"/>
        <v>0</v>
      </c>
      <c r="BH171" s="100">
        <f t="shared" si="22"/>
        <v>0</v>
      </c>
      <c r="BI171" s="100">
        <f t="shared" si="23"/>
        <v>0</v>
      </c>
      <c r="BJ171" s="18" t="s">
        <v>11</v>
      </c>
      <c r="BK171" s="100">
        <f t="shared" si="24"/>
        <v>0</v>
      </c>
      <c r="BL171" s="18" t="s">
        <v>201</v>
      </c>
      <c r="BM171" s="18" t="s">
        <v>286</v>
      </c>
    </row>
    <row r="172" spans="2:65" s="1" customFormat="1" ht="25.5" customHeight="1">
      <c r="B172" s="126"/>
      <c r="C172" s="155" t="s">
        <v>287</v>
      </c>
      <c r="D172" s="155" t="s">
        <v>152</v>
      </c>
      <c r="E172" s="156" t="s">
        <v>288</v>
      </c>
      <c r="F172" s="238" t="s">
        <v>289</v>
      </c>
      <c r="G172" s="238"/>
      <c r="H172" s="238"/>
      <c r="I172" s="238"/>
      <c r="J172" s="157" t="s">
        <v>242</v>
      </c>
      <c r="K172" s="166">
        <v>0</v>
      </c>
      <c r="L172" s="239">
        <v>0</v>
      </c>
      <c r="M172" s="239"/>
      <c r="N172" s="240">
        <f t="shared" si="15"/>
        <v>0</v>
      </c>
      <c r="O172" s="240"/>
      <c r="P172" s="240"/>
      <c r="Q172" s="240"/>
      <c r="R172" s="129"/>
      <c r="T172" s="159" t="s">
        <v>5</v>
      </c>
      <c r="U172" s="43" t="s">
        <v>49</v>
      </c>
      <c r="V172" s="35"/>
      <c r="W172" s="160">
        <f t="shared" si="16"/>
        <v>0</v>
      </c>
      <c r="X172" s="160">
        <v>0</v>
      </c>
      <c r="Y172" s="160">
        <f t="shared" si="17"/>
        <v>0</v>
      </c>
      <c r="Z172" s="160">
        <v>0</v>
      </c>
      <c r="AA172" s="161">
        <f t="shared" si="18"/>
        <v>0</v>
      </c>
      <c r="AR172" s="18" t="s">
        <v>201</v>
      </c>
      <c r="AT172" s="18" t="s">
        <v>152</v>
      </c>
      <c r="AU172" s="18" t="s">
        <v>104</v>
      </c>
      <c r="AY172" s="18" t="s">
        <v>151</v>
      </c>
      <c r="BE172" s="100">
        <f t="shared" si="19"/>
        <v>0</v>
      </c>
      <c r="BF172" s="100">
        <f t="shared" si="20"/>
        <v>0</v>
      </c>
      <c r="BG172" s="100">
        <f t="shared" si="21"/>
        <v>0</v>
      </c>
      <c r="BH172" s="100">
        <f t="shared" si="22"/>
        <v>0</v>
      </c>
      <c r="BI172" s="100">
        <f t="shared" si="23"/>
        <v>0</v>
      </c>
      <c r="BJ172" s="18" t="s">
        <v>11</v>
      </c>
      <c r="BK172" s="100">
        <f t="shared" si="24"/>
        <v>0</v>
      </c>
      <c r="BL172" s="18" t="s">
        <v>201</v>
      </c>
      <c r="BM172" s="18" t="s">
        <v>290</v>
      </c>
    </row>
    <row r="173" spans="2:63" s="9" customFormat="1" ht="29.85" customHeight="1">
      <c r="B173" s="144"/>
      <c r="C173" s="145"/>
      <c r="D173" s="154" t="s">
        <v>121</v>
      </c>
      <c r="E173" s="154"/>
      <c r="F173" s="154"/>
      <c r="G173" s="154"/>
      <c r="H173" s="154"/>
      <c r="I173" s="154"/>
      <c r="J173" s="154"/>
      <c r="K173" s="154"/>
      <c r="L173" s="154"/>
      <c r="M173" s="154"/>
      <c r="N173" s="250">
        <f>BK173</f>
        <v>0</v>
      </c>
      <c r="O173" s="251"/>
      <c r="P173" s="251"/>
      <c r="Q173" s="251"/>
      <c r="R173" s="147"/>
      <c r="T173" s="148"/>
      <c r="U173" s="145"/>
      <c r="V173" s="145"/>
      <c r="W173" s="149">
        <f>SUM(W174:W180)</f>
        <v>0</v>
      </c>
      <c r="X173" s="145"/>
      <c r="Y173" s="149">
        <f>SUM(Y174:Y180)</f>
        <v>0.0106956</v>
      </c>
      <c r="Z173" s="145"/>
      <c r="AA173" s="150">
        <f>SUM(AA174:AA180)</f>
        <v>0</v>
      </c>
      <c r="AR173" s="151" t="s">
        <v>104</v>
      </c>
      <c r="AT173" s="152" t="s">
        <v>83</v>
      </c>
      <c r="AU173" s="152" t="s">
        <v>11</v>
      </c>
      <c r="AY173" s="151" t="s">
        <v>151</v>
      </c>
      <c r="BK173" s="153">
        <f>SUM(BK174:BK180)</f>
        <v>0</v>
      </c>
    </row>
    <row r="174" spans="2:65" s="1" customFormat="1" ht="25.5" customHeight="1">
      <c r="B174" s="126"/>
      <c r="C174" s="155" t="s">
        <v>291</v>
      </c>
      <c r="D174" s="155" t="s">
        <v>152</v>
      </c>
      <c r="E174" s="156" t="s">
        <v>292</v>
      </c>
      <c r="F174" s="238" t="s">
        <v>293</v>
      </c>
      <c r="G174" s="238"/>
      <c r="H174" s="238"/>
      <c r="I174" s="238"/>
      <c r="J174" s="157" t="s">
        <v>155</v>
      </c>
      <c r="K174" s="158">
        <v>18.046</v>
      </c>
      <c r="L174" s="239">
        <v>0</v>
      </c>
      <c r="M174" s="239"/>
      <c r="N174" s="240">
        <f aca="true" t="shared" si="25" ref="N174:N180">ROUND(L174*K174,0)</f>
        <v>0</v>
      </c>
      <c r="O174" s="240"/>
      <c r="P174" s="240"/>
      <c r="Q174" s="240"/>
      <c r="R174" s="129"/>
      <c r="T174" s="159" t="s">
        <v>5</v>
      </c>
      <c r="U174" s="43" t="s">
        <v>49</v>
      </c>
      <c r="V174" s="35"/>
      <c r="W174" s="160">
        <f aca="true" t="shared" si="26" ref="W174:W180">V174*K174</f>
        <v>0</v>
      </c>
      <c r="X174" s="160">
        <v>0.00024</v>
      </c>
      <c r="Y174" s="160">
        <f aca="true" t="shared" si="27" ref="Y174:Y180">X174*K174</f>
        <v>0.0043310399999999995</v>
      </c>
      <c r="Z174" s="160">
        <v>0</v>
      </c>
      <c r="AA174" s="161">
        <f aca="true" t="shared" si="28" ref="AA174:AA180">Z174*K174</f>
        <v>0</v>
      </c>
      <c r="AR174" s="18" t="s">
        <v>201</v>
      </c>
      <c r="AT174" s="18" t="s">
        <v>152</v>
      </c>
      <c r="AU174" s="18" t="s">
        <v>104</v>
      </c>
      <c r="AY174" s="18" t="s">
        <v>151</v>
      </c>
      <c r="BE174" s="100">
        <f aca="true" t="shared" si="29" ref="BE174:BE180">IF(U174="základní",N174,0)</f>
        <v>0</v>
      </c>
      <c r="BF174" s="100">
        <f aca="true" t="shared" si="30" ref="BF174:BF180">IF(U174="snížená",N174,0)</f>
        <v>0</v>
      </c>
      <c r="BG174" s="100">
        <f aca="true" t="shared" si="31" ref="BG174:BG180">IF(U174="zákl. přenesená",N174,0)</f>
        <v>0</v>
      </c>
      <c r="BH174" s="100">
        <f aca="true" t="shared" si="32" ref="BH174:BH180">IF(U174="sníž. přenesená",N174,0)</f>
        <v>0</v>
      </c>
      <c r="BI174" s="100">
        <f aca="true" t="shared" si="33" ref="BI174:BI180">IF(U174="nulová",N174,0)</f>
        <v>0</v>
      </c>
      <c r="BJ174" s="18" t="s">
        <v>11</v>
      </c>
      <c r="BK174" s="100">
        <f aca="true" t="shared" si="34" ref="BK174:BK180">ROUND(L174*K174,0)</f>
        <v>0</v>
      </c>
      <c r="BL174" s="18" t="s">
        <v>201</v>
      </c>
      <c r="BM174" s="18" t="s">
        <v>294</v>
      </c>
    </row>
    <row r="175" spans="2:65" s="1" customFormat="1" ht="25.5" customHeight="1">
      <c r="B175" s="126"/>
      <c r="C175" s="155" t="s">
        <v>295</v>
      </c>
      <c r="D175" s="155" t="s">
        <v>152</v>
      </c>
      <c r="E175" s="156" t="s">
        <v>296</v>
      </c>
      <c r="F175" s="238" t="s">
        <v>297</v>
      </c>
      <c r="G175" s="238"/>
      <c r="H175" s="238"/>
      <c r="I175" s="238"/>
      <c r="J175" s="157" t="s">
        <v>155</v>
      </c>
      <c r="K175" s="158">
        <v>1.176</v>
      </c>
      <c r="L175" s="239">
        <v>0</v>
      </c>
      <c r="M175" s="239"/>
      <c r="N175" s="240">
        <f t="shared" si="25"/>
        <v>0</v>
      </c>
      <c r="O175" s="240"/>
      <c r="P175" s="240"/>
      <c r="Q175" s="240"/>
      <c r="R175" s="129"/>
      <c r="T175" s="159" t="s">
        <v>5</v>
      </c>
      <c r="U175" s="43" t="s">
        <v>49</v>
      </c>
      <c r="V175" s="35"/>
      <c r="W175" s="160">
        <f t="shared" si="26"/>
        <v>0</v>
      </c>
      <c r="X175" s="160">
        <v>7E-05</v>
      </c>
      <c r="Y175" s="160">
        <f t="shared" si="27"/>
        <v>8.231999999999998E-05</v>
      </c>
      <c r="Z175" s="160">
        <v>0</v>
      </c>
      <c r="AA175" s="161">
        <f t="shared" si="28"/>
        <v>0</v>
      </c>
      <c r="AR175" s="18" t="s">
        <v>201</v>
      </c>
      <c r="AT175" s="18" t="s">
        <v>152</v>
      </c>
      <c r="AU175" s="18" t="s">
        <v>104</v>
      </c>
      <c r="AY175" s="18" t="s">
        <v>151</v>
      </c>
      <c r="BE175" s="100">
        <f t="shared" si="29"/>
        <v>0</v>
      </c>
      <c r="BF175" s="100">
        <f t="shared" si="30"/>
        <v>0</v>
      </c>
      <c r="BG175" s="100">
        <f t="shared" si="31"/>
        <v>0</v>
      </c>
      <c r="BH175" s="100">
        <f t="shared" si="32"/>
        <v>0</v>
      </c>
      <c r="BI175" s="100">
        <f t="shared" si="33"/>
        <v>0</v>
      </c>
      <c r="BJ175" s="18" t="s">
        <v>11</v>
      </c>
      <c r="BK175" s="100">
        <f t="shared" si="34"/>
        <v>0</v>
      </c>
      <c r="BL175" s="18" t="s">
        <v>201</v>
      </c>
      <c r="BM175" s="18" t="s">
        <v>298</v>
      </c>
    </row>
    <row r="176" spans="2:65" s="1" customFormat="1" ht="25.5" customHeight="1">
      <c r="B176" s="126"/>
      <c r="C176" s="155" t="s">
        <v>299</v>
      </c>
      <c r="D176" s="155" t="s">
        <v>152</v>
      </c>
      <c r="E176" s="156" t="s">
        <v>300</v>
      </c>
      <c r="F176" s="238" t="s">
        <v>301</v>
      </c>
      <c r="G176" s="238"/>
      <c r="H176" s="238"/>
      <c r="I176" s="238"/>
      <c r="J176" s="157" t="s">
        <v>155</v>
      </c>
      <c r="K176" s="158">
        <v>1.176</v>
      </c>
      <c r="L176" s="239">
        <v>0</v>
      </c>
      <c r="M176" s="239"/>
      <c r="N176" s="240">
        <f t="shared" si="25"/>
        <v>0</v>
      </c>
      <c r="O176" s="240"/>
      <c r="P176" s="240"/>
      <c r="Q176" s="240"/>
      <c r="R176" s="129"/>
      <c r="T176" s="159" t="s">
        <v>5</v>
      </c>
      <c r="U176" s="43" t="s">
        <v>49</v>
      </c>
      <c r="V176" s="35"/>
      <c r="W176" s="160">
        <f t="shared" si="26"/>
        <v>0</v>
      </c>
      <c r="X176" s="160">
        <v>0.00012</v>
      </c>
      <c r="Y176" s="160">
        <f t="shared" si="27"/>
        <v>0.00014112</v>
      </c>
      <c r="Z176" s="160">
        <v>0</v>
      </c>
      <c r="AA176" s="161">
        <f t="shared" si="28"/>
        <v>0</v>
      </c>
      <c r="AR176" s="18" t="s">
        <v>201</v>
      </c>
      <c r="AT176" s="18" t="s">
        <v>152</v>
      </c>
      <c r="AU176" s="18" t="s">
        <v>104</v>
      </c>
      <c r="AY176" s="18" t="s">
        <v>151</v>
      </c>
      <c r="BE176" s="100">
        <f t="shared" si="29"/>
        <v>0</v>
      </c>
      <c r="BF176" s="100">
        <f t="shared" si="30"/>
        <v>0</v>
      </c>
      <c r="BG176" s="100">
        <f t="shared" si="31"/>
        <v>0</v>
      </c>
      <c r="BH176" s="100">
        <f t="shared" si="32"/>
        <v>0</v>
      </c>
      <c r="BI176" s="100">
        <f t="shared" si="33"/>
        <v>0</v>
      </c>
      <c r="BJ176" s="18" t="s">
        <v>11</v>
      </c>
      <c r="BK176" s="100">
        <f t="shared" si="34"/>
        <v>0</v>
      </c>
      <c r="BL176" s="18" t="s">
        <v>201</v>
      </c>
      <c r="BM176" s="18" t="s">
        <v>302</v>
      </c>
    </row>
    <row r="177" spans="2:65" s="1" customFormat="1" ht="25.5" customHeight="1">
      <c r="B177" s="126"/>
      <c r="C177" s="155" t="s">
        <v>303</v>
      </c>
      <c r="D177" s="155" t="s">
        <v>152</v>
      </c>
      <c r="E177" s="156" t="s">
        <v>304</v>
      </c>
      <c r="F177" s="238" t="s">
        <v>305</v>
      </c>
      <c r="G177" s="238"/>
      <c r="H177" s="238"/>
      <c r="I177" s="238"/>
      <c r="J177" s="157" t="s">
        <v>155</v>
      </c>
      <c r="K177" s="158">
        <v>1.176</v>
      </c>
      <c r="L177" s="239">
        <v>0</v>
      </c>
      <c r="M177" s="239"/>
      <c r="N177" s="240">
        <f t="shared" si="25"/>
        <v>0</v>
      </c>
      <c r="O177" s="240"/>
      <c r="P177" s="240"/>
      <c r="Q177" s="240"/>
      <c r="R177" s="129"/>
      <c r="T177" s="159" t="s">
        <v>5</v>
      </c>
      <c r="U177" s="43" t="s">
        <v>49</v>
      </c>
      <c r="V177" s="35"/>
      <c r="W177" s="160">
        <f t="shared" si="26"/>
        <v>0</v>
      </c>
      <c r="X177" s="160">
        <v>0.00012</v>
      </c>
      <c r="Y177" s="160">
        <f t="shared" si="27"/>
        <v>0.00014112</v>
      </c>
      <c r="Z177" s="160">
        <v>0</v>
      </c>
      <c r="AA177" s="161">
        <f t="shared" si="28"/>
        <v>0</v>
      </c>
      <c r="AR177" s="18" t="s">
        <v>201</v>
      </c>
      <c r="AT177" s="18" t="s">
        <v>152</v>
      </c>
      <c r="AU177" s="18" t="s">
        <v>104</v>
      </c>
      <c r="AY177" s="18" t="s">
        <v>151</v>
      </c>
      <c r="BE177" s="100">
        <f t="shared" si="29"/>
        <v>0</v>
      </c>
      <c r="BF177" s="100">
        <f t="shared" si="30"/>
        <v>0</v>
      </c>
      <c r="BG177" s="100">
        <f t="shared" si="31"/>
        <v>0</v>
      </c>
      <c r="BH177" s="100">
        <f t="shared" si="32"/>
        <v>0</v>
      </c>
      <c r="BI177" s="100">
        <f t="shared" si="33"/>
        <v>0</v>
      </c>
      <c r="BJ177" s="18" t="s">
        <v>11</v>
      </c>
      <c r="BK177" s="100">
        <f t="shared" si="34"/>
        <v>0</v>
      </c>
      <c r="BL177" s="18" t="s">
        <v>201</v>
      </c>
      <c r="BM177" s="18" t="s">
        <v>306</v>
      </c>
    </row>
    <row r="178" spans="2:65" s="1" customFormat="1" ht="38.25" customHeight="1">
      <c r="B178" s="126"/>
      <c r="C178" s="155" t="s">
        <v>307</v>
      </c>
      <c r="D178" s="155" t="s">
        <v>152</v>
      </c>
      <c r="E178" s="156" t="s">
        <v>308</v>
      </c>
      <c r="F178" s="238" t="s">
        <v>309</v>
      </c>
      <c r="G178" s="238"/>
      <c r="H178" s="238"/>
      <c r="I178" s="238"/>
      <c r="J178" s="157" t="s">
        <v>310</v>
      </c>
      <c r="K178" s="158">
        <v>16</v>
      </c>
      <c r="L178" s="239">
        <v>0</v>
      </c>
      <c r="M178" s="239"/>
      <c r="N178" s="240">
        <f t="shared" si="25"/>
        <v>0</v>
      </c>
      <c r="O178" s="240"/>
      <c r="P178" s="240"/>
      <c r="Q178" s="240"/>
      <c r="R178" s="129"/>
      <c r="T178" s="159" t="s">
        <v>5</v>
      </c>
      <c r="U178" s="43" t="s">
        <v>49</v>
      </c>
      <c r="V178" s="35"/>
      <c r="W178" s="160">
        <f t="shared" si="26"/>
        <v>0</v>
      </c>
      <c r="X178" s="160">
        <v>0</v>
      </c>
      <c r="Y178" s="160">
        <f t="shared" si="27"/>
        <v>0</v>
      </c>
      <c r="Z178" s="160">
        <v>0</v>
      </c>
      <c r="AA178" s="161">
        <f t="shared" si="28"/>
        <v>0</v>
      </c>
      <c r="AR178" s="18" t="s">
        <v>201</v>
      </c>
      <c r="AT178" s="18" t="s">
        <v>152</v>
      </c>
      <c r="AU178" s="18" t="s">
        <v>104</v>
      </c>
      <c r="AY178" s="18" t="s">
        <v>151</v>
      </c>
      <c r="BE178" s="100">
        <f t="shared" si="29"/>
        <v>0</v>
      </c>
      <c r="BF178" s="100">
        <f t="shared" si="30"/>
        <v>0</v>
      </c>
      <c r="BG178" s="100">
        <f t="shared" si="31"/>
        <v>0</v>
      </c>
      <c r="BH178" s="100">
        <f t="shared" si="32"/>
        <v>0</v>
      </c>
      <c r="BI178" s="100">
        <f t="shared" si="33"/>
        <v>0</v>
      </c>
      <c r="BJ178" s="18" t="s">
        <v>11</v>
      </c>
      <c r="BK178" s="100">
        <f t="shared" si="34"/>
        <v>0</v>
      </c>
      <c r="BL178" s="18" t="s">
        <v>201</v>
      </c>
      <c r="BM178" s="18" t="s">
        <v>311</v>
      </c>
    </row>
    <row r="179" spans="2:65" s="1" customFormat="1" ht="16.5" customHeight="1">
      <c r="B179" s="126"/>
      <c r="C179" s="162" t="s">
        <v>312</v>
      </c>
      <c r="D179" s="162" t="s">
        <v>166</v>
      </c>
      <c r="E179" s="163" t="s">
        <v>313</v>
      </c>
      <c r="F179" s="241" t="s">
        <v>314</v>
      </c>
      <c r="G179" s="241"/>
      <c r="H179" s="241"/>
      <c r="I179" s="241"/>
      <c r="J179" s="164" t="s">
        <v>315</v>
      </c>
      <c r="K179" s="165">
        <v>1</v>
      </c>
      <c r="L179" s="242">
        <v>0</v>
      </c>
      <c r="M179" s="242"/>
      <c r="N179" s="243">
        <f t="shared" si="25"/>
        <v>0</v>
      </c>
      <c r="O179" s="240"/>
      <c r="P179" s="240"/>
      <c r="Q179" s="240"/>
      <c r="R179" s="129"/>
      <c r="T179" s="159" t="s">
        <v>5</v>
      </c>
      <c r="U179" s="43" t="s">
        <v>49</v>
      </c>
      <c r="V179" s="35"/>
      <c r="W179" s="160">
        <f t="shared" si="26"/>
        <v>0</v>
      </c>
      <c r="X179" s="160">
        <v>0.001</v>
      </c>
      <c r="Y179" s="160">
        <f t="shared" si="27"/>
        <v>0.001</v>
      </c>
      <c r="Z179" s="160">
        <v>0</v>
      </c>
      <c r="AA179" s="161">
        <f t="shared" si="28"/>
        <v>0</v>
      </c>
      <c r="AR179" s="18" t="s">
        <v>210</v>
      </c>
      <c r="AT179" s="18" t="s">
        <v>166</v>
      </c>
      <c r="AU179" s="18" t="s">
        <v>104</v>
      </c>
      <c r="AY179" s="18" t="s">
        <v>151</v>
      </c>
      <c r="BE179" s="100">
        <f t="shared" si="29"/>
        <v>0</v>
      </c>
      <c r="BF179" s="100">
        <f t="shared" si="30"/>
        <v>0</v>
      </c>
      <c r="BG179" s="100">
        <f t="shared" si="31"/>
        <v>0</v>
      </c>
      <c r="BH179" s="100">
        <f t="shared" si="32"/>
        <v>0</v>
      </c>
      <c r="BI179" s="100">
        <f t="shared" si="33"/>
        <v>0</v>
      </c>
      <c r="BJ179" s="18" t="s">
        <v>11</v>
      </c>
      <c r="BK179" s="100">
        <f t="shared" si="34"/>
        <v>0</v>
      </c>
      <c r="BL179" s="18" t="s">
        <v>201</v>
      </c>
      <c r="BM179" s="18" t="s">
        <v>316</v>
      </c>
    </row>
    <row r="180" spans="2:65" s="1" customFormat="1" ht="25.5" customHeight="1">
      <c r="B180" s="126"/>
      <c r="C180" s="162" t="s">
        <v>317</v>
      </c>
      <c r="D180" s="162" t="s">
        <v>166</v>
      </c>
      <c r="E180" s="163" t="s">
        <v>318</v>
      </c>
      <c r="F180" s="241" t="s">
        <v>319</v>
      </c>
      <c r="G180" s="241"/>
      <c r="H180" s="241"/>
      <c r="I180" s="241"/>
      <c r="J180" s="164" t="s">
        <v>320</v>
      </c>
      <c r="K180" s="165">
        <v>5</v>
      </c>
      <c r="L180" s="242">
        <v>0</v>
      </c>
      <c r="M180" s="242"/>
      <c r="N180" s="243">
        <f t="shared" si="25"/>
        <v>0</v>
      </c>
      <c r="O180" s="240"/>
      <c r="P180" s="240"/>
      <c r="Q180" s="240"/>
      <c r="R180" s="129"/>
      <c r="T180" s="159" t="s">
        <v>5</v>
      </c>
      <c r="U180" s="43" t="s">
        <v>49</v>
      </c>
      <c r="V180" s="35"/>
      <c r="W180" s="160">
        <f t="shared" si="26"/>
        <v>0</v>
      </c>
      <c r="X180" s="160">
        <v>0.001</v>
      </c>
      <c r="Y180" s="160">
        <f t="shared" si="27"/>
        <v>0.005</v>
      </c>
      <c r="Z180" s="160">
        <v>0</v>
      </c>
      <c r="AA180" s="161">
        <f t="shared" si="28"/>
        <v>0</v>
      </c>
      <c r="AR180" s="18" t="s">
        <v>210</v>
      </c>
      <c r="AT180" s="18" t="s">
        <v>166</v>
      </c>
      <c r="AU180" s="18" t="s">
        <v>104</v>
      </c>
      <c r="AY180" s="18" t="s">
        <v>151</v>
      </c>
      <c r="BE180" s="100">
        <f t="shared" si="29"/>
        <v>0</v>
      </c>
      <c r="BF180" s="100">
        <f t="shared" si="30"/>
        <v>0</v>
      </c>
      <c r="BG180" s="100">
        <f t="shared" si="31"/>
        <v>0</v>
      </c>
      <c r="BH180" s="100">
        <f t="shared" si="32"/>
        <v>0</v>
      </c>
      <c r="BI180" s="100">
        <f t="shared" si="33"/>
        <v>0</v>
      </c>
      <c r="BJ180" s="18" t="s">
        <v>11</v>
      </c>
      <c r="BK180" s="100">
        <f t="shared" si="34"/>
        <v>0</v>
      </c>
      <c r="BL180" s="18" t="s">
        <v>201</v>
      </c>
      <c r="BM180" s="18" t="s">
        <v>321</v>
      </c>
    </row>
    <row r="181" spans="2:63" s="9" customFormat="1" ht="29.85" customHeight="1">
      <c r="B181" s="144"/>
      <c r="C181" s="145"/>
      <c r="D181" s="154" t="s">
        <v>122</v>
      </c>
      <c r="E181" s="154"/>
      <c r="F181" s="154"/>
      <c r="G181" s="154"/>
      <c r="H181" s="154"/>
      <c r="I181" s="154"/>
      <c r="J181" s="154"/>
      <c r="K181" s="154"/>
      <c r="L181" s="154"/>
      <c r="M181" s="154"/>
      <c r="N181" s="250">
        <f>BK181</f>
        <v>0</v>
      </c>
      <c r="O181" s="251"/>
      <c r="P181" s="251"/>
      <c r="Q181" s="251"/>
      <c r="R181" s="147"/>
      <c r="T181" s="148"/>
      <c r="U181" s="145"/>
      <c r="V181" s="145"/>
      <c r="W181" s="149">
        <f>SUM(W182:W192)</f>
        <v>0</v>
      </c>
      <c r="X181" s="145"/>
      <c r="Y181" s="149">
        <f>SUM(Y182:Y192)</f>
        <v>0.301779</v>
      </c>
      <c r="Z181" s="145"/>
      <c r="AA181" s="150">
        <f>SUM(AA182:AA192)</f>
        <v>0.057806630000000005</v>
      </c>
      <c r="AR181" s="151" t="s">
        <v>104</v>
      </c>
      <c r="AT181" s="152" t="s">
        <v>83</v>
      </c>
      <c r="AU181" s="152" t="s">
        <v>11</v>
      </c>
      <c r="AY181" s="151" t="s">
        <v>151</v>
      </c>
      <c r="BK181" s="153">
        <f>SUM(BK182:BK192)</f>
        <v>0</v>
      </c>
    </row>
    <row r="182" spans="2:65" s="1" customFormat="1" ht="25.5" customHeight="1">
      <c r="B182" s="126"/>
      <c r="C182" s="155" t="s">
        <v>322</v>
      </c>
      <c r="D182" s="155" t="s">
        <v>152</v>
      </c>
      <c r="E182" s="156" t="s">
        <v>323</v>
      </c>
      <c r="F182" s="238" t="s">
        <v>324</v>
      </c>
      <c r="G182" s="238"/>
      <c r="H182" s="238"/>
      <c r="I182" s="238"/>
      <c r="J182" s="157" t="s">
        <v>155</v>
      </c>
      <c r="K182" s="158">
        <v>186.473</v>
      </c>
      <c r="L182" s="239">
        <v>0</v>
      </c>
      <c r="M182" s="239"/>
      <c r="N182" s="240">
        <f aca="true" t="shared" si="35" ref="N182:N192">ROUND(L182*K182,0)</f>
        <v>0</v>
      </c>
      <c r="O182" s="240"/>
      <c r="P182" s="240"/>
      <c r="Q182" s="240"/>
      <c r="R182" s="129"/>
      <c r="T182" s="159" t="s">
        <v>5</v>
      </c>
      <c r="U182" s="43" t="s">
        <v>49</v>
      </c>
      <c r="V182" s="35"/>
      <c r="W182" s="160">
        <f aca="true" t="shared" si="36" ref="W182:W192">V182*K182</f>
        <v>0</v>
      </c>
      <c r="X182" s="160">
        <v>0.001</v>
      </c>
      <c r="Y182" s="160">
        <f aca="true" t="shared" si="37" ref="Y182:Y192">X182*K182</f>
        <v>0.18647300000000003</v>
      </c>
      <c r="Z182" s="160">
        <v>0.00031</v>
      </c>
      <c r="AA182" s="161">
        <f aca="true" t="shared" si="38" ref="AA182:AA192">Z182*K182</f>
        <v>0.057806630000000005</v>
      </c>
      <c r="AR182" s="18" t="s">
        <v>201</v>
      </c>
      <c r="AT182" s="18" t="s">
        <v>152</v>
      </c>
      <c r="AU182" s="18" t="s">
        <v>104</v>
      </c>
      <c r="AY182" s="18" t="s">
        <v>151</v>
      </c>
      <c r="BE182" s="100">
        <f aca="true" t="shared" si="39" ref="BE182:BE192">IF(U182="základní",N182,0)</f>
        <v>0</v>
      </c>
      <c r="BF182" s="100">
        <f aca="true" t="shared" si="40" ref="BF182:BF192">IF(U182="snížená",N182,0)</f>
        <v>0</v>
      </c>
      <c r="BG182" s="100">
        <f aca="true" t="shared" si="41" ref="BG182:BG192">IF(U182="zákl. přenesená",N182,0)</f>
        <v>0</v>
      </c>
      <c r="BH182" s="100">
        <f aca="true" t="shared" si="42" ref="BH182:BH192">IF(U182="sníž. přenesená",N182,0)</f>
        <v>0</v>
      </c>
      <c r="BI182" s="100">
        <f aca="true" t="shared" si="43" ref="BI182:BI192">IF(U182="nulová",N182,0)</f>
        <v>0</v>
      </c>
      <c r="BJ182" s="18" t="s">
        <v>11</v>
      </c>
      <c r="BK182" s="100">
        <f aca="true" t="shared" si="44" ref="BK182:BK192">ROUND(L182*K182,0)</f>
        <v>0</v>
      </c>
      <c r="BL182" s="18" t="s">
        <v>201</v>
      </c>
      <c r="BM182" s="18" t="s">
        <v>325</v>
      </c>
    </row>
    <row r="183" spans="2:65" s="1" customFormat="1" ht="38.25" customHeight="1">
      <c r="B183" s="126"/>
      <c r="C183" s="155" t="s">
        <v>326</v>
      </c>
      <c r="D183" s="155" t="s">
        <v>152</v>
      </c>
      <c r="E183" s="156" t="s">
        <v>327</v>
      </c>
      <c r="F183" s="238" t="s">
        <v>328</v>
      </c>
      <c r="G183" s="238"/>
      <c r="H183" s="238"/>
      <c r="I183" s="238"/>
      <c r="J183" s="157" t="s">
        <v>214</v>
      </c>
      <c r="K183" s="158">
        <v>15</v>
      </c>
      <c r="L183" s="239">
        <v>0</v>
      </c>
      <c r="M183" s="239"/>
      <c r="N183" s="240">
        <f t="shared" si="35"/>
        <v>0</v>
      </c>
      <c r="O183" s="240"/>
      <c r="P183" s="240"/>
      <c r="Q183" s="240"/>
      <c r="R183" s="129"/>
      <c r="T183" s="159" t="s">
        <v>5</v>
      </c>
      <c r="U183" s="43" t="s">
        <v>49</v>
      </c>
      <c r="V183" s="35"/>
      <c r="W183" s="160">
        <f t="shared" si="36"/>
        <v>0</v>
      </c>
      <c r="X183" s="160">
        <v>1E-05</v>
      </c>
      <c r="Y183" s="160">
        <f t="shared" si="37"/>
        <v>0.00015000000000000001</v>
      </c>
      <c r="Z183" s="160">
        <v>0</v>
      </c>
      <c r="AA183" s="161">
        <f t="shared" si="38"/>
        <v>0</v>
      </c>
      <c r="AR183" s="18" t="s">
        <v>201</v>
      </c>
      <c r="AT183" s="18" t="s">
        <v>152</v>
      </c>
      <c r="AU183" s="18" t="s">
        <v>104</v>
      </c>
      <c r="AY183" s="18" t="s">
        <v>151</v>
      </c>
      <c r="BE183" s="100">
        <f t="shared" si="39"/>
        <v>0</v>
      </c>
      <c r="BF183" s="100">
        <f t="shared" si="40"/>
        <v>0</v>
      </c>
      <c r="BG183" s="100">
        <f t="shared" si="41"/>
        <v>0</v>
      </c>
      <c r="BH183" s="100">
        <f t="shared" si="42"/>
        <v>0</v>
      </c>
      <c r="BI183" s="100">
        <f t="shared" si="43"/>
        <v>0</v>
      </c>
      <c r="BJ183" s="18" t="s">
        <v>11</v>
      </c>
      <c r="BK183" s="100">
        <f t="shared" si="44"/>
        <v>0</v>
      </c>
      <c r="BL183" s="18" t="s">
        <v>201</v>
      </c>
      <c r="BM183" s="18" t="s">
        <v>329</v>
      </c>
    </row>
    <row r="184" spans="2:65" s="1" customFormat="1" ht="38.25" customHeight="1">
      <c r="B184" s="126"/>
      <c r="C184" s="155" t="s">
        <v>330</v>
      </c>
      <c r="D184" s="155" t="s">
        <v>152</v>
      </c>
      <c r="E184" s="156" t="s">
        <v>331</v>
      </c>
      <c r="F184" s="238" t="s">
        <v>332</v>
      </c>
      <c r="G184" s="238"/>
      <c r="H184" s="238"/>
      <c r="I184" s="238"/>
      <c r="J184" s="157" t="s">
        <v>164</v>
      </c>
      <c r="K184" s="158">
        <v>10</v>
      </c>
      <c r="L184" s="239">
        <v>0</v>
      </c>
      <c r="M184" s="239"/>
      <c r="N184" s="240">
        <f t="shared" si="35"/>
        <v>0</v>
      </c>
      <c r="O184" s="240"/>
      <c r="P184" s="240"/>
      <c r="Q184" s="240"/>
      <c r="R184" s="129"/>
      <c r="T184" s="159" t="s">
        <v>5</v>
      </c>
      <c r="U184" s="43" t="s">
        <v>49</v>
      </c>
      <c r="V184" s="35"/>
      <c r="W184" s="160">
        <f t="shared" si="36"/>
        <v>0</v>
      </c>
      <c r="X184" s="160">
        <v>0.00225</v>
      </c>
      <c r="Y184" s="160">
        <f t="shared" si="37"/>
        <v>0.0225</v>
      </c>
      <c r="Z184" s="160">
        <v>0</v>
      </c>
      <c r="AA184" s="161">
        <f t="shared" si="38"/>
        <v>0</v>
      </c>
      <c r="AR184" s="18" t="s">
        <v>201</v>
      </c>
      <c r="AT184" s="18" t="s">
        <v>152</v>
      </c>
      <c r="AU184" s="18" t="s">
        <v>104</v>
      </c>
      <c r="AY184" s="18" t="s">
        <v>151</v>
      </c>
      <c r="BE184" s="100">
        <f t="shared" si="39"/>
        <v>0</v>
      </c>
      <c r="BF184" s="100">
        <f t="shared" si="40"/>
        <v>0</v>
      </c>
      <c r="BG184" s="100">
        <f t="shared" si="41"/>
        <v>0</v>
      </c>
      <c r="BH184" s="100">
        <f t="shared" si="42"/>
        <v>0</v>
      </c>
      <c r="BI184" s="100">
        <f t="shared" si="43"/>
        <v>0</v>
      </c>
      <c r="BJ184" s="18" t="s">
        <v>11</v>
      </c>
      <c r="BK184" s="100">
        <f t="shared" si="44"/>
        <v>0</v>
      </c>
      <c r="BL184" s="18" t="s">
        <v>201</v>
      </c>
      <c r="BM184" s="18" t="s">
        <v>333</v>
      </c>
    </row>
    <row r="185" spans="2:65" s="1" customFormat="1" ht="25.5" customHeight="1">
      <c r="B185" s="126"/>
      <c r="C185" s="155" t="s">
        <v>334</v>
      </c>
      <c r="D185" s="155" t="s">
        <v>152</v>
      </c>
      <c r="E185" s="156" t="s">
        <v>335</v>
      </c>
      <c r="F185" s="238" t="s">
        <v>336</v>
      </c>
      <c r="G185" s="238"/>
      <c r="H185" s="238"/>
      <c r="I185" s="238"/>
      <c r="J185" s="157" t="s">
        <v>155</v>
      </c>
      <c r="K185" s="158">
        <v>58.05</v>
      </c>
      <c r="L185" s="239">
        <v>0</v>
      </c>
      <c r="M185" s="239"/>
      <c r="N185" s="240">
        <f t="shared" si="35"/>
        <v>0</v>
      </c>
      <c r="O185" s="240"/>
      <c r="P185" s="240"/>
      <c r="Q185" s="240"/>
      <c r="R185" s="129"/>
      <c r="T185" s="159" t="s">
        <v>5</v>
      </c>
      <c r="U185" s="43" t="s">
        <v>49</v>
      </c>
      <c r="V185" s="35"/>
      <c r="W185" s="160">
        <f t="shared" si="36"/>
        <v>0</v>
      </c>
      <c r="X185" s="160">
        <v>0</v>
      </c>
      <c r="Y185" s="160">
        <f t="shared" si="37"/>
        <v>0</v>
      </c>
      <c r="Z185" s="160">
        <v>0</v>
      </c>
      <c r="AA185" s="161">
        <f t="shared" si="38"/>
        <v>0</v>
      </c>
      <c r="AR185" s="18" t="s">
        <v>201</v>
      </c>
      <c r="AT185" s="18" t="s">
        <v>152</v>
      </c>
      <c r="AU185" s="18" t="s">
        <v>104</v>
      </c>
      <c r="AY185" s="18" t="s">
        <v>151</v>
      </c>
      <c r="BE185" s="100">
        <f t="shared" si="39"/>
        <v>0</v>
      </c>
      <c r="BF185" s="100">
        <f t="shared" si="40"/>
        <v>0</v>
      </c>
      <c r="BG185" s="100">
        <f t="shared" si="41"/>
        <v>0</v>
      </c>
      <c r="BH185" s="100">
        <f t="shared" si="42"/>
        <v>0</v>
      </c>
      <c r="BI185" s="100">
        <f t="shared" si="43"/>
        <v>0</v>
      </c>
      <c r="BJ185" s="18" t="s">
        <v>11</v>
      </c>
      <c r="BK185" s="100">
        <f t="shared" si="44"/>
        <v>0</v>
      </c>
      <c r="BL185" s="18" t="s">
        <v>201</v>
      </c>
      <c r="BM185" s="18" t="s">
        <v>337</v>
      </c>
    </row>
    <row r="186" spans="2:65" s="1" customFormat="1" ht="25.5" customHeight="1">
      <c r="B186" s="126"/>
      <c r="C186" s="162" t="s">
        <v>338</v>
      </c>
      <c r="D186" s="162" t="s">
        <v>166</v>
      </c>
      <c r="E186" s="163" t="s">
        <v>339</v>
      </c>
      <c r="F186" s="241" t="s">
        <v>340</v>
      </c>
      <c r="G186" s="241"/>
      <c r="H186" s="241"/>
      <c r="I186" s="241"/>
      <c r="J186" s="164" t="s">
        <v>155</v>
      </c>
      <c r="K186" s="165">
        <v>60.953</v>
      </c>
      <c r="L186" s="242">
        <v>0</v>
      </c>
      <c r="M186" s="242"/>
      <c r="N186" s="243">
        <f t="shared" si="35"/>
        <v>0</v>
      </c>
      <c r="O186" s="240"/>
      <c r="P186" s="240"/>
      <c r="Q186" s="240"/>
      <c r="R186" s="129"/>
      <c r="T186" s="159" t="s">
        <v>5</v>
      </c>
      <c r="U186" s="43" t="s">
        <v>49</v>
      </c>
      <c r="V186" s="35"/>
      <c r="W186" s="160">
        <f t="shared" si="36"/>
        <v>0</v>
      </c>
      <c r="X186" s="160">
        <v>0</v>
      </c>
      <c r="Y186" s="160">
        <f t="shared" si="37"/>
        <v>0</v>
      </c>
      <c r="Z186" s="160">
        <v>0</v>
      </c>
      <c r="AA186" s="161">
        <f t="shared" si="38"/>
        <v>0</v>
      </c>
      <c r="AR186" s="18" t="s">
        <v>210</v>
      </c>
      <c r="AT186" s="18" t="s">
        <v>166</v>
      </c>
      <c r="AU186" s="18" t="s">
        <v>104</v>
      </c>
      <c r="AY186" s="18" t="s">
        <v>151</v>
      </c>
      <c r="BE186" s="100">
        <f t="shared" si="39"/>
        <v>0</v>
      </c>
      <c r="BF186" s="100">
        <f t="shared" si="40"/>
        <v>0</v>
      </c>
      <c r="BG186" s="100">
        <f t="shared" si="41"/>
        <v>0</v>
      </c>
      <c r="BH186" s="100">
        <f t="shared" si="42"/>
        <v>0</v>
      </c>
      <c r="BI186" s="100">
        <f t="shared" si="43"/>
        <v>0</v>
      </c>
      <c r="BJ186" s="18" t="s">
        <v>11</v>
      </c>
      <c r="BK186" s="100">
        <f t="shared" si="44"/>
        <v>0</v>
      </c>
      <c r="BL186" s="18" t="s">
        <v>201</v>
      </c>
      <c r="BM186" s="18" t="s">
        <v>341</v>
      </c>
    </row>
    <row r="187" spans="2:65" s="1" customFormat="1" ht="25.5" customHeight="1">
      <c r="B187" s="126"/>
      <c r="C187" s="155" t="s">
        <v>342</v>
      </c>
      <c r="D187" s="155" t="s">
        <v>152</v>
      </c>
      <c r="E187" s="156" t="s">
        <v>343</v>
      </c>
      <c r="F187" s="238" t="s">
        <v>344</v>
      </c>
      <c r="G187" s="238"/>
      <c r="H187" s="238"/>
      <c r="I187" s="238"/>
      <c r="J187" s="157" t="s">
        <v>155</v>
      </c>
      <c r="K187" s="158">
        <v>5.33</v>
      </c>
      <c r="L187" s="239">
        <v>0</v>
      </c>
      <c r="M187" s="239"/>
      <c r="N187" s="240">
        <f t="shared" si="35"/>
        <v>0</v>
      </c>
      <c r="O187" s="240"/>
      <c r="P187" s="240"/>
      <c r="Q187" s="240"/>
      <c r="R187" s="129"/>
      <c r="T187" s="159" t="s">
        <v>5</v>
      </c>
      <c r="U187" s="43" t="s">
        <v>49</v>
      </c>
      <c r="V187" s="35"/>
      <c r="W187" s="160">
        <f t="shared" si="36"/>
        <v>0</v>
      </c>
      <c r="X187" s="160">
        <v>0</v>
      </c>
      <c r="Y187" s="160">
        <f t="shared" si="37"/>
        <v>0</v>
      </c>
      <c r="Z187" s="160">
        <v>0</v>
      </c>
      <c r="AA187" s="161">
        <f t="shared" si="38"/>
        <v>0</v>
      </c>
      <c r="AR187" s="18" t="s">
        <v>201</v>
      </c>
      <c r="AT187" s="18" t="s">
        <v>152</v>
      </c>
      <c r="AU187" s="18" t="s">
        <v>104</v>
      </c>
      <c r="AY187" s="18" t="s">
        <v>151</v>
      </c>
      <c r="BE187" s="100">
        <f t="shared" si="39"/>
        <v>0</v>
      </c>
      <c r="BF187" s="100">
        <f t="shared" si="40"/>
        <v>0</v>
      </c>
      <c r="BG187" s="100">
        <f t="shared" si="41"/>
        <v>0</v>
      </c>
      <c r="BH187" s="100">
        <f t="shared" si="42"/>
        <v>0</v>
      </c>
      <c r="BI187" s="100">
        <f t="shared" si="43"/>
        <v>0</v>
      </c>
      <c r="BJ187" s="18" t="s">
        <v>11</v>
      </c>
      <c r="BK187" s="100">
        <f t="shared" si="44"/>
        <v>0</v>
      </c>
      <c r="BL187" s="18" t="s">
        <v>201</v>
      </c>
      <c r="BM187" s="18" t="s">
        <v>345</v>
      </c>
    </row>
    <row r="188" spans="2:65" s="1" customFormat="1" ht="25.5" customHeight="1">
      <c r="B188" s="126"/>
      <c r="C188" s="162" t="s">
        <v>346</v>
      </c>
      <c r="D188" s="162" t="s">
        <v>166</v>
      </c>
      <c r="E188" s="163" t="s">
        <v>339</v>
      </c>
      <c r="F188" s="241" t="s">
        <v>340</v>
      </c>
      <c r="G188" s="241"/>
      <c r="H188" s="241"/>
      <c r="I188" s="241"/>
      <c r="J188" s="164" t="s">
        <v>155</v>
      </c>
      <c r="K188" s="165">
        <v>5.597</v>
      </c>
      <c r="L188" s="242">
        <v>0</v>
      </c>
      <c r="M188" s="242"/>
      <c r="N188" s="243">
        <f t="shared" si="35"/>
        <v>0</v>
      </c>
      <c r="O188" s="240"/>
      <c r="P188" s="240"/>
      <c r="Q188" s="240"/>
      <c r="R188" s="129"/>
      <c r="T188" s="159" t="s">
        <v>5</v>
      </c>
      <c r="U188" s="43" t="s">
        <v>49</v>
      </c>
      <c r="V188" s="35"/>
      <c r="W188" s="160">
        <f t="shared" si="36"/>
        <v>0</v>
      </c>
      <c r="X188" s="160">
        <v>0</v>
      </c>
      <c r="Y188" s="160">
        <f t="shared" si="37"/>
        <v>0</v>
      </c>
      <c r="Z188" s="160">
        <v>0</v>
      </c>
      <c r="AA188" s="161">
        <f t="shared" si="38"/>
        <v>0</v>
      </c>
      <c r="AR188" s="18" t="s">
        <v>210</v>
      </c>
      <c r="AT188" s="18" t="s">
        <v>166</v>
      </c>
      <c r="AU188" s="18" t="s">
        <v>104</v>
      </c>
      <c r="AY188" s="18" t="s">
        <v>151</v>
      </c>
      <c r="BE188" s="100">
        <f t="shared" si="39"/>
        <v>0</v>
      </c>
      <c r="BF188" s="100">
        <f t="shared" si="40"/>
        <v>0</v>
      </c>
      <c r="BG188" s="100">
        <f t="shared" si="41"/>
        <v>0</v>
      </c>
      <c r="BH188" s="100">
        <f t="shared" si="42"/>
        <v>0</v>
      </c>
      <c r="BI188" s="100">
        <f t="shared" si="43"/>
        <v>0</v>
      </c>
      <c r="BJ188" s="18" t="s">
        <v>11</v>
      </c>
      <c r="BK188" s="100">
        <f t="shared" si="44"/>
        <v>0</v>
      </c>
      <c r="BL188" s="18" t="s">
        <v>201</v>
      </c>
      <c r="BM188" s="18" t="s">
        <v>347</v>
      </c>
    </row>
    <row r="189" spans="2:65" s="1" customFormat="1" ht="25.5" customHeight="1">
      <c r="B189" s="126"/>
      <c r="C189" s="162" t="s">
        <v>348</v>
      </c>
      <c r="D189" s="162" t="s">
        <v>166</v>
      </c>
      <c r="E189" s="163" t="s">
        <v>349</v>
      </c>
      <c r="F189" s="241" t="s">
        <v>350</v>
      </c>
      <c r="G189" s="241"/>
      <c r="H189" s="241"/>
      <c r="I189" s="241"/>
      <c r="J189" s="164" t="s">
        <v>214</v>
      </c>
      <c r="K189" s="165">
        <v>50</v>
      </c>
      <c r="L189" s="242">
        <v>0</v>
      </c>
      <c r="M189" s="242"/>
      <c r="N189" s="243">
        <f t="shared" si="35"/>
        <v>0</v>
      </c>
      <c r="O189" s="240"/>
      <c r="P189" s="240"/>
      <c r="Q189" s="240"/>
      <c r="R189" s="129"/>
      <c r="T189" s="159" t="s">
        <v>5</v>
      </c>
      <c r="U189" s="43" t="s">
        <v>49</v>
      </c>
      <c r="V189" s="35"/>
      <c r="W189" s="160">
        <f t="shared" si="36"/>
        <v>0</v>
      </c>
      <c r="X189" s="160">
        <v>0</v>
      </c>
      <c r="Y189" s="160">
        <f t="shared" si="37"/>
        <v>0</v>
      </c>
      <c r="Z189" s="160">
        <v>0</v>
      </c>
      <c r="AA189" s="161">
        <f t="shared" si="38"/>
        <v>0</v>
      </c>
      <c r="AR189" s="18" t="s">
        <v>210</v>
      </c>
      <c r="AT189" s="18" t="s">
        <v>166</v>
      </c>
      <c r="AU189" s="18" t="s">
        <v>104</v>
      </c>
      <c r="AY189" s="18" t="s">
        <v>151</v>
      </c>
      <c r="BE189" s="100">
        <f t="shared" si="39"/>
        <v>0</v>
      </c>
      <c r="BF189" s="100">
        <f t="shared" si="40"/>
        <v>0</v>
      </c>
      <c r="BG189" s="100">
        <f t="shared" si="41"/>
        <v>0</v>
      </c>
      <c r="BH189" s="100">
        <f t="shared" si="42"/>
        <v>0</v>
      </c>
      <c r="BI189" s="100">
        <f t="shared" si="43"/>
        <v>0</v>
      </c>
      <c r="BJ189" s="18" t="s">
        <v>11</v>
      </c>
      <c r="BK189" s="100">
        <f t="shared" si="44"/>
        <v>0</v>
      </c>
      <c r="BL189" s="18" t="s">
        <v>201</v>
      </c>
      <c r="BM189" s="18" t="s">
        <v>351</v>
      </c>
    </row>
    <row r="190" spans="2:65" s="1" customFormat="1" ht="25.5" customHeight="1">
      <c r="B190" s="126"/>
      <c r="C190" s="155" t="s">
        <v>352</v>
      </c>
      <c r="D190" s="155" t="s">
        <v>152</v>
      </c>
      <c r="E190" s="156" t="s">
        <v>353</v>
      </c>
      <c r="F190" s="238" t="s">
        <v>354</v>
      </c>
      <c r="G190" s="238"/>
      <c r="H190" s="238"/>
      <c r="I190" s="238"/>
      <c r="J190" s="157" t="s">
        <v>155</v>
      </c>
      <c r="K190" s="158">
        <v>186.473</v>
      </c>
      <c r="L190" s="239">
        <v>0</v>
      </c>
      <c r="M190" s="239"/>
      <c r="N190" s="240">
        <f t="shared" si="35"/>
        <v>0</v>
      </c>
      <c r="O190" s="240"/>
      <c r="P190" s="240"/>
      <c r="Q190" s="240"/>
      <c r="R190" s="129"/>
      <c r="T190" s="159" t="s">
        <v>5</v>
      </c>
      <c r="U190" s="43" t="s">
        <v>49</v>
      </c>
      <c r="V190" s="35"/>
      <c r="W190" s="160">
        <f t="shared" si="36"/>
        <v>0</v>
      </c>
      <c r="X190" s="160">
        <v>0.0002</v>
      </c>
      <c r="Y190" s="160">
        <f t="shared" si="37"/>
        <v>0.037294600000000004</v>
      </c>
      <c r="Z190" s="160">
        <v>0</v>
      </c>
      <c r="AA190" s="161">
        <f t="shared" si="38"/>
        <v>0</v>
      </c>
      <c r="AR190" s="18" t="s">
        <v>201</v>
      </c>
      <c r="AT190" s="18" t="s">
        <v>152</v>
      </c>
      <c r="AU190" s="18" t="s">
        <v>104</v>
      </c>
      <c r="AY190" s="18" t="s">
        <v>151</v>
      </c>
      <c r="BE190" s="100">
        <f t="shared" si="39"/>
        <v>0</v>
      </c>
      <c r="BF190" s="100">
        <f t="shared" si="40"/>
        <v>0</v>
      </c>
      <c r="BG190" s="100">
        <f t="shared" si="41"/>
        <v>0</v>
      </c>
      <c r="BH190" s="100">
        <f t="shared" si="42"/>
        <v>0</v>
      </c>
      <c r="BI190" s="100">
        <f t="shared" si="43"/>
        <v>0</v>
      </c>
      <c r="BJ190" s="18" t="s">
        <v>11</v>
      </c>
      <c r="BK190" s="100">
        <f t="shared" si="44"/>
        <v>0</v>
      </c>
      <c r="BL190" s="18" t="s">
        <v>201</v>
      </c>
      <c r="BM190" s="18" t="s">
        <v>355</v>
      </c>
    </row>
    <row r="191" spans="2:65" s="1" customFormat="1" ht="38.25" customHeight="1">
      <c r="B191" s="126"/>
      <c r="C191" s="155" t="s">
        <v>356</v>
      </c>
      <c r="D191" s="155" t="s">
        <v>152</v>
      </c>
      <c r="E191" s="156" t="s">
        <v>357</v>
      </c>
      <c r="F191" s="238" t="s">
        <v>358</v>
      </c>
      <c r="G191" s="238"/>
      <c r="H191" s="238"/>
      <c r="I191" s="238"/>
      <c r="J191" s="157" t="s">
        <v>155</v>
      </c>
      <c r="K191" s="158">
        <v>186.473</v>
      </c>
      <c r="L191" s="239">
        <v>0</v>
      </c>
      <c r="M191" s="239"/>
      <c r="N191" s="240">
        <f t="shared" si="35"/>
        <v>0</v>
      </c>
      <c r="O191" s="240"/>
      <c r="P191" s="240"/>
      <c r="Q191" s="240"/>
      <c r="R191" s="129"/>
      <c r="T191" s="159" t="s">
        <v>5</v>
      </c>
      <c r="U191" s="43" t="s">
        <v>49</v>
      </c>
      <c r="V191" s="35"/>
      <c r="W191" s="160">
        <f t="shared" si="36"/>
        <v>0</v>
      </c>
      <c r="X191" s="160">
        <v>0.00029</v>
      </c>
      <c r="Y191" s="160">
        <f t="shared" si="37"/>
        <v>0.05407717</v>
      </c>
      <c r="Z191" s="160">
        <v>0</v>
      </c>
      <c r="AA191" s="161">
        <f t="shared" si="38"/>
        <v>0</v>
      </c>
      <c r="AR191" s="18" t="s">
        <v>201</v>
      </c>
      <c r="AT191" s="18" t="s">
        <v>152</v>
      </c>
      <c r="AU191" s="18" t="s">
        <v>104</v>
      </c>
      <c r="AY191" s="18" t="s">
        <v>151</v>
      </c>
      <c r="BE191" s="100">
        <f t="shared" si="39"/>
        <v>0</v>
      </c>
      <c r="BF191" s="100">
        <f t="shared" si="40"/>
        <v>0</v>
      </c>
      <c r="BG191" s="100">
        <f t="shared" si="41"/>
        <v>0</v>
      </c>
      <c r="BH191" s="100">
        <f t="shared" si="42"/>
        <v>0</v>
      </c>
      <c r="BI191" s="100">
        <f t="shared" si="43"/>
        <v>0</v>
      </c>
      <c r="BJ191" s="18" t="s">
        <v>11</v>
      </c>
      <c r="BK191" s="100">
        <f t="shared" si="44"/>
        <v>0</v>
      </c>
      <c r="BL191" s="18" t="s">
        <v>201</v>
      </c>
      <c r="BM191" s="18" t="s">
        <v>359</v>
      </c>
    </row>
    <row r="192" spans="2:65" s="1" customFormat="1" ht="38.25" customHeight="1">
      <c r="B192" s="126"/>
      <c r="C192" s="155" t="s">
        <v>360</v>
      </c>
      <c r="D192" s="155" t="s">
        <v>152</v>
      </c>
      <c r="E192" s="156" t="s">
        <v>361</v>
      </c>
      <c r="F192" s="238" t="s">
        <v>362</v>
      </c>
      <c r="G192" s="238"/>
      <c r="H192" s="238"/>
      <c r="I192" s="238"/>
      <c r="J192" s="157" t="s">
        <v>155</v>
      </c>
      <c r="K192" s="158">
        <v>128.423</v>
      </c>
      <c r="L192" s="239">
        <v>0</v>
      </c>
      <c r="M192" s="239"/>
      <c r="N192" s="240">
        <f t="shared" si="35"/>
        <v>0</v>
      </c>
      <c r="O192" s="240"/>
      <c r="P192" s="240"/>
      <c r="Q192" s="240"/>
      <c r="R192" s="129"/>
      <c r="T192" s="159" t="s">
        <v>5</v>
      </c>
      <c r="U192" s="43" t="s">
        <v>49</v>
      </c>
      <c r="V192" s="35"/>
      <c r="W192" s="160">
        <f t="shared" si="36"/>
        <v>0</v>
      </c>
      <c r="X192" s="160">
        <v>1E-05</v>
      </c>
      <c r="Y192" s="160">
        <f t="shared" si="37"/>
        <v>0.0012842300000000001</v>
      </c>
      <c r="Z192" s="160">
        <v>0</v>
      </c>
      <c r="AA192" s="161">
        <f t="shared" si="38"/>
        <v>0</v>
      </c>
      <c r="AR192" s="18" t="s">
        <v>201</v>
      </c>
      <c r="AT192" s="18" t="s">
        <v>152</v>
      </c>
      <c r="AU192" s="18" t="s">
        <v>104</v>
      </c>
      <c r="AY192" s="18" t="s">
        <v>151</v>
      </c>
      <c r="BE192" s="100">
        <f t="shared" si="39"/>
        <v>0</v>
      </c>
      <c r="BF192" s="100">
        <f t="shared" si="40"/>
        <v>0</v>
      </c>
      <c r="BG192" s="100">
        <f t="shared" si="41"/>
        <v>0</v>
      </c>
      <c r="BH192" s="100">
        <f t="shared" si="42"/>
        <v>0</v>
      </c>
      <c r="BI192" s="100">
        <f t="shared" si="43"/>
        <v>0</v>
      </c>
      <c r="BJ192" s="18" t="s">
        <v>11</v>
      </c>
      <c r="BK192" s="100">
        <f t="shared" si="44"/>
        <v>0</v>
      </c>
      <c r="BL192" s="18" t="s">
        <v>201</v>
      </c>
      <c r="BM192" s="18" t="s">
        <v>363</v>
      </c>
    </row>
    <row r="193" spans="2:63" s="9" customFormat="1" ht="37.35" customHeight="1">
      <c r="B193" s="144"/>
      <c r="C193" s="145"/>
      <c r="D193" s="146" t="s">
        <v>123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252">
        <f>BK193</f>
        <v>0</v>
      </c>
      <c r="O193" s="253"/>
      <c r="P193" s="253"/>
      <c r="Q193" s="253"/>
      <c r="R193" s="147"/>
      <c r="T193" s="148"/>
      <c r="U193" s="145"/>
      <c r="V193" s="145"/>
      <c r="W193" s="149">
        <f>W194</f>
        <v>0</v>
      </c>
      <c r="X193" s="145"/>
      <c r="Y193" s="149">
        <f>Y194</f>
        <v>0</v>
      </c>
      <c r="Z193" s="145"/>
      <c r="AA193" s="150">
        <f>AA194</f>
        <v>0</v>
      </c>
      <c r="AR193" s="151" t="s">
        <v>161</v>
      </c>
      <c r="AT193" s="152" t="s">
        <v>83</v>
      </c>
      <c r="AU193" s="152" t="s">
        <v>84</v>
      </c>
      <c r="AY193" s="151" t="s">
        <v>151</v>
      </c>
      <c r="BK193" s="153">
        <f>BK194</f>
        <v>0</v>
      </c>
    </row>
    <row r="194" spans="2:63" s="9" customFormat="1" ht="19.9" customHeight="1">
      <c r="B194" s="144"/>
      <c r="C194" s="145"/>
      <c r="D194" s="154" t="s">
        <v>124</v>
      </c>
      <c r="E194" s="154"/>
      <c r="F194" s="154"/>
      <c r="G194" s="154"/>
      <c r="H194" s="154"/>
      <c r="I194" s="154"/>
      <c r="J194" s="154"/>
      <c r="K194" s="154"/>
      <c r="L194" s="154"/>
      <c r="M194" s="154"/>
      <c r="N194" s="248">
        <f>BK194</f>
        <v>0</v>
      </c>
      <c r="O194" s="249"/>
      <c r="P194" s="249"/>
      <c r="Q194" s="249"/>
      <c r="R194" s="147"/>
      <c r="T194" s="148"/>
      <c r="U194" s="145"/>
      <c r="V194" s="145"/>
      <c r="W194" s="149">
        <f>SUM(W195:W197)</f>
        <v>0</v>
      </c>
      <c r="X194" s="145"/>
      <c r="Y194" s="149">
        <f>SUM(Y195:Y197)</f>
        <v>0</v>
      </c>
      <c r="Z194" s="145"/>
      <c r="AA194" s="150">
        <f>SUM(AA195:AA197)</f>
        <v>0</v>
      </c>
      <c r="AR194" s="151" t="s">
        <v>161</v>
      </c>
      <c r="AT194" s="152" t="s">
        <v>83</v>
      </c>
      <c r="AU194" s="152" t="s">
        <v>11</v>
      </c>
      <c r="AY194" s="151" t="s">
        <v>151</v>
      </c>
      <c r="BK194" s="153">
        <f>SUM(BK195:BK197)</f>
        <v>0</v>
      </c>
    </row>
    <row r="195" spans="2:65" s="1" customFormat="1" ht="25.5" customHeight="1">
      <c r="B195" s="126"/>
      <c r="C195" s="155" t="s">
        <v>364</v>
      </c>
      <c r="D195" s="155" t="s">
        <v>152</v>
      </c>
      <c r="E195" s="156" t="s">
        <v>365</v>
      </c>
      <c r="F195" s="238" t="s">
        <v>366</v>
      </c>
      <c r="G195" s="238"/>
      <c r="H195" s="238"/>
      <c r="I195" s="238"/>
      <c r="J195" s="157" t="s">
        <v>367</v>
      </c>
      <c r="K195" s="158">
        <v>1</v>
      </c>
      <c r="L195" s="239">
        <v>0</v>
      </c>
      <c r="M195" s="239"/>
      <c r="N195" s="240">
        <f>ROUND(L195*K195,0)</f>
        <v>0</v>
      </c>
      <c r="O195" s="240"/>
      <c r="P195" s="240"/>
      <c r="Q195" s="240"/>
      <c r="R195" s="129"/>
      <c r="T195" s="159" t="s">
        <v>5</v>
      </c>
      <c r="U195" s="43" t="s">
        <v>49</v>
      </c>
      <c r="V195" s="35"/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8" t="s">
        <v>368</v>
      </c>
      <c r="AT195" s="18" t="s">
        <v>152</v>
      </c>
      <c r="AU195" s="18" t="s">
        <v>104</v>
      </c>
      <c r="AY195" s="18" t="s">
        <v>151</v>
      </c>
      <c r="BE195" s="100">
        <f>IF(U195="základní",N195,0)</f>
        <v>0</v>
      </c>
      <c r="BF195" s="100">
        <f>IF(U195="snížená",N195,0)</f>
        <v>0</v>
      </c>
      <c r="BG195" s="100">
        <f>IF(U195="zákl. přenesená",N195,0)</f>
        <v>0</v>
      </c>
      <c r="BH195" s="100">
        <f>IF(U195="sníž. přenesená",N195,0)</f>
        <v>0</v>
      </c>
      <c r="BI195" s="100">
        <f>IF(U195="nulová",N195,0)</f>
        <v>0</v>
      </c>
      <c r="BJ195" s="18" t="s">
        <v>11</v>
      </c>
      <c r="BK195" s="100">
        <f>ROUND(L195*K195,0)</f>
        <v>0</v>
      </c>
      <c r="BL195" s="18" t="s">
        <v>368</v>
      </c>
      <c r="BM195" s="18" t="s">
        <v>369</v>
      </c>
    </row>
    <row r="196" spans="2:65" s="1" customFormat="1" ht="25.5" customHeight="1">
      <c r="B196" s="126"/>
      <c r="C196" s="155" t="s">
        <v>370</v>
      </c>
      <c r="D196" s="155" t="s">
        <v>152</v>
      </c>
      <c r="E196" s="156" t="s">
        <v>371</v>
      </c>
      <c r="F196" s="238" t="s">
        <v>372</v>
      </c>
      <c r="G196" s="238"/>
      <c r="H196" s="238"/>
      <c r="I196" s="238"/>
      <c r="J196" s="157" t="s">
        <v>367</v>
      </c>
      <c r="K196" s="158">
        <v>1</v>
      </c>
      <c r="L196" s="239">
        <v>0</v>
      </c>
      <c r="M196" s="239"/>
      <c r="N196" s="240">
        <f>ROUND(L196*K196,0)</f>
        <v>0</v>
      </c>
      <c r="O196" s="240"/>
      <c r="P196" s="240"/>
      <c r="Q196" s="240"/>
      <c r="R196" s="129"/>
      <c r="T196" s="159" t="s">
        <v>5</v>
      </c>
      <c r="U196" s="43" t="s">
        <v>49</v>
      </c>
      <c r="V196" s="35"/>
      <c r="W196" s="160">
        <f>V196*K196</f>
        <v>0</v>
      </c>
      <c r="X196" s="160">
        <v>0</v>
      </c>
      <c r="Y196" s="160">
        <f>X196*K196</f>
        <v>0</v>
      </c>
      <c r="Z196" s="160">
        <v>0</v>
      </c>
      <c r="AA196" s="161">
        <f>Z196*K196</f>
        <v>0</v>
      </c>
      <c r="AR196" s="18" t="s">
        <v>368</v>
      </c>
      <c r="AT196" s="18" t="s">
        <v>152</v>
      </c>
      <c r="AU196" s="18" t="s">
        <v>104</v>
      </c>
      <c r="AY196" s="18" t="s">
        <v>151</v>
      </c>
      <c r="BE196" s="100">
        <f>IF(U196="základní",N196,0)</f>
        <v>0</v>
      </c>
      <c r="BF196" s="100">
        <f>IF(U196="snížená",N196,0)</f>
        <v>0</v>
      </c>
      <c r="BG196" s="100">
        <f>IF(U196="zákl. přenesená",N196,0)</f>
        <v>0</v>
      </c>
      <c r="BH196" s="100">
        <f>IF(U196="sníž. přenesená",N196,0)</f>
        <v>0</v>
      </c>
      <c r="BI196" s="100">
        <f>IF(U196="nulová",N196,0)</f>
        <v>0</v>
      </c>
      <c r="BJ196" s="18" t="s">
        <v>11</v>
      </c>
      <c r="BK196" s="100">
        <f>ROUND(L196*K196,0)</f>
        <v>0</v>
      </c>
      <c r="BL196" s="18" t="s">
        <v>368</v>
      </c>
      <c r="BM196" s="18" t="s">
        <v>373</v>
      </c>
    </row>
    <row r="197" spans="2:65" s="1" customFormat="1" ht="38.25" customHeight="1">
      <c r="B197" s="126"/>
      <c r="C197" s="162" t="s">
        <v>374</v>
      </c>
      <c r="D197" s="162" t="s">
        <v>166</v>
      </c>
      <c r="E197" s="163" t="s">
        <v>375</v>
      </c>
      <c r="F197" s="241" t="s">
        <v>376</v>
      </c>
      <c r="G197" s="241"/>
      <c r="H197" s="241"/>
      <c r="I197" s="241"/>
      <c r="J197" s="164" t="s">
        <v>164</v>
      </c>
      <c r="K197" s="165">
        <v>12</v>
      </c>
      <c r="L197" s="242">
        <v>0</v>
      </c>
      <c r="M197" s="242"/>
      <c r="N197" s="243">
        <f>ROUND(L197*K197,0)</f>
        <v>0</v>
      </c>
      <c r="O197" s="240"/>
      <c r="P197" s="240"/>
      <c r="Q197" s="240"/>
      <c r="R197" s="129"/>
      <c r="T197" s="159" t="s">
        <v>5</v>
      </c>
      <c r="U197" s="43" t="s">
        <v>49</v>
      </c>
      <c r="V197" s="35"/>
      <c r="W197" s="160">
        <f>V197*K197</f>
        <v>0</v>
      </c>
      <c r="X197" s="160">
        <v>0</v>
      </c>
      <c r="Y197" s="160">
        <f>X197*K197</f>
        <v>0</v>
      </c>
      <c r="Z197" s="160">
        <v>0</v>
      </c>
      <c r="AA197" s="161">
        <f>Z197*K197</f>
        <v>0</v>
      </c>
      <c r="AR197" s="18" t="s">
        <v>377</v>
      </c>
      <c r="AT197" s="18" t="s">
        <v>166</v>
      </c>
      <c r="AU197" s="18" t="s">
        <v>104</v>
      </c>
      <c r="AY197" s="18" t="s">
        <v>151</v>
      </c>
      <c r="BE197" s="100">
        <f>IF(U197="základní",N197,0)</f>
        <v>0</v>
      </c>
      <c r="BF197" s="100">
        <f>IF(U197="snížená",N197,0)</f>
        <v>0</v>
      </c>
      <c r="BG197" s="100">
        <f>IF(U197="zákl. přenesená",N197,0)</f>
        <v>0</v>
      </c>
      <c r="BH197" s="100">
        <f>IF(U197="sníž. přenesená",N197,0)</f>
        <v>0</v>
      </c>
      <c r="BI197" s="100">
        <f>IF(U197="nulová",N197,0)</f>
        <v>0</v>
      </c>
      <c r="BJ197" s="18" t="s">
        <v>11</v>
      </c>
      <c r="BK197" s="100">
        <f>ROUND(L197*K197,0)</f>
        <v>0</v>
      </c>
      <c r="BL197" s="18" t="s">
        <v>368</v>
      </c>
      <c r="BM197" s="18" t="s">
        <v>378</v>
      </c>
    </row>
    <row r="198" spans="2:63" s="9" customFormat="1" ht="37.35" customHeight="1">
      <c r="B198" s="144"/>
      <c r="C198" s="145"/>
      <c r="D198" s="146" t="s">
        <v>125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252">
        <f>BK198</f>
        <v>0</v>
      </c>
      <c r="O198" s="253"/>
      <c r="P198" s="253"/>
      <c r="Q198" s="253"/>
      <c r="R198" s="147"/>
      <c r="T198" s="148"/>
      <c r="U198" s="145"/>
      <c r="V198" s="145"/>
      <c r="W198" s="149">
        <f>W199</f>
        <v>0</v>
      </c>
      <c r="X198" s="145"/>
      <c r="Y198" s="149">
        <f>Y199</f>
        <v>0</v>
      </c>
      <c r="Z198" s="145"/>
      <c r="AA198" s="150">
        <f>AA199</f>
        <v>0</v>
      </c>
      <c r="AR198" s="151" t="s">
        <v>171</v>
      </c>
      <c r="AT198" s="152" t="s">
        <v>83</v>
      </c>
      <c r="AU198" s="152" t="s">
        <v>84</v>
      </c>
      <c r="AY198" s="151" t="s">
        <v>151</v>
      </c>
      <c r="BK198" s="153">
        <f>BK199</f>
        <v>0</v>
      </c>
    </row>
    <row r="199" spans="2:63" s="9" customFormat="1" ht="19.9" customHeight="1">
      <c r="B199" s="144"/>
      <c r="C199" s="145"/>
      <c r="D199" s="154" t="s">
        <v>126</v>
      </c>
      <c r="E199" s="154"/>
      <c r="F199" s="154"/>
      <c r="G199" s="154"/>
      <c r="H199" s="154"/>
      <c r="I199" s="154"/>
      <c r="J199" s="154"/>
      <c r="K199" s="154"/>
      <c r="L199" s="154"/>
      <c r="M199" s="154"/>
      <c r="N199" s="248">
        <f>BK199</f>
        <v>0</v>
      </c>
      <c r="O199" s="249"/>
      <c r="P199" s="249"/>
      <c r="Q199" s="249"/>
      <c r="R199" s="147"/>
      <c r="T199" s="148"/>
      <c r="U199" s="145"/>
      <c r="V199" s="145"/>
      <c r="W199" s="149">
        <f>W200</f>
        <v>0</v>
      </c>
      <c r="X199" s="145"/>
      <c r="Y199" s="149">
        <f>Y200</f>
        <v>0</v>
      </c>
      <c r="Z199" s="145"/>
      <c r="AA199" s="150">
        <f>AA200</f>
        <v>0</v>
      </c>
      <c r="AR199" s="151" t="s">
        <v>171</v>
      </c>
      <c r="AT199" s="152" t="s">
        <v>83</v>
      </c>
      <c r="AU199" s="152" t="s">
        <v>11</v>
      </c>
      <c r="AY199" s="151" t="s">
        <v>151</v>
      </c>
      <c r="BK199" s="153">
        <f>BK200</f>
        <v>0</v>
      </c>
    </row>
    <row r="200" spans="2:65" s="1" customFormat="1" ht="16.5" customHeight="1">
      <c r="B200" s="126"/>
      <c r="C200" s="155" t="s">
        <v>379</v>
      </c>
      <c r="D200" s="155" t="s">
        <v>152</v>
      </c>
      <c r="E200" s="156" t="s">
        <v>380</v>
      </c>
      <c r="F200" s="238" t="s">
        <v>93</v>
      </c>
      <c r="G200" s="238"/>
      <c r="H200" s="238"/>
      <c r="I200" s="238"/>
      <c r="J200" s="157" t="s">
        <v>367</v>
      </c>
      <c r="K200" s="158">
        <v>1</v>
      </c>
      <c r="L200" s="239">
        <v>0</v>
      </c>
      <c r="M200" s="239"/>
      <c r="N200" s="240">
        <f>ROUND(L200*K200,0)</f>
        <v>0</v>
      </c>
      <c r="O200" s="240"/>
      <c r="P200" s="240"/>
      <c r="Q200" s="240"/>
      <c r="R200" s="129"/>
      <c r="T200" s="159" t="s">
        <v>5</v>
      </c>
      <c r="U200" s="43" t="s">
        <v>49</v>
      </c>
      <c r="V200" s="35"/>
      <c r="W200" s="160">
        <f>V200*K200</f>
        <v>0</v>
      </c>
      <c r="X200" s="160">
        <v>0</v>
      </c>
      <c r="Y200" s="160">
        <f>X200*K200</f>
        <v>0</v>
      </c>
      <c r="Z200" s="160">
        <v>0</v>
      </c>
      <c r="AA200" s="161">
        <f>Z200*K200</f>
        <v>0</v>
      </c>
      <c r="AR200" s="18" t="s">
        <v>381</v>
      </c>
      <c r="AT200" s="18" t="s">
        <v>152</v>
      </c>
      <c r="AU200" s="18" t="s">
        <v>104</v>
      </c>
      <c r="AY200" s="18" t="s">
        <v>151</v>
      </c>
      <c r="BE200" s="100">
        <f>IF(U200="základní",N200,0)</f>
        <v>0</v>
      </c>
      <c r="BF200" s="100">
        <f>IF(U200="snížená",N200,0)</f>
        <v>0</v>
      </c>
      <c r="BG200" s="100">
        <f>IF(U200="zákl. přenesená",N200,0)</f>
        <v>0</v>
      </c>
      <c r="BH200" s="100">
        <f>IF(U200="sníž. přenesená",N200,0)</f>
        <v>0</v>
      </c>
      <c r="BI200" s="100">
        <f>IF(U200="nulová",N200,0)</f>
        <v>0</v>
      </c>
      <c r="BJ200" s="18" t="s">
        <v>11</v>
      </c>
      <c r="BK200" s="100">
        <f>ROUND(L200*K200,0)</f>
        <v>0</v>
      </c>
      <c r="BL200" s="18" t="s">
        <v>381</v>
      </c>
      <c r="BM200" s="18" t="s">
        <v>382</v>
      </c>
    </row>
    <row r="201" spans="2:63" s="1" customFormat="1" ht="49.9" customHeight="1">
      <c r="B201" s="34"/>
      <c r="C201" s="35"/>
      <c r="D201" s="146" t="s">
        <v>383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254">
        <f aca="true" t="shared" si="45" ref="N201:N206">BK201</f>
        <v>0</v>
      </c>
      <c r="O201" s="255"/>
      <c r="P201" s="255"/>
      <c r="Q201" s="255"/>
      <c r="R201" s="36"/>
      <c r="T201" s="167"/>
      <c r="U201" s="35"/>
      <c r="V201" s="35"/>
      <c r="W201" s="35"/>
      <c r="X201" s="35"/>
      <c r="Y201" s="35"/>
      <c r="Z201" s="35"/>
      <c r="AA201" s="73"/>
      <c r="AT201" s="18" t="s">
        <v>83</v>
      </c>
      <c r="AU201" s="18" t="s">
        <v>84</v>
      </c>
      <c r="AY201" s="18" t="s">
        <v>384</v>
      </c>
      <c r="BK201" s="100">
        <f>SUM(BK202:BK206)</f>
        <v>0</v>
      </c>
    </row>
    <row r="202" spans="2:63" s="1" customFormat="1" ht="22.35" customHeight="1">
      <c r="B202" s="34"/>
      <c r="C202" s="168" t="s">
        <v>5</v>
      </c>
      <c r="D202" s="168" t="s">
        <v>152</v>
      </c>
      <c r="E202" s="169" t="s">
        <v>5</v>
      </c>
      <c r="F202" s="244" t="s">
        <v>5</v>
      </c>
      <c r="G202" s="244"/>
      <c r="H202" s="244"/>
      <c r="I202" s="244"/>
      <c r="J202" s="170" t="s">
        <v>5</v>
      </c>
      <c r="K202" s="166"/>
      <c r="L202" s="239"/>
      <c r="M202" s="245"/>
      <c r="N202" s="245">
        <f t="shared" si="45"/>
        <v>0</v>
      </c>
      <c r="O202" s="245"/>
      <c r="P202" s="245"/>
      <c r="Q202" s="245"/>
      <c r="R202" s="36"/>
      <c r="T202" s="159" t="s">
        <v>5</v>
      </c>
      <c r="U202" s="171" t="s">
        <v>49</v>
      </c>
      <c r="V202" s="35"/>
      <c r="W202" s="35"/>
      <c r="X202" s="35"/>
      <c r="Y202" s="35"/>
      <c r="Z202" s="35"/>
      <c r="AA202" s="73"/>
      <c r="AT202" s="18" t="s">
        <v>384</v>
      </c>
      <c r="AU202" s="18" t="s">
        <v>11</v>
      </c>
      <c r="AY202" s="18" t="s">
        <v>384</v>
      </c>
      <c r="BE202" s="100">
        <f>IF(U202="základní",N202,0)</f>
        <v>0</v>
      </c>
      <c r="BF202" s="100">
        <f>IF(U202="snížená",N202,0)</f>
        <v>0</v>
      </c>
      <c r="BG202" s="100">
        <f>IF(U202="zákl. přenesená",N202,0)</f>
        <v>0</v>
      </c>
      <c r="BH202" s="100">
        <f>IF(U202="sníž. přenesená",N202,0)</f>
        <v>0</v>
      </c>
      <c r="BI202" s="100">
        <f>IF(U202="nulová",N202,0)</f>
        <v>0</v>
      </c>
      <c r="BJ202" s="18" t="s">
        <v>11</v>
      </c>
      <c r="BK202" s="100">
        <f>L202*K202</f>
        <v>0</v>
      </c>
    </row>
    <row r="203" spans="2:63" s="1" customFormat="1" ht="22.35" customHeight="1">
      <c r="B203" s="34"/>
      <c r="C203" s="168" t="s">
        <v>5</v>
      </c>
      <c r="D203" s="168" t="s">
        <v>152</v>
      </c>
      <c r="E203" s="169" t="s">
        <v>5</v>
      </c>
      <c r="F203" s="244" t="s">
        <v>5</v>
      </c>
      <c r="G203" s="244"/>
      <c r="H203" s="244"/>
      <c r="I203" s="244"/>
      <c r="J203" s="170" t="s">
        <v>5</v>
      </c>
      <c r="K203" s="166"/>
      <c r="L203" s="239"/>
      <c r="M203" s="245"/>
      <c r="N203" s="245">
        <f t="shared" si="45"/>
        <v>0</v>
      </c>
      <c r="O203" s="245"/>
      <c r="P203" s="245"/>
      <c r="Q203" s="245"/>
      <c r="R203" s="36"/>
      <c r="T203" s="159" t="s">
        <v>5</v>
      </c>
      <c r="U203" s="171" t="s">
        <v>49</v>
      </c>
      <c r="V203" s="35"/>
      <c r="W203" s="35"/>
      <c r="X203" s="35"/>
      <c r="Y203" s="35"/>
      <c r="Z203" s="35"/>
      <c r="AA203" s="73"/>
      <c r="AT203" s="18" t="s">
        <v>384</v>
      </c>
      <c r="AU203" s="18" t="s">
        <v>11</v>
      </c>
      <c r="AY203" s="18" t="s">
        <v>384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8" t="s">
        <v>11</v>
      </c>
      <c r="BK203" s="100">
        <f>L203*K203</f>
        <v>0</v>
      </c>
    </row>
    <row r="204" spans="2:63" s="1" customFormat="1" ht="22.35" customHeight="1">
      <c r="B204" s="34"/>
      <c r="C204" s="168" t="s">
        <v>5</v>
      </c>
      <c r="D204" s="168" t="s">
        <v>152</v>
      </c>
      <c r="E204" s="169" t="s">
        <v>5</v>
      </c>
      <c r="F204" s="244" t="s">
        <v>5</v>
      </c>
      <c r="G204" s="244"/>
      <c r="H204" s="244"/>
      <c r="I204" s="244"/>
      <c r="J204" s="170" t="s">
        <v>5</v>
      </c>
      <c r="K204" s="166"/>
      <c r="L204" s="239"/>
      <c r="M204" s="245"/>
      <c r="N204" s="245">
        <f t="shared" si="45"/>
        <v>0</v>
      </c>
      <c r="O204" s="245"/>
      <c r="P204" s="245"/>
      <c r="Q204" s="245"/>
      <c r="R204" s="36"/>
      <c r="T204" s="159" t="s">
        <v>5</v>
      </c>
      <c r="U204" s="171" t="s">
        <v>49</v>
      </c>
      <c r="V204" s="35"/>
      <c r="W204" s="35"/>
      <c r="X204" s="35"/>
      <c r="Y204" s="35"/>
      <c r="Z204" s="35"/>
      <c r="AA204" s="73"/>
      <c r="AT204" s="18" t="s">
        <v>384</v>
      </c>
      <c r="AU204" s="18" t="s">
        <v>11</v>
      </c>
      <c r="AY204" s="18" t="s">
        <v>384</v>
      </c>
      <c r="BE204" s="100">
        <f>IF(U204="základní",N204,0)</f>
        <v>0</v>
      </c>
      <c r="BF204" s="100">
        <f>IF(U204="snížená",N204,0)</f>
        <v>0</v>
      </c>
      <c r="BG204" s="100">
        <f>IF(U204="zákl. přenesená",N204,0)</f>
        <v>0</v>
      </c>
      <c r="BH204" s="100">
        <f>IF(U204="sníž. přenesená",N204,0)</f>
        <v>0</v>
      </c>
      <c r="BI204" s="100">
        <f>IF(U204="nulová",N204,0)</f>
        <v>0</v>
      </c>
      <c r="BJ204" s="18" t="s">
        <v>11</v>
      </c>
      <c r="BK204" s="100">
        <f>L204*K204</f>
        <v>0</v>
      </c>
    </row>
    <row r="205" spans="2:63" s="1" customFormat="1" ht="22.35" customHeight="1">
      <c r="B205" s="34"/>
      <c r="C205" s="168" t="s">
        <v>5</v>
      </c>
      <c r="D205" s="168" t="s">
        <v>152</v>
      </c>
      <c r="E205" s="169" t="s">
        <v>5</v>
      </c>
      <c r="F205" s="244" t="s">
        <v>5</v>
      </c>
      <c r="G205" s="244"/>
      <c r="H205" s="244"/>
      <c r="I205" s="244"/>
      <c r="J205" s="170" t="s">
        <v>5</v>
      </c>
      <c r="K205" s="166"/>
      <c r="L205" s="239"/>
      <c r="M205" s="245"/>
      <c r="N205" s="245">
        <f t="shared" si="45"/>
        <v>0</v>
      </c>
      <c r="O205" s="245"/>
      <c r="P205" s="245"/>
      <c r="Q205" s="245"/>
      <c r="R205" s="36"/>
      <c r="T205" s="159" t="s">
        <v>5</v>
      </c>
      <c r="U205" s="171" t="s">
        <v>49</v>
      </c>
      <c r="V205" s="35"/>
      <c r="W205" s="35"/>
      <c r="X205" s="35"/>
      <c r="Y205" s="35"/>
      <c r="Z205" s="35"/>
      <c r="AA205" s="73"/>
      <c r="AT205" s="18" t="s">
        <v>384</v>
      </c>
      <c r="AU205" s="18" t="s">
        <v>11</v>
      </c>
      <c r="AY205" s="18" t="s">
        <v>384</v>
      </c>
      <c r="BE205" s="100">
        <f>IF(U205="základní",N205,0)</f>
        <v>0</v>
      </c>
      <c r="BF205" s="100">
        <f>IF(U205="snížená",N205,0)</f>
        <v>0</v>
      </c>
      <c r="BG205" s="100">
        <f>IF(U205="zákl. přenesená",N205,0)</f>
        <v>0</v>
      </c>
      <c r="BH205" s="100">
        <f>IF(U205="sníž. přenesená",N205,0)</f>
        <v>0</v>
      </c>
      <c r="BI205" s="100">
        <f>IF(U205="nulová",N205,0)</f>
        <v>0</v>
      </c>
      <c r="BJ205" s="18" t="s">
        <v>11</v>
      </c>
      <c r="BK205" s="100">
        <f>L205*K205</f>
        <v>0</v>
      </c>
    </row>
    <row r="206" spans="2:63" s="1" customFormat="1" ht="22.35" customHeight="1">
      <c r="B206" s="34"/>
      <c r="C206" s="168" t="s">
        <v>5</v>
      </c>
      <c r="D206" s="168" t="s">
        <v>152</v>
      </c>
      <c r="E206" s="169" t="s">
        <v>5</v>
      </c>
      <c r="F206" s="244" t="s">
        <v>5</v>
      </c>
      <c r="G206" s="244"/>
      <c r="H206" s="244"/>
      <c r="I206" s="244"/>
      <c r="J206" s="170" t="s">
        <v>5</v>
      </c>
      <c r="K206" s="166"/>
      <c r="L206" s="239"/>
      <c r="M206" s="245"/>
      <c r="N206" s="245">
        <f t="shared" si="45"/>
        <v>0</v>
      </c>
      <c r="O206" s="245"/>
      <c r="P206" s="245"/>
      <c r="Q206" s="245"/>
      <c r="R206" s="36"/>
      <c r="T206" s="159" t="s">
        <v>5</v>
      </c>
      <c r="U206" s="171" t="s">
        <v>49</v>
      </c>
      <c r="V206" s="55"/>
      <c r="W206" s="55"/>
      <c r="X206" s="55"/>
      <c r="Y206" s="55"/>
      <c r="Z206" s="55"/>
      <c r="AA206" s="57"/>
      <c r="AT206" s="18" t="s">
        <v>384</v>
      </c>
      <c r="AU206" s="18" t="s">
        <v>11</v>
      </c>
      <c r="AY206" s="18" t="s">
        <v>384</v>
      </c>
      <c r="BE206" s="100">
        <f>IF(U206="základní",N206,0)</f>
        <v>0</v>
      </c>
      <c r="BF206" s="100">
        <f>IF(U206="snížená",N206,0)</f>
        <v>0</v>
      </c>
      <c r="BG206" s="100">
        <f>IF(U206="zákl. přenesená",N206,0)</f>
        <v>0</v>
      </c>
      <c r="BH206" s="100">
        <f>IF(U206="sníž. přenesená",N206,0)</f>
        <v>0</v>
      </c>
      <c r="BI206" s="100">
        <f>IF(U206="nulová",N206,0)</f>
        <v>0</v>
      </c>
      <c r="BJ206" s="18" t="s">
        <v>11</v>
      </c>
      <c r="BK206" s="100">
        <f>L206*K206</f>
        <v>0</v>
      </c>
    </row>
    <row r="207" spans="2:18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mergeCells count="275">
    <mergeCell ref="H1:K1"/>
    <mergeCell ref="S2:AC2"/>
    <mergeCell ref="F206:I206"/>
    <mergeCell ref="L206:M206"/>
    <mergeCell ref="N206:Q206"/>
    <mergeCell ref="N129:Q129"/>
    <mergeCell ref="N130:Q130"/>
    <mergeCell ref="N131:Q131"/>
    <mergeCell ref="N133:Q133"/>
    <mergeCell ref="N137:Q137"/>
    <mergeCell ref="N140:Q140"/>
    <mergeCell ref="N145:Q145"/>
    <mergeCell ref="N147:Q147"/>
    <mergeCell ref="N148:Q148"/>
    <mergeCell ref="N160:Q160"/>
    <mergeCell ref="N173:Q173"/>
    <mergeCell ref="N181:Q181"/>
    <mergeCell ref="N193:Q193"/>
    <mergeCell ref="N194:Q194"/>
    <mergeCell ref="N198:Q198"/>
    <mergeCell ref="N199:Q199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7:I197"/>
    <mergeCell ref="L197:M197"/>
    <mergeCell ref="N197:Q197"/>
    <mergeCell ref="F200:I200"/>
    <mergeCell ref="L200:M200"/>
    <mergeCell ref="N200:Q200"/>
    <mergeCell ref="F202:I202"/>
    <mergeCell ref="L202:M202"/>
    <mergeCell ref="N202:Q202"/>
    <mergeCell ref="F192:I192"/>
    <mergeCell ref="L192:M192"/>
    <mergeCell ref="N192:Q192"/>
    <mergeCell ref="F195:I195"/>
    <mergeCell ref="L195:M195"/>
    <mergeCell ref="N195:Q195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4:I144"/>
    <mergeCell ref="L144:M144"/>
    <mergeCell ref="N144:Q144"/>
    <mergeCell ref="F146:I146"/>
    <mergeCell ref="L146:M146"/>
    <mergeCell ref="N146:Q146"/>
    <mergeCell ref="F149:I149"/>
    <mergeCell ref="L149:M149"/>
    <mergeCell ref="N149:Q14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L113:Q113"/>
    <mergeCell ref="C119:Q119"/>
    <mergeCell ref="F121:P121"/>
    <mergeCell ref="M123:P123"/>
    <mergeCell ref="M125:Q125"/>
    <mergeCell ref="M126:Q126"/>
    <mergeCell ref="F128:I128"/>
    <mergeCell ref="L128:M128"/>
    <mergeCell ref="N128:Q128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02:D207">
      <formula1>"K, M"</formula1>
    </dataValidation>
    <dataValidation type="list" allowBlank="1" showInputMessage="1" showErrorMessage="1" error="Povoleny jsou hodnoty základní, snížená, zákl. přenesená, sníž. přenesená, nulová." sqref="U202:U20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PC</cp:lastModifiedBy>
  <dcterms:created xsi:type="dcterms:W3CDTF">2018-03-23T06:50:09Z</dcterms:created>
  <dcterms:modified xsi:type="dcterms:W3CDTF">2018-03-23T06:51:02Z</dcterms:modified>
  <cp:category/>
  <cp:version/>
  <cp:contentType/>
  <cp:contentStatus/>
</cp:coreProperties>
</file>