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4250" activeTab="0"/>
  </bookViews>
  <sheets>
    <sheet name="Titulní stránka" sheetId="3" r:id="rId1"/>
    <sheet name="Rekapitulace stavby" sheetId="1" r:id="rId2"/>
    <sheet name="1 - SO 01-09" sheetId="2" r:id="rId3"/>
  </sheets>
  <definedNames>
    <definedName name="__MAIN__" localSheetId="0">#REF!</definedName>
    <definedName name="__MAIN__">#REF!</definedName>
    <definedName name="__MAIN1__" localSheetId="0">#REF!</definedName>
    <definedName name="__MAIN1__">#REF!</definedName>
    <definedName name="__MvymF__" localSheetId="0">#REF!</definedName>
    <definedName name="__MvymF__">#REF!</definedName>
    <definedName name="__OobjF__" localSheetId="0">#REF!</definedName>
    <definedName name="__OobjF__">#REF!</definedName>
    <definedName name="__OoddF__" localSheetId="0">#REF!</definedName>
    <definedName name="__OoddF__">#REF!</definedName>
    <definedName name="__OradF__" localSheetId="0">#REF!</definedName>
    <definedName name="__OradF__">#REF!</definedName>
    <definedName name="_xlnm.Print_Area" localSheetId="2">'1 - SO 01-09'!$C$4:$Q$70,'1 - SO 01-09'!$C$76:$Q$121,'1 - SO 01-09'!$C$127:$Q$504</definedName>
    <definedName name="_xlnm.Print_Area" localSheetId="1">'Rekapitulace stavby'!$C$4:$AP$70,'Rekapitulace stavby'!$C$76:$AP$92</definedName>
    <definedName name="_xlnm.Print_Titles" localSheetId="1">'Rekapitulace stavby'!$85:$85</definedName>
    <definedName name="_xlnm.Print_Titles" localSheetId="2">'1 - SO 01-09'!$137:$137</definedName>
  </definedNames>
  <calcPr calcId="145621"/>
</workbook>
</file>

<file path=xl/sharedStrings.xml><?xml version="1.0" encoding="utf-8"?>
<sst xmlns="http://schemas.openxmlformats.org/spreadsheetml/2006/main" count="4115" uniqueCount="762">
  <si>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</si>
  <si>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</si>
  <si>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</si>
  <si>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</si>
  <si>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</si>
  <si>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</si>
  <si>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</si>
  <si>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</si>
  <si>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</si>
  <si>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</si>
  <si>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</si>
  <si>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</si>
  <si>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</si>
  <si>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</si>
  <si>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</si>
  <si>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</si>
  <si>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</si>
  <si>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Komplexní řešení bezpečnostních a bezbariérových úprav stávajících přechodů pro chodce ve Studénce“ - SO 01-09</t>
  </si>
  <si>
    <t>0,1</t>
  </si>
  <si>
    <t>JKSO:</t>
  </si>
  <si>
    <t>CC-CZ:</t>
  </si>
  <si>
    <t>1</t>
  </si>
  <si>
    <t>Místo:</t>
  </si>
  <si>
    <t>Studénka</t>
  </si>
  <si>
    <t>Datum:</t>
  </si>
  <si>
    <t>25. 11. 2016</t>
  </si>
  <si>
    <t>10</t>
  </si>
  <si>
    <t>100</t>
  </si>
  <si>
    <t>Objednatel:</t>
  </si>
  <si>
    <t>IČ:</t>
  </si>
  <si>
    <t>Město Studénka</t>
  </si>
  <si>
    <t>DIČ:</t>
  </si>
  <si>
    <t>Zhotovitel:</t>
  </si>
  <si>
    <t xml:space="preserve"> </t>
  </si>
  <si>
    <t>Projektant:</t>
  </si>
  <si>
    <t>Projekt 2010, s.r.o.</t>
  </si>
  <si>
    <t>True</t>
  </si>
  <si>
    <t>Zpracovatel:</t>
  </si>
  <si>
    <t>Jakub Nevyjel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</si>
  <si>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</si>
  <si>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</si>
  <si>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</si>
  <si>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</si>
  <si>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</si>
  <si>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</si>
  <si>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</si>
  <si>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</si>
  <si>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</si>
  <si>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</si>
  <si>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</si>
  <si>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</si>
  <si>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</si>
  <si>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</si>
  <si>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</si>
  <si>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</si>
  <si>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</si>
  <si>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</si>
  <si>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</si>
  <si>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</si>
  <si>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</si>
  <si>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</si>
  <si>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</si>
  <si>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</si>
  <si>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</si>
  <si>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</si>
  <si>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</si>
  <si>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</si>
  <si>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</si>
  <si>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</si>
  <si>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</si>
  <si>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</si>
  <si>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</si>
  <si>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</si>
  <si>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</si>
  <si>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</si>
  <si>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</si>
  <si>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</si>
  <si>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</si>
  <si>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</si>
  <si>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</si>
  <si>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</si>
  <si>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</si>
  <si>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{3d925fd2-78f5-4beb-83f0-9dc507600dfe}</t>
  </si>
  <si>
    <t>{00000000-0000-0000-0000-000000000000}</t>
  </si>
  <si>
    <t>/</t>
  </si>
  <si>
    <t>SO 01-09</t>
  </si>
  <si>
    <t>{3e60c735-fe2f-4eff-85e1-5d631cf24ca1}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</si>
  <si>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</si>
  <si>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</si>
  <si>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</si>
  <si>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</si>
  <si>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</si>
  <si>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</si>
  <si>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</si>
  <si>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</si>
  <si>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</si>
  <si>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</si>
  <si>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</si>
  <si>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</si>
  <si>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1 - SO 01-09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</si>
  <si>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</si>
  <si>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</si>
  <si>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</si>
  <si>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</si>
  <si>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</si>
  <si>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</si>
  <si>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</si>
  <si>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</si>
  <si>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</si>
  <si>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</si>
  <si>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</si>
  <si>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</si>
  <si>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</si>
  <si>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</si>
  <si>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</si>
  <si>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</si>
  <si>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</si>
  <si>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</si>
  <si>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</si>
  <si>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  D1 - REVIZE</t>
  </si>
  <si>
    <t xml:space="preserve">      D2 - PSV SILNOPROUD</t>
  </si>
  <si>
    <t xml:space="preserve">      D3 - SPECIF.PSV SILNOPROUD</t>
  </si>
  <si>
    <t xml:space="preserve">      D4 - PSV KABELY</t>
  </si>
  <si>
    <t xml:space="preserve">      D5 - SPECIF.PSV KABELY</t>
  </si>
  <si>
    <t xml:space="preserve">      D6 - PSV UZEMNENI</t>
  </si>
  <si>
    <t xml:space="preserve">      D7 - SPECIF.PSV UZEMNENI</t>
  </si>
  <si>
    <t xml:space="preserve">      D8 - PSV SVITIDLA</t>
  </si>
  <si>
    <t xml:space="preserve">      D9 - SPECIF.PSV SVITIDLA</t>
  </si>
  <si>
    <t xml:space="preserve">      D10 - PSV NATERY</t>
  </si>
  <si>
    <t xml:space="preserve">      D11 - SPECIF.PSV NATERY</t>
  </si>
  <si>
    <t xml:space="preserve">      D12 - PSV ZEMNI PRACE</t>
  </si>
  <si>
    <t xml:space="preserve">      D13 - SPECIF.PSV ZEMNI PRACE</t>
  </si>
  <si>
    <t xml:space="preserve">      D14 - HL.III-HZS</t>
  </si>
  <si>
    <t xml:space="preserve">      D15 - ROZVADECE</t>
  </si>
  <si>
    <t>VRN - Vedlejší rozpočtové náklady</t>
  </si>
  <si>
    <t xml:space="preserve">    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</si>
  <si>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</si>
  <si>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</si>
  <si>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</si>
  <si>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</si>
  <si>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</si>
  <si>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</si>
  <si>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</si>
  <si>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</si>
  <si>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</si>
  <si>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</si>
  <si>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</si>
  <si>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</si>
  <si>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</si>
  <si>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</si>
  <si>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</si>
  <si>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</si>
  <si>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</si>
  <si>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113106023</t>
  </si>
  <si>
    <t>Rozebrání dlažeb při překopech komunikací pro pěší ze zámkových dlaždic plochy do 15 m2</t>
  </si>
  <si>
    <t>m2</t>
  </si>
  <si>
    <t>4</t>
  </si>
  <si>
    <t>1729961833</t>
  </si>
  <si>
    <t>"Technická zpráva</t>
  </si>
  <si>
    <t>VV</t>
  </si>
  <si>
    <t>"Situace</t>
  </si>
  <si>
    <t>"Řezy</t>
  </si>
  <si>
    <t>4,40+1,40+2,70</t>
  </si>
  <si>
    <t>113107121</t>
  </si>
  <si>
    <t>Odstranění podkladu pl do 50 m2 z kameniva drceného tl 100 mm</t>
  </si>
  <si>
    <t>-921649944</t>
  </si>
  <si>
    <t>3</t>
  </si>
  <si>
    <t>113107122</t>
  </si>
  <si>
    <t>Odstranění podkladu pl do 50 m2 z kameniva drceného tl 200 mm</t>
  </si>
  <si>
    <t>-882705732</t>
  </si>
  <si>
    <t>113107136</t>
  </si>
  <si>
    <t>Odstranění podkladu pl do 50 m2 z betonu vyztuženého sítěmi tl 150 mm</t>
  </si>
  <si>
    <t>1366592571</t>
  </si>
  <si>
    <t>8,70+3,50+8,30+1,40</t>
  </si>
  <si>
    <t>5</t>
  </si>
  <si>
    <t>113107141</t>
  </si>
  <si>
    <t>Odstranění podkladu pl do 50 m2 živičných tl 50 mm</t>
  </si>
  <si>
    <t>1998337144</t>
  </si>
  <si>
    <t>6</t>
  </si>
  <si>
    <t>113154114</t>
  </si>
  <si>
    <t>Frézování živičného krytu tl 100 mm pruh š 0,5 m pl do 500 m2 bez překážek v trase</t>
  </si>
  <si>
    <t>-1901343037</t>
  </si>
  <si>
    <t>13,10</t>
  </si>
  <si>
    <t>7</t>
  </si>
  <si>
    <t>113201112</t>
  </si>
  <si>
    <t>Vytrhání obrub silničních ležatých</t>
  </si>
  <si>
    <t>m</t>
  </si>
  <si>
    <t>287372882</t>
  </si>
  <si>
    <t>6,00+2,00</t>
  </si>
  <si>
    <t>8</t>
  </si>
  <si>
    <t>113202111</t>
  </si>
  <si>
    <t>Vytrhání obrub krajníků obrubníků stojatých</t>
  </si>
  <si>
    <t>726823298</t>
  </si>
  <si>
    <t>6,00+7,00+4,50+8,20</t>
  </si>
  <si>
    <t>9</t>
  </si>
  <si>
    <t>122201101</t>
  </si>
  <si>
    <t>Odkopávky a prokopávky nezapažené v hornině tř. 3 objem do 100 m3</t>
  </si>
  <si>
    <t>m3</t>
  </si>
  <si>
    <t>-1455425105</t>
  </si>
  <si>
    <t>(9,90+2,20)*0,24</t>
  </si>
  <si>
    <t>122201109</t>
  </si>
  <si>
    <t>Příplatek za lepivost u odkopávek v hornině tř. 1 až 3</t>
  </si>
  <si>
    <t>-1008166969</t>
  </si>
  <si>
    <t>11</t>
  </si>
  <si>
    <t>131201201</t>
  </si>
  <si>
    <t>Hloubení jam zapažených v hornině tř. 3 objemu do 100 m3</t>
  </si>
  <si>
    <t>-246297163</t>
  </si>
  <si>
    <t>"Vzorová sestava uliční vpusti</t>
  </si>
  <si>
    <t>1,75*1,75*2,00</t>
  </si>
  <si>
    <t>12</t>
  </si>
  <si>
    <t>131201209</t>
  </si>
  <si>
    <t>Příplatek za lepivost u hloubení jam zapažených v hornině tř. 3</t>
  </si>
  <si>
    <t>-2099752604</t>
  </si>
  <si>
    <t>13</t>
  </si>
  <si>
    <t>132201201</t>
  </si>
  <si>
    <t>Hloubení rýh š do 2000 mm v hornině tř. 3 objemu do 100 m3</t>
  </si>
  <si>
    <t>381193790</t>
  </si>
  <si>
    <t>3,20*1,00*1,20</t>
  </si>
  <si>
    <t>9,50*0,50*0,80</t>
  </si>
  <si>
    <t>Součet</t>
  </si>
  <si>
    <t>14</t>
  </si>
  <si>
    <t>132201209</t>
  </si>
  <si>
    <t>Příplatek za lepivost k hloubení rýh š do 2000 mm v hornině tř. 3</t>
  </si>
  <si>
    <t>-1996943403</t>
  </si>
  <si>
    <t>151101201</t>
  </si>
  <si>
    <t>Zřízení příložného pažení stěn výkopu hl do 4 m</t>
  </si>
  <si>
    <t>393331704</t>
  </si>
  <si>
    <t>1,75*4*2,00</t>
  </si>
  <si>
    <t>16</t>
  </si>
  <si>
    <t>151101211</t>
  </si>
  <si>
    <t>Odstranění příložného pažení stěn hl do 4 m</t>
  </si>
  <si>
    <t>754304390</t>
  </si>
  <si>
    <t>17</t>
  </si>
  <si>
    <t>162701105</t>
  </si>
  <si>
    <t>Vodorovné přemístění do 10000 m výkopku/sypaniny z horniny tř. 1 až 4</t>
  </si>
  <si>
    <t>-738375469</t>
  </si>
  <si>
    <t>2,904+6,125+7,64</t>
  </si>
  <si>
    <t>18</t>
  </si>
  <si>
    <t>162701109</t>
  </si>
  <si>
    <t>Příplatek k vodorovnému přemístění výkopku/sypaniny z horniny tř. 1 až 4 ZKD 1000 m přes 10000 m</t>
  </si>
  <si>
    <t>1441155263</t>
  </si>
  <si>
    <t>16,69*13</t>
  </si>
  <si>
    <t>19</t>
  </si>
  <si>
    <t>171201211</t>
  </si>
  <si>
    <t>Poplatek za uložení odpadu ze sypaniny na skládce (skládkovné)</t>
  </si>
  <si>
    <t>t</t>
  </si>
  <si>
    <t>431496643</t>
  </si>
  <si>
    <t>16,669*1,80</t>
  </si>
  <si>
    <t>20</t>
  </si>
  <si>
    <t>174101101</t>
  </si>
  <si>
    <t>Zásyp jam, šachet rýh nebo kolem objektů sypaninou se zhutněním</t>
  </si>
  <si>
    <t>503886914</t>
  </si>
  <si>
    <t>1,75*1,75*2,00-3,14*0,25*0,25*2,00</t>
  </si>
  <si>
    <t>Mezisoučet</t>
  </si>
  <si>
    <t>9,50*0,50*0,50</t>
  </si>
  <si>
    <t>M</t>
  </si>
  <si>
    <t>583373020</t>
  </si>
  <si>
    <t>štěrkopísek frakce 0-16</t>
  </si>
  <si>
    <t>-755168446</t>
  </si>
  <si>
    <t>9,50*0,50*0,50*2,00</t>
  </si>
  <si>
    <t>22</t>
  </si>
  <si>
    <t>583441710</t>
  </si>
  <si>
    <t>štěrkodrť frakce 0-32</t>
  </si>
  <si>
    <t>645019354</t>
  </si>
  <si>
    <t>(1,75*1,75*2,00-3,14*0,25*0,25*2,00)*2,00</t>
  </si>
  <si>
    <t>(1,75*1,75*2,00)*2,00</t>
  </si>
  <si>
    <t>(3,20*1,00*1,20)*2,00</t>
  </si>
  <si>
    <t>23</t>
  </si>
  <si>
    <t>175101201</t>
  </si>
  <si>
    <t>Obsypání objektu nad přilehlým původním terénem sypaninou bez prohození, uloženou do 3 m</t>
  </si>
  <si>
    <t>-343784141</t>
  </si>
  <si>
    <t>3,20*1,00*0,50</t>
  </si>
  <si>
    <t>24</t>
  </si>
  <si>
    <t>583441550</t>
  </si>
  <si>
    <t>štěrkodrť frakce 0-22</t>
  </si>
  <si>
    <t>-168761771</t>
  </si>
  <si>
    <t>1,600*2,00</t>
  </si>
  <si>
    <t>25</t>
  </si>
  <si>
    <t>181102302</t>
  </si>
  <si>
    <t>Úprava pláně v zářezech se zhutněním</t>
  </si>
  <si>
    <t>-1366868069</t>
  </si>
  <si>
    <t>8,70+3,50+8,30+1,40+4,40+1,40+2,70+9,90+2,20</t>
  </si>
  <si>
    <t>26</t>
  </si>
  <si>
    <t>181301101</t>
  </si>
  <si>
    <t>Rozprostření ornice tl vrstvy do 100 mm pl do 500 m2 v rovině nebo ve svahu do 1:5</t>
  </si>
  <si>
    <t>67601582</t>
  </si>
  <si>
    <t>"Technikcá zpráva</t>
  </si>
  <si>
    <t>9,60+15,75</t>
  </si>
  <si>
    <t>27</t>
  </si>
  <si>
    <t>1-01</t>
  </si>
  <si>
    <t>Nákup ornice vč. dovozu</t>
  </si>
  <si>
    <t>2077372276</t>
  </si>
  <si>
    <t>25,35*0,10</t>
  </si>
  <si>
    <t>28</t>
  </si>
  <si>
    <t>181411131</t>
  </si>
  <si>
    <t>Založení parkového trávníku výsevem plochy do 1000 m2 v rovině a ve svahu do 1:5</t>
  </si>
  <si>
    <t>276212684</t>
  </si>
  <si>
    <t>29</t>
  </si>
  <si>
    <t>005724100</t>
  </si>
  <si>
    <t>osivo směs travní parková</t>
  </si>
  <si>
    <t>kg</t>
  </si>
  <si>
    <t>-991966175</t>
  </si>
  <si>
    <t>30</t>
  </si>
  <si>
    <t>271532212</t>
  </si>
  <si>
    <t>Podsyp pod základové konstrukce se zhutněním z hrubého kameniva frakce 0 až 32 mm</t>
  </si>
  <si>
    <t>447408984</t>
  </si>
  <si>
    <t>1,75*1,75*0,10*1</t>
  </si>
  <si>
    <t>31</t>
  </si>
  <si>
    <t>273313611</t>
  </si>
  <si>
    <t>Lože z betonu tř. C 16/20</t>
  </si>
  <si>
    <t>-937505318</t>
  </si>
  <si>
    <t>1,00*1,00*0,10*1</t>
  </si>
  <si>
    <t>32</t>
  </si>
  <si>
    <t>388995212</t>
  </si>
  <si>
    <t>Chránička kabelů DN 100</t>
  </si>
  <si>
    <t>876922362</t>
  </si>
  <si>
    <t>9,50*2</t>
  </si>
  <si>
    <t>33</t>
  </si>
  <si>
    <t>451573111</t>
  </si>
  <si>
    <t>Lože pod potrubí otevřený výkop ze štěrkopísku</t>
  </si>
  <si>
    <t>-503735049</t>
  </si>
  <si>
    <t>3,20*1,00*0,10</t>
  </si>
  <si>
    <t>34</t>
  </si>
  <si>
    <t>564251111</t>
  </si>
  <si>
    <t>Podklad nebo podsyp ze štěrkopísku ŠP 0-16 tl 150 mm</t>
  </si>
  <si>
    <t>106700066</t>
  </si>
  <si>
    <t>9,90+3,50+8,30+1,40+1,40+4,40+13,60</t>
  </si>
  <si>
    <t>35</t>
  </si>
  <si>
    <t>565145111</t>
  </si>
  <si>
    <t>Asfaltový beton vrstva podkladní ACP 16+ (obalované kamenivo OKS) tl 60 mm š do 3 m</t>
  </si>
  <si>
    <t>-2052826776</t>
  </si>
  <si>
    <t>36</t>
  </si>
  <si>
    <t>573211111</t>
  </si>
  <si>
    <t>Postřik živičný spojovací z asfaltu v množství do 0,70 kg/m2</t>
  </si>
  <si>
    <t>-1896026855</t>
  </si>
  <si>
    <t>13,10*2</t>
  </si>
  <si>
    <t>37</t>
  </si>
  <si>
    <t>577134131</t>
  </si>
  <si>
    <t>Asfaltový beton vrstva obrusná ACO 11+ (ABS) tř. I tl 40 mm š do 3 m z modifikovaného asfaltu</t>
  </si>
  <si>
    <t>-217513571</t>
  </si>
  <si>
    <t>38</t>
  </si>
  <si>
    <t>596211110</t>
  </si>
  <si>
    <t>Kladení zámkové dlažby komunikací pro pěší tl 60 mm skupiny A pl do 50 m2</t>
  </si>
  <si>
    <t>-443932723</t>
  </si>
  <si>
    <t>39</t>
  </si>
  <si>
    <t>592450380</t>
  </si>
  <si>
    <t>dlažba zámková kost šedá tl 60mm</t>
  </si>
  <si>
    <t>1605392947</t>
  </si>
  <si>
    <t>9,90+3,50+8,30+1,40+4,40+1,40</t>
  </si>
  <si>
    <t>40</t>
  </si>
  <si>
    <t>592451190</t>
  </si>
  <si>
    <t>dlažba reliéfní 20x10x6 cm červená</t>
  </si>
  <si>
    <t>498879190</t>
  </si>
  <si>
    <t>13,60</t>
  </si>
  <si>
    <t>41</t>
  </si>
  <si>
    <t>599141111</t>
  </si>
  <si>
    <t>Vyplnění spár mezi silničními dílci živičnou zálivkou</t>
  </si>
  <si>
    <t>-1463215410</t>
  </si>
  <si>
    <t>42</t>
  </si>
  <si>
    <t>871260310</t>
  </si>
  <si>
    <t>Montáž kanalizačního potrubí hladkého plnostěnného SN 10  z polypropylenu DN 100</t>
  </si>
  <si>
    <t>44800490</t>
  </si>
  <si>
    <t>43</t>
  </si>
  <si>
    <t>286171001</t>
  </si>
  <si>
    <t>trubka kanalizační PP SN 10, DN 100</t>
  </si>
  <si>
    <t>2119786791</t>
  </si>
  <si>
    <t>44</t>
  </si>
  <si>
    <t>871350320</t>
  </si>
  <si>
    <t>Montáž kanalizačního potrubí hladkého plnostěnného SN 16  z polypropylenu DN 200</t>
  </si>
  <si>
    <t>895895012</t>
  </si>
  <si>
    <t>45</t>
  </si>
  <si>
    <t>286152431</t>
  </si>
  <si>
    <t xml:space="preserve">trubka kanalizační SN16, DN 200 </t>
  </si>
  <si>
    <t>547602112</t>
  </si>
  <si>
    <t>3,00</t>
  </si>
  <si>
    <t>46</t>
  </si>
  <si>
    <t>877310330</t>
  </si>
  <si>
    <t>Montáž spojek na potrubí z PP trub hladkých plnostěnných DN 150</t>
  </si>
  <si>
    <t>kus</t>
  </si>
  <si>
    <t>-1035770957</t>
  </si>
  <si>
    <t>47</t>
  </si>
  <si>
    <t>286172430</t>
  </si>
  <si>
    <t>redukce DN 150/DN100</t>
  </si>
  <si>
    <t>791064234</t>
  </si>
  <si>
    <t>48</t>
  </si>
  <si>
    <t>895941111</t>
  </si>
  <si>
    <t>Zřízení vpusti kanalizační uliční z betonových dílců typ UV-50 normální</t>
  </si>
  <si>
    <t>1356970588</t>
  </si>
  <si>
    <t>49</t>
  </si>
  <si>
    <t>592238520</t>
  </si>
  <si>
    <t>dno betonové pro uliční vpusť s kalovou prohlubní TBV-Q 2a 45x30x5 cm</t>
  </si>
  <si>
    <t>-204497322</t>
  </si>
  <si>
    <t>50</t>
  </si>
  <si>
    <t>592238580</t>
  </si>
  <si>
    <t>skruž betonová pro uliční vpusť horní TBV-Q 450/555/5d, 45x55x5 cm</t>
  </si>
  <si>
    <t>1360972276</t>
  </si>
  <si>
    <t>51</t>
  </si>
  <si>
    <t>592238560</t>
  </si>
  <si>
    <t>skruž betonová pro uliční vpusť horní TBV-Q 450/195/5c, 45x20x5 cm</t>
  </si>
  <si>
    <t>461173444</t>
  </si>
  <si>
    <t>52</t>
  </si>
  <si>
    <t>592238640</t>
  </si>
  <si>
    <t>prstenec betonový pro uliční vpusť vyrovnávací TBV-Q 390/60/10a, 39x6x5 cm</t>
  </si>
  <si>
    <t>-1972509210</t>
  </si>
  <si>
    <t>53</t>
  </si>
  <si>
    <t>8-01</t>
  </si>
  <si>
    <t>TBV-Q 450/570/3z</t>
  </si>
  <si>
    <t>2094246287</t>
  </si>
  <si>
    <t>54</t>
  </si>
  <si>
    <t>899201111</t>
  </si>
  <si>
    <t>Osazení mříží včetně rámů a košů na bahno hmotnosti do 50 kg</t>
  </si>
  <si>
    <t>949407459</t>
  </si>
  <si>
    <t>55</t>
  </si>
  <si>
    <t>8-02</t>
  </si>
  <si>
    <t>plastová mříž M508D, D400 s betonovo-litinovým rámem M500D</t>
  </si>
  <si>
    <t>591024324</t>
  </si>
  <si>
    <t>56</t>
  </si>
  <si>
    <t>8-03</t>
  </si>
  <si>
    <t>kalový koš DIN 4052-A4</t>
  </si>
  <si>
    <t>-1056490238</t>
  </si>
  <si>
    <t>57</t>
  </si>
  <si>
    <t>899623141</t>
  </si>
  <si>
    <t>Obetonování potrubí nebo zdiva stok betonem prostým tř. C 12/15 otevřený výkop</t>
  </si>
  <si>
    <t>482061462</t>
  </si>
  <si>
    <t>9,50*0,50*0,30</t>
  </si>
  <si>
    <t>58</t>
  </si>
  <si>
    <t>8999</t>
  </si>
  <si>
    <t>Zkouška těsnosti vpusti</t>
  </si>
  <si>
    <t>770001620</t>
  </si>
  <si>
    <t>59</t>
  </si>
  <si>
    <t>9-01</t>
  </si>
  <si>
    <t>Hutnící zkouška</t>
  </si>
  <si>
    <t>1107461809</t>
  </si>
  <si>
    <t>60</t>
  </si>
  <si>
    <t>9-04</t>
  </si>
  <si>
    <t>Vybourání uliční vpusti</t>
  </si>
  <si>
    <t>-1897007345</t>
  </si>
  <si>
    <t>61</t>
  </si>
  <si>
    <t>9-05</t>
  </si>
  <si>
    <t>Demontáž sloupu VO</t>
  </si>
  <si>
    <t>1893151794</t>
  </si>
  <si>
    <t>62</t>
  </si>
  <si>
    <t>914111111</t>
  </si>
  <si>
    <t>Montáž svislé dopravní značky do velikosti 1 m2 objímkami na sloupek nebo konzolu</t>
  </si>
  <si>
    <t>1929427287</t>
  </si>
  <si>
    <t>63</t>
  </si>
  <si>
    <t>404442320</t>
  </si>
  <si>
    <t>značka svislá reflexní na fluorescenčním podkladu 500 x 500 mm</t>
  </si>
  <si>
    <t>-2108059603</t>
  </si>
  <si>
    <t>64</t>
  </si>
  <si>
    <t>914511112</t>
  </si>
  <si>
    <t>Montáž sloupku dopravních značek délky do 3,5 m s betonovým základem a patkou</t>
  </si>
  <si>
    <t>1801386308</t>
  </si>
  <si>
    <t>65</t>
  </si>
  <si>
    <t>404452250</t>
  </si>
  <si>
    <t>sloupek Zn 60 - 350</t>
  </si>
  <si>
    <t>1931396179</t>
  </si>
  <si>
    <t>66</t>
  </si>
  <si>
    <t>915131111</t>
  </si>
  <si>
    <t>Vodorovné dopravní značení bílou barvou přechody pro chodce, šipky, symboly</t>
  </si>
  <si>
    <t>-188902805</t>
  </si>
  <si>
    <t>2*(6,00*0,5*3,00)+0,60</t>
  </si>
  <si>
    <t>67</t>
  </si>
  <si>
    <t>915621111</t>
  </si>
  <si>
    <t>Předznačení vodorovného plošného značení</t>
  </si>
  <si>
    <t>-1009215778</t>
  </si>
  <si>
    <t>68</t>
  </si>
  <si>
    <t>916111123</t>
  </si>
  <si>
    <t>Osazení obruby z drobných kostek s boční opěrou do lože z betonu prostého</t>
  </si>
  <si>
    <t>-294276146</t>
  </si>
  <si>
    <t>(6,00+7,00+4,50+8,20)*2</t>
  </si>
  <si>
    <t>69</t>
  </si>
  <si>
    <t>583801100</t>
  </si>
  <si>
    <t>kostka dlažební drobná, žula, I.jakost, velikost 10 cm</t>
  </si>
  <si>
    <t>-940791547</t>
  </si>
  <si>
    <t>51,40*0,024</t>
  </si>
  <si>
    <t>70</t>
  </si>
  <si>
    <t>916231213</t>
  </si>
  <si>
    <t>Osazení chodníkového obrubníku betonového stojatého s boční opěrou do lože z betonu prostého</t>
  </si>
  <si>
    <t>506865500</t>
  </si>
  <si>
    <t>71</t>
  </si>
  <si>
    <t>592174150</t>
  </si>
  <si>
    <t>obrubník betonový chodníkový ABO 14-10 100x10x25 cm</t>
  </si>
  <si>
    <t>-1040477489</t>
  </si>
  <si>
    <t>7,00+4,80+1,75+8,60+1,80</t>
  </si>
  <si>
    <t>72</t>
  </si>
  <si>
    <t>916241213</t>
  </si>
  <si>
    <t>Osazení obrubníku kamenného stojatého s boční opěrou do lože z betonu prostého</t>
  </si>
  <si>
    <t>-952429072</t>
  </si>
  <si>
    <t>73</t>
  </si>
  <si>
    <t>583802110</t>
  </si>
  <si>
    <t>krajník silniční kamenný, žula, KS3 13x20 x 30-80</t>
  </si>
  <si>
    <t>-287941379</t>
  </si>
  <si>
    <t>74</t>
  </si>
  <si>
    <t>919735111</t>
  </si>
  <si>
    <t>Řezání stávajícího živičného krytu hl do 50 mm</t>
  </si>
  <si>
    <t>848371963</t>
  </si>
  <si>
    <t>75</t>
  </si>
  <si>
    <t>919735112</t>
  </si>
  <si>
    <t>Řezání stávajícího živičného krytu hl do 100 mm</t>
  </si>
  <si>
    <t>-139854172</t>
  </si>
  <si>
    <t>76</t>
  </si>
  <si>
    <t>997221551</t>
  </si>
  <si>
    <t>Vodorovná doprava suti ze sypkých materiálů do 1 km</t>
  </si>
  <si>
    <t>234758754</t>
  </si>
  <si>
    <t>77</t>
  </si>
  <si>
    <t>997221559</t>
  </si>
  <si>
    <t>Příplatek ZKD 1 km u vodorovné dopravy suti ze sypkých materiálů</t>
  </si>
  <si>
    <t>-236372607</t>
  </si>
  <si>
    <t>78</t>
  </si>
  <si>
    <t>997221815</t>
  </si>
  <si>
    <t>Poplatek za uložení betonového odpadu na skládce (skládkovné)</t>
  </si>
  <si>
    <t>-1483456702</t>
  </si>
  <si>
    <t>79</t>
  </si>
  <si>
    <t>997221845</t>
  </si>
  <si>
    <t>Poplatek za uložení odpadu z asfaltových povrchů na skládce (skládkovné)</t>
  </si>
  <si>
    <t>1872257403</t>
  </si>
  <si>
    <t>80</t>
  </si>
  <si>
    <t>997221855</t>
  </si>
  <si>
    <t>Poplatek za uložení odpadu z kameniva na skládce (skládkovné)</t>
  </si>
  <si>
    <t>635118428</t>
  </si>
  <si>
    <t>81</t>
  </si>
  <si>
    <t>998223011</t>
  </si>
  <si>
    <t>Přesun hmot pro pozemní komunikace s krytem dlážděným</t>
  </si>
  <si>
    <t>-1266746399</t>
  </si>
  <si>
    <t>82</t>
  </si>
  <si>
    <t>38010001</t>
  </si>
  <si>
    <t>Vychozi revize</t>
  </si>
  <si>
    <t>hod</t>
  </si>
  <si>
    <t>83</t>
  </si>
  <si>
    <t>38010002</t>
  </si>
  <si>
    <t>Spoluprace s reviznim technikem</t>
  </si>
  <si>
    <t>84</t>
  </si>
  <si>
    <t>210010066</t>
  </si>
  <si>
    <t>Trubka ocelova 51mm ul pevne</t>
  </si>
  <si>
    <t>85</t>
  </si>
  <si>
    <t>210100252</t>
  </si>
  <si>
    <t>Ukonceni kabelu</t>
  </si>
  <si>
    <t>86</t>
  </si>
  <si>
    <t>210120001</t>
  </si>
  <si>
    <t>Pojistka E27 do 25A,500V</t>
  </si>
  <si>
    <t>87</t>
  </si>
  <si>
    <t>210204011</t>
  </si>
  <si>
    <t>Stozar osvetlov bezpaticový 6m</t>
  </si>
  <si>
    <t>88</t>
  </si>
  <si>
    <t>210204104</t>
  </si>
  <si>
    <t>Výložník 2,5m</t>
  </si>
  <si>
    <t>89</t>
  </si>
  <si>
    <t>210204201</t>
  </si>
  <si>
    <t>El.vyzbroj pro 1 okruh</t>
  </si>
  <si>
    <t>90</t>
  </si>
  <si>
    <t>34571128</t>
  </si>
  <si>
    <t>Trubka ocelova 51mm              B</t>
  </si>
  <si>
    <t>91</t>
  </si>
  <si>
    <t>31673520</t>
  </si>
  <si>
    <t>Stozar osv. bezpat. 6m zar.zinkovany A</t>
  </si>
  <si>
    <t>92</t>
  </si>
  <si>
    <t>31677061</t>
  </si>
  <si>
    <t>Vyloznik 1-1500 zarove zinkovany A</t>
  </si>
  <si>
    <t>1441889440</t>
  </si>
  <si>
    <t>93</t>
  </si>
  <si>
    <t>31677060</t>
  </si>
  <si>
    <t>Vyloznik 1-2500 zarove zinkovany A</t>
  </si>
  <si>
    <t>94</t>
  </si>
  <si>
    <t>34523420</t>
  </si>
  <si>
    <t>Vlozka poj E27 6A               B</t>
  </si>
  <si>
    <t>95</t>
  </si>
  <si>
    <t>34562041</t>
  </si>
  <si>
    <t>Elektrovyzbroj 1-poj.            A</t>
  </si>
  <si>
    <t>96</t>
  </si>
  <si>
    <t>2108100130</t>
  </si>
  <si>
    <t>Kabel CYKY 4Jx10 ul volne</t>
  </si>
  <si>
    <t>97</t>
  </si>
  <si>
    <t>2108100452</t>
  </si>
  <si>
    <t>Kabel CYKY 3Jx1,5 ul pevne</t>
  </si>
  <si>
    <t>98</t>
  </si>
  <si>
    <t>34111076</t>
  </si>
  <si>
    <t>Kabel CYKY 4Jx10 mm2-            B</t>
  </si>
  <si>
    <t>99</t>
  </si>
  <si>
    <t>34111032</t>
  </si>
  <si>
    <t>Kabel CYKY 3Jx1,5 mm2-             B</t>
  </si>
  <si>
    <t>210220021</t>
  </si>
  <si>
    <t>Vedeni uzem FeZn do 120 mm2  v zemi</t>
  </si>
  <si>
    <t>101</t>
  </si>
  <si>
    <t>210800549</t>
  </si>
  <si>
    <t>Vodic CY 16 ul pevne</t>
  </si>
  <si>
    <t>102</t>
  </si>
  <si>
    <t>34140968</t>
  </si>
  <si>
    <t>Vodic CY 16 mm2 zelenozluty-     B</t>
  </si>
  <si>
    <t>103</t>
  </si>
  <si>
    <t>35441120</t>
  </si>
  <si>
    <t>Pasek uzemnovaci FeZn 30x4 mm/   B</t>
  </si>
  <si>
    <t>104</t>
  </si>
  <si>
    <t>210202012</t>
  </si>
  <si>
    <t>Svitidlo montaz</t>
  </si>
  <si>
    <t>105</t>
  </si>
  <si>
    <t>34844526</t>
  </si>
  <si>
    <t>Svitidlo, HQI T 250W</t>
  </si>
  <si>
    <t>106</t>
  </si>
  <si>
    <t>250060031</t>
  </si>
  <si>
    <t>Nater stozaru</t>
  </si>
  <si>
    <t>107</t>
  </si>
  <si>
    <t>24621510</t>
  </si>
  <si>
    <t>Material pro nater               B</t>
  </si>
  <si>
    <t>108</t>
  </si>
  <si>
    <t>460010024</t>
  </si>
  <si>
    <t>Vytyc tra kabel ved v zast prostoru</t>
  </si>
  <si>
    <t>km</t>
  </si>
  <si>
    <t>109</t>
  </si>
  <si>
    <t>460050602</t>
  </si>
  <si>
    <t>Jama stoz vykop rucne          zem4</t>
  </si>
  <si>
    <t>110</t>
  </si>
  <si>
    <t>460200154</t>
  </si>
  <si>
    <t>Kabel ryhy s  35  hl  80       zem4</t>
  </si>
  <si>
    <t>111</t>
  </si>
  <si>
    <t>460100003</t>
  </si>
  <si>
    <t>Pouzdrovy zaklad 400x1800</t>
  </si>
  <si>
    <t>112</t>
  </si>
  <si>
    <t>460120002</t>
  </si>
  <si>
    <t>Zahoz jamy                     zem4</t>
  </si>
  <si>
    <t>113</t>
  </si>
  <si>
    <t>460560154</t>
  </si>
  <si>
    <t>Zahoz ryhy s  35 cm hl  80 cm  zem4</t>
  </si>
  <si>
    <t>114</t>
  </si>
  <si>
    <t>460120061</t>
  </si>
  <si>
    <t>Odvoz zeminy</t>
  </si>
  <si>
    <t>115</t>
  </si>
  <si>
    <t>460120082</t>
  </si>
  <si>
    <t>Nasyp zeminy                   zem4</t>
  </si>
  <si>
    <t>116</t>
  </si>
  <si>
    <t>460300006</t>
  </si>
  <si>
    <t>Hutneni zeminy do  20 cm</t>
  </si>
  <si>
    <t>117</t>
  </si>
  <si>
    <t>460420022</t>
  </si>
  <si>
    <t>Zri kab loz bez zakr  35/10 cm pis</t>
  </si>
  <si>
    <t>118</t>
  </si>
  <si>
    <t>460490012</t>
  </si>
  <si>
    <t>Zakryti kab 110 kV folie PVC 33 cm</t>
  </si>
  <si>
    <t>119</t>
  </si>
  <si>
    <t>460510021</t>
  </si>
  <si>
    <t>Kab chránička PVC 61mm</t>
  </si>
  <si>
    <t>120</t>
  </si>
  <si>
    <t>460620014</t>
  </si>
  <si>
    <t>Provizorni uprava terenu       zem4</t>
  </si>
  <si>
    <t>121</t>
  </si>
  <si>
    <t>14125321</t>
  </si>
  <si>
    <t>Chránička 61mm                      A</t>
  </si>
  <si>
    <t>122</t>
  </si>
  <si>
    <t>6005923</t>
  </si>
  <si>
    <t>Pisek                            A</t>
  </si>
  <si>
    <t>123</t>
  </si>
  <si>
    <t>6005924</t>
  </si>
  <si>
    <t>Folie                      A</t>
  </si>
  <si>
    <t>124</t>
  </si>
  <si>
    <t>50435101</t>
  </si>
  <si>
    <t>Vypinani site</t>
  </si>
  <si>
    <t>125</t>
  </si>
  <si>
    <t>50435105</t>
  </si>
  <si>
    <t>Komplexni vyzkouseni-oziveni</t>
  </si>
  <si>
    <t>126</t>
  </si>
  <si>
    <t>50435108</t>
  </si>
  <si>
    <t>Montazni mechanismy montaz</t>
  </si>
  <si>
    <t>127</t>
  </si>
  <si>
    <t>50435105.1</t>
  </si>
  <si>
    <t>Geodeticke zamereni</t>
  </si>
  <si>
    <t>128</t>
  </si>
  <si>
    <t>50435106</t>
  </si>
  <si>
    <t>Mereni intenzity osvetleni</t>
  </si>
  <si>
    <t>129</t>
  </si>
  <si>
    <t>35714513</t>
  </si>
  <si>
    <t>Pojistková skříňka na sloupu vč. jištění</t>
  </si>
  <si>
    <t>130</t>
  </si>
  <si>
    <t>35714513.1</t>
  </si>
  <si>
    <t>Přepojení stávajícího kabelu AES včetně materiálu na prodloužení</t>
  </si>
  <si>
    <t>131</t>
  </si>
  <si>
    <t>R001</t>
  </si>
  <si>
    <t>Náklady na vytýčení všech inženýrských sítí na staveništi u jednotlivých správců a majitelů, před zahájením stavebních prací</t>
  </si>
  <si>
    <t>kpl</t>
  </si>
  <si>
    <t>512</t>
  </si>
  <si>
    <t>-1661257946</t>
  </si>
  <si>
    <t>"POPIS:</t>
  </si>
  <si>
    <t>"Zhotovitel zajistí aktualizaci vyjádření majitelů všech stávajících inženýrských sítí a následně zajistí vytýčení všech stávajících inženýrských sítí</t>
  </si>
  <si>
    <t>"na staveništi navrhované kanaliazce u jednostlivých správců a majitelů</t>
  </si>
  <si>
    <t>132</t>
  </si>
  <si>
    <t>R004</t>
  </si>
  <si>
    <t>Dočasné dopravní značení vč. aktualizace</t>
  </si>
  <si>
    <t>1629544590</t>
  </si>
  <si>
    <t>"Zřízení a instalace dočasné dopravní značení vč. případně aktualizace projektu dočasného dopravního značení, projednání a schválení s komisí.</t>
  </si>
  <si>
    <t>"Součástí prací je zajištění provozu zařízení pro dočasné dopravní značení,</t>
  </si>
  <si>
    <t>" osazení dopravních značek a jejich udržování v řádném stavu (údržba značení po dobu stavby), demontáž+uvedení dopravního značení do původního stavu</t>
  </si>
  <si>
    <t>"Dokumentace dočasného dopravního značení bude vypracována 5x v tištěné verzi a 2x v digitální verzi na CD</t>
  </si>
  <si>
    <t xml:space="preserve">"Zhotovitel zajistí aktualizaci dopravního značení vč. projednání s příslušnými úřady </t>
  </si>
  <si>
    <t>133</t>
  </si>
  <si>
    <t>R005</t>
  </si>
  <si>
    <t>Informační tabule (vyhotovení umístění po dobu stavby, demontáž)</t>
  </si>
  <si>
    <t>-222220020</t>
  </si>
  <si>
    <t>"Zřízení, instalace a ukotvení informační tabule s informacemi o konkrétní stavbě vč. následné likvidace"</t>
  </si>
  <si>
    <t>134</t>
  </si>
  <si>
    <t>R011</t>
  </si>
  <si>
    <t>Čištění komunikace po celou dobu realizace stavby</t>
  </si>
  <si>
    <t>-585819078</t>
  </si>
  <si>
    <t>"Zajištění čištěná komunikací po celou dobu realiazce stavby"</t>
  </si>
  <si>
    <t>135</t>
  </si>
  <si>
    <t>R012</t>
  </si>
  <si>
    <t>Vytýčení stavby</t>
  </si>
  <si>
    <t>-426099015</t>
  </si>
  <si>
    <t>"Předmětem je vytýčení stavby</t>
  </si>
  <si>
    <t>"Dokumentace vytýčení místa stavby bude ověřena odpovědným geodetem.</t>
  </si>
  <si>
    <t>"Dokumentace bude vyhotovena 2x v tištěné verzi a 2x v digitální verzi na CD.</t>
  </si>
  <si>
    <t>136</t>
  </si>
  <si>
    <t>VRN-01</t>
  </si>
  <si>
    <t>Vybudování, provoz a likvidace staveniště</t>
  </si>
  <si>
    <t>-452707322</t>
  </si>
  <si>
    <t>"Sociální objekty:Převlékárny, sociální objekty, kancelář pro stavbyvedoucího a mistra, mobilní WC na stavbě - pronájem apod."</t>
  </si>
  <si>
    <t>"Provozní objekty: Kryté plechové sklady, volné sklady, zpevněné plochy, skládky materiálu (kámen, štěrk, prefa díly) mezideponie zeminy apod."</t>
  </si>
  <si>
    <t>"Pronájem veřejným ploch pro zařízení staveniště: Poplarky majiteli veřejným pozemků za dočasný pronájem ploch zařízení staveníště"</t>
  </si>
  <si>
    <t>"Napojení zařízení stavneiště na elektrickou energii"</t>
  </si>
  <si>
    <t>"Zhotovitel zajistí prostory pro skladování materiálu a pro mezideponie zeminy včetně poplatků za pronájmy ploch</t>
  </si>
  <si>
    <t>137</t>
  </si>
  <si>
    <t>R006</t>
  </si>
  <si>
    <t>Geodetické zaměření skutečného provedení stavby</t>
  </si>
  <si>
    <t>-1370480777</t>
  </si>
  <si>
    <t>"Geodetické zaměření skutečného provedení stavby, vč. zákresu tras a objektů do katastrální mapy</t>
  </si>
  <si>
    <t>"Předmětem je zaměření veškerých nadzemních i podzemních objektů, veškerých podzemních i nadzemních objektů, potrubních vedení a elektro rozvodů.</t>
  </si>
  <si>
    <t>"Dokumentace zaměření skutečného provedení stavby bude ověřena odpovědným geodetem.</t>
  </si>
  <si>
    <t>138</t>
  </si>
  <si>
    <t>R009-1</t>
  </si>
  <si>
    <t>Vypracování dokumentace skutečného provedení stavby</t>
  </si>
  <si>
    <t>1887418457</t>
  </si>
  <si>
    <t>"Vypracování dokumentace skutečného provedení kompletní stavby do katastrální mapy."</t>
  </si>
  <si>
    <t>"Dokumentace skutečného provedení stavby vč. zakreslení skutečného provedení stavby do originálu ověřené dokumentace na MMO OVP</t>
  </si>
  <si>
    <t>"Do katastrální mapy bude vypracována 5x v tištěné verzi a 2x v digitální verzi na CD"</t>
  </si>
  <si>
    <t>"Dokumentace skutečného provedení stavby bude ověřena odpovědným geodetem"</t>
  </si>
  <si>
    <t>139</t>
  </si>
  <si>
    <t>R102</t>
  </si>
  <si>
    <t>Zpracování fotodokumentace před, v průběhu a po dokončení stavby</t>
  </si>
  <si>
    <t>14871215</t>
  </si>
  <si>
    <t>"zhotovitel fotograficky zdokumentauje stavbu před, v průběhu a po dokončení</t>
  </si>
  <si>
    <t>"Zhotovitel bude pravidelně fotograficky dokumentovat postup prací, každou změnu a každý vyvstalý problém."</t>
  </si>
  <si>
    <t>"Zhotovitel bude vždy schopen tyto materiály předat v digitální podobě investrorovi stavby, technickému dozoru apod. "</t>
  </si>
  <si>
    <t>140</t>
  </si>
  <si>
    <t>R113</t>
  </si>
  <si>
    <t>Vyřízení záborů veřejných prostranství, prokopávek a ostatních povolení vč. úhrady veškerých poplatků</t>
  </si>
  <si>
    <t>Kpl</t>
  </si>
  <si>
    <t>1737004958</t>
  </si>
  <si>
    <t>141</t>
  </si>
  <si>
    <t>R115</t>
  </si>
  <si>
    <t>Ochrana inženýrských sítí při stavbě</t>
  </si>
  <si>
    <t>-1679879182</t>
  </si>
  <si>
    <t xml:space="preserve">Stavebník: </t>
  </si>
  <si>
    <t>Název stavby:</t>
  </si>
  <si>
    <t>Rekonstrukce přechodu SO 01-09</t>
  </si>
  <si>
    <t>Stupeň:</t>
  </si>
  <si>
    <t>DPS</t>
  </si>
  <si>
    <t>Vypracoval:</t>
  </si>
  <si>
    <t>Miroslava Morská</t>
  </si>
  <si>
    <t>Schválil:</t>
  </si>
  <si>
    <t>Ing. Lukáš Madry</t>
  </si>
  <si>
    <t>HIP:</t>
  </si>
  <si>
    <t>Ing. Bohumír Michal</t>
  </si>
  <si>
    <t>Číslo zakázky: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</si>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</sst>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mm/yyyy"/>
  </numFmts>
  <fonts count="6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Arial CE"/>
      <family val="2"/>
    </font>
    <font>
      <sz val="12"/>
      <name val="Arial CE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4" fillId="0" borderId="0">
      <alignment/>
      <protection/>
    </xf>
    <xf numFmtId="0" fontId="0" fillId="0" borderId="0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1" applyNumberFormat="0" applyFill="0" applyAlignment="0" applyProtection="0"/>
    <xf numFmtId="0" fontId="51" fillId="11" borderId="0" applyNumberFormat="0" applyBorder="0" applyAlignment="0" applyProtection="0"/>
    <xf numFmtId="0" fontId="52" fillId="1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40" fillId="0" borderId="0">
      <alignment/>
      <protection/>
    </xf>
    <xf numFmtId="0" fontId="40" fillId="4" borderId="6" applyNumberFormat="0" applyAlignment="0" applyProtection="0"/>
    <xf numFmtId="0" fontId="58" fillId="0" borderId="7" applyNumberFormat="0" applyFill="0" applyAlignment="0" applyProtection="0"/>
    <xf numFmtId="0" fontId="59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60" fillId="7" borderId="8" applyNumberFormat="0" applyAlignment="0" applyProtection="0"/>
    <xf numFmtId="0" fontId="61" fillId="13" borderId="8" applyNumberFormat="0" applyAlignment="0" applyProtection="0"/>
    <xf numFmtId="0" fontId="62" fillId="13" borderId="9" applyNumberFormat="0" applyAlignment="0" applyProtection="0"/>
    <xf numFmtId="0" fontId="63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8" borderId="0" xfId="0" applyFont="1" applyFill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vertical="center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16" fillId="18" borderId="0" xfId="20" applyFont="1" applyFill="1" applyAlignment="1" applyProtection="1">
      <alignment vertical="center"/>
      <protection/>
    </xf>
    <xf numFmtId="0" fontId="0" fillId="18" borderId="0" xfId="0" applyFill="1"/>
    <xf numFmtId="0" fontId="13" fillId="18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15" xfId="0" applyBorder="1"/>
    <xf numFmtId="0" fontId="2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2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20" borderId="18" xfId="0" applyFont="1" applyFill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32" fillId="0" borderId="24" xfId="0" applyNumberFormat="1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166" fontId="32" fillId="0" borderId="25" xfId="0" applyNumberFormat="1" applyFont="1" applyBorder="1" applyAlignment="1">
      <alignment vertical="center"/>
    </xf>
    <xf numFmtId="4" fontId="32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27" fillId="20" borderId="0" xfId="0" applyFont="1" applyFill="1" applyBorder="1" applyAlignment="1">
      <alignment horizontal="left" vertical="center"/>
    </xf>
    <xf numFmtId="0" fontId="0" fillId="20" borderId="0" xfId="0" applyFont="1" applyFill="1" applyBorder="1" applyAlignment="1">
      <alignment vertical="center"/>
    </xf>
    <xf numFmtId="0" fontId="0" fillId="18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20" borderId="17" xfId="0" applyFont="1" applyFill="1" applyBorder="1" applyAlignment="1">
      <alignment horizontal="left" vertical="center"/>
    </xf>
    <xf numFmtId="0" fontId="4" fillId="20" borderId="18" xfId="0" applyFont="1" applyFill="1" applyBorder="1" applyAlignment="1">
      <alignment horizontal="right" vertical="center"/>
    </xf>
    <xf numFmtId="0" fontId="4" fillId="20" borderId="18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6" fillId="0" borderId="20" xfId="0" applyNumberFormat="1" applyFont="1" applyBorder="1" applyAlignment="1">
      <alignment/>
    </xf>
    <xf numFmtId="166" fontId="36" fillId="0" borderId="21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8" fillId="0" borderId="33" xfId="0" applyFont="1" applyBorder="1" applyAlignment="1" applyProtection="1">
      <alignment horizontal="center" vertical="center"/>
      <protection locked="0"/>
    </xf>
    <xf numFmtId="49" fontId="38" fillId="0" borderId="33" xfId="0" applyNumberFormat="1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167" fontId="38" fillId="0" borderId="33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166" fontId="2" fillId="0" borderId="25" xfId="0" applyNumberFormat="1" applyFont="1" applyBorder="1" applyAlignment="1">
      <alignment vertical="center"/>
    </xf>
    <xf numFmtId="166" fontId="2" fillId="0" borderId="26" xfId="0" applyNumberFormat="1" applyFont="1" applyBorder="1" applyAlignment="1">
      <alignment vertical="center"/>
    </xf>
    <xf numFmtId="0" fontId="41" fillId="0" borderId="0" xfId="21" applyFont="1" applyAlignment="1">
      <alignment horizontal="center"/>
      <protection/>
    </xf>
    <xf numFmtId="0" fontId="40" fillId="0" borderId="0" xfId="21">
      <alignment/>
      <protection/>
    </xf>
    <xf numFmtId="0" fontId="43" fillId="0" borderId="0" xfId="21" applyFont="1">
      <alignment/>
      <protection/>
    </xf>
    <xf numFmtId="0" fontId="43" fillId="0" borderId="0" xfId="21" applyFont="1" applyAlignment="1">
      <alignment vertical="center"/>
      <protection/>
    </xf>
    <xf numFmtId="0" fontId="41" fillId="0" borderId="0" xfId="21" applyFont="1">
      <alignment/>
      <protection/>
    </xf>
    <xf numFmtId="0" fontId="46" fillId="0" borderId="0" xfId="21" applyFont="1">
      <alignment/>
      <protection/>
    </xf>
    <xf numFmtId="0" fontId="47" fillId="0" borderId="0" xfId="23" applyFont="1" applyAlignment="1" applyProtection="1">
      <alignment vertical="top"/>
      <protection locked="0"/>
    </xf>
    <xf numFmtId="168" fontId="46" fillId="0" borderId="0" xfId="21" applyNumberFormat="1" applyFont="1" applyAlignment="1">
      <alignment horizontal="left"/>
      <protection/>
    </xf>
    <xf numFmtId="14" fontId="46" fillId="0" borderId="0" xfId="21" applyNumberFormat="1" applyFont="1" applyAlignment="1">
      <alignment horizontal="left"/>
      <protection/>
    </xf>
    <xf numFmtId="3" fontId="46" fillId="0" borderId="0" xfId="21" applyNumberFormat="1" applyFont="1" applyAlignment="1">
      <alignment horizontal="left"/>
      <protection/>
    </xf>
    <xf numFmtId="0" fontId="42" fillId="0" borderId="0" xfId="21" applyFont="1" applyAlignment="1">
      <alignment horizontal="center"/>
      <protection/>
    </xf>
    <xf numFmtId="0" fontId="43" fillId="0" borderId="0" xfId="22" applyFont="1" applyBorder="1" applyAlignment="1">
      <alignment horizontal="left" vertical="center" wrapText="1"/>
      <protection/>
    </xf>
    <xf numFmtId="0" fontId="45" fillId="0" borderId="0" xfId="22" applyFont="1" applyBorder="1" applyAlignment="1">
      <alignment horizontal="left" vertical="center"/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4" fillId="19" borderId="18" xfId="0" applyNumberFormat="1" applyFont="1" applyFill="1" applyBorder="1" applyAlignment="1">
      <alignment vertical="center"/>
    </xf>
    <xf numFmtId="0" fontId="0" fillId="19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left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left" vertical="center"/>
    </xf>
    <xf numFmtId="4" fontId="27" fillId="20" borderId="0" xfId="0" applyNumberFormat="1" applyFont="1" applyFill="1" applyBorder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0" fillId="0" borderId="0" xfId="0"/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20" borderId="18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0" fontId="3" fillId="20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" fillId="20" borderId="31" xfId="0" applyFont="1" applyFill="1" applyBorder="1" applyAlignment="1">
      <alignment horizontal="center" vertical="center" wrapText="1"/>
    </xf>
    <xf numFmtId="0" fontId="35" fillId="20" borderId="31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8" fillId="0" borderId="33" xfId="0" applyFont="1" applyBorder="1" applyAlignment="1" applyProtection="1">
      <alignment horizontal="left" vertical="center" wrapText="1"/>
      <protection locked="0"/>
    </xf>
    <xf numFmtId="4" fontId="38" fillId="0" borderId="33" xfId="0" applyNumberFormat="1" applyFont="1" applyBorder="1" applyAlignment="1" applyProtection="1">
      <alignment vertical="center"/>
      <protection locked="0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/>
    </xf>
    <xf numFmtId="4" fontId="6" fillId="0" borderId="31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0" fontId="16" fillId="18" borderId="0" xfId="20" applyFont="1" applyFill="1" applyAlignment="1" applyProtection="1">
      <alignment horizontal="center" vertical="center"/>
      <protection/>
    </xf>
    <xf numFmtId="4" fontId="27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OZPOČET - VZOR 2" xfId="21"/>
    <cellStyle name="Normální 2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Chybně 2" xfId="43"/>
    <cellStyle name="Kontrolní buňka 2" xfId="44"/>
    <cellStyle name="Nadpis 1 2" xfId="45"/>
    <cellStyle name="Nadpis 2 2" xfId="46"/>
    <cellStyle name="Nadpis 3 2" xfId="47"/>
    <cellStyle name="Nadpis 4 2" xfId="48"/>
    <cellStyle name="Název 2" xfId="49"/>
    <cellStyle name="Neutrální 2" xfId="50"/>
    <cellStyle name="normální 3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45</xdr:row>
      <xdr:rowOff>123825</xdr:rowOff>
    </xdr:from>
    <xdr:to>
      <xdr:col>6</xdr:col>
      <xdr:colOff>438150</xdr:colOff>
      <xdr:row>47</xdr:row>
      <xdr:rowOff>123825</xdr:rowOff>
    </xdr:to>
    <xdr:pic>
      <xdr:nvPicPr>
        <xdr:cNvPr id="2" name="Obrázek 1" descr="C:\Users\jakub.abrle\Desktop\podpis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8601075"/>
          <a:ext cx="771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workbookViewId="0" topLeftCell="A1">
      <selection activeCell="A20" sqref="A20"/>
    </sheetView>
  </sheetViews>
  <sheetFormatPr defaultColWidth="0" defaultRowHeight="13.5"/>
  <cols>
    <col min="1" max="1" width="7" style="187" customWidth="1"/>
    <col min="2" max="2" width="9.66015625" style="187" customWidth="1"/>
    <col min="3" max="3" width="15.16015625" style="187" customWidth="1"/>
    <col min="4" max="4" width="28.33203125" style="187" customWidth="1"/>
    <col min="5" max="8" width="9.66015625" style="187" customWidth="1"/>
    <col min="9" max="9" width="11.66015625" style="187" customWidth="1"/>
    <col min="10" max="10" width="9.66015625" style="187" customWidth="1"/>
    <col min="11" max="256" width="0" style="187" hidden="1" customWidth="1"/>
    <col min="257" max="258" width="9.66015625" style="187" customWidth="1"/>
    <col min="259" max="259" width="12" style="187" customWidth="1"/>
    <col min="260" max="260" width="12" style="187" bestFit="1" customWidth="1"/>
    <col min="261" max="264" width="9.66015625" style="187" customWidth="1"/>
    <col min="265" max="265" width="11.66015625" style="187" customWidth="1"/>
    <col min="266" max="266" width="9.66015625" style="187" customWidth="1"/>
    <col min="267" max="512" width="0" style="187" hidden="1" customWidth="1"/>
    <col min="513" max="514" width="9.66015625" style="187" customWidth="1"/>
    <col min="515" max="515" width="12" style="187" customWidth="1"/>
    <col min="516" max="516" width="12" style="187" bestFit="1" customWidth="1"/>
    <col min="517" max="520" width="9.66015625" style="187" customWidth="1"/>
    <col min="521" max="521" width="11.66015625" style="187" customWidth="1"/>
    <col min="522" max="522" width="9.66015625" style="187" customWidth="1"/>
    <col min="523" max="768" width="0" style="187" hidden="1" customWidth="1"/>
    <col min="769" max="770" width="9.66015625" style="187" customWidth="1"/>
    <col min="771" max="771" width="12" style="187" customWidth="1"/>
    <col min="772" max="772" width="12" style="187" bestFit="1" customWidth="1"/>
    <col min="773" max="776" width="9.66015625" style="187" customWidth="1"/>
    <col min="777" max="777" width="11.66015625" style="187" customWidth="1"/>
    <col min="778" max="778" width="9.66015625" style="187" customWidth="1"/>
    <col min="779" max="1024" width="0" style="187" hidden="1" customWidth="1"/>
    <col min="1025" max="1026" width="9.66015625" style="187" customWidth="1"/>
    <col min="1027" max="1027" width="12" style="187" customWidth="1"/>
    <col min="1028" max="1028" width="12" style="187" bestFit="1" customWidth="1"/>
    <col min="1029" max="1032" width="9.66015625" style="187" customWidth="1"/>
    <col min="1033" max="1033" width="11.66015625" style="187" customWidth="1"/>
    <col min="1034" max="1034" width="9.66015625" style="187" customWidth="1"/>
    <col min="1035" max="1280" width="0" style="187" hidden="1" customWidth="1"/>
    <col min="1281" max="1282" width="9.66015625" style="187" customWidth="1"/>
    <col min="1283" max="1283" width="12" style="187" customWidth="1"/>
    <col min="1284" max="1284" width="12" style="187" bestFit="1" customWidth="1"/>
    <col min="1285" max="1288" width="9.66015625" style="187" customWidth="1"/>
    <col min="1289" max="1289" width="11.66015625" style="187" customWidth="1"/>
    <col min="1290" max="1290" width="9.66015625" style="187" customWidth="1"/>
    <col min="1291" max="1536" width="0" style="187" hidden="1" customWidth="1"/>
    <col min="1537" max="1538" width="9.66015625" style="187" customWidth="1"/>
    <col min="1539" max="1539" width="12" style="187" customWidth="1"/>
    <col min="1540" max="1540" width="12" style="187" bestFit="1" customWidth="1"/>
    <col min="1541" max="1544" width="9.66015625" style="187" customWidth="1"/>
    <col min="1545" max="1545" width="11.66015625" style="187" customWidth="1"/>
    <col min="1546" max="1546" width="9.66015625" style="187" customWidth="1"/>
    <col min="1547" max="1792" width="0" style="187" hidden="1" customWidth="1"/>
    <col min="1793" max="1794" width="9.66015625" style="187" customWidth="1"/>
    <col min="1795" max="1795" width="12" style="187" customWidth="1"/>
    <col min="1796" max="1796" width="12" style="187" bestFit="1" customWidth="1"/>
    <col min="1797" max="1800" width="9.66015625" style="187" customWidth="1"/>
    <col min="1801" max="1801" width="11.66015625" style="187" customWidth="1"/>
    <col min="1802" max="1802" width="9.66015625" style="187" customWidth="1"/>
    <col min="1803" max="2048" width="0" style="187" hidden="1" customWidth="1"/>
    <col min="2049" max="2050" width="9.66015625" style="187" customWidth="1"/>
    <col min="2051" max="2051" width="12" style="187" customWidth="1"/>
    <col min="2052" max="2052" width="12" style="187" bestFit="1" customWidth="1"/>
    <col min="2053" max="2056" width="9.66015625" style="187" customWidth="1"/>
    <col min="2057" max="2057" width="11.66015625" style="187" customWidth="1"/>
    <col min="2058" max="2058" width="9.66015625" style="187" customWidth="1"/>
    <col min="2059" max="2304" width="0" style="187" hidden="1" customWidth="1"/>
    <col min="2305" max="2306" width="9.66015625" style="187" customWidth="1"/>
    <col min="2307" max="2307" width="12" style="187" customWidth="1"/>
    <col min="2308" max="2308" width="12" style="187" bestFit="1" customWidth="1"/>
    <col min="2309" max="2312" width="9.66015625" style="187" customWidth="1"/>
    <col min="2313" max="2313" width="11.66015625" style="187" customWidth="1"/>
    <col min="2314" max="2314" width="9.66015625" style="187" customWidth="1"/>
    <col min="2315" max="2560" width="0" style="187" hidden="1" customWidth="1"/>
    <col min="2561" max="2562" width="9.66015625" style="187" customWidth="1"/>
    <col min="2563" max="2563" width="12" style="187" customWidth="1"/>
    <col min="2564" max="2564" width="12" style="187" bestFit="1" customWidth="1"/>
    <col min="2565" max="2568" width="9.66015625" style="187" customWidth="1"/>
    <col min="2569" max="2569" width="11.66015625" style="187" customWidth="1"/>
    <col min="2570" max="2570" width="9.66015625" style="187" customWidth="1"/>
    <col min="2571" max="2816" width="0" style="187" hidden="1" customWidth="1"/>
    <col min="2817" max="2818" width="9.66015625" style="187" customWidth="1"/>
    <col min="2819" max="2819" width="12" style="187" customWidth="1"/>
    <col min="2820" max="2820" width="12" style="187" bestFit="1" customWidth="1"/>
    <col min="2821" max="2824" width="9.66015625" style="187" customWidth="1"/>
    <col min="2825" max="2825" width="11.66015625" style="187" customWidth="1"/>
    <col min="2826" max="2826" width="9.66015625" style="187" customWidth="1"/>
    <col min="2827" max="3072" width="0" style="187" hidden="1" customWidth="1"/>
    <col min="3073" max="3074" width="9.66015625" style="187" customWidth="1"/>
    <col min="3075" max="3075" width="12" style="187" customWidth="1"/>
    <col min="3076" max="3076" width="12" style="187" bestFit="1" customWidth="1"/>
    <col min="3077" max="3080" width="9.66015625" style="187" customWidth="1"/>
    <col min="3081" max="3081" width="11.66015625" style="187" customWidth="1"/>
    <col min="3082" max="3082" width="9.66015625" style="187" customWidth="1"/>
    <col min="3083" max="3328" width="0" style="187" hidden="1" customWidth="1"/>
    <col min="3329" max="3330" width="9.66015625" style="187" customWidth="1"/>
    <col min="3331" max="3331" width="12" style="187" customWidth="1"/>
    <col min="3332" max="3332" width="12" style="187" bestFit="1" customWidth="1"/>
    <col min="3333" max="3336" width="9.66015625" style="187" customWidth="1"/>
    <col min="3337" max="3337" width="11.66015625" style="187" customWidth="1"/>
    <col min="3338" max="3338" width="9.66015625" style="187" customWidth="1"/>
    <col min="3339" max="3584" width="0" style="187" hidden="1" customWidth="1"/>
    <col min="3585" max="3586" width="9.66015625" style="187" customWidth="1"/>
    <col min="3587" max="3587" width="12" style="187" customWidth="1"/>
    <col min="3588" max="3588" width="12" style="187" bestFit="1" customWidth="1"/>
    <col min="3589" max="3592" width="9.66015625" style="187" customWidth="1"/>
    <col min="3593" max="3593" width="11.66015625" style="187" customWidth="1"/>
    <col min="3594" max="3594" width="9.66015625" style="187" customWidth="1"/>
    <col min="3595" max="3840" width="0" style="187" hidden="1" customWidth="1"/>
    <col min="3841" max="3842" width="9.66015625" style="187" customWidth="1"/>
    <col min="3843" max="3843" width="12" style="187" customWidth="1"/>
    <col min="3844" max="3844" width="12" style="187" bestFit="1" customWidth="1"/>
    <col min="3845" max="3848" width="9.66015625" style="187" customWidth="1"/>
    <col min="3849" max="3849" width="11.66015625" style="187" customWidth="1"/>
    <col min="3850" max="3850" width="9.66015625" style="187" customWidth="1"/>
    <col min="3851" max="4096" width="0" style="187" hidden="1" customWidth="1"/>
    <col min="4097" max="4098" width="9.66015625" style="187" customWidth="1"/>
    <col min="4099" max="4099" width="12" style="187" customWidth="1"/>
    <col min="4100" max="4100" width="12" style="187" bestFit="1" customWidth="1"/>
    <col min="4101" max="4104" width="9.66015625" style="187" customWidth="1"/>
    <col min="4105" max="4105" width="11.66015625" style="187" customWidth="1"/>
    <col min="4106" max="4106" width="9.66015625" style="187" customWidth="1"/>
    <col min="4107" max="4352" width="0" style="187" hidden="1" customWidth="1"/>
    <col min="4353" max="4354" width="9.66015625" style="187" customWidth="1"/>
    <col min="4355" max="4355" width="12" style="187" customWidth="1"/>
    <col min="4356" max="4356" width="12" style="187" bestFit="1" customWidth="1"/>
    <col min="4357" max="4360" width="9.66015625" style="187" customWidth="1"/>
    <col min="4361" max="4361" width="11.66015625" style="187" customWidth="1"/>
    <col min="4362" max="4362" width="9.66015625" style="187" customWidth="1"/>
    <col min="4363" max="4608" width="0" style="187" hidden="1" customWidth="1"/>
    <col min="4609" max="4610" width="9.66015625" style="187" customWidth="1"/>
    <col min="4611" max="4611" width="12" style="187" customWidth="1"/>
    <col min="4612" max="4612" width="12" style="187" bestFit="1" customWidth="1"/>
    <col min="4613" max="4616" width="9.66015625" style="187" customWidth="1"/>
    <col min="4617" max="4617" width="11.66015625" style="187" customWidth="1"/>
    <col min="4618" max="4618" width="9.66015625" style="187" customWidth="1"/>
    <col min="4619" max="4864" width="0" style="187" hidden="1" customWidth="1"/>
    <col min="4865" max="4866" width="9.66015625" style="187" customWidth="1"/>
    <col min="4867" max="4867" width="12" style="187" customWidth="1"/>
    <col min="4868" max="4868" width="12" style="187" bestFit="1" customWidth="1"/>
    <col min="4869" max="4872" width="9.66015625" style="187" customWidth="1"/>
    <col min="4873" max="4873" width="11.66015625" style="187" customWidth="1"/>
    <col min="4874" max="4874" width="9.66015625" style="187" customWidth="1"/>
    <col min="4875" max="5120" width="0" style="187" hidden="1" customWidth="1"/>
    <col min="5121" max="5122" width="9.66015625" style="187" customWidth="1"/>
    <col min="5123" max="5123" width="12" style="187" customWidth="1"/>
    <col min="5124" max="5124" width="12" style="187" bestFit="1" customWidth="1"/>
    <col min="5125" max="5128" width="9.66015625" style="187" customWidth="1"/>
    <col min="5129" max="5129" width="11.66015625" style="187" customWidth="1"/>
    <col min="5130" max="5130" width="9.66015625" style="187" customWidth="1"/>
    <col min="5131" max="5376" width="0" style="187" hidden="1" customWidth="1"/>
    <col min="5377" max="5378" width="9.66015625" style="187" customWidth="1"/>
    <col min="5379" max="5379" width="12" style="187" customWidth="1"/>
    <col min="5380" max="5380" width="12" style="187" bestFit="1" customWidth="1"/>
    <col min="5381" max="5384" width="9.66015625" style="187" customWidth="1"/>
    <col min="5385" max="5385" width="11.66015625" style="187" customWidth="1"/>
    <col min="5386" max="5386" width="9.66015625" style="187" customWidth="1"/>
    <col min="5387" max="5632" width="0" style="187" hidden="1" customWidth="1"/>
    <col min="5633" max="5634" width="9.66015625" style="187" customWidth="1"/>
    <col min="5635" max="5635" width="12" style="187" customWidth="1"/>
    <col min="5636" max="5636" width="12" style="187" bestFit="1" customWidth="1"/>
    <col min="5637" max="5640" width="9.66015625" style="187" customWidth="1"/>
    <col min="5641" max="5641" width="11.66015625" style="187" customWidth="1"/>
    <col min="5642" max="5642" width="9.66015625" style="187" customWidth="1"/>
    <col min="5643" max="5888" width="0" style="187" hidden="1" customWidth="1"/>
    <col min="5889" max="5890" width="9.66015625" style="187" customWidth="1"/>
    <col min="5891" max="5891" width="12" style="187" customWidth="1"/>
    <col min="5892" max="5892" width="12" style="187" bestFit="1" customWidth="1"/>
    <col min="5893" max="5896" width="9.66015625" style="187" customWidth="1"/>
    <col min="5897" max="5897" width="11.66015625" style="187" customWidth="1"/>
    <col min="5898" max="5898" width="9.66015625" style="187" customWidth="1"/>
    <col min="5899" max="6144" width="0" style="187" hidden="1" customWidth="1"/>
    <col min="6145" max="6146" width="9.66015625" style="187" customWidth="1"/>
    <col min="6147" max="6147" width="12" style="187" customWidth="1"/>
    <col min="6148" max="6148" width="12" style="187" bestFit="1" customWidth="1"/>
    <col min="6149" max="6152" width="9.66015625" style="187" customWidth="1"/>
    <col min="6153" max="6153" width="11.66015625" style="187" customWidth="1"/>
    <col min="6154" max="6154" width="9.66015625" style="187" customWidth="1"/>
    <col min="6155" max="6400" width="0" style="187" hidden="1" customWidth="1"/>
    <col min="6401" max="6402" width="9.66015625" style="187" customWidth="1"/>
    <col min="6403" max="6403" width="12" style="187" customWidth="1"/>
    <col min="6404" max="6404" width="12" style="187" bestFit="1" customWidth="1"/>
    <col min="6405" max="6408" width="9.66015625" style="187" customWidth="1"/>
    <col min="6409" max="6409" width="11.66015625" style="187" customWidth="1"/>
    <col min="6410" max="6410" width="9.66015625" style="187" customWidth="1"/>
    <col min="6411" max="6656" width="0" style="187" hidden="1" customWidth="1"/>
    <col min="6657" max="6658" width="9.66015625" style="187" customWidth="1"/>
    <col min="6659" max="6659" width="12" style="187" customWidth="1"/>
    <col min="6660" max="6660" width="12" style="187" bestFit="1" customWidth="1"/>
    <col min="6661" max="6664" width="9.66015625" style="187" customWidth="1"/>
    <col min="6665" max="6665" width="11.66015625" style="187" customWidth="1"/>
    <col min="6666" max="6666" width="9.66015625" style="187" customWidth="1"/>
    <col min="6667" max="6912" width="0" style="187" hidden="1" customWidth="1"/>
    <col min="6913" max="6914" width="9.66015625" style="187" customWidth="1"/>
    <col min="6915" max="6915" width="12" style="187" customWidth="1"/>
    <col min="6916" max="6916" width="12" style="187" bestFit="1" customWidth="1"/>
    <col min="6917" max="6920" width="9.66015625" style="187" customWidth="1"/>
    <col min="6921" max="6921" width="11.66015625" style="187" customWidth="1"/>
    <col min="6922" max="6922" width="9.66015625" style="187" customWidth="1"/>
    <col min="6923" max="7168" width="0" style="187" hidden="1" customWidth="1"/>
    <col min="7169" max="7170" width="9.66015625" style="187" customWidth="1"/>
    <col min="7171" max="7171" width="12" style="187" customWidth="1"/>
    <col min="7172" max="7172" width="12" style="187" bestFit="1" customWidth="1"/>
    <col min="7173" max="7176" width="9.66015625" style="187" customWidth="1"/>
    <col min="7177" max="7177" width="11.66015625" style="187" customWidth="1"/>
    <col min="7178" max="7178" width="9.66015625" style="187" customWidth="1"/>
    <col min="7179" max="7424" width="0" style="187" hidden="1" customWidth="1"/>
    <col min="7425" max="7426" width="9.66015625" style="187" customWidth="1"/>
    <col min="7427" max="7427" width="12" style="187" customWidth="1"/>
    <col min="7428" max="7428" width="12" style="187" bestFit="1" customWidth="1"/>
    <col min="7429" max="7432" width="9.66015625" style="187" customWidth="1"/>
    <col min="7433" max="7433" width="11.66015625" style="187" customWidth="1"/>
    <col min="7434" max="7434" width="9.66015625" style="187" customWidth="1"/>
    <col min="7435" max="7680" width="0" style="187" hidden="1" customWidth="1"/>
    <col min="7681" max="7682" width="9.66015625" style="187" customWidth="1"/>
    <col min="7683" max="7683" width="12" style="187" customWidth="1"/>
    <col min="7684" max="7684" width="12" style="187" bestFit="1" customWidth="1"/>
    <col min="7685" max="7688" width="9.66015625" style="187" customWidth="1"/>
    <col min="7689" max="7689" width="11.66015625" style="187" customWidth="1"/>
    <col min="7690" max="7690" width="9.66015625" style="187" customWidth="1"/>
    <col min="7691" max="7936" width="0" style="187" hidden="1" customWidth="1"/>
    <col min="7937" max="7938" width="9.66015625" style="187" customWidth="1"/>
    <col min="7939" max="7939" width="12" style="187" customWidth="1"/>
    <col min="7940" max="7940" width="12" style="187" bestFit="1" customWidth="1"/>
    <col min="7941" max="7944" width="9.66015625" style="187" customWidth="1"/>
    <col min="7945" max="7945" width="11.66015625" style="187" customWidth="1"/>
    <col min="7946" max="7946" width="9.66015625" style="187" customWidth="1"/>
    <col min="7947" max="8192" width="0" style="187" hidden="1" customWidth="1"/>
    <col min="8193" max="8194" width="9.66015625" style="187" customWidth="1"/>
    <col min="8195" max="8195" width="12" style="187" customWidth="1"/>
    <col min="8196" max="8196" width="12" style="187" bestFit="1" customWidth="1"/>
    <col min="8197" max="8200" width="9.66015625" style="187" customWidth="1"/>
    <col min="8201" max="8201" width="11.66015625" style="187" customWidth="1"/>
    <col min="8202" max="8202" width="9.66015625" style="187" customWidth="1"/>
    <col min="8203" max="8448" width="0" style="187" hidden="1" customWidth="1"/>
    <col min="8449" max="8450" width="9.66015625" style="187" customWidth="1"/>
    <col min="8451" max="8451" width="12" style="187" customWidth="1"/>
    <col min="8452" max="8452" width="12" style="187" bestFit="1" customWidth="1"/>
    <col min="8453" max="8456" width="9.66015625" style="187" customWidth="1"/>
    <col min="8457" max="8457" width="11.66015625" style="187" customWidth="1"/>
    <col min="8458" max="8458" width="9.66015625" style="187" customWidth="1"/>
    <col min="8459" max="8704" width="0" style="187" hidden="1" customWidth="1"/>
    <col min="8705" max="8706" width="9.66015625" style="187" customWidth="1"/>
    <col min="8707" max="8707" width="12" style="187" customWidth="1"/>
    <col min="8708" max="8708" width="12" style="187" bestFit="1" customWidth="1"/>
    <col min="8709" max="8712" width="9.66015625" style="187" customWidth="1"/>
    <col min="8713" max="8713" width="11.66015625" style="187" customWidth="1"/>
    <col min="8714" max="8714" width="9.66015625" style="187" customWidth="1"/>
    <col min="8715" max="8960" width="0" style="187" hidden="1" customWidth="1"/>
    <col min="8961" max="8962" width="9.66015625" style="187" customWidth="1"/>
    <col min="8963" max="8963" width="12" style="187" customWidth="1"/>
    <col min="8964" max="8964" width="12" style="187" bestFit="1" customWidth="1"/>
    <col min="8965" max="8968" width="9.66015625" style="187" customWidth="1"/>
    <col min="8969" max="8969" width="11.66015625" style="187" customWidth="1"/>
    <col min="8970" max="8970" width="9.66015625" style="187" customWidth="1"/>
    <col min="8971" max="9216" width="0" style="187" hidden="1" customWidth="1"/>
    <col min="9217" max="9218" width="9.66015625" style="187" customWidth="1"/>
    <col min="9219" max="9219" width="12" style="187" customWidth="1"/>
    <col min="9220" max="9220" width="12" style="187" bestFit="1" customWidth="1"/>
    <col min="9221" max="9224" width="9.66015625" style="187" customWidth="1"/>
    <col min="9225" max="9225" width="11.66015625" style="187" customWidth="1"/>
    <col min="9226" max="9226" width="9.66015625" style="187" customWidth="1"/>
    <col min="9227" max="9472" width="0" style="187" hidden="1" customWidth="1"/>
    <col min="9473" max="9474" width="9.66015625" style="187" customWidth="1"/>
    <col min="9475" max="9475" width="12" style="187" customWidth="1"/>
    <col min="9476" max="9476" width="12" style="187" bestFit="1" customWidth="1"/>
    <col min="9477" max="9480" width="9.66015625" style="187" customWidth="1"/>
    <col min="9481" max="9481" width="11.66015625" style="187" customWidth="1"/>
    <col min="9482" max="9482" width="9.66015625" style="187" customWidth="1"/>
    <col min="9483" max="9728" width="0" style="187" hidden="1" customWidth="1"/>
    <col min="9729" max="9730" width="9.66015625" style="187" customWidth="1"/>
    <col min="9731" max="9731" width="12" style="187" customWidth="1"/>
    <col min="9732" max="9732" width="12" style="187" bestFit="1" customWidth="1"/>
    <col min="9733" max="9736" width="9.66015625" style="187" customWidth="1"/>
    <col min="9737" max="9737" width="11.66015625" style="187" customWidth="1"/>
    <col min="9738" max="9738" width="9.66015625" style="187" customWidth="1"/>
    <col min="9739" max="9984" width="0" style="187" hidden="1" customWidth="1"/>
    <col min="9985" max="9986" width="9.66015625" style="187" customWidth="1"/>
    <col min="9987" max="9987" width="12" style="187" customWidth="1"/>
    <col min="9988" max="9988" width="12" style="187" bestFit="1" customWidth="1"/>
    <col min="9989" max="9992" width="9.66015625" style="187" customWidth="1"/>
    <col min="9993" max="9993" width="11.66015625" style="187" customWidth="1"/>
    <col min="9994" max="9994" width="9.66015625" style="187" customWidth="1"/>
    <col min="9995" max="10240" width="0" style="187" hidden="1" customWidth="1"/>
    <col min="10241" max="10242" width="9.66015625" style="187" customWidth="1"/>
    <col min="10243" max="10243" width="12" style="187" customWidth="1"/>
    <col min="10244" max="10244" width="12" style="187" bestFit="1" customWidth="1"/>
    <col min="10245" max="10248" width="9.66015625" style="187" customWidth="1"/>
    <col min="10249" max="10249" width="11.66015625" style="187" customWidth="1"/>
    <col min="10250" max="10250" width="9.66015625" style="187" customWidth="1"/>
    <col min="10251" max="10496" width="0" style="187" hidden="1" customWidth="1"/>
    <col min="10497" max="10498" width="9.66015625" style="187" customWidth="1"/>
    <col min="10499" max="10499" width="12" style="187" customWidth="1"/>
    <col min="10500" max="10500" width="12" style="187" bestFit="1" customWidth="1"/>
    <col min="10501" max="10504" width="9.66015625" style="187" customWidth="1"/>
    <col min="10505" max="10505" width="11.66015625" style="187" customWidth="1"/>
    <col min="10506" max="10506" width="9.66015625" style="187" customWidth="1"/>
    <col min="10507" max="10752" width="0" style="187" hidden="1" customWidth="1"/>
    <col min="10753" max="10754" width="9.66015625" style="187" customWidth="1"/>
    <col min="10755" max="10755" width="12" style="187" customWidth="1"/>
    <col min="10756" max="10756" width="12" style="187" bestFit="1" customWidth="1"/>
    <col min="10757" max="10760" width="9.66015625" style="187" customWidth="1"/>
    <col min="10761" max="10761" width="11.66015625" style="187" customWidth="1"/>
    <col min="10762" max="10762" width="9.66015625" style="187" customWidth="1"/>
    <col min="10763" max="11008" width="0" style="187" hidden="1" customWidth="1"/>
    <col min="11009" max="11010" width="9.66015625" style="187" customWidth="1"/>
    <col min="11011" max="11011" width="12" style="187" customWidth="1"/>
    <col min="11012" max="11012" width="12" style="187" bestFit="1" customWidth="1"/>
    <col min="11013" max="11016" width="9.66015625" style="187" customWidth="1"/>
    <col min="11017" max="11017" width="11.66015625" style="187" customWidth="1"/>
    <col min="11018" max="11018" width="9.66015625" style="187" customWidth="1"/>
    <col min="11019" max="11264" width="0" style="187" hidden="1" customWidth="1"/>
    <col min="11265" max="11266" width="9.66015625" style="187" customWidth="1"/>
    <col min="11267" max="11267" width="12" style="187" customWidth="1"/>
    <col min="11268" max="11268" width="12" style="187" bestFit="1" customWidth="1"/>
    <col min="11269" max="11272" width="9.66015625" style="187" customWidth="1"/>
    <col min="11273" max="11273" width="11.66015625" style="187" customWidth="1"/>
    <col min="11274" max="11274" width="9.66015625" style="187" customWidth="1"/>
    <col min="11275" max="11520" width="0" style="187" hidden="1" customWidth="1"/>
    <col min="11521" max="11522" width="9.66015625" style="187" customWidth="1"/>
    <col min="11523" max="11523" width="12" style="187" customWidth="1"/>
    <col min="11524" max="11524" width="12" style="187" bestFit="1" customWidth="1"/>
    <col min="11525" max="11528" width="9.66015625" style="187" customWidth="1"/>
    <col min="11529" max="11529" width="11.66015625" style="187" customWidth="1"/>
    <col min="11530" max="11530" width="9.66015625" style="187" customWidth="1"/>
    <col min="11531" max="11776" width="0" style="187" hidden="1" customWidth="1"/>
    <col min="11777" max="11778" width="9.66015625" style="187" customWidth="1"/>
    <col min="11779" max="11779" width="12" style="187" customWidth="1"/>
    <col min="11780" max="11780" width="12" style="187" bestFit="1" customWidth="1"/>
    <col min="11781" max="11784" width="9.66015625" style="187" customWidth="1"/>
    <col min="11785" max="11785" width="11.66015625" style="187" customWidth="1"/>
    <col min="11786" max="11786" width="9.66015625" style="187" customWidth="1"/>
    <col min="11787" max="12032" width="0" style="187" hidden="1" customWidth="1"/>
    <col min="12033" max="12034" width="9.66015625" style="187" customWidth="1"/>
    <col min="12035" max="12035" width="12" style="187" customWidth="1"/>
    <col min="12036" max="12036" width="12" style="187" bestFit="1" customWidth="1"/>
    <col min="12037" max="12040" width="9.66015625" style="187" customWidth="1"/>
    <col min="12041" max="12041" width="11.66015625" style="187" customWidth="1"/>
    <col min="12042" max="12042" width="9.66015625" style="187" customWidth="1"/>
    <col min="12043" max="12288" width="0" style="187" hidden="1" customWidth="1"/>
    <col min="12289" max="12290" width="9.66015625" style="187" customWidth="1"/>
    <col min="12291" max="12291" width="12" style="187" customWidth="1"/>
    <col min="12292" max="12292" width="12" style="187" bestFit="1" customWidth="1"/>
    <col min="12293" max="12296" width="9.66015625" style="187" customWidth="1"/>
    <col min="12297" max="12297" width="11.66015625" style="187" customWidth="1"/>
    <col min="12298" max="12298" width="9.66015625" style="187" customWidth="1"/>
    <col min="12299" max="12544" width="0" style="187" hidden="1" customWidth="1"/>
    <col min="12545" max="12546" width="9.66015625" style="187" customWidth="1"/>
    <col min="12547" max="12547" width="12" style="187" customWidth="1"/>
    <col min="12548" max="12548" width="12" style="187" bestFit="1" customWidth="1"/>
    <col min="12549" max="12552" width="9.66015625" style="187" customWidth="1"/>
    <col min="12553" max="12553" width="11.66015625" style="187" customWidth="1"/>
    <col min="12554" max="12554" width="9.66015625" style="187" customWidth="1"/>
    <col min="12555" max="12800" width="0" style="187" hidden="1" customWidth="1"/>
    <col min="12801" max="12802" width="9.66015625" style="187" customWidth="1"/>
    <col min="12803" max="12803" width="12" style="187" customWidth="1"/>
    <col min="12804" max="12804" width="12" style="187" bestFit="1" customWidth="1"/>
    <col min="12805" max="12808" width="9.66015625" style="187" customWidth="1"/>
    <col min="12809" max="12809" width="11.66015625" style="187" customWidth="1"/>
    <col min="12810" max="12810" width="9.66015625" style="187" customWidth="1"/>
    <col min="12811" max="13056" width="0" style="187" hidden="1" customWidth="1"/>
    <col min="13057" max="13058" width="9.66015625" style="187" customWidth="1"/>
    <col min="13059" max="13059" width="12" style="187" customWidth="1"/>
    <col min="13060" max="13060" width="12" style="187" bestFit="1" customWidth="1"/>
    <col min="13061" max="13064" width="9.66015625" style="187" customWidth="1"/>
    <col min="13065" max="13065" width="11.66015625" style="187" customWidth="1"/>
    <col min="13066" max="13066" width="9.66015625" style="187" customWidth="1"/>
    <col min="13067" max="13312" width="0" style="187" hidden="1" customWidth="1"/>
    <col min="13313" max="13314" width="9.66015625" style="187" customWidth="1"/>
    <col min="13315" max="13315" width="12" style="187" customWidth="1"/>
    <col min="13316" max="13316" width="12" style="187" bestFit="1" customWidth="1"/>
    <col min="13317" max="13320" width="9.66015625" style="187" customWidth="1"/>
    <col min="13321" max="13321" width="11.66015625" style="187" customWidth="1"/>
    <col min="13322" max="13322" width="9.66015625" style="187" customWidth="1"/>
    <col min="13323" max="13568" width="0" style="187" hidden="1" customWidth="1"/>
    <col min="13569" max="13570" width="9.66015625" style="187" customWidth="1"/>
    <col min="13571" max="13571" width="12" style="187" customWidth="1"/>
    <col min="13572" max="13572" width="12" style="187" bestFit="1" customWidth="1"/>
    <col min="13573" max="13576" width="9.66015625" style="187" customWidth="1"/>
    <col min="13577" max="13577" width="11.66015625" style="187" customWidth="1"/>
    <col min="13578" max="13578" width="9.66015625" style="187" customWidth="1"/>
    <col min="13579" max="13824" width="0" style="187" hidden="1" customWidth="1"/>
    <col min="13825" max="13826" width="9.66015625" style="187" customWidth="1"/>
    <col min="13827" max="13827" width="12" style="187" customWidth="1"/>
    <col min="13828" max="13828" width="12" style="187" bestFit="1" customWidth="1"/>
    <col min="13829" max="13832" width="9.66015625" style="187" customWidth="1"/>
    <col min="13833" max="13833" width="11.66015625" style="187" customWidth="1"/>
    <col min="13834" max="13834" width="9.66015625" style="187" customWidth="1"/>
    <col min="13835" max="14080" width="0" style="187" hidden="1" customWidth="1"/>
    <col min="14081" max="14082" width="9.66015625" style="187" customWidth="1"/>
    <col min="14083" max="14083" width="12" style="187" customWidth="1"/>
    <col min="14084" max="14084" width="12" style="187" bestFit="1" customWidth="1"/>
    <col min="14085" max="14088" width="9.66015625" style="187" customWidth="1"/>
    <col min="14089" max="14089" width="11.66015625" style="187" customWidth="1"/>
    <col min="14090" max="14090" width="9.66015625" style="187" customWidth="1"/>
    <col min="14091" max="14336" width="0" style="187" hidden="1" customWidth="1"/>
    <col min="14337" max="14338" width="9.66015625" style="187" customWidth="1"/>
    <col min="14339" max="14339" width="12" style="187" customWidth="1"/>
    <col min="14340" max="14340" width="12" style="187" bestFit="1" customWidth="1"/>
    <col min="14341" max="14344" width="9.66015625" style="187" customWidth="1"/>
    <col min="14345" max="14345" width="11.66015625" style="187" customWidth="1"/>
    <col min="14346" max="14346" width="9.66015625" style="187" customWidth="1"/>
    <col min="14347" max="14592" width="0" style="187" hidden="1" customWidth="1"/>
    <col min="14593" max="14594" width="9.66015625" style="187" customWidth="1"/>
    <col min="14595" max="14595" width="12" style="187" customWidth="1"/>
    <col min="14596" max="14596" width="12" style="187" bestFit="1" customWidth="1"/>
    <col min="14597" max="14600" width="9.66015625" style="187" customWidth="1"/>
    <col min="14601" max="14601" width="11.66015625" style="187" customWidth="1"/>
    <col min="14602" max="14602" width="9.66015625" style="187" customWidth="1"/>
    <col min="14603" max="14848" width="0" style="187" hidden="1" customWidth="1"/>
    <col min="14849" max="14850" width="9.66015625" style="187" customWidth="1"/>
    <col min="14851" max="14851" width="12" style="187" customWidth="1"/>
    <col min="14852" max="14852" width="12" style="187" bestFit="1" customWidth="1"/>
    <col min="14853" max="14856" width="9.66015625" style="187" customWidth="1"/>
    <col min="14857" max="14857" width="11.66015625" style="187" customWidth="1"/>
    <col min="14858" max="14858" width="9.66015625" style="187" customWidth="1"/>
    <col min="14859" max="15104" width="0" style="187" hidden="1" customWidth="1"/>
    <col min="15105" max="15106" width="9.66015625" style="187" customWidth="1"/>
    <col min="15107" max="15107" width="12" style="187" customWidth="1"/>
    <col min="15108" max="15108" width="12" style="187" bestFit="1" customWidth="1"/>
    <col min="15109" max="15112" width="9.66015625" style="187" customWidth="1"/>
    <col min="15113" max="15113" width="11.66015625" style="187" customWidth="1"/>
    <col min="15114" max="15114" width="9.66015625" style="187" customWidth="1"/>
    <col min="15115" max="15360" width="0" style="187" hidden="1" customWidth="1"/>
    <col min="15361" max="15362" width="9.66015625" style="187" customWidth="1"/>
    <col min="15363" max="15363" width="12" style="187" customWidth="1"/>
    <col min="15364" max="15364" width="12" style="187" bestFit="1" customWidth="1"/>
    <col min="15365" max="15368" width="9.66015625" style="187" customWidth="1"/>
    <col min="15369" max="15369" width="11.66015625" style="187" customWidth="1"/>
    <col min="15370" max="15370" width="9.66015625" style="187" customWidth="1"/>
    <col min="15371" max="15616" width="0" style="187" hidden="1" customWidth="1"/>
    <col min="15617" max="15618" width="9.66015625" style="187" customWidth="1"/>
    <col min="15619" max="15619" width="12" style="187" customWidth="1"/>
    <col min="15620" max="15620" width="12" style="187" bestFit="1" customWidth="1"/>
    <col min="15621" max="15624" width="9.66015625" style="187" customWidth="1"/>
    <col min="15625" max="15625" width="11.66015625" style="187" customWidth="1"/>
    <col min="15626" max="15626" width="9.66015625" style="187" customWidth="1"/>
    <col min="15627" max="15872" width="0" style="187" hidden="1" customWidth="1"/>
    <col min="15873" max="15874" width="9.66015625" style="187" customWidth="1"/>
    <col min="15875" max="15875" width="12" style="187" customWidth="1"/>
    <col min="15876" max="15876" width="12" style="187" bestFit="1" customWidth="1"/>
    <col min="15877" max="15880" width="9.66015625" style="187" customWidth="1"/>
    <col min="15881" max="15881" width="11.66015625" style="187" customWidth="1"/>
    <col min="15882" max="15882" width="9.66015625" style="187" customWidth="1"/>
    <col min="15883" max="16128" width="0" style="187" hidden="1" customWidth="1"/>
    <col min="16129" max="16130" width="9.66015625" style="187" customWidth="1"/>
    <col min="16131" max="16131" width="12" style="187" customWidth="1"/>
    <col min="16132" max="16132" width="12" style="187" bestFit="1" customWidth="1"/>
    <col min="16133" max="16136" width="9.66015625" style="187" customWidth="1"/>
    <col min="16137" max="16137" width="11.66015625" style="187" customWidth="1"/>
    <col min="16138" max="16138" width="9.66015625" style="187" customWidth="1"/>
    <col min="16139" max="16384" width="0" style="187" hidden="1" customWidth="1"/>
  </cols>
  <sheetData>
    <row r="1" spans="1:10" ht="12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2.7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2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2.7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ht="12.75" customHeight="1"/>
    <row r="19" spans="1:10" ht="30.75" customHeight="1">
      <c r="A19" s="196" t="s">
        <v>761</v>
      </c>
      <c r="B19" s="196"/>
      <c r="C19" s="196"/>
      <c r="D19" s="196"/>
      <c r="E19" s="196"/>
      <c r="F19" s="196"/>
      <c r="G19" s="196"/>
      <c r="H19" s="196"/>
      <c r="I19" s="196"/>
      <c r="J19" s="196"/>
    </row>
    <row r="28" spans="2:7" ht="18" customHeight="1">
      <c r="B28" s="188" t="s">
        <v>749</v>
      </c>
      <c r="C28" s="188"/>
      <c r="D28" s="188" t="s">
        <v>30</v>
      </c>
      <c r="E28" s="188"/>
      <c r="F28" s="188"/>
      <c r="G28" s="188"/>
    </row>
    <row r="29" spans="2:7" ht="18" customHeight="1">
      <c r="B29" s="188"/>
      <c r="C29" s="188"/>
      <c r="D29" s="188"/>
      <c r="E29" s="188"/>
      <c r="F29" s="188"/>
      <c r="G29" s="188"/>
    </row>
    <row r="30" ht="18" customHeight="1"/>
    <row r="31" spans="2:34" ht="23.25" customHeight="1">
      <c r="B31" s="188" t="s">
        <v>750</v>
      </c>
      <c r="C31" s="189"/>
      <c r="D31" s="197" t="s">
        <v>751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</row>
    <row r="32" spans="2:7" ht="18" customHeight="1">
      <c r="B32" s="190"/>
      <c r="C32" s="190"/>
      <c r="D32" s="188"/>
      <c r="E32" s="190"/>
      <c r="F32" s="190"/>
      <c r="G32" s="190"/>
    </row>
    <row r="33" spans="2:7" ht="18" customHeight="1">
      <c r="B33" s="188" t="s">
        <v>98</v>
      </c>
      <c r="C33" s="190"/>
      <c r="D33" s="188" t="s">
        <v>85</v>
      </c>
      <c r="E33" s="190"/>
      <c r="F33" s="190"/>
      <c r="G33" s="190"/>
    </row>
    <row r="34" spans="2:7" ht="18" customHeight="1">
      <c r="B34" s="190"/>
      <c r="C34" s="190"/>
      <c r="D34" s="188"/>
      <c r="E34" s="190"/>
      <c r="F34" s="190"/>
      <c r="G34" s="190"/>
    </row>
    <row r="35" spans="2:7" ht="18" customHeight="1">
      <c r="B35" s="190"/>
      <c r="C35" s="190"/>
      <c r="D35" s="190"/>
      <c r="E35" s="190"/>
      <c r="F35" s="190"/>
      <c r="G35" s="190"/>
    </row>
    <row r="36" spans="2:7" ht="18" customHeight="1">
      <c r="B36" s="188" t="s">
        <v>752</v>
      </c>
      <c r="C36" s="188"/>
      <c r="D36" s="188" t="s">
        <v>753</v>
      </c>
      <c r="E36" s="190"/>
      <c r="F36" s="190"/>
      <c r="G36" s="190"/>
    </row>
    <row r="37" spans="2:7" ht="18" customHeight="1">
      <c r="B37" s="190"/>
      <c r="C37" s="190"/>
      <c r="D37" s="190"/>
      <c r="E37" s="190"/>
      <c r="F37" s="190"/>
      <c r="G37" s="190"/>
    </row>
    <row r="46" ht="12.75"/>
    <row r="47" spans="2:6" ht="20.25" customHeight="1">
      <c r="B47" s="191" t="s">
        <v>754</v>
      </c>
      <c r="C47" s="191"/>
      <c r="D47" s="191" t="s">
        <v>755</v>
      </c>
      <c r="E47" s="191"/>
      <c r="F47" s="192"/>
    </row>
    <row r="48" spans="2:5" ht="15" customHeight="1">
      <c r="B48" s="191"/>
      <c r="C48" s="191"/>
      <c r="D48" s="191"/>
      <c r="E48" s="191"/>
    </row>
    <row r="49" spans="2:5" ht="21.75" customHeight="1">
      <c r="B49" s="191" t="s">
        <v>756</v>
      </c>
      <c r="C49" s="191"/>
      <c r="D49" s="191" t="s">
        <v>757</v>
      </c>
      <c r="E49" s="191"/>
    </row>
    <row r="50" spans="2:5" ht="15" customHeight="1">
      <c r="B50" s="191"/>
      <c r="C50" s="191"/>
      <c r="D50" s="191"/>
      <c r="E50" s="191"/>
    </row>
    <row r="51" spans="2:5" ht="21.75" customHeight="1">
      <c r="B51" s="191" t="s">
        <v>758</v>
      </c>
      <c r="C51" s="191"/>
      <c r="D51" s="191" t="s">
        <v>759</v>
      </c>
      <c r="E51" s="191"/>
    </row>
    <row r="52" spans="2:5" ht="15">
      <c r="B52" s="191"/>
      <c r="C52" s="191"/>
      <c r="D52" s="191"/>
      <c r="E52" s="191"/>
    </row>
    <row r="53" spans="2:5" ht="15">
      <c r="B53" s="191"/>
      <c r="C53" s="191"/>
      <c r="D53" s="191"/>
      <c r="E53" s="191"/>
    </row>
    <row r="54" spans="2:5" ht="21.75" customHeight="1">
      <c r="B54" s="191" t="s">
        <v>24</v>
      </c>
      <c r="C54" s="191"/>
      <c r="D54" s="193">
        <v>42675</v>
      </c>
      <c r="E54" s="191"/>
    </row>
    <row r="55" spans="2:5" ht="15" customHeight="1">
      <c r="B55" s="191"/>
      <c r="C55" s="191"/>
      <c r="D55" s="194"/>
      <c r="E55" s="191"/>
    </row>
    <row r="56" spans="2:5" ht="20.25" customHeight="1">
      <c r="B56" s="191" t="s">
        <v>760</v>
      </c>
      <c r="C56" s="191"/>
      <c r="D56" s="195">
        <v>46158</v>
      </c>
      <c r="E56" s="191"/>
    </row>
    <row r="57" spans="2:5" ht="7.5" customHeight="1">
      <c r="B57" s="191"/>
      <c r="C57" s="191"/>
      <c r="D57" s="195"/>
      <c r="E57" s="191"/>
    </row>
    <row r="58" spans="2:5" ht="15">
      <c r="B58" s="191"/>
      <c r="C58" s="191"/>
      <c r="D58" s="191"/>
      <c r="E58" s="191"/>
    </row>
  </sheetData>
  <mergeCells count="2">
    <mergeCell ref="A19:J19"/>
    <mergeCell ref="D31:AH3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Header>&amp;C&amp;"Arial CE,Tučné"&amp;12Projekt 2010 s r.o., Ruská 43, 703 00 Ostrava-Vítkovice, Česká republika
telefon: 596 693 720, E-mail: projekt2010@projekt2010.cz,  www.projekt2010.cz&amp;10
</oddHeader>
    <oddFooter>&amp;RArch.č.: &amp;"Arial,Tučné"PRO-SM-4919&amp;"Arial,Obyčejné" list 1/16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workbookViewId="0" topLeftCell="A1">
      <pane ySplit="1" topLeftCell="A2" activePane="bottomLeft" state="frozen"/>
      <selection pane="bottomLeft" activeCell="Z19" sqref="Z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29" t="s">
        <v>8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4" t="s">
        <v>12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6"/>
      <c r="AS4" s="27" t="s">
        <v>13</v>
      </c>
      <c r="BS4" s="21" t="s">
        <v>14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06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8"/>
      <c r="AQ5" s="26"/>
      <c r="BS5" s="21" t="s">
        <v>9</v>
      </c>
    </row>
    <row r="6" spans="2:71" ht="36.95" customHeight="1">
      <c r="B6" s="25"/>
      <c r="C6" s="28"/>
      <c r="D6" s="31" t="s">
        <v>16</v>
      </c>
      <c r="E6" s="28"/>
      <c r="F6" s="28"/>
      <c r="G6" s="28"/>
      <c r="H6" s="28"/>
      <c r="I6" s="28"/>
      <c r="J6" s="28"/>
      <c r="K6" s="208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8"/>
      <c r="AQ6" s="26"/>
      <c r="BS6" s="21" t="s">
        <v>18</v>
      </c>
    </row>
    <row r="7" spans="2:71" ht="14.45" customHeight="1">
      <c r="B7" s="25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6"/>
      <c r="BS7" s="21" t="s">
        <v>21</v>
      </c>
    </row>
    <row r="8" spans="2:71" ht="14.45" customHeight="1">
      <c r="B8" s="25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0" t="s">
        <v>25</v>
      </c>
      <c r="AO8" s="28"/>
      <c r="AP8" s="28"/>
      <c r="AQ8" s="26"/>
      <c r="BS8" s="21" t="s">
        <v>26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27</v>
      </c>
    </row>
    <row r="10" spans="2:71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5</v>
      </c>
      <c r="AO10" s="28"/>
      <c r="AP10" s="28"/>
      <c r="AQ10" s="26"/>
      <c r="BS10" s="21" t="s">
        <v>18</v>
      </c>
    </row>
    <row r="11" spans="2:71" ht="18.4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5</v>
      </c>
      <c r="AO11" s="28"/>
      <c r="AP11" s="28"/>
      <c r="AQ11" s="26"/>
      <c r="BS11" s="21" t="s">
        <v>18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18</v>
      </c>
    </row>
    <row r="13" spans="2:71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0" t="s">
        <v>5</v>
      </c>
      <c r="AO13" s="28"/>
      <c r="AP13" s="28"/>
      <c r="AQ13" s="26"/>
      <c r="BS13" s="21" t="s">
        <v>18</v>
      </c>
    </row>
    <row r="14" spans="2:71" ht="15">
      <c r="B14" s="25"/>
      <c r="C14" s="28"/>
      <c r="D14" s="28"/>
      <c r="E14" s="30" t="s">
        <v>33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31</v>
      </c>
      <c r="AL14" s="28"/>
      <c r="AM14" s="28"/>
      <c r="AN14" s="30" t="s">
        <v>5</v>
      </c>
      <c r="AO14" s="28"/>
      <c r="AP14" s="28"/>
      <c r="AQ14" s="26"/>
      <c r="BS14" s="21" t="s">
        <v>18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2:71" ht="14.4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5</v>
      </c>
      <c r="AO16" s="28"/>
      <c r="AP16" s="28"/>
      <c r="AQ16" s="26"/>
      <c r="BS16" s="21" t="s">
        <v>6</v>
      </c>
    </row>
    <row r="17" spans="2:71" ht="18.4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5</v>
      </c>
      <c r="AO17" s="28"/>
      <c r="AP17" s="28"/>
      <c r="AQ17" s="26"/>
      <c r="BS17" s="21" t="s">
        <v>36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5</v>
      </c>
      <c r="AO19" s="28"/>
      <c r="AP19" s="28"/>
      <c r="AQ19" s="26"/>
      <c r="BS19" s="21" t="s">
        <v>9</v>
      </c>
    </row>
    <row r="20" spans="2:43" ht="18.4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5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09" t="s">
        <v>5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33">
        <f>ROUND(AG87,2)</f>
        <v>0</v>
      </c>
      <c r="AL26" s="207"/>
      <c r="AM26" s="207"/>
      <c r="AN26" s="207"/>
      <c r="AO26" s="207"/>
      <c r="AP26" s="28"/>
      <c r="AQ26" s="26"/>
    </row>
    <row r="27" spans="2:43" ht="14.45" customHeight="1">
      <c r="B27" s="25"/>
      <c r="C27" s="28"/>
      <c r="D27" s="34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33">
        <f>ROUND(AG90,2)</f>
        <v>0</v>
      </c>
      <c r="AL27" s="233"/>
      <c r="AM27" s="233"/>
      <c r="AN27" s="233"/>
      <c r="AO27" s="233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42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34">
        <f>ROUND(AK26+AK27,2)</f>
        <v>0</v>
      </c>
      <c r="AL29" s="235"/>
      <c r="AM29" s="235"/>
      <c r="AN29" s="235"/>
      <c r="AO29" s="235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43</v>
      </c>
      <c r="E31" s="41"/>
      <c r="F31" s="42" t="s">
        <v>44</v>
      </c>
      <c r="G31" s="41"/>
      <c r="H31" s="41"/>
      <c r="I31" s="41"/>
      <c r="J31" s="41"/>
      <c r="K31" s="41"/>
      <c r="L31" s="199">
        <v>0.21</v>
      </c>
      <c r="M31" s="200"/>
      <c r="N31" s="200"/>
      <c r="O31" s="200"/>
      <c r="P31" s="41"/>
      <c r="Q31" s="41"/>
      <c r="R31" s="41"/>
      <c r="S31" s="41"/>
      <c r="T31" s="44" t="s">
        <v>45</v>
      </c>
      <c r="U31" s="41"/>
      <c r="V31" s="41"/>
      <c r="W31" s="201">
        <f>ROUND(AZ87+SUM(CD91),2)</f>
        <v>0</v>
      </c>
      <c r="X31" s="200"/>
      <c r="Y31" s="200"/>
      <c r="Z31" s="200"/>
      <c r="AA31" s="200"/>
      <c r="AB31" s="200"/>
      <c r="AC31" s="200"/>
      <c r="AD31" s="200"/>
      <c r="AE31" s="200"/>
      <c r="AF31" s="41"/>
      <c r="AG31" s="41"/>
      <c r="AH31" s="41"/>
      <c r="AI31" s="41"/>
      <c r="AJ31" s="41"/>
      <c r="AK31" s="201">
        <f>ROUND(AV87+SUM(BY91),2)</f>
        <v>0</v>
      </c>
      <c r="AL31" s="200"/>
      <c r="AM31" s="200"/>
      <c r="AN31" s="200"/>
      <c r="AO31" s="200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46</v>
      </c>
      <c r="G32" s="41"/>
      <c r="H32" s="41"/>
      <c r="I32" s="41"/>
      <c r="J32" s="41"/>
      <c r="K32" s="41"/>
      <c r="L32" s="199">
        <v>0.15</v>
      </c>
      <c r="M32" s="200"/>
      <c r="N32" s="200"/>
      <c r="O32" s="200"/>
      <c r="P32" s="41"/>
      <c r="Q32" s="41"/>
      <c r="R32" s="41"/>
      <c r="S32" s="41"/>
      <c r="T32" s="44" t="s">
        <v>45</v>
      </c>
      <c r="U32" s="41"/>
      <c r="V32" s="41"/>
      <c r="W32" s="201">
        <f>ROUND(BA87+SUM(CE91),2)</f>
        <v>0</v>
      </c>
      <c r="X32" s="200"/>
      <c r="Y32" s="200"/>
      <c r="Z32" s="200"/>
      <c r="AA32" s="200"/>
      <c r="AB32" s="200"/>
      <c r="AC32" s="200"/>
      <c r="AD32" s="200"/>
      <c r="AE32" s="200"/>
      <c r="AF32" s="41"/>
      <c r="AG32" s="41"/>
      <c r="AH32" s="41"/>
      <c r="AI32" s="41"/>
      <c r="AJ32" s="41"/>
      <c r="AK32" s="201">
        <f>ROUND(AW87+SUM(BZ91),2)</f>
        <v>0</v>
      </c>
      <c r="AL32" s="200"/>
      <c r="AM32" s="200"/>
      <c r="AN32" s="200"/>
      <c r="AO32" s="200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47</v>
      </c>
      <c r="G33" s="41"/>
      <c r="H33" s="41"/>
      <c r="I33" s="41"/>
      <c r="J33" s="41"/>
      <c r="K33" s="41"/>
      <c r="L33" s="199">
        <v>0.21</v>
      </c>
      <c r="M33" s="200"/>
      <c r="N33" s="200"/>
      <c r="O33" s="200"/>
      <c r="P33" s="41"/>
      <c r="Q33" s="41"/>
      <c r="R33" s="41"/>
      <c r="S33" s="41"/>
      <c r="T33" s="44" t="s">
        <v>45</v>
      </c>
      <c r="U33" s="41"/>
      <c r="V33" s="41"/>
      <c r="W33" s="201">
        <f>ROUND(BB87+SUM(CF91),2)</f>
        <v>0</v>
      </c>
      <c r="X33" s="200"/>
      <c r="Y33" s="200"/>
      <c r="Z33" s="200"/>
      <c r="AA33" s="200"/>
      <c r="AB33" s="200"/>
      <c r="AC33" s="200"/>
      <c r="AD33" s="200"/>
      <c r="AE33" s="200"/>
      <c r="AF33" s="41"/>
      <c r="AG33" s="41"/>
      <c r="AH33" s="41"/>
      <c r="AI33" s="41"/>
      <c r="AJ33" s="41"/>
      <c r="AK33" s="201">
        <v>0</v>
      </c>
      <c r="AL33" s="200"/>
      <c r="AM33" s="200"/>
      <c r="AN33" s="200"/>
      <c r="AO33" s="200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48</v>
      </c>
      <c r="G34" s="41"/>
      <c r="H34" s="41"/>
      <c r="I34" s="41"/>
      <c r="J34" s="41"/>
      <c r="K34" s="41"/>
      <c r="L34" s="199">
        <v>0.15</v>
      </c>
      <c r="M34" s="200"/>
      <c r="N34" s="200"/>
      <c r="O34" s="200"/>
      <c r="P34" s="41"/>
      <c r="Q34" s="41"/>
      <c r="R34" s="41"/>
      <c r="S34" s="41"/>
      <c r="T34" s="44" t="s">
        <v>45</v>
      </c>
      <c r="U34" s="41"/>
      <c r="V34" s="41"/>
      <c r="W34" s="201">
        <f>ROUND(BC87+SUM(CG91),2)</f>
        <v>0</v>
      </c>
      <c r="X34" s="200"/>
      <c r="Y34" s="200"/>
      <c r="Z34" s="200"/>
      <c r="AA34" s="200"/>
      <c r="AB34" s="200"/>
      <c r="AC34" s="200"/>
      <c r="AD34" s="200"/>
      <c r="AE34" s="200"/>
      <c r="AF34" s="41"/>
      <c r="AG34" s="41"/>
      <c r="AH34" s="41"/>
      <c r="AI34" s="41"/>
      <c r="AJ34" s="41"/>
      <c r="AK34" s="201">
        <v>0</v>
      </c>
      <c r="AL34" s="200"/>
      <c r="AM34" s="200"/>
      <c r="AN34" s="200"/>
      <c r="AO34" s="200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49</v>
      </c>
      <c r="G35" s="41"/>
      <c r="H35" s="41"/>
      <c r="I35" s="41"/>
      <c r="J35" s="41"/>
      <c r="K35" s="41"/>
      <c r="L35" s="199">
        <v>0</v>
      </c>
      <c r="M35" s="200"/>
      <c r="N35" s="200"/>
      <c r="O35" s="200"/>
      <c r="P35" s="41"/>
      <c r="Q35" s="41"/>
      <c r="R35" s="41"/>
      <c r="S35" s="41"/>
      <c r="T35" s="44" t="s">
        <v>45</v>
      </c>
      <c r="U35" s="41"/>
      <c r="V35" s="41"/>
      <c r="W35" s="201">
        <f>ROUND(BD87+SUM(CH91),2)</f>
        <v>0</v>
      </c>
      <c r="X35" s="200"/>
      <c r="Y35" s="200"/>
      <c r="Z35" s="200"/>
      <c r="AA35" s="200"/>
      <c r="AB35" s="200"/>
      <c r="AC35" s="200"/>
      <c r="AD35" s="200"/>
      <c r="AE35" s="200"/>
      <c r="AF35" s="41"/>
      <c r="AG35" s="41"/>
      <c r="AH35" s="41"/>
      <c r="AI35" s="41"/>
      <c r="AJ35" s="41"/>
      <c r="AK35" s="201">
        <v>0</v>
      </c>
      <c r="AL35" s="200"/>
      <c r="AM35" s="200"/>
      <c r="AN35" s="200"/>
      <c r="AO35" s="200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50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51</v>
      </c>
      <c r="U37" s="48"/>
      <c r="V37" s="48"/>
      <c r="W37" s="48"/>
      <c r="X37" s="210" t="s">
        <v>52</v>
      </c>
      <c r="Y37" s="211"/>
      <c r="Z37" s="211"/>
      <c r="AA37" s="211"/>
      <c r="AB37" s="211"/>
      <c r="AC37" s="48"/>
      <c r="AD37" s="48"/>
      <c r="AE37" s="48"/>
      <c r="AF37" s="48"/>
      <c r="AG37" s="48"/>
      <c r="AH37" s="48"/>
      <c r="AI37" s="48"/>
      <c r="AJ37" s="48"/>
      <c r="AK37" s="212">
        <f>SUM(AK29:AK35)</f>
        <v>0</v>
      </c>
      <c r="AL37" s="211"/>
      <c r="AM37" s="211"/>
      <c r="AN37" s="211"/>
      <c r="AO37" s="213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54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55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56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55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56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57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58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55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56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55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56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204" t="s">
        <v>59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>
        <f>K5</f>
        <v>0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16</v>
      </c>
      <c r="D78" s="70"/>
      <c r="E78" s="70"/>
      <c r="F78" s="70"/>
      <c r="G78" s="70"/>
      <c r="H78" s="70"/>
      <c r="I78" s="70"/>
      <c r="J78" s="70"/>
      <c r="K78" s="70"/>
      <c r="L78" s="214" t="str">
        <f>K6</f>
        <v>Komplexní řešení bezpečnostních a bezbariérových úprav stávajících přechodů pro chodce ve Studénce“ - SO 01-09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22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Studénka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24</v>
      </c>
      <c r="AJ80" s="36"/>
      <c r="AK80" s="36"/>
      <c r="AL80" s="36"/>
      <c r="AM80" s="73" t="str">
        <f>IF(AN8="","",AN8)</f>
        <v>25. 11. 2016</v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Město Studénka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34</v>
      </c>
      <c r="AJ82" s="36"/>
      <c r="AK82" s="36"/>
      <c r="AL82" s="36"/>
      <c r="AM82" s="216" t="str">
        <f>IF(E17="","",E17)</f>
        <v>Projekt 2010, s.r.o.</v>
      </c>
      <c r="AN82" s="216"/>
      <c r="AO82" s="216"/>
      <c r="AP82" s="216"/>
      <c r="AQ82" s="37"/>
      <c r="AS82" s="220" t="s">
        <v>60</v>
      </c>
      <c r="AT82" s="221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37</v>
      </c>
      <c r="AJ83" s="36"/>
      <c r="AK83" s="36"/>
      <c r="AL83" s="36"/>
      <c r="AM83" s="216" t="str">
        <f>IF(E20="","",E20)</f>
        <v>Jakub Nevyjel</v>
      </c>
      <c r="AN83" s="216"/>
      <c r="AO83" s="216"/>
      <c r="AP83" s="216"/>
      <c r="AQ83" s="37"/>
      <c r="AS83" s="222"/>
      <c r="AT83" s="223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2"/>
      <c r="AT84" s="223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24" t="s">
        <v>61</v>
      </c>
      <c r="D85" s="225"/>
      <c r="E85" s="225"/>
      <c r="F85" s="225"/>
      <c r="G85" s="225"/>
      <c r="H85" s="75"/>
      <c r="I85" s="226" t="s">
        <v>62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63</v>
      </c>
      <c r="AH85" s="225"/>
      <c r="AI85" s="225"/>
      <c r="AJ85" s="225"/>
      <c r="AK85" s="225"/>
      <c r="AL85" s="225"/>
      <c r="AM85" s="225"/>
      <c r="AN85" s="226" t="s">
        <v>64</v>
      </c>
      <c r="AO85" s="225"/>
      <c r="AP85" s="227"/>
      <c r="AQ85" s="37"/>
      <c r="AS85" s="76" t="s">
        <v>65</v>
      </c>
      <c r="AT85" s="77" t="s">
        <v>66</v>
      </c>
      <c r="AU85" s="77" t="s">
        <v>67</v>
      </c>
      <c r="AV85" s="77" t="s">
        <v>68</v>
      </c>
      <c r="AW85" s="77" t="s">
        <v>69</v>
      </c>
      <c r="AX85" s="77" t="s">
        <v>70</v>
      </c>
      <c r="AY85" s="77" t="s">
        <v>71</v>
      </c>
      <c r="AZ85" s="77" t="s">
        <v>72</v>
      </c>
      <c r="BA85" s="77" t="s">
        <v>73</v>
      </c>
      <c r="BB85" s="77" t="s">
        <v>74</v>
      </c>
      <c r="BC85" s="77" t="s">
        <v>75</v>
      </c>
      <c r="BD85" s="78" t="s">
        <v>76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0" t="s">
        <v>77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18">
        <f>ROUND(AG88,2)</f>
        <v>0</v>
      </c>
      <c r="AH87" s="218"/>
      <c r="AI87" s="218"/>
      <c r="AJ87" s="218"/>
      <c r="AK87" s="218"/>
      <c r="AL87" s="218"/>
      <c r="AM87" s="218"/>
      <c r="AN87" s="219">
        <f>SUM(AG87,AT87)</f>
        <v>0</v>
      </c>
      <c r="AO87" s="219"/>
      <c r="AP87" s="219"/>
      <c r="AQ87" s="71"/>
      <c r="AS87" s="82">
        <f>ROUND(AS88,2)</f>
        <v>0</v>
      </c>
      <c r="AT87" s="83">
        <f>ROUND(SUM(AV87:AW87),2)</f>
        <v>0</v>
      </c>
      <c r="AU87" s="84">
        <f>ROUND(AU88,5)</f>
        <v>217.16889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78</v>
      </c>
      <c r="BT87" s="86" t="s">
        <v>79</v>
      </c>
      <c r="BU87" s="87" t="s">
        <v>80</v>
      </c>
      <c r="BV87" s="86" t="s">
        <v>81</v>
      </c>
      <c r="BW87" s="86" t="s">
        <v>82</v>
      </c>
      <c r="BX87" s="86" t="s">
        <v>83</v>
      </c>
    </row>
    <row r="88" spans="1:76" s="5" customFormat="1" ht="22.5" customHeight="1">
      <c r="A88" s="88" t="s">
        <v>84</v>
      </c>
      <c r="B88" s="89"/>
      <c r="C88" s="90"/>
      <c r="D88" s="217" t="s">
        <v>21</v>
      </c>
      <c r="E88" s="217"/>
      <c r="F88" s="217"/>
      <c r="G88" s="217"/>
      <c r="H88" s="217"/>
      <c r="I88" s="91"/>
      <c r="J88" s="217" t="s">
        <v>85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31">
        <f>'1 - SO 01-09'!M30</f>
        <v>0</v>
      </c>
      <c r="AH88" s="232"/>
      <c r="AI88" s="232"/>
      <c r="AJ88" s="232"/>
      <c r="AK88" s="232"/>
      <c r="AL88" s="232"/>
      <c r="AM88" s="232"/>
      <c r="AN88" s="231">
        <f>SUM(AG88,AT88)</f>
        <v>0</v>
      </c>
      <c r="AO88" s="232"/>
      <c r="AP88" s="232"/>
      <c r="AQ88" s="92"/>
      <c r="AS88" s="93">
        <f>'1 - SO 01-09'!M28</f>
        <v>0</v>
      </c>
      <c r="AT88" s="94">
        <f>ROUND(SUM(AV88:AW88),2)</f>
        <v>0</v>
      </c>
      <c r="AU88" s="95">
        <f>'1 - SO 01-09'!W138</f>
        <v>217.168886</v>
      </c>
      <c r="AV88" s="94">
        <f>'1 - SO 01-09'!M32</f>
        <v>0</v>
      </c>
      <c r="AW88" s="94">
        <f>'1 - SO 01-09'!M33</f>
        <v>0</v>
      </c>
      <c r="AX88" s="94">
        <f>'1 - SO 01-09'!M34</f>
        <v>0</v>
      </c>
      <c r="AY88" s="94">
        <f>'1 - SO 01-09'!M35</f>
        <v>0</v>
      </c>
      <c r="AZ88" s="94">
        <f>'1 - SO 01-09'!H32</f>
        <v>0</v>
      </c>
      <c r="BA88" s="94">
        <f>'1 - SO 01-09'!H33</f>
        <v>0</v>
      </c>
      <c r="BB88" s="94">
        <f>'1 - SO 01-09'!H34</f>
        <v>0</v>
      </c>
      <c r="BC88" s="94">
        <f>'1 - SO 01-09'!H35</f>
        <v>0</v>
      </c>
      <c r="BD88" s="96">
        <f>'1 - SO 01-09'!H36</f>
        <v>0</v>
      </c>
      <c r="BT88" s="97" t="s">
        <v>21</v>
      </c>
      <c r="BV88" s="97" t="s">
        <v>81</v>
      </c>
      <c r="BW88" s="97" t="s">
        <v>86</v>
      </c>
      <c r="BX88" s="97" t="s">
        <v>82</v>
      </c>
    </row>
    <row r="89" spans="2:43" ht="13.5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5"/>
      <c r="C90" s="80" t="s">
        <v>87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19">
        <v>0</v>
      </c>
      <c r="AH90" s="219"/>
      <c r="AI90" s="219"/>
      <c r="AJ90" s="219"/>
      <c r="AK90" s="219"/>
      <c r="AL90" s="219"/>
      <c r="AM90" s="219"/>
      <c r="AN90" s="219">
        <v>0</v>
      </c>
      <c r="AO90" s="219"/>
      <c r="AP90" s="219"/>
      <c r="AQ90" s="37"/>
      <c r="AS90" s="76" t="s">
        <v>88</v>
      </c>
      <c r="AT90" s="77" t="s">
        <v>89</v>
      </c>
      <c r="AU90" s="77" t="s">
        <v>43</v>
      </c>
      <c r="AV90" s="78" t="s">
        <v>66</v>
      </c>
    </row>
    <row r="91" spans="2:48" s="1" customFormat="1" ht="10.9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7"/>
      <c r="AS91" s="98"/>
      <c r="AT91" s="56"/>
      <c r="AU91" s="56"/>
      <c r="AV91" s="58"/>
    </row>
    <row r="92" spans="2:43" s="1" customFormat="1" ht="30" customHeight="1">
      <c r="B92" s="35"/>
      <c r="C92" s="99" t="s">
        <v>90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228">
        <f>ROUND(AG87+AG90,2)</f>
        <v>0</v>
      </c>
      <c r="AH92" s="228"/>
      <c r="AI92" s="228"/>
      <c r="AJ92" s="228"/>
      <c r="AK92" s="228"/>
      <c r="AL92" s="228"/>
      <c r="AM92" s="228"/>
      <c r="AN92" s="228">
        <f>AN87+AN90</f>
        <v>0</v>
      </c>
      <c r="AO92" s="228"/>
      <c r="AP92" s="228"/>
      <c r="AQ92" s="37"/>
    </row>
    <row r="93" spans="2:43" s="1" customFormat="1" ht="6.95" customHeight="1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1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1 - SO 01-09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05"/>
  <sheetViews>
    <sheetView showGridLines="0" workbookViewId="0" topLeftCell="A1">
      <pane ySplit="1" topLeftCell="A488" activePane="bottomLeft" state="frozen"/>
      <selection pane="bottomLeft" activeCell="L506" sqref="L5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5"/>
      <c r="C1" s="15"/>
      <c r="D1" s="16" t="s">
        <v>1</v>
      </c>
      <c r="E1" s="15"/>
      <c r="F1" s="17" t="s">
        <v>91</v>
      </c>
      <c r="G1" s="17"/>
      <c r="H1" s="277" t="s">
        <v>92</v>
      </c>
      <c r="I1" s="277"/>
      <c r="J1" s="277"/>
      <c r="K1" s="277"/>
      <c r="L1" s="17" t="s">
        <v>93</v>
      </c>
      <c r="M1" s="15"/>
      <c r="N1" s="15"/>
      <c r="O1" s="16" t="s">
        <v>94</v>
      </c>
      <c r="P1" s="15"/>
      <c r="Q1" s="15"/>
      <c r="R1" s="15"/>
      <c r="S1" s="17" t="s">
        <v>95</v>
      </c>
      <c r="T1" s="17"/>
      <c r="U1" s="101"/>
      <c r="V1" s="10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29" t="s">
        <v>8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96</v>
      </c>
    </row>
    <row r="4" spans="2:46" ht="36.95" customHeight="1">
      <c r="B4" s="25"/>
      <c r="C4" s="204" t="s">
        <v>97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36" t="str">
        <f>'Rekapitulace stavby'!K6</f>
        <v>Komplexní řešení bezpečnostních a bezbariérových úprav stávajících přechodů pro chodce ve Studénce“ - SO 01-09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8"/>
      <c r="R6" s="26"/>
    </row>
    <row r="7" spans="2:18" s="1" customFormat="1" ht="32.85" customHeight="1">
      <c r="B7" s="35"/>
      <c r="C7" s="36"/>
      <c r="D7" s="31" t="s">
        <v>98</v>
      </c>
      <c r="E7" s="36"/>
      <c r="F7" s="208" t="s">
        <v>99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33</v>
      </c>
      <c r="G9" s="36"/>
      <c r="H9" s="36"/>
      <c r="I9" s="36"/>
      <c r="J9" s="36"/>
      <c r="K9" s="36"/>
      <c r="L9" s="36"/>
      <c r="M9" s="32" t="s">
        <v>24</v>
      </c>
      <c r="N9" s="36"/>
      <c r="O9" s="239" t="str">
        <f>'Rekapitulace stavby'!AN8</f>
        <v>25. 11. 2016</v>
      </c>
      <c r="P9" s="239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6" t="str">
        <f>IF('Rekapitulace stavby'!AN10="","",'Rekapitulace stavby'!AN10)</f>
        <v/>
      </c>
      <c r="P11" s="206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Město Studénka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206" t="str">
        <f>IF('Rekapitulace stavby'!AN11="","",'Rekapitulace stavby'!AN11)</f>
        <v/>
      </c>
      <c r="P12" s="206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6" t="str">
        <f>IF('Rekapitulace stavby'!AN13="","",'Rekapitulace stavby'!AN13)</f>
        <v/>
      </c>
      <c r="P14" s="206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206" t="str">
        <f>IF('Rekapitulace stavby'!AN14="","",'Rekapitulace stavby'!AN14)</f>
        <v/>
      </c>
      <c r="P15" s="206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6" t="str">
        <f>IF('Rekapitulace stavby'!AN16="","",'Rekapitulace stavby'!AN16)</f>
        <v/>
      </c>
      <c r="P17" s="206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Projekt 2010, s.r.o.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206" t="str">
        <f>IF('Rekapitulace stavby'!AN17="","",'Rekapitulace stavby'!AN17)</f>
        <v/>
      </c>
      <c r="P18" s="206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37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6" t="str">
        <f>IF('Rekapitulace stavby'!AN19="","",'Rekapitulace stavby'!AN19)</f>
        <v/>
      </c>
      <c r="P20" s="206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Jakub Nevyjel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206" t="str">
        <f>IF('Rekapitulace stavby'!AN20="","",'Rekapitulace stavby'!AN20)</f>
        <v/>
      </c>
      <c r="P21" s="206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9" t="s">
        <v>5</v>
      </c>
      <c r="F24" s="209"/>
      <c r="G24" s="209"/>
      <c r="H24" s="209"/>
      <c r="I24" s="209"/>
      <c r="J24" s="209"/>
      <c r="K24" s="209"/>
      <c r="L24" s="209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2" t="s">
        <v>100</v>
      </c>
      <c r="E27" s="36"/>
      <c r="F27" s="36"/>
      <c r="G27" s="36"/>
      <c r="H27" s="36"/>
      <c r="I27" s="36"/>
      <c r="J27" s="36"/>
      <c r="K27" s="36"/>
      <c r="L27" s="36"/>
      <c r="M27" s="233">
        <f>N88</f>
        <v>0</v>
      </c>
      <c r="N27" s="233"/>
      <c r="O27" s="233"/>
      <c r="P27" s="233"/>
      <c r="Q27" s="36"/>
      <c r="R27" s="37"/>
    </row>
    <row r="28" spans="2:18" s="1" customFormat="1" ht="14.45" customHeight="1">
      <c r="B28" s="35"/>
      <c r="C28" s="36"/>
      <c r="D28" s="34" t="s">
        <v>101</v>
      </c>
      <c r="E28" s="36"/>
      <c r="F28" s="36"/>
      <c r="G28" s="36"/>
      <c r="H28" s="36"/>
      <c r="I28" s="36"/>
      <c r="J28" s="36"/>
      <c r="K28" s="36"/>
      <c r="L28" s="36"/>
      <c r="M28" s="233">
        <f>N119</f>
        <v>0</v>
      </c>
      <c r="N28" s="233"/>
      <c r="O28" s="233"/>
      <c r="P28" s="233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3" t="s">
        <v>42</v>
      </c>
      <c r="E30" s="36"/>
      <c r="F30" s="36"/>
      <c r="G30" s="36"/>
      <c r="H30" s="36"/>
      <c r="I30" s="36"/>
      <c r="J30" s="36"/>
      <c r="K30" s="36"/>
      <c r="L30" s="36"/>
      <c r="M30" s="240">
        <f>ROUND(M27+M28,2)</f>
        <v>0</v>
      </c>
      <c r="N30" s="238"/>
      <c r="O30" s="238"/>
      <c r="P30" s="238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43</v>
      </c>
      <c r="E32" s="42" t="s">
        <v>44</v>
      </c>
      <c r="F32" s="43">
        <v>0.21</v>
      </c>
      <c r="G32" s="104" t="s">
        <v>45</v>
      </c>
      <c r="H32" s="241">
        <f>ROUND((SUM(BE119:BE120)+SUM(BE138:BE504)),2)</f>
        <v>0</v>
      </c>
      <c r="I32" s="238"/>
      <c r="J32" s="238"/>
      <c r="K32" s="36"/>
      <c r="L32" s="36"/>
      <c r="M32" s="241">
        <f>ROUND(ROUND((SUM(BE119:BE120)+SUM(BE138:BE504)),2)*F32,2)</f>
        <v>0</v>
      </c>
      <c r="N32" s="238"/>
      <c r="O32" s="238"/>
      <c r="P32" s="238"/>
      <c r="Q32" s="36"/>
      <c r="R32" s="37"/>
    </row>
    <row r="33" spans="2:18" s="1" customFormat="1" ht="14.45" customHeight="1">
      <c r="B33" s="35"/>
      <c r="C33" s="36"/>
      <c r="D33" s="36"/>
      <c r="E33" s="42" t="s">
        <v>46</v>
      </c>
      <c r="F33" s="43">
        <v>0.15</v>
      </c>
      <c r="G33" s="104" t="s">
        <v>45</v>
      </c>
      <c r="H33" s="241">
        <f>ROUND((SUM(BF119:BF120)+SUM(BF138:BF504)),2)</f>
        <v>0</v>
      </c>
      <c r="I33" s="238"/>
      <c r="J33" s="238"/>
      <c r="K33" s="36"/>
      <c r="L33" s="36"/>
      <c r="M33" s="241">
        <f>ROUND(ROUND((SUM(BF119:BF120)+SUM(BF138:BF504)),2)*F33,2)</f>
        <v>0</v>
      </c>
      <c r="N33" s="238"/>
      <c r="O33" s="238"/>
      <c r="P33" s="238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47</v>
      </c>
      <c r="F34" s="43">
        <v>0.21</v>
      </c>
      <c r="G34" s="104" t="s">
        <v>45</v>
      </c>
      <c r="H34" s="241">
        <f>ROUND((SUM(BG119:BG120)+SUM(BG138:BG504)),2)</f>
        <v>0</v>
      </c>
      <c r="I34" s="238"/>
      <c r="J34" s="238"/>
      <c r="K34" s="36"/>
      <c r="L34" s="36"/>
      <c r="M34" s="241">
        <v>0</v>
      </c>
      <c r="N34" s="238"/>
      <c r="O34" s="238"/>
      <c r="P34" s="238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48</v>
      </c>
      <c r="F35" s="43">
        <v>0.15</v>
      </c>
      <c r="G35" s="104" t="s">
        <v>45</v>
      </c>
      <c r="H35" s="241">
        <f>ROUND((SUM(BH119:BH120)+SUM(BH138:BH504)),2)</f>
        <v>0</v>
      </c>
      <c r="I35" s="238"/>
      <c r="J35" s="238"/>
      <c r="K35" s="36"/>
      <c r="L35" s="36"/>
      <c r="M35" s="241">
        <v>0</v>
      </c>
      <c r="N35" s="238"/>
      <c r="O35" s="238"/>
      <c r="P35" s="238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49</v>
      </c>
      <c r="F36" s="43">
        <v>0</v>
      </c>
      <c r="G36" s="104" t="s">
        <v>45</v>
      </c>
      <c r="H36" s="241">
        <f>ROUND((SUM(BI119:BI120)+SUM(BI138:BI504)),2)</f>
        <v>0</v>
      </c>
      <c r="I36" s="238"/>
      <c r="J36" s="238"/>
      <c r="K36" s="36"/>
      <c r="L36" s="36"/>
      <c r="M36" s="241">
        <v>0</v>
      </c>
      <c r="N36" s="238"/>
      <c r="O36" s="238"/>
      <c r="P36" s="238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0"/>
      <c r="D38" s="105" t="s">
        <v>50</v>
      </c>
      <c r="E38" s="75"/>
      <c r="F38" s="75"/>
      <c r="G38" s="106" t="s">
        <v>51</v>
      </c>
      <c r="H38" s="107" t="s">
        <v>52</v>
      </c>
      <c r="I38" s="75"/>
      <c r="J38" s="75"/>
      <c r="K38" s="75"/>
      <c r="L38" s="242">
        <f>SUM(M30:M36)</f>
        <v>0</v>
      </c>
      <c r="M38" s="242"/>
      <c r="N38" s="242"/>
      <c r="O38" s="242"/>
      <c r="P38" s="243"/>
      <c r="Q38" s="10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53</v>
      </c>
      <c r="E50" s="51"/>
      <c r="F50" s="51"/>
      <c r="G50" s="51"/>
      <c r="H50" s="52"/>
      <c r="I50" s="36"/>
      <c r="J50" s="50" t="s">
        <v>54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55</v>
      </c>
      <c r="E59" s="56"/>
      <c r="F59" s="56"/>
      <c r="G59" s="57" t="s">
        <v>56</v>
      </c>
      <c r="H59" s="58"/>
      <c r="I59" s="36"/>
      <c r="J59" s="55" t="s">
        <v>55</v>
      </c>
      <c r="K59" s="56"/>
      <c r="L59" s="56"/>
      <c r="M59" s="56"/>
      <c r="N59" s="57" t="s">
        <v>56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57</v>
      </c>
      <c r="E61" s="51"/>
      <c r="F61" s="51"/>
      <c r="G61" s="51"/>
      <c r="H61" s="52"/>
      <c r="I61" s="36"/>
      <c r="J61" s="50" t="s">
        <v>58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55</v>
      </c>
      <c r="E70" s="56"/>
      <c r="F70" s="56"/>
      <c r="G70" s="57" t="s">
        <v>56</v>
      </c>
      <c r="H70" s="58"/>
      <c r="I70" s="36"/>
      <c r="J70" s="55" t="s">
        <v>55</v>
      </c>
      <c r="K70" s="56"/>
      <c r="L70" s="56"/>
      <c r="M70" s="56"/>
      <c r="N70" s="57" t="s">
        <v>56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4" t="s">
        <v>102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36" t="str">
        <f>F6</f>
        <v>Komplexní řešení bezpečnostních a bezbariérových úprav stávajících přechodů pro chodce ve Studénce“ - SO 01-09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</row>
    <row r="79" spans="2:18" s="1" customFormat="1" ht="36.95" customHeight="1">
      <c r="B79" s="35"/>
      <c r="C79" s="69" t="s">
        <v>98</v>
      </c>
      <c r="D79" s="36"/>
      <c r="E79" s="36"/>
      <c r="F79" s="214" t="str">
        <f>F7</f>
        <v>1 - SO 01-09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24</v>
      </c>
      <c r="L81" s="36"/>
      <c r="M81" s="239" t="str">
        <f>IF(O9="","",O9)</f>
        <v>25. 11. 2016</v>
      </c>
      <c r="N81" s="239"/>
      <c r="O81" s="239"/>
      <c r="P81" s="239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Město Studénka</v>
      </c>
      <c r="G83" s="36"/>
      <c r="H83" s="36"/>
      <c r="I83" s="36"/>
      <c r="J83" s="36"/>
      <c r="K83" s="32" t="s">
        <v>34</v>
      </c>
      <c r="L83" s="36"/>
      <c r="M83" s="206" t="str">
        <f>E18</f>
        <v>Projekt 2010, s.r.o.</v>
      </c>
      <c r="N83" s="206"/>
      <c r="O83" s="206"/>
      <c r="P83" s="206"/>
      <c r="Q83" s="206"/>
      <c r="R83" s="37"/>
    </row>
    <row r="84" spans="2:18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37</v>
      </c>
      <c r="L84" s="36"/>
      <c r="M84" s="206" t="str">
        <f>E21</f>
        <v>Jakub Nevyjel</v>
      </c>
      <c r="N84" s="206"/>
      <c r="O84" s="206"/>
      <c r="P84" s="206"/>
      <c r="Q84" s="206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4" t="s">
        <v>103</v>
      </c>
      <c r="D86" s="245"/>
      <c r="E86" s="245"/>
      <c r="F86" s="245"/>
      <c r="G86" s="245"/>
      <c r="H86" s="100"/>
      <c r="I86" s="100"/>
      <c r="J86" s="100"/>
      <c r="K86" s="100"/>
      <c r="L86" s="100"/>
      <c r="M86" s="100"/>
      <c r="N86" s="244" t="s">
        <v>104</v>
      </c>
      <c r="O86" s="245"/>
      <c r="P86" s="245"/>
      <c r="Q86" s="245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08" t="s">
        <v>105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9">
        <f>N138</f>
        <v>0</v>
      </c>
      <c r="O88" s="246"/>
      <c r="P88" s="246"/>
      <c r="Q88" s="246"/>
      <c r="R88" s="37"/>
      <c r="AU88" s="21" t="s">
        <v>106</v>
      </c>
    </row>
    <row r="89" spans="2:18" s="6" customFormat="1" ht="24.95" customHeight="1">
      <c r="B89" s="109"/>
      <c r="C89" s="110"/>
      <c r="D89" s="111" t="s">
        <v>107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47">
        <f>N139</f>
        <v>0</v>
      </c>
      <c r="O89" s="248"/>
      <c r="P89" s="248"/>
      <c r="Q89" s="248"/>
      <c r="R89" s="112"/>
    </row>
    <row r="90" spans="2:18" s="7" customFormat="1" ht="19.9" customHeight="1">
      <c r="B90" s="113"/>
      <c r="C90" s="114"/>
      <c r="D90" s="115" t="s">
        <v>108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49">
        <f>N140</f>
        <v>0</v>
      </c>
      <c r="O90" s="250"/>
      <c r="P90" s="250"/>
      <c r="Q90" s="250"/>
      <c r="R90" s="116"/>
    </row>
    <row r="91" spans="2:18" s="7" customFormat="1" ht="19.9" customHeight="1">
      <c r="B91" s="113"/>
      <c r="C91" s="114"/>
      <c r="D91" s="115" t="s">
        <v>109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49">
        <f>N238</f>
        <v>0</v>
      </c>
      <c r="O91" s="250"/>
      <c r="P91" s="250"/>
      <c r="Q91" s="250"/>
      <c r="R91" s="116"/>
    </row>
    <row r="92" spans="2:18" s="7" customFormat="1" ht="19.9" customHeight="1">
      <c r="B92" s="113"/>
      <c r="C92" s="114"/>
      <c r="D92" s="115" t="s">
        <v>110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49">
        <f>N245</f>
        <v>0</v>
      </c>
      <c r="O92" s="250"/>
      <c r="P92" s="250"/>
      <c r="Q92" s="250"/>
      <c r="R92" s="116"/>
    </row>
    <row r="93" spans="2:18" s="7" customFormat="1" ht="19.9" customHeight="1">
      <c r="B93" s="113"/>
      <c r="C93" s="114"/>
      <c r="D93" s="115" t="s">
        <v>111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49">
        <f>N251</f>
        <v>0</v>
      </c>
      <c r="O93" s="250"/>
      <c r="P93" s="250"/>
      <c r="Q93" s="250"/>
      <c r="R93" s="116"/>
    </row>
    <row r="94" spans="2:18" s="7" customFormat="1" ht="19.9" customHeight="1">
      <c r="B94" s="113"/>
      <c r="C94" s="114"/>
      <c r="D94" s="115" t="s">
        <v>112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49">
        <f>N257</f>
        <v>0</v>
      </c>
      <c r="O94" s="250"/>
      <c r="P94" s="250"/>
      <c r="Q94" s="250"/>
      <c r="R94" s="116"/>
    </row>
    <row r="95" spans="2:18" s="7" customFormat="1" ht="19.9" customHeight="1">
      <c r="B95" s="113"/>
      <c r="C95" s="114"/>
      <c r="D95" s="115" t="s">
        <v>113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49">
        <f>N283</f>
        <v>0</v>
      </c>
      <c r="O95" s="250"/>
      <c r="P95" s="250"/>
      <c r="Q95" s="250"/>
      <c r="R95" s="116"/>
    </row>
    <row r="96" spans="2:18" s="7" customFormat="1" ht="19.9" customHeight="1">
      <c r="B96" s="113"/>
      <c r="C96" s="114"/>
      <c r="D96" s="115" t="s">
        <v>114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49">
        <f>N321</f>
        <v>0</v>
      </c>
      <c r="O96" s="250"/>
      <c r="P96" s="250"/>
      <c r="Q96" s="250"/>
      <c r="R96" s="116"/>
    </row>
    <row r="97" spans="2:18" s="7" customFormat="1" ht="19.9" customHeight="1">
      <c r="B97" s="113"/>
      <c r="C97" s="114"/>
      <c r="D97" s="115" t="s">
        <v>115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49">
        <f>N372</f>
        <v>0</v>
      </c>
      <c r="O97" s="250"/>
      <c r="P97" s="250"/>
      <c r="Q97" s="250"/>
      <c r="R97" s="116"/>
    </row>
    <row r="98" spans="2:18" s="7" customFormat="1" ht="19.9" customHeight="1">
      <c r="B98" s="113"/>
      <c r="C98" s="114"/>
      <c r="D98" s="115" t="s">
        <v>116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49">
        <f>N378</f>
        <v>0</v>
      </c>
      <c r="O98" s="250"/>
      <c r="P98" s="250"/>
      <c r="Q98" s="250"/>
      <c r="R98" s="116"/>
    </row>
    <row r="99" spans="2:18" s="6" customFormat="1" ht="24.95" customHeight="1">
      <c r="B99" s="109"/>
      <c r="C99" s="110"/>
      <c r="D99" s="111" t="s">
        <v>117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47">
        <f>N380</f>
        <v>0</v>
      </c>
      <c r="O99" s="248"/>
      <c r="P99" s="248"/>
      <c r="Q99" s="248"/>
      <c r="R99" s="112"/>
    </row>
    <row r="100" spans="2:18" s="7" customFormat="1" ht="19.9" customHeight="1">
      <c r="B100" s="113"/>
      <c r="C100" s="114"/>
      <c r="D100" s="115" t="s">
        <v>118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49">
        <f>N381</f>
        <v>0</v>
      </c>
      <c r="O100" s="250"/>
      <c r="P100" s="250"/>
      <c r="Q100" s="250"/>
      <c r="R100" s="116"/>
    </row>
    <row r="101" spans="2:18" s="7" customFormat="1" ht="14.85" customHeight="1">
      <c r="B101" s="113"/>
      <c r="C101" s="114"/>
      <c r="D101" s="115" t="s">
        <v>119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49">
        <f>N382</f>
        <v>0</v>
      </c>
      <c r="O101" s="250"/>
      <c r="P101" s="250"/>
      <c r="Q101" s="250"/>
      <c r="R101" s="116"/>
    </row>
    <row r="102" spans="2:18" s="7" customFormat="1" ht="14.85" customHeight="1">
      <c r="B102" s="113"/>
      <c r="C102" s="114"/>
      <c r="D102" s="115" t="s">
        <v>120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49">
        <f>N385</f>
        <v>0</v>
      </c>
      <c r="O102" s="250"/>
      <c r="P102" s="250"/>
      <c r="Q102" s="250"/>
      <c r="R102" s="116"/>
    </row>
    <row r="103" spans="2:18" s="7" customFormat="1" ht="14.85" customHeight="1">
      <c r="B103" s="113"/>
      <c r="C103" s="114"/>
      <c r="D103" s="115" t="s">
        <v>121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49">
        <f>N392</f>
        <v>0</v>
      </c>
      <c r="O103" s="250"/>
      <c r="P103" s="250"/>
      <c r="Q103" s="250"/>
      <c r="R103" s="116"/>
    </row>
    <row r="104" spans="2:18" s="7" customFormat="1" ht="14.85" customHeight="1">
      <c r="B104" s="113"/>
      <c r="C104" s="114"/>
      <c r="D104" s="115" t="s">
        <v>122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49">
        <f>N399</f>
        <v>0</v>
      </c>
      <c r="O104" s="250"/>
      <c r="P104" s="250"/>
      <c r="Q104" s="250"/>
      <c r="R104" s="116"/>
    </row>
    <row r="105" spans="2:18" s="7" customFormat="1" ht="14.85" customHeight="1">
      <c r="B105" s="113"/>
      <c r="C105" s="114"/>
      <c r="D105" s="115" t="s">
        <v>123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249">
        <f>N402</f>
        <v>0</v>
      </c>
      <c r="O105" s="250"/>
      <c r="P105" s="250"/>
      <c r="Q105" s="250"/>
      <c r="R105" s="116"/>
    </row>
    <row r="106" spans="2:18" s="7" customFormat="1" ht="14.85" customHeight="1">
      <c r="B106" s="113"/>
      <c r="C106" s="114"/>
      <c r="D106" s="115" t="s">
        <v>124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249">
        <f>N405</f>
        <v>0</v>
      </c>
      <c r="O106" s="250"/>
      <c r="P106" s="250"/>
      <c r="Q106" s="250"/>
      <c r="R106" s="116"/>
    </row>
    <row r="107" spans="2:18" s="7" customFormat="1" ht="14.85" customHeight="1">
      <c r="B107" s="113"/>
      <c r="C107" s="114"/>
      <c r="D107" s="115" t="s">
        <v>125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249">
        <f>N408</f>
        <v>0</v>
      </c>
      <c r="O107" s="250"/>
      <c r="P107" s="250"/>
      <c r="Q107" s="250"/>
      <c r="R107" s="116"/>
    </row>
    <row r="108" spans="2:18" s="7" customFormat="1" ht="14.85" customHeight="1">
      <c r="B108" s="113"/>
      <c r="C108" s="114"/>
      <c r="D108" s="115" t="s">
        <v>126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249">
        <f>N411</f>
        <v>0</v>
      </c>
      <c r="O108" s="250"/>
      <c r="P108" s="250"/>
      <c r="Q108" s="250"/>
      <c r="R108" s="116"/>
    </row>
    <row r="109" spans="2:18" s="7" customFormat="1" ht="14.85" customHeight="1">
      <c r="B109" s="113"/>
      <c r="C109" s="114"/>
      <c r="D109" s="115" t="s">
        <v>127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249">
        <f>N413</f>
        <v>0</v>
      </c>
      <c r="O109" s="250"/>
      <c r="P109" s="250"/>
      <c r="Q109" s="250"/>
      <c r="R109" s="116"/>
    </row>
    <row r="110" spans="2:18" s="7" customFormat="1" ht="14.85" customHeight="1">
      <c r="B110" s="113"/>
      <c r="C110" s="114"/>
      <c r="D110" s="115" t="s">
        <v>128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249">
        <f>N415</f>
        <v>0</v>
      </c>
      <c r="O110" s="250"/>
      <c r="P110" s="250"/>
      <c r="Q110" s="250"/>
      <c r="R110" s="116"/>
    </row>
    <row r="111" spans="2:18" s="7" customFormat="1" ht="14.85" customHeight="1">
      <c r="B111" s="113"/>
      <c r="C111" s="114"/>
      <c r="D111" s="115" t="s">
        <v>129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249">
        <f>N417</f>
        <v>0</v>
      </c>
      <c r="O111" s="250"/>
      <c r="P111" s="250"/>
      <c r="Q111" s="250"/>
      <c r="R111" s="116"/>
    </row>
    <row r="112" spans="2:18" s="7" customFormat="1" ht="14.85" customHeight="1">
      <c r="B112" s="113"/>
      <c r="C112" s="114"/>
      <c r="D112" s="115" t="s">
        <v>130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249">
        <f>N419</f>
        <v>0</v>
      </c>
      <c r="O112" s="250"/>
      <c r="P112" s="250"/>
      <c r="Q112" s="250"/>
      <c r="R112" s="116"/>
    </row>
    <row r="113" spans="2:18" s="7" customFormat="1" ht="14.85" customHeight="1">
      <c r="B113" s="113"/>
      <c r="C113" s="114"/>
      <c r="D113" s="115" t="s">
        <v>131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249">
        <f>N433</f>
        <v>0</v>
      </c>
      <c r="O113" s="250"/>
      <c r="P113" s="250"/>
      <c r="Q113" s="250"/>
      <c r="R113" s="116"/>
    </row>
    <row r="114" spans="2:18" s="7" customFormat="1" ht="14.85" customHeight="1">
      <c r="B114" s="113"/>
      <c r="C114" s="114"/>
      <c r="D114" s="115" t="s">
        <v>132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249">
        <f>N437</f>
        <v>0</v>
      </c>
      <c r="O114" s="250"/>
      <c r="P114" s="250"/>
      <c r="Q114" s="250"/>
      <c r="R114" s="116"/>
    </row>
    <row r="115" spans="2:18" s="7" customFormat="1" ht="14.85" customHeight="1">
      <c r="B115" s="113"/>
      <c r="C115" s="114"/>
      <c r="D115" s="115" t="s">
        <v>133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249">
        <f>N443</f>
        <v>0</v>
      </c>
      <c r="O115" s="250"/>
      <c r="P115" s="250"/>
      <c r="Q115" s="250"/>
      <c r="R115" s="116"/>
    </row>
    <row r="116" spans="2:18" s="6" customFormat="1" ht="24.95" customHeight="1">
      <c r="B116" s="109"/>
      <c r="C116" s="110"/>
      <c r="D116" s="111" t="s">
        <v>134</v>
      </c>
      <c r="E116" s="110"/>
      <c r="F116" s="110"/>
      <c r="G116" s="110"/>
      <c r="H116" s="110"/>
      <c r="I116" s="110"/>
      <c r="J116" s="110"/>
      <c r="K116" s="110"/>
      <c r="L116" s="110"/>
      <c r="M116" s="110"/>
      <c r="N116" s="247">
        <f>N446</f>
        <v>0</v>
      </c>
      <c r="O116" s="248"/>
      <c r="P116" s="248"/>
      <c r="Q116" s="248"/>
      <c r="R116" s="112"/>
    </row>
    <row r="117" spans="2:18" s="7" customFormat="1" ht="19.9" customHeight="1">
      <c r="B117" s="113"/>
      <c r="C117" s="114"/>
      <c r="D117" s="115" t="s">
        <v>135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249">
        <f>N482</f>
        <v>0</v>
      </c>
      <c r="O117" s="250"/>
      <c r="P117" s="250"/>
      <c r="Q117" s="250"/>
      <c r="R117" s="116"/>
    </row>
    <row r="118" spans="2:18" s="1" customFormat="1" ht="21.7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1" s="1" customFormat="1" ht="29.25" customHeight="1">
      <c r="B119" s="35"/>
      <c r="C119" s="108" t="s">
        <v>136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46">
        <v>0</v>
      </c>
      <c r="O119" s="251"/>
      <c r="P119" s="251"/>
      <c r="Q119" s="251"/>
      <c r="R119" s="37"/>
      <c r="T119" s="117"/>
      <c r="U119" s="118" t="s">
        <v>43</v>
      </c>
    </row>
    <row r="120" spans="2:18" s="1" customFormat="1" ht="18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18" s="1" customFormat="1" ht="29.25" customHeight="1">
      <c r="B121" s="35"/>
      <c r="C121" s="99" t="s">
        <v>90</v>
      </c>
      <c r="D121" s="100"/>
      <c r="E121" s="100"/>
      <c r="F121" s="100"/>
      <c r="G121" s="100"/>
      <c r="H121" s="100"/>
      <c r="I121" s="100"/>
      <c r="J121" s="100"/>
      <c r="K121" s="100"/>
      <c r="L121" s="228">
        <f>ROUND(SUM(N88+N119),2)</f>
        <v>0</v>
      </c>
      <c r="M121" s="228"/>
      <c r="N121" s="228"/>
      <c r="O121" s="228"/>
      <c r="P121" s="228"/>
      <c r="Q121" s="228"/>
      <c r="R121" s="37"/>
    </row>
    <row r="122" spans="2:18" s="1" customFormat="1" ht="6.95" customHeight="1"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1"/>
    </row>
    <row r="126" spans="2:18" s="1" customFormat="1" ht="6.95" customHeight="1"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4"/>
    </row>
    <row r="127" spans="2:18" s="1" customFormat="1" ht="36.95" customHeight="1">
      <c r="B127" s="35"/>
      <c r="C127" s="204" t="s">
        <v>137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37"/>
    </row>
    <row r="128" spans="2:18" s="1" customFormat="1" ht="6.9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18" s="1" customFormat="1" ht="30" customHeight="1">
      <c r="B129" s="35"/>
      <c r="C129" s="32" t="s">
        <v>16</v>
      </c>
      <c r="D129" s="36"/>
      <c r="E129" s="36"/>
      <c r="F129" s="236" t="str">
        <f>F6</f>
        <v>Komplexní řešení bezpečnostních a bezbariérových úprav stávajících přechodů pro chodce ve Studénce“ - SO 01-09</v>
      </c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36"/>
      <c r="R129" s="37"/>
    </row>
    <row r="130" spans="2:18" s="1" customFormat="1" ht="36.95" customHeight="1">
      <c r="B130" s="35"/>
      <c r="C130" s="69" t="s">
        <v>98</v>
      </c>
      <c r="D130" s="36"/>
      <c r="E130" s="36"/>
      <c r="F130" s="214" t="str">
        <f>F7</f>
        <v>1 - SO 01-09</v>
      </c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36"/>
      <c r="R130" s="37"/>
    </row>
    <row r="131" spans="2:18" s="1" customFormat="1" ht="6.95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18" s="1" customFormat="1" ht="18" customHeight="1">
      <c r="B132" s="35"/>
      <c r="C132" s="32" t="s">
        <v>22</v>
      </c>
      <c r="D132" s="36"/>
      <c r="E132" s="36"/>
      <c r="F132" s="30" t="str">
        <f>F9</f>
        <v xml:space="preserve"> </v>
      </c>
      <c r="G132" s="36"/>
      <c r="H132" s="36"/>
      <c r="I132" s="36"/>
      <c r="J132" s="36"/>
      <c r="K132" s="32" t="s">
        <v>24</v>
      </c>
      <c r="L132" s="36"/>
      <c r="M132" s="239" t="str">
        <f>IF(O9="","",O9)</f>
        <v>25. 11. 2016</v>
      </c>
      <c r="N132" s="239"/>
      <c r="O132" s="239"/>
      <c r="P132" s="239"/>
      <c r="Q132" s="36"/>
      <c r="R132" s="37"/>
    </row>
    <row r="133" spans="2:18" s="1" customFormat="1" ht="6.95" customHeight="1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</row>
    <row r="134" spans="2:18" s="1" customFormat="1" ht="15">
      <c r="B134" s="35"/>
      <c r="C134" s="32" t="s">
        <v>28</v>
      </c>
      <c r="D134" s="36"/>
      <c r="E134" s="36"/>
      <c r="F134" s="30" t="str">
        <f>E12</f>
        <v>Město Studénka</v>
      </c>
      <c r="G134" s="36"/>
      <c r="H134" s="36"/>
      <c r="I134" s="36"/>
      <c r="J134" s="36"/>
      <c r="K134" s="32" t="s">
        <v>34</v>
      </c>
      <c r="L134" s="36"/>
      <c r="M134" s="206" t="str">
        <f>E18</f>
        <v>Projekt 2010, s.r.o.</v>
      </c>
      <c r="N134" s="206"/>
      <c r="O134" s="206"/>
      <c r="P134" s="206"/>
      <c r="Q134" s="206"/>
      <c r="R134" s="37"/>
    </row>
    <row r="135" spans="2:18" s="1" customFormat="1" ht="14.45" customHeight="1">
      <c r="B135" s="35"/>
      <c r="C135" s="32" t="s">
        <v>32</v>
      </c>
      <c r="D135" s="36"/>
      <c r="E135" s="36"/>
      <c r="F135" s="30" t="str">
        <f>IF(E15="","",E15)</f>
        <v xml:space="preserve"> </v>
      </c>
      <c r="G135" s="36"/>
      <c r="H135" s="36"/>
      <c r="I135" s="36"/>
      <c r="J135" s="36"/>
      <c r="K135" s="32" t="s">
        <v>37</v>
      </c>
      <c r="L135" s="36"/>
      <c r="M135" s="206" t="str">
        <f>E21</f>
        <v>Jakub Nevyjel</v>
      </c>
      <c r="N135" s="206"/>
      <c r="O135" s="206"/>
      <c r="P135" s="206"/>
      <c r="Q135" s="206"/>
      <c r="R135" s="37"/>
    </row>
    <row r="136" spans="2:18" s="1" customFormat="1" ht="10.35" customHeight="1"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7"/>
    </row>
    <row r="137" spans="2:27" s="8" customFormat="1" ht="29.25" customHeight="1">
      <c r="B137" s="119"/>
      <c r="C137" s="120" t="s">
        <v>138</v>
      </c>
      <c r="D137" s="121" t="s">
        <v>139</v>
      </c>
      <c r="E137" s="121" t="s">
        <v>61</v>
      </c>
      <c r="F137" s="252" t="s">
        <v>140</v>
      </c>
      <c r="G137" s="252"/>
      <c r="H137" s="252"/>
      <c r="I137" s="252"/>
      <c r="J137" s="121" t="s">
        <v>141</v>
      </c>
      <c r="K137" s="121" t="s">
        <v>142</v>
      </c>
      <c r="L137" s="253" t="s">
        <v>143</v>
      </c>
      <c r="M137" s="253"/>
      <c r="N137" s="252" t="s">
        <v>104</v>
      </c>
      <c r="O137" s="252"/>
      <c r="P137" s="252"/>
      <c r="Q137" s="254"/>
      <c r="R137" s="122"/>
      <c r="T137" s="76" t="s">
        <v>144</v>
      </c>
      <c r="U137" s="77" t="s">
        <v>43</v>
      </c>
      <c r="V137" s="77" t="s">
        <v>145</v>
      </c>
      <c r="W137" s="77" t="s">
        <v>146</v>
      </c>
      <c r="X137" s="77" t="s">
        <v>147</v>
      </c>
      <c r="Y137" s="77" t="s">
        <v>148</v>
      </c>
      <c r="Z137" s="77" t="s">
        <v>149</v>
      </c>
      <c r="AA137" s="78" t="s">
        <v>150</v>
      </c>
    </row>
    <row r="138" spans="2:63" s="1" customFormat="1" ht="29.25" customHeight="1">
      <c r="B138" s="35"/>
      <c r="C138" s="80" t="s">
        <v>100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278">
        <f>BK138</f>
        <v>0</v>
      </c>
      <c r="O138" s="279"/>
      <c r="P138" s="279"/>
      <c r="Q138" s="279"/>
      <c r="R138" s="37"/>
      <c r="T138" s="79"/>
      <c r="U138" s="51"/>
      <c r="V138" s="51"/>
      <c r="W138" s="123">
        <f>W139+W380+W446</f>
        <v>217.168886</v>
      </c>
      <c r="X138" s="51"/>
      <c r="Y138" s="123">
        <f>Y139+Y380+Y446</f>
        <v>66.402625</v>
      </c>
      <c r="Z138" s="51"/>
      <c r="AA138" s="124">
        <f>AA139+AA380+AA446</f>
        <v>25.1579</v>
      </c>
      <c r="AT138" s="21" t="s">
        <v>78</v>
      </c>
      <c r="AU138" s="21" t="s">
        <v>106</v>
      </c>
      <c r="BK138" s="125">
        <f>BK139+BK380+BK446</f>
        <v>0</v>
      </c>
    </row>
    <row r="139" spans="2:63" s="9" customFormat="1" ht="37.35" customHeight="1">
      <c r="B139" s="126"/>
      <c r="C139" s="127"/>
      <c r="D139" s="128" t="s">
        <v>107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280">
        <f>BK139</f>
        <v>0</v>
      </c>
      <c r="O139" s="247"/>
      <c r="P139" s="247"/>
      <c r="Q139" s="247"/>
      <c r="R139" s="129"/>
      <c r="T139" s="130"/>
      <c r="U139" s="127"/>
      <c r="V139" s="127"/>
      <c r="W139" s="131">
        <f>W140+W238+W245+W251+W257+W283+W321+W372+W378</f>
        <v>217.168886</v>
      </c>
      <c r="X139" s="127"/>
      <c r="Y139" s="131">
        <f>Y140+Y238+Y245+Y251+Y257+Y283+Y321+Y372+Y378</f>
        <v>66.402625</v>
      </c>
      <c r="Z139" s="127"/>
      <c r="AA139" s="132">
        <f>AA140+AA238+AA245+AA251+AA257+AA283+AA321+AA372+AA378</f>
        <v>25.1579</v>
      </c>
      <c r="AR139" s="133" t="s">
        <v>21</v>
      </c>
      <c r="AT139" s="134" t="s">
        <v>78</v>
      </c>
      <c r="AU139" s="134" t="s">
        <v>79</v>
      </c>
      <c r="AY139" s="133" t="s">
        <v>151</v>
      </c>
      <c r="BK139" s="135">
        <f>BK140+BK238+BK245+BK251+BK257+BK283+BK321+BK372+BK378</f>
        <v>0</v>
      </c>
    </row>
    <row r="140" spans="2:63" s="9" customFormat="1" ht="19.9" customHeight="1">
      <c r="B140" s="126"/>
      <c r="C140" s="127"/>
      <c r="D140" s="136" t="s">
        <v>108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75">
        <f>BK140</f>
        <v>0</v>
      </c>
      <c r="O140" s="276"/>
      <c r="P140" s="276"/>
      <c r="Q140" s="276"/>
      <c r="R140" s="129"/>
      <c r="T140" s="130"/>
      <c r="U140" s="127"/>
      <c r="V140" s="127"/>
      <c r="W140" s="131">
        <f>SUM(W141:W237)</f>
        <v>112.77143799999999</v>
      </c>
      <c r="X140" s="127"/>
      <c r="Y140" s="131">
        <f>SUM(Y141:Y237)</f>
        <v>39.357992</v>
      </c>
      <c r="Z140" s="127"/>
      <c r="AA140" s="132">
        <f>SUM(AA141:AA237)</f>
        <v>25.1579</v>
      </c>
      <c r="AR140" s="133" t="s">
        <v>21</v>
      </c>
      <c r="AT140" s="134" t="s">
        <v>78</v>
      </c>
      <c r="AU140" s="134" t="s">
        <v>21</v>
      </c>
      <c r="AY140" s="133" t="s">
        <v>151</v>
      </c>
      <c r="BK140" s="135">
        <f>SUM(BK141:BK237)</f>
        <v>0</v>
      </c>
    </row>
    <row r="141" spans="2:65" s="1" customFormat="1" ht="31.5" customHeight="1">
      <c r="B141" s="137"/>
      <c r="C141" s="138" t="s">
        <v>21</v>
      </c>
      <c r="D141" s="138" t="s">
        <v>152</v>
      </c>
      <c r="E141" s="139" t="s">
        <v>153</v>
      </c>
      <c r="F141" s="255" t="s">
        <v>154</v>
      </c>
      <c r="G141" s="255"/>
      <c r="H141" s="255"/>
      <c r="I141" s="255"/>
      <c r="J141" s="140" t="s">
        <v>155</v>
      </c>
      <c r="K141" s="141">
        <v>8.5</v>
      </c>
      <c r="L141" s="256">
        <v>0</v>
      </c>
      <c r="M141" s="256"/>
      <c r="N141" s="256">
        <f>ROUND(L141*K141,2)</f>
        <v>0</v>
      </c>
      <c r="O141" s="256"/>
      <c r="P141" s="256"/>
      <c r="Q141" s="256"/>
      <c r="R141" s="142"/>
      <c r="T141" s="143" t="s">
        <v>5</v>
      </c>
      <c r="U141" s="44" t="s">
        <v>44</v>
      </c>
      <c r="V141" s="144">
        <v>0.318</v>
      </c>
      <c r="W141" s="144">
        <f>V141*K141</f>
        <v>2.703</v>
      </c>
      <c r="X141" s="144">
        <v>0</v>
      </c>
      <c r="Y141" s="144">
        <f>X141*K141</f>
        <v>0</v>
      </c>
      <c r="Z141" s="144">
        <v>0.26</v>
      </c>
      <c r="AA141" s="145">
        <f>Z141*K141</f>
        <v>2.21</v>
      </c>
      <c r="AR141" s="21" t="s">
        <v>156</v>
      </c>
      <c r="AT141" s="21" t="s">
        <v>152</v>
      </c>
      <c r="AU141" s="21" t="s">
        <v>96</v>
      </c>
      <c r="AY141" s="21" t="s">
        <v>151</v>
      </c>
      <c r="BE141" s="146">
        <f>IF(U141="základní",N141,0)</f>
        <v>0</v>
      </c>
      <c r="BF141" s="146">
        <f>IF(U141="snížená",N141,0)</f>
        <v>0</v>
      </c>
      <c r="BG141" s="146">
        <f>IF(U141="zákl. přenesená",N141,0)</f>
        <v>0</v>
      </c>
      <c r="BH141" s="146">
        <f>IF(U141="sníž. přenesená",N141,0)</f>
        <v>0</v>
      </c>
      <c r="BI141" s="146">
        <f>IF(U141="nulová",N141,0)</f>
        <v>0</v>
      </c>
      <c r="BJ141" s="21" t="s">
        <v>21</v>
      </c>
      <c r="BK141" s="146">
        <f>ROUND(L141*K141,2)</f>
        <v>0</v>
      </c>
      <c r="BL141" s="21" t="s">
        <v>156</v>
      </c>
      <c r="BM141" s="21" t="s">
        <v>157</v>
      </c>
    </row>
    <row r="142" spans="2:51" s="10" customFormat="1" ht="22.5" customHeight="1">
      <c r="B142" s="147"/>
      <c r="C142" s="148"/>
      <c r="D142" s="148"/>
      <c r="E142" s="149" t="s">
        <v>5</v>
      </c>
      <c r="F142" s="257" t="s">
        <v>158</v>
      </c>
      <c r="G142" s="258"/>
      <c r="H142" s="258"/>
      <c r="I142" s="258"/>
      <c r="J142" s="148"/>
      <c r="K142" s="150" t="s">
        <v>5</v>
      </c>
      <c r="L142" s="148"/>
      <c r="M142" s="148"/>
      <c r="N142" s="148"/>
      <c r="O142" s="148"/>
      <c r="P142" s="148"/>
      <c r="Q142" s="148"/>
      <c r="R142" s="151"/>
      <c r="T142" s="152"/>
      <c r="U142" s="148"/>
      <c r="V142" s="148"/>
      <c r="W142" s="148"/>
      <c r="X142" s="148"/>
      <c r="Y142" s="148"/>
      <c r="Z142" s="148"/>
      <c r="AA142" s="153"/>
      <c r="AT142" s="154" t="s">
        <v>159</v>
      </c>
      <c r="AU142" s="154" t="s">
        <v>96</v>
      </c>
      <c r="AV142" s="10" t="s">
        <v>21</v>
      </c>
      <c r="AW142" s="10" t="s">
        <v>36</v>
      </c>
      <c r="AX142" s="10" t="s">
        <v>79</v>
      </c>
      <c r="AY142" s="154" t="s">
        <v>151</v>
      </c>
    </row>
    <row r="143" spans="2:51" s="10" customFormat="1" ht="22.5" customHeight="1">
      <c r="B143" s="147"/>
      <c r="C143" s="148"/>
      <c r="D143" s="148"/>
      <c r="E143" s="149" t="s">
        <v>5</v>
      </c>
      <c r="F143" s="259" t="s">
        <v>160</v>
      </c>
      <c r="G143" s="260"/>
      <c r="H143" s="260"/>
      <c r="I143" s="260"/>
      <c r="J143" s="148"/>
      <c r="K143" s="150" t="s">
        <v>5</v>
      </c>
      <c r="L143" s="148"/>
      <c r="M143" s="148"/>
      <c r="N143" s="148"/>
      <c r="O143" s="148"/>
      <c r="P143" s="148"/>
      <c r="Q143" s="148"/>
      <c r="R143" s="151"/>
      <c r="T143" s="152"/>
      <c r="U143" s="148"/>
      <c r="V143" s="148"/>
      <c r="W143" s="148"/>
      <c r="X143" s="148"/>
      <c r="Y143" s="148"/>
      <c r="Z143" s="148"/>
      <c r="AA143" s="153"/>
      <c r="AT143" s="154" t="s">
        <v>159</v>
      </c>
      <c r="AU143" s="154" t="s">
        <v>96</v>
      </c>
      <c r="AV143" s="10" t="s">
        <v>21</v>
      </c>
      <c r="AW143" s="10" t="s">
        <v>36</v>
      </c>
      <c r="AX143" s="10" t="s">
        <v>79</v>
      </c>
      <c r="AY143" s="154" t="s">
        <v>151</v>
      </c>
    </row>
    <row r="144" spans="2:51" s="10" customFormat="1" ht="22.5" customHeight="1">
      <c r="B144" s="147"/>
      <c r="C144" s="148"/>
      <c r="D144" s="148"/>
      <c r="E144" s="149" t="s">
        <v>5</v>
      </c>
      <c r="F144" s="259" t="s">
        <v>161</v>
      </c>
      <c r="G144" s="260"/>
      <c r="H144" s="260"/>
      <c r="I144" s="260"/>
      <c r="J144" s="148"/>
      <c r="K144" s="150" t="s">
        <v>5</v>
      </c>
      <c r="L144" s="148"/>
      <c r="M144" s="148"/>
      <c r="N144" s="148"/>
      <c r="O144" s="148"/>
      <c r="P144" s="148"/>
      <c r="Q144" s="148"/>
      <c r="R144" s="151"/>
      <c r="T144" s="152"/>
      <c r="U144" s="148"/>
      <c r="V144" s="148"/>
      <c r="W144" s="148"/>
      <c r="X144" s="148"/>
      <c r="Y144" s="148"/>
      <c r="Z144" s="148"/>
      <c r="AA144" s="153"/>
      <c r="AT144" s="154" t="s">
        <v>159</v>
      </c>
      <c r="AU144" s="154" t="s">
        <v>96</v>
      </c>
      <c r="AV144" s="10" t="s">
        <v>21</v>
      </c>
      <c r="AW144" s="10" t="s">
        <v>36</v>
      </c>
      <c r="AX144" s="10" t="s">
        <v>79</v>
      </c>
      <c r="AY144" s="154" t="s">
        <v>151</v>
      </c>
    </row>
    <row r="145" spans="2:51" s="11" customFormat="1" ht="22.5" customHeight="1">
      <c r="B145" s="155"/>
      <c r="C145" s="156"/>
      <c r="D145" s="156"/>
      <c r="E145" s="157" t="s">
        <v>5</v>
      </c>
      <c r="F145" s="261" t="s">
        <v>162</v>
      </c>
      <c r="G145" s="262"/>
      <c r="H145" s="262"/>
      <c r="I145" s="262"/>
      <c r="J145" s="156"/>
      <c r="K145" s="158">
        <v>8.5</v>
      </c>
      <c r="L145" s="156"/>
      <c r="M145" s="156"/>
      <c r="N145" s="156"/>
      <c r="O145" s="156"/>
      <c r="P145" s="156"/>
      <c r="Q145" s="156"/>
      <c r="R145" s="159"/>
      <c r="T145" s="160"/>
      <c r="U145" s="156"/>
      <c r="V145" s="156"/>
      <c r="W145" s="156"/>
      <c r="X145" s="156"/>
      <c r="Y145" s="156"/>
      <c r="Z145" s="156"/>
      <c r="AA145" s="161"/>
      <c r="AT145" s="162" t="s">
        <v>159</v>
      </c>
      <c r="AU145" s="162" t="s">
        <v>96</v>
      </c>
      <c r="AV145" s="11" t="s">
        <v>96</v>
      </c>
      <c r="AW145" s="11" t="s">
        <v>36</v>
      </c>
      <c r="AX145" s="11" t="s">
        <v>21</v>
      </c>
      <c r="AY145" s="162" t="s">
        <v>151</v>
      </c>
    </row>
    <row r="146" spans="2:65" s="1" customFormat="1" ht="31.5" customHeight="1">
      <c r="B146" s="137"/>
      <c r="C146" s="138" t="s">
        <v>96</v>
      </c>
      <c r="D146" s="138" t="s">
        <v>152</v>
      </c>
      <c r="E146" s="139" t="s">
        <v>163</v>
      </c>
      <c r="F146" s="255" t="s">
        <v>164</v>
      </c>
      <c r="G146" s="255"/>
      <c r="H146" s="255"/>
      <c r="I146" s="255"/>
      <c r="J146" s="140" t="s">
        <v>155</v>
      </c>
      <c r="K146" s="141">
        <v>21.9</v>
      </c>
      <c r="L146" s="256">
        <v>0</v>
      </c>
      <c r="M146" s="256"/>
      <c r="N146" s="256">
        <f>ROUND(L146*K146,2)</f>
        <v>0</v>
      </c>
      <c r="O146" s="256"/>
      <c r="P146" s="256"/>
      <c r="Q146" s="256"/>
      <c r="R146" s="142"/>
      <c r="T146" s="143" t="s">
        <v>5</v>
      </c>
      <c r="U146" s="44" t="s">
        <v>44</v>
      </c>
      <c r="V146" s="144">
        <v>0.463</v>
      </c>
      <c r="W146" s="144">
        <f>V146*K146</f>
        <v>10.1397</v>
      </c>
      <c r="X146" s="144">
        <v>0</v>
      </c>
      <c r="Y146" s="144">
        <f>X146*K146</f>
        <v>0</v>
      </c>
      <c r="Z146" s="144">
        <v>0.13</v>
      </c>
      <c r="AA146" s="145">
        <f>Z146*K146</f>
        <v>2.847</v>
      </c>
      <c r="AR146" s="21" t="s">
        <v>156</v>
      </c>
      <c r="AT146" s="21" t="s">
        <v>152</v>
      </c>
      <c r="AU146" s="21" t="s">
        <v>96</v>
      </c>
      <c r="AY146" s="21" t="s">
        <v>151</v>
      </c>
      <c r="BE146" s="146">
        <f>IF(U146="základní",N146,0)</f>
        <v>0</v>
      </c>
      <c r="BF146" s="146">
        <f>IF(U146="snížená",N146,0)</f>
        <v>0</v>
      </c>
      <c r="BG146" s="146">
        <f>IF(U146="zákl. přenesená",N146,0)</f>
        <v>0</v>
      </c>
      <c r="BH146" s="146">
        <f>IF(U146="sníž. přenesená",N146,0)</f>
        <v>0</v>
      </c>
      <c r="BI146" s="146">
        <f>IF(U146="nulová",N146,0)</f>
        <v>0</v>
      </c>
      <c r="BJ146" s="21" t="s">
        <v>21</v>
      </c>
      <c r="BK146" s="146">
        <f>ROUND(L146*K146,2)</f>
        <v>0</v>
      </c>
      <c r="BL146" s="21" t="s">
        <v>156</v>
      </c>
      <c r="BM146" s="21" t="s">
        <v>165</v>
      </c>
    </row>
    <row r="147" spans="2:65" s="1" customFormat="1" ht="31.5" customHeight="1">
      <c r="B147" s="137"/>
      <c r="C147" s="138" t="s">
        <v>166</v>
      </c>
      <c r="D147" s="138" t="s">
        <v>152</v>
      </c>
      <c r="E147" s="139" t="s">
        <v>167</v>
      </c>
      <c r="F147" s="255" t="s">
        <v>168</v>
      </c>
      <c r="G147" s="255"/>
      <c r="H147" s="255"/>
      <c r="I147" s="255"/>
      <c r="J147" s="140" t="s">
        <v>155</v>
      </c>
      <c r="K147" s="141">
        <v>8.5</v>
      </c>
      <c r="L147" s="256">
        <v>0</v>
      </c>
      <c r="M147" s="256"/>
      <c r="N147" s="256">
        <f>ROUND(L147*K147,2)</f>
        <v>0</v>
      </c>
      <c r="O147" s="256"/>
      <c r="P147" s="256"/>
      <c r="Q147" s="256"/>
      <c r="R147" s="142"/>
      <c r="T147" s="143" t="s">
        <v>5</v>
      </c>
      <c r="U147" s="44" t="s">
        <v>44</v>
      </c>
      <c r="V147" s="144">
        <v>0.695</v>
      </c>
      <c r="W147" s="144">
        <f>V147*K147</f>
        <v>5.9075</v>
      </c>
      <c r="X147" s="144">
        <v>0</v>
      </c>
      <c r="Y147" s="144">
        <f>X147*K147</f>
        <v>0</v>
      </c>
      <c r="Z147" s="144">
        <v>0.235</v>
      </c>
      <c r="AA147" s="145">
        <f>Z147*K147</f>
        <v>1.9974999999999998</v>
      </c>
      <c r="AR147" s="21" t="s">
        <v>156</v>
      </c>
      <c r="AT147" s="21" t="s">
        <v>152</v>
      </c>
      <c r="AU147" s="21" t="s">
        <v>96</v>
      </c>
      <c r="AY147" s="21" t="s">
        <v>151</v>
      </c>
      <c r="BE147" s="146">
        <f>IF(U147="základní",N147,0)</f>
        <v>0</v>
      </c>
      <c r="BF147" s="146">
        <f>IF(U147="snížená",N147,0)</f>
        <v>0</v>
      </c>
      <c r="BG147" s="146">
        <f>IF(U147="zákl. přenesená",N147,0)</f>
        <v>0</v>
      </c>
      <c r="BH147" s="146">
        <f>IF(U147="sníž. přenesená",N147,0)</f>
        <v>0</v>
      </c>
      <c r="BI147" s="146">
        <f>IF(U147="nulová",N147,0)</f>
        <v>0</v>
      </c>
      <c r="BJ147" s="21" t="s">
        <v>21</v>
      </c>
      <c r="BK147" s="146">
        <f>ROUND(L147*K147,2)</f>
        <v>0</v>
      </c>
      <c r="BL147" s="21" t="s">
        <v>156</v>
      </c>
      <c r="BM147" s="21" t="s">
        <v>169</v>
      </c>
    </row>
    <row r="148" spans="2:65" s="1" customFormat="1" ht="31.5" customHeight="1">
      <c r="B148" s="137"/>
      <c r="C148" s="138" t="s">
        <v>156</v>
      </c>
      <c r="D148" s="138" t="s">
        <v>152</v>
      </c>
      <c r="E148" s="139" t="s">
        <v>170</v>
      </c>
      <c r="F148" s="255" t="s">
        <v>171</v>
      </c>
      <c r="G148" s="255"/>
      <c r="H148" s="255"/>
      <c r="I148" s="255"/>
      <c r="J148" s="140" t="s">
        <v>155</v>
      </c>
      <c r="K148" s="141">
        <v>21.9</v>
      </c>
      <c r="L148" s="256">
        <v>0</v>
      </c>
      <c r="M148" s="256"/>
      <c r="N148" s="256">
        <f>ROUND(L148*K148,2)</f>
        <v>0</v>
      </c>
      <c r="O148" s="256"/>
      <c r="P148" s="256"/>
      <c r="Q148" s="256"/>
      <c r="R148" s="142"/>
      <c r="T148" s="143" t="s">
        <v>5</v>
      </c>
      <c r="U148" s="44" t="s">
        <v>44</v>
      </c>
      <c r="V148" s="144">
        <v>1.552</v>
      </c>
      <c r="W148" s="144">
        <f>V148*K148</f>
        <v>33.9888</v>
      </c>
      <c r="X148" s="144">
        <v>0</v>
      </c>
      <c r="Y148" s="144">
        <f>X148*K148</f>
        <v>0</v>
      </c>
      <c r="Z148" s="144">
        <v>0.229</v>
      </c>
      <c r="AA148" s="145">
        <f>Z148*K148</f>
        <v>5.0150999999999994</v>
      </c>
      <c r="AR148" s="21" t="s">
        <v>156</v>
      </c>
      <c r="AT148" s="21" t="s">
        <v>152</v>
      </c>
      <c r="AU148" s="21" t="s">
        <v>96</v>
      </c>
      <c r="AY148" s="21" t="s">
        <v>151</v>
      </c>
      <c r="BE148" s="146">
        <f>IF(U148="základní",N148,0)</f>
        <v>0</v>
      </c>
      <c r="BF148" s="146">
        <f>IF(U148="snížená",N148,0)</f>
        <v>0</v>
      </c>
      <c r="BG148" s="146">
        <f>IF(U148="zákl. přenesená",N148,0)</f>
        <v>0</v>
      </c>
      <c r="BH148" s="146">
        <f>IF(U148="sníž. přenesená",N148,0)</f>
        <v>0</v>
      </c>
      <c r="BI148" s="146">
        <f>IF(U148="nulová",N148,0)</f>
        <v>0</v>
      </c>
      <c r="BJ148" s="21" t="s">
        <v>21</v>
      </c>
      <c r="BK148" s="146">
        <f>ROUND(L148*K148,2)</f>
        <v>0</v>
      </c>
      <c r="BL148" s="21" t="s">
        <v>156</v>
      </c>
      <c r="BM148" s="21" t="s">
        <v>172</v>
      </c>
    </row>
    <row r="149" spans="2:51" s="10" customFormat="1" ht="22.5" customHeight="1">
      <c r="B149" s="147"/>
      <c r="C149" s="148"/>
      <c r="D149" s="148"/>
      <c r="E149" s="149" t="s">
        <v>5</v>
      </c>
      <c r="F149" s="257" t="s">
        <v>158</v>
      </c>
      <c r="G149" s="258"/>
      <c r="H149" s="258"/>
      <c r="I149" s="258"/>
      <c r="J149" s="148"/>
      <c r="K149" s="150" t="s">
        <v>5</v>
      </c>
      <c r="L149" s="148"/>
      <c r="M149" s="148"/>
      <c r="N149" s="148"/>
      <c r="O149" s="148"/>
      <c r="P149" s="148"/>
      <c r="Q149" s="148"/>
      <c r="R149" s="151"/>
      <c r="T149" s="152"/>
      <c r="U149" s="148"/>
      <c r="V149" s="148"/>
      <c r="W149" s="148"/>
      <c r="X149" s="148"/>
      <c r="Y149" s="148"/>
      <c r="Z149" s="148"/>
      <c r="AA149" s="153"/>
      <c r="AT149" s="154" t="s">
        <v>159</v>
      </c>
      <c r="AU149" s="154" t="s">
        <v>96</v>
      </c>
      <c r="AV149" s="10" t="s">
        <v>21</v>
      </c>
      <c r="AW149" s="10" t="s">
        <v>36</v>
      </c>
      <c r="AX149" s="10" t="s">
        <v>79</v>
      </c>
      <c r="AY149" s="154" t="s">
        <v>151</v>
      </c>
    </row>
    <row r="150" spans="2:51" s="10" customFormat="1" ht="22.5" customHeight="1">
      <c r="B150" s="147"/>
      <c r="C150" s="148"/>
      <c r="D150" s="148"/>
      <c r="E150" s="149" t="s">
        <v>5</v>
      </c>
      <c r="F150" s="259" t="s">
        <v>160</v>
      </c>
      <c r="G150" s="260"/>
      <c r="H150" s="260"/>
      <c r="I150" s="260"/>
      <c r="J150" s="148"/>
      <c r="K150" s="150" t="s">
        <v>5</v>
      </c>
      <c r="L150" s="148"/>
      <c r="M150" s="148"/>
      <c r="N150" s="148"/>
      <c r="O150" s="148"/>
      <c r="P150" s="148"/>
      <c r="Q150" s="148"/>
      <c r="R150" s="151"/>
      <c r="T150" s="152"/>
      <c r="U150" s="148"/>
      <c r="V150" s="148"/>
      <c r="W150" s="148"/>
      <c r="X150" s="148"/>
      <c r="Y150" s="148"/>
      <c r="Z150" s="148"/>
      <c r="AA150" s="153"/>
      <c r="AT150" s="154" t="s">
        <v>159</v>
      </c>
      <c r="AU150" s="154" t="s">
        <v>96</v>
      </c>
      <c r="AV150" s="10" t="s">
        <v>21</v>
      </c>
      <c r="AW150" s="10" t="s">
        <v>36</v>
      </c>
      <c r="AX150" s="10" t="s">
        <v>79</v>
      </c>
      <c r="AY150" s="154" t="s">
        <v>151</v>
      </c>
    </row>
    <row r="151" spans="2:51" s="10" customFormat="1" ht="22.5" customHeight="1">
      <c r="B151" s="147"/>
      <c r="C151" s="148"/>
      <c r="D151" s="148"/>
      <c r="E151" s="149" t="s">
        <v>5</v>
      </c>
      <c r="F151" s="259" t="s">
        <v>161</v>
      </c>
      <c r="G151" s="260"/>
      <c r="H151" s="260"/>
      <c r="I151" s="260"/>
      <c r="J151" s="148"/>
      <c r="K151" s="150" t="s">
        <v>5</v>
      </c>
      <c r="L151" s="148"/>
      <c r="M151" s="148"/>
      <c r="N151" s="148"/>
      <c r="O151" s="148"/>
      <c r="P151" s="148"/>
      <c r="Q151" s="148"/>
      <c r="R151" s="151"/>
      <c r="T151" s="152"/>
      <c r="U151" s="148"/>
      <c r="V151" s="148"/>
      <c r="W151" s="148"/>
      <c r="X151" s="148"/>
      <c r="Y151" s="148"/>
      <c r="Z151" s="148"/>
      <c r="AA151" s="153"/>
      <c r="AT151" s="154" t="s">
        <v>159</v>
      </c>
      <c r="AU151" s="154" t="s">
        <v>96</v>
      </c>
      <c r="AV151" s="10" t="s">
        <v>21</v>
      </c>
      <c r="AW151" s="10" t="s">
        <v>36</v>
      </c>
      <c r="AX151" s="10" t="s">
        <v>79</v>
      </c>
      <c r="AY151" s="154" t="s">
        <v>151</v>
      </c>
    </row>
    <row r="152" spans="2:51" s="11" customFormat="1" ht="22.5" customHeight="1">
      <c r="B152" s="155"/>
      <c r="C152" s="156"/>
      <c r="D152" s="156"/>
      <c r="E152" s="157" t="s">
        <v>5</v>
      </c>
      <c r="F152" s="261" t="s">
        <v>173</v>
      </c>
      <c r="G152" s="262"/>
      <c r="H152" s="262"/>
      <c r="I152" s="262"/>
      <c r="J152" s="156"/>
      <c r="K152" s="158">
        <v>21.9</v>
      </c>
      <c r="L152" s="156"/>
      <c r="M152" s="156"/>
      <c r="N152" s="156"/>
      <c r="O152" s="156"/>
      <c r="P152" s="156"/>
      <c r="Q152" s="156"/>
      <c r="R152" s="159"/>
      <c r="T152" s="160"/>
      <c r="U152" s="156"/>
      <c r="V152" s="156"/>
      <c r="W152" s="156"/>
      <c r="X152" s="156"/>
      <c r="Y152" s="156"/>
      <c r="Z152" s="156"/>
      <c r="AA152" s="161"/>
      <c r="AT152" s="162" t="s">
        <v>159</v>
      </c>
      <c r="AU152" s="162" t="s">
        <v>96</v>
      </c>
      <c r="AV152" s="11" t="s">
        <v>96</v>
      </c>
      <c r="AW152" s="11" t="s">
        <v>36</v>
      </c>
      <c r="AX152" s="11" t="s">
        <v>21</v>
      </c>
      <c r="AY152" s="162" t="s">
        <v>151</v>
      </c>
    </row>
    <row r="153" spans="2:65" s="1" customFormat="1" ht="31.5" customHeight="1">
      <c r="B153" s="137"/>
      <c r="C153" s="138" t="s">
        <v>174</v>
      </c>
      <c r="D153" s="138" t="s">
        <v>152</v>
      </c>
      <c r="E153" s="139" t="s">
        <v>175</v>
      </c>
      <c r="F153" s="255" t="s">
        <v>176</v>
      </c>
      <c r="G153" s="255"/>
      <c r="H153" s="255"/>
      <c r="I153" s="255"/>
      <c r="J153" s="140" t="s">
        <v>155</v>
      </c>
      <c r="K153" s="141">
        <v>21.9</v>
      </c>
      <c r="L153" s="256">
        <v>0</v>
      </c>
      <c r="M153" s="256"/>
      <c r="N153" s="256">
        <f>ROUND(L153*K153,2)</f>
        <v>0</v>
      </c>
      <c r="O153" s="256"/>
      <c r="P153" s="256"/>
      <c r="Q153" s="256"/>
      <c r="R153" s="142"/>
      <c r="T153" s="143" t="s">
        <v>5</v>
      </c>
      <c r="U153" s="44" t="s">
        <v>44</v>
      </c>
      <c r="V153" s="144">
        <v>0.22</v>
      </c>
      <c r="W153" s="144">
        <f>V153*K153</f>
        <v>4.818</v>
      </c>
      <c r="X153" s="144">
        <v>0</v>
      </c>
      <c r="Y153" s="144">
        <f>X153*K153</f>
        <v>0</v>
      </c>
      <c r="Z153" s="144">
        <v>0.098</v>
      </c>
      <c r="AA153" s="145">
        <f>Z153*K153</f>
        <v>2.1462</v>
      </c>
      <c r="AR153" s="21" t="s">
        <v>156</v>
      </c>
      <c r="AT153" s="21" t="s">
        <v>152</v>
      </c>
      <c r="AU153" s="21" t="s">
        <v>96</v>
      </c>
      <c r="AY153" s="21" t="s">
        <v>151</v>
      </c>
      <c r="BE153" s="146">
        <f>IF(U153="základní",N153,0)</f>
        <v>0</v>
      </c>
      <c r="BF153" s="146">
        <f>IF(U153="snížená",N153,0)</f>
        <v>0</v>
      </c>
      <c r="BG153" s="146">
        <f>IF(U153="zákl. přenesená",N153,0)</f>
        <v>0</v>
      </c>
      <c r="BH153" s="146">
        <f>IF(U153="sníž. přenesená",N153,0)</f>
        <v>0</v>
      </c>
      <c r="BI153" s="146">
        <f>IF(U153="nulová",N153,0)</f>
        <v>0</v>
      </c>
      <c r="BJ153" s="21" t="s">
        <v>21</v>
      </c>
      <c r="BK153" s="146">
        <f>ROUND(L153*K153,2)</f>
        <v>0</v>
      </c>
      <c r="BL153" s="21" t="s">
        <v>156</v>
      </c>
      <c r="BM153" s="21" t="s">
        <v>177</v>
      </c>
    </row>
    <row r="154" spans="2:65" s="1" customFormat="1" ht="31.5" customHeight="1">
      <c r="B154" s="137"/>
      <c r="C154" s="138" t="s">
        <v>178</v>
      </c>
      <c r="D154" s="138" t="s">
        <v>152</v>
      </c>
      <c r="E154" s="139" t="s">
        <v>179</v>
      </c>
      <c r="F154" s="255" t="s">
        <v>180</v>
      </c>
      <c r="G154" s="255"/>
      <c r="H154" s="255"/>
      <c r="I154" s="255"/>
      <c r="J154" s="140" t="s">
        <v>155</v>
      </c>
      <c r="K154" s="141">
        <v>13.1</v>
      </c>
      <c r="L154" s="256">
        <v>0</v>
      </c>
      <c r="M154" s="256"/>
      <c r="N154" s="256">
        <f>ROUND(L154*K154,2)</f>
        <v>0</v>
      </c>
      <c r="O154" s="256"/>
      <c r="P154" s="256"/>
      <c r="Q154" s="256"/>
      <c r="R154" s="142"/>
      <c r="T154" s="143" t="s">
        <v>5</v>
      </c>
      <c r="U154" s="44" t="s">
        <v>44</v>
      </c>
      <c r="V154" s="144">
        <v>0.094</v>
      </c>
      <c r="W154" s="144">
        <f>V154*K154</f>
        <v>1.2314</v>
      </c>
      <c r="X154" s="144">
        <v>8E-05</v>
      </c>
      <c r="Y154" s="144">
        <f>X154*K154</f>
        <v>0.001048</v>
      </c>
      <c r="Z154" s="144">
        <v>0.256</v>
      </c>
      <c r="AA154" s="145">
        <f>Z154*K154</f>
        <v>3.3536</v>
      </c>
      <c r="AR154" s="21" t="s">
        <v>156</v>
      </c>
      <c r="AT154" s="21" t="s">
        <v>152</v>
      </c>
      <c r="AU154" s="21" t="s">
        <v>96</v>
      </c>
      <c r="AY154" s="21" t="s">
        <v>151</v>
      </c>
      <c r="BE154" s="146">
        <f>IF(U154="základní",N154,0)</f>
        <v>0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21" t="s">
        <v>21</v>
      </c>
      <c r="BK154" s="146">
        <f>ROUND(L154*K154,2)</f>
        <v>0</v>
      </c>
      <c r="BL154" s="21" t="s">
        <v>156</v>
      </c>
      <c r="BM154" s="21" t="s">
        <v>181</v>
      </c>
    </row>
    <row r="155" spans="2:51" s="10" customFormat="1" ht="22.5" customHeight="1">
      <c r="B155" s="147"/>
      <c r="C155" s="148"/>
      <c r="D155" s="148"/>
      <c r="E155" s="149" t="s">
        <v>5</v>
      </c>
      <c r="F155" s="257" t="s">
        <v>158</v>
      </c>
      <c r="G155" s="258"/>
      <c r="H155" s="258"/>
      <c r="I155" s="258"/>
      <c r="J155" s="148"/>
      <c r="K155" s="150" t="s">
        <v>5</v>
      </c>
      <c r="L155" s="148"/>
      <c r="M155" s="148"/>
      <c r="N155" s="148"/>
      <c r="O155" s="148"/>
      <c r="P155" s="148"/>
      <c r="Q155" s="148"/>
      <c r="R155" s="151"/>
      <c r="T155" s="152"/>
      <c r="U155" s="148"/>
      <c r="V155" s="148"/>
      <c r="W155" s="148"/>
      <c r="X155" s="148"/>
      <c r="Y155" s="148"/>
      <c r="Z155" s="148"/>
      <c r="AA155" s="153"/>
      <c r="AT155" s="154" t="s">
        <v>159</v>
      </c>
      <c r="AU155" s="154" t="s">
        <v>96</v>
      </c>
      <c r="AV155" s="10" t="s">
        <v>21</v>
      </c>
      <c r="AW155" s="10" t="s">
        <v>36</v>
      </c>
      <c r="AX155" s="10" t="s">
        <v>79</v>
      </c>
      <c r="AY155" s="154" t="s">
        <v>151</v>
      </c>
    </row>
    <row r="156" spans="2:51" s="10" customFormat="1" ht="22.5" customHeight="1">
      <c r="B156" s="147"/>
      <c r="C156" s="148"/>
      <c r="D156" s="148"/>
      <c r="E156" s="149" t="s">
        <v>5</v>
      </c>
      <c r="F156" s="259" t="s">
        <v>160</v>
      </c>
      <c r="G156" s="260"/>
      <c r="H156" s="260"/>
      <c r="I156" s="260"/>
      <c r="J156" s="148"/>
      <c r="K156" s="150" t="s">
        <v>5</v>
      </c>
      <c r="L156" s="148"/>
      <c r="M156" s="148"/>
      <c r="N156" s="148"/>
      <c r="O156" s="148"/>
      <c r="P156" s="148"/>
      <c r="Q156" s="148"/>
      <c r="R156" s="151"/>
      <c r="T156" s="152"/>
      <c r="U156" s="148"/>
      <c r="V156" s="148"/>
      <c r="W156" s="148"/>
      <c r="X156" s="148"/>
      <c r="Y156" s="148"/>
      <c r="Z156" s="148"/>
      <c r="AA156" s="153"/>
      <c r="AT156" s="154" t="s">
        <v>159</v>
      </c>
      <c r="AU156" s="154" t="s">
        <v>96</v>
      </c>
      <c r="AV156" s="10" t="s">
        <v>21</v>
      </c>
      <c r="AW156" s="10" t="s">
        <v>36</v>
      </c>
      <c r="AX156" s="10" t="s">
        <v>79</v>
      </c>
      <c r="AY156" s="154" t="s">
        <v>151</v>
      </c>
    </row>
    <row r="157" spans="2:51" s="10" customFormat="1" ht="22.5" customHeight="1">
      <c r="B157" s="147"/>
      <c r="C157" s="148"/>
      <c r="D157" s="148"/>
      <c r="E157" s="149" t="s">
        <v>5</v>
      </c>
      <c r="F157" s="259" t="s">
        <v>161</v>
      </c>
      <c r="G157" s="260"/>
      <c r="H157" s="260"/>
      <c r="I157" s="260"/>
      <c r="J157" s="148"/>
      <c r="K157" s="150" t="s">
        <v>5</v>
      </c>
      <c r="L157" s="148"/>
      <c r="M157" s="148"/>
      <c r="N157" s="148"/>
      <c r="O157" s="148"/>
      <c r="P157" s="148"/>
      <c r="Q157" s="148"/>
      <c r="R157" s="151"/>
      <c r="T157" s="152"/>
      <c r="U157" s="148"/>
      <c r="V157" s="148"/>
      <c r="W157" s="148"/>
      <c r="X157" s="148"/>
      <c r="Y157" s="148"/>
      <c r="Z157" s="148"/>
      <c r="AA157" s="153"/>
      <c r="AT157" s="154" t="s">
        <v>159</v>
      </c>
      <c r="AU157" s="154" t="s">
        <v>96</v>
      </c>
      <c r="AV157" s="10" t="s">
        <v>21</v>
      </c>
      <c r="AW157" s="10" t="s">
        <v>36</v>
      </c>
      <c r="AX157" s="10" t="s">
        <v>79</v>
      </c>
      <c r="AY157" s="154" t="s">
        <v>151</v>
      </c>
    </row>
    <row r="158" spans="2:51" s="11" customFormat="1" ht="22.5" customHeight="1">
      <c r="B158" s="155"/>
      <c r="C158" s="156"/>
      <c r="D158" s="156"/>
      <c r="E158" s="157" t="s">
        <v>5</v>
      </c>
      <c r="F158" s="261" t="s">
        <v>182</v>
      </c>
      <c r="G158" s="262"/>
      <c r="H158" s="262"/>
      <c r="I158" s="262"/>
      <c r="J158" s="156"/>
      <c r="K158" s="158">
        <v>13.1</v>
      </c>
      <c r="L158" s="156"/>
      <c r="M158" s="156"/>
      <c r="N158" s="156"/>
      <c r="O158" s="156"/>
      <c r="P158" s="156"/>
      <c r="Q158" s="156"/>
      <c r="R158" s="159"/>
      <c r="T158" s="160"/>
      <c r="U158" s="156"/>
      <c r="V158" s="156"/>
      <c r="W158" s="156"/>
      <c r="X158" s="156"/>
      <c r="Y158" s="156"/>
      <c r="Z158" s="156"/>
      <c r="AA158" s="161"/>
      <c r="AT158" s="162" t="s">
        <v>159</v>
      </c>
      <c r="AU158" s="162" t="s">
        <v>96</v>
      </c>
      <c r="AV158" s="11" t="s">
        <v>96</v>
      </c>
      <c r="AW158" s="11" t="s">
        <v>36</v>
      </c>
      <c r="AX158" s="11" t="s">
        <v>21</v>
      </c>
      <c r="AY158" s="162" t="s">
        <v>151</v>
      </c>
    </row>
    <row r="159" spans="2:65" s="1" customFormat="1" ht="22.5" customHeight="1">
      <c r="B159" s="137"/>
      <c r="C159" s="138" t="s">
        <v>183</v>
      </c>
      <c r="D159" s="138" t="s">
        <v>152</v>
      </c>
      <c r="E159" s="139" t="s">
        <v>184</v>
      </c>
      <c r="F159" s="255" t="s">
        <v>185</v>
      </c>
      <c r="G159" s="255"/>
      <c r="H159" s="255"/>
      <c r="I159" s="255"/>
      <c r="J159" s="140" t="s">
        <v>186</v>
      </c>
      <c r="K159" s="141">
        <v>8</v>
      </c>
      <c r="L159" s="256">
        <v>0</v>
      </c>
      <c r="M159" s="256"/>
      <c r="N159" s="256">
        <f>ROUND(L159*K159,2)</f>
        <v>0</v>
      </c>
      <c r="O159" s="256"/>
      <c r="P159" s="256"/>
      <c r="Q159" s="256"/>
      <c r="R159" s="142"/>
      <c r="T159" s="143" t="s">
        <v>5</v>
      </c>
      <c r="U159" s="44" t="s">
        <v>44</v>
      </c>
      <c r="V159" s="144">
        <v>0.272</v>
      </c>
      <c r="W159" s="144">
        <f>V159*K159</f>
        <v>2.176</v>
      </c>
      <c r="X159" s="144">
        <v>0</v>
      </c>
      <c r="Y159" s="144">
        <f>X159*K159</f>
        <v>0</v>
      </c>
      <c r="Z159" s="144">
        <v>0.29</v>
      </c>
      <c r="AA159" s="145">
        <f>Z159*K159</f>
        <v>2.32</v>
      </c>
      <c r="AR159" s="21" t="s">
        <v>156</v>
      </c>
      <c r="AT159" s="21" t="s">
        <v>152</v>
      </c>
      <c r="AU159" s="21" t="s">
        <v>96</v>
      </c>
      <c r="AY159" s="21" t="s">
        <v>151</v>
      </c>
      <c r="BE159" s="146">
        <f>IF(U159="základní",N159,0)</f>
        <v>0</v>
      </c>
      <c r="BF159" s="146">
        <f>IF(U159="snížená",N159,0)</f>
        <v>0</v>
      </c>
      <c r="BG159" s="146">
        <f>IF(U159="zákl. přenesená",N159,0)</f>
        <v>0</v>
      </c>
      <c r="BH159" s="146">
        <f>IF(U159="sníž. přenesená",N159,0)</f>
        <v>0</v>
      </c>
      <c r="BI159" s="146">
        <f>IF(U159="nulová",N159,0)</f>
        <v>0</v>
      </c>
      <c r="BJ159" s="21" t="s">
        <v>21</v>
      </c>
      <c r="BK159" s="146">
        <f>ROUND(L159*K159,2)</f>
        <v>0</v>
      </c>
      <c r="BL159" s="21" t="s">
        <v>156</v>
      </c>
      <c r="BM159" s="21" t="s">
        <v>187</v>
      </c>
    </row>
    <row r="160" spans="2:51" s="10" customFormat="1" ht="22.5" customHeight="1">
      <c r="B160" s="147"/>
      <c r="C160" s="148"/>
      <c r="D160" s="148"/>
      <c r="E160" s="149" t="s">
        <v>5</v>
      </c>
      <c r="F160" s="257" t="s">
        <v>158</v>
      </c>
      <c r="G160" s="258"/>
      <c r="H160" s="258"/>
      <c r="I160" s="258"/>
      <c r="J160" s="148"/>
      <c r="K160" s="150" t="s">
        <v>5</v>
      </c>
      <c r="L160" s="148"/>
      <c r="M160" s="148"/>
      <c r="N160" s="148"/>
      <c r="O160" s="148"/>
      <c r="P160" s="148"/>
      <c r="Q160" s="148"/>
      <c r="R160" s="151"/>
      <c r="T160" s="152"/>
      <c r="U160" s="148"/>
      <c r="V160" s="148"/>
      <c r="W160" s="148"/>
      <c r="X160" s="148"/>
      <c r="Y160" s="148"/>
      <c r="Z160" s="148"/>
      <c r="AA160" s="153"/>
      <c r="AT160" s="154" t="s">
        <v>159</v>
      </c>
      <c r="AU160" s="154" t="s">
        <v>96</v>
      </c>
      <c r="AV160" s="10" t="s">
        <v>21</v>
      </c>
      <c r="AW160" s="10" t="s">
        <v>36</v>
      </c>
      <c r="AX160" s="10" t="s">
        <v>79</v>
      </c>
      <c r="AY160" s="154" t="s">
        <v>151</v>
      </c>
    </row>
    <row r="161" spans="2:51" s="10" customFormat="1" ht="22.5" customHeight="1">
      <c r="B161" s="147"/>
      <c r="C161" s="148"/>
      <c r="D161" s="148"/>
      <c r="E161" s="149" t="s">
        <v>5</v>
      </c>
      <c r="F161" s="259" t="s">
        <v>160</v>
      </c>
      <c r="G161" s="260"/>
      <c r="H161" s="260"/>
      <c r="I161" s="260"/>
      <c r="J161" s="148"/>
      <c r="K161" s="150" t="s">
        <v>5</v>
      </c>
      <c r="L161" s="148"/>
      <c r="M161" s="148"/>
      <c r="N161" s="148"/>
      <c r="O161" s="148"/>
      <c r="P161" s="148"/>
      <c r="Q161" s="148"/>
      <c r="R161" s="151"/>
      <c r="T161" s="152"/>
      <c r="U161" s="148"/>
      <c r="V161" s="148"/>
      <c r="W161" s="148"/>
      <c r="X161" s="148"/>
      <c r="Y161" s="148"/>
      <c r="Z161" s="148"/>
      <c r="AA161" s="153"/>
      <c r="AT161" s="154" t="s">
        <v>159</v>
      </c>
      <c r="AU161" s="154" t="s">
        <v>96</v>
      </c>
      <c r="AV161" s="10" t="s">
        <v>21</v>
      </c>
      <c r="AW161" s="10" t="s">
        <v>36</v>
      </c>
      <c r="AX161" s="10" t="s">
        <v>79</v>
      </c>
      <c r="AY161" s="154" t="s">
        <v>151</v>
      </c>
    </row>
    <row r="162" spans="2:51" s="10" customFormat="1" ht="22.5" customHeight="1">
      <c r="B162" s="147"/>
      <c r="C162" s="148"/>
      <c r="D162" s="148"/>
      <c r="E162" s="149" t="s">
        <v>5</v>
      </c>
      <c r="F162" s="259" t="s">
        <v>161</v>
      </c>
      <c r="G162" s="260"/>
      <c r="H162" s="260"/>
      <c r="I162" s="260"/>
      <c r="J162" s="148"/>
      <c r="K162" s="150" t="s">
        <v>5</v>
      </c>
      <c r="L162" s="148"/>
      <c r="M162" s="148"/>
      <c r="N162" s="148"/>
      <c r="O162" s="148"/>
      <c r="P162" s="148"/>
      <c r="Q162" s="148"/>
      <c r="R162" s="151"/>
      <c r="T162" s="152"/>
      <c r="U162" s="148"/>
      <c r="V162" s="148"/>
      <c r="W162" s="148"/>
      <c r="X162" s="148"/>
      <c r="Y162" s="148"/>
      <c r="Z162" s="148"/>
      <c r="AA162" s="153"/>
      <c r="AT162" s="154" t="s">
        <v>159</v>
      </c>
      <c r="AU162" s="154" t="s">
        <v>96</v>
      </c>
      <c r="AV162" s="10" t="s">
        <v>21</v>
      </c>
      <c r="AW162" s="10" t="s">
        <v>36</v>
      </c>
      <c r="AX162" s="10" t="s">
        <v>79</v>
      </c>
      <c r="AY162" s="154" t="s">
        <v>151</v>
      </c>
    </row>
    <row r="163" spans="2:51" s="11" customFormat="1" ht="22.5" customHeight="1">
      <c r="B163" s="155"/>
      <c r="C163" s="156"/>
      <c r="D163" s="156"/>
      <c r="E163" s="157" t="s">
        <v>5</v>
      </c>
      <c r="F163" s="261" t="s">
        <v>188</v>
      </c>
      <c r="G163" s="262"/>
      <c r="H163" s="262"/>
      <c r="I163" s="262"/>
      <c r="J163" s="156"/>
      <c r="K163" s="158">
        <v>8</v>
      </c>
      <c r="L163" s="156"/>
      <c r="M163" s="156"/>
      <c r="N163" s="156"/>
      <c r="O163" s="156"/>
      <c r="P163" s="156"/>
      <c r="Q163" s="156"/>
      <c r="R163" s="159"/>
      <c r="T163" s="160"/>
      <c r="U163" s="156"/>
      <c r="V163" s="156"/>
      <c r="W163" s="156"/>
      <c r="X163" s="156"/>
      <c r="Y163" s="156"/>
      <c r="Z163" s="156"/>
      <c r="AA163" s="161"/>
      <c r="AT163" s="162" t="s">
        <v>159</v>
      </c>
      <c r="AU163" s="162" t="s">
        <v>96</v>
      </c>
      <c r="AV163" s="11" t="s">
        <v>96</v>
      </c>
      <c r="AW163" s="11" t="s">
        <v>36</v>
      </c>
      <c r="AX163" s="11" t="s">
        <v>21</v>
      </c>
      <c r="AY163" s="162" t="s">
        <v>151</v>
      </c>
    </row>
    <row r="164" spans="2:65" s="1" customFormat="1" ht="22.5" customHeight="1">
      <c r="B164" s="137"/>
      <c r="C164" s="138" t="s">
        <v>189</v>
      </c>
      <c r="D164" s="138" t="s">
        <v>152</v>
      </c>
      <c r="E164" s="139" t="s">
        <v>190</v>
      </c>
      <c r="F164" s="255" t="s">
        <v>191</v>
      </c>
      <c r="G164" s="255"/>
      <c r="H164" s="255"/>
      <c r="I164" s="255"/>
      <c r="J164" s="140" t="s">
        <v>186</v>
      </c>
      <c r="K164" s="141">
        <v>25.7</v>
      </c>
      <c r="L164" s="256">
        <v>0</v>
      </c>
      <c r="M164" s="256"/>
      <c r="N164" s="256">
        <f>ROUND(L164*K164,2)</f>
        <v>0</v>
      </c>
      <c r="O164" s="256"/>
      <c r="P164" s="256"/>
      <c r="Q164" s="256"/>
      <c r="R164" s="142"/>
      <c r="T164" s="143" t="s">
        <v>5</v>
      </c>
      <c r="U164" s="44" t="s">
        <v>44</v>
      </c>
      <c r="V164" s="144">
        <v>0.133</v>
      </c>
      <c r="W164" s="144">
        <f>V164*K164</f>
        <v>3.4181</v>
      </c>
      <c r="X164" s="144">
        <v>0</v>
      </c>
      <c r="Y164" s="144">
        <f>X164*K164</f>
        <v>0</v>
      </c>
      <c r="Z164" s="144">
        <v>0.205</v>
      </c>
      <c r="AA164" s="145">
        <f>Z164*K164</f>
        <v>5.2684999999999995</v>
      </c>
      <c r="AR164" s="21" t="s">
        <v>156</v>
      </c>
      <c r="AT164" s="21" t="s">
        <v>152</v>
      </c>
      <c r="AU164" s="21" t="s">
        <v>96</v>
      </c>
      <c r="AY164" s="21" t="s">
        <v>151</v>
      </c>
      <c r="BE164" s="146">
        <f>IF(U164="základní",N164,0)</f>
        <v>0</v>
      </c>
      <c r="BF164" s="146">
        <f>IF(U164="snížená",N164,0)</f>
        <v>0</v>
      </c>
      <c r="BG164" s="146">
        <f>IF(U164="zákl. přenesená",N164,0)</f>
        <v>0</v>
      </c>
      <c r="BH164" s="146">
        <f>IF(U164="sníž. přenesená",N164,0)</f>
        <v>0</v>
      </c>
      <c r="BI164" s="146">
        <f>IF(U164="nulová",N164,0)</f>
        <v>0</v>
      </c>
      <c r="BJ164" s="21" t="s">
        <v>21</v>
      </c>
      <c r="BK164" s="146">
        <f>ROUND(L164*K164,2)</f>
        <v>0</v>
      </c>
      <c r="BL164" s="21" t="s">
        <v>156</v>
      </c>
      <c r="BM164" s="21" t="s">
        <v>192</v>
      </c>
    </row>
    <row r="165" spans="2:51" s="10" customFormat="1" ht="22.5" customHeight="1">
      <c r="B165" s="147"/>
      <c r="C165" s="148"/>
      <c r="D165" s="148"/>
      <c r="E165" s="149" t="s">
        <v>5</v>
      </c>
      <c r="F165" s="257" t="s">
        <v>158</v>
      </c>
      <c r="G165" s="258"/>
      <c r="H165" s="258"/>
      <c r="I165" s="258"/>
      <c r="J165" s="148"/>
      <c r="K165" s="150" t="s">
        <v>5</v>
      </c>
      <c r="L165" s="148"/>
      <c r="M165" s="148"/>
      <c r="N165" s="148"/>
      <c r="O165" s="148"/>
      <c r="P165" s="148"/>
      <c r="Q165" s="148"/>
      <c r="R165" s="151"/>
      <c r="T165" s="152"/>
      <c r="U165" s="148"/>
      <c r="V165" s="148"/>
      <c r="W165" s="148"/>
      <c r="X165" s="148"/>
      <c r="Y165" s="148"/>
      <c r="Z165" s="148"/>
      <c r="AA165" s="153"/>
      <c r="AT165" s="154" t="s">
        <v>159</v>
      </c>
      <c r="AU165" s="154" t="s">
        <v>96</v>
      </c>
      <c r="AV165" s="10" t="s">
        <v>21</v>
      </c>
      <c r="AW165" s="10" t="s">
        <v>36</v>
      </c>
      <c r="AX165" s="10" t="s">
        <v>79</v>
      </c>
      <c r="AY165" s="154" t="s">
        <v>151</v>
      </c>
    </row>
    <row r="166" spans="2:51" s="10" customFormat="1" ht="22.5" customHeight="1">
      <c r="B166" s="147"/>
      <c r="C166" s="148"/>
      <c r="D166" s="148"/>
      <c r="E166" s="149" t="s">
        <v>5</v>
      </c>
      <c r="F166" s="259" t="s">
        <v>160</v>
      </c>
      <c r="G166" s="260"/>
      <c r="H166" s="260"/>
      <c r="I166" s="260"/>
      <c r="J166" s="148"/>
      <c r="K166" s="150" t="s">
        <v>5</v>
      </c>
      <c r="L166" s="148"/>
      <c r="M166" s="148"/>
      <c r="N166" s="148"/>
      <c r="O166" s="148"/>
      <c r="P166" s="148"/>
      <c r="Q166" s="148"/>
      <c r="R166" s="151"/>
      <c r="T166" s="152"/>
      <c r="U166" s="148"/>
      <c r="V166" s="148"/>
      <c r="W166" s="148"/>
      <c r="X166" s="148"/>
      <c r="Y166" s="148"/>
      <c r="Z166" s="148"/>
      <c r="AA166" s="153"/>
      <c r="AT166" s="154" t="s">
        <v>159</v>
      </c>
      <c r="AU166" s="154" t="s">
        <v>96</v>
      </c>
      <c r="AV166" s="10" t="s">
        <v>21</v>
      </c>
      <c r="AW166" s="10" t="s">
        <v>36</v>
      </c>
      <c r="AX166" s="10" t="s">
        <v>79</v>
      </c>
      <c r="AY166" s="154" t="s">
        <v>151</v>
      </c>
    </row>
    <row r="167" spans="2:51" s="10" customFormat="1" ht="22.5" customHeight="1">
      <c r="B167" s="147"/>
      <c r="C167" s="148"/>
      <c r="D167" s="148"/>
      <c r="E167" s="149" t="s">
        <v>5</v>
      </c>
      <c r="F167" s="259" t="s">
        <v>161</v>
      </c>
      <c r="G167" s="260"/>
      <c r="H167" s="260"/>
      <c r="I167" s="260"/>
      <c r="J167" s="148"/>
      <c r="K167" s="150" t="s">
        <v>5</v>
      </c>
      <c r="L167" s="148"/>
      <c r="M167" s="148"/>
      <c r="N167" s="148"/>
      <c r="O167" s="148"/>
      <c r="P167" s="148"/>
      <c r="Q167" s="148"/>
      <c r="R167" s="151"/>
      <c r="T167" s="152"/>
      <c r="U167" s="148"/>
      <c r="V167" s="148"/>
      <c r="W167" s="148"/>
      <c r="X167" s="148"/>
      <c r="Y167" s="148"/>
      <c r="Z167" s="148"/>
      <c r="AA167" s="153"/>
      <c r="AT167" s="154" t="s">
        <v>159</v>
      </c>
      <c r="AU167" s="154" t="s">
        <v>96</v>
      </c>
      <c r="AV167" s="10" t="s">
        <v>21</v>
      </c>
      <c r="AW167" s="10" t="s">
        <v>36</v>
      </c>
      <c r="AX167" s="10" t="s">
        <v>79</v>
      </c>
      <c r="AY167" s="154" t="s">
        <v>151</v>
      </c>
    </row>
    <row r="168" spans="2:51" s="11" customFormat="1" ht="22.5" customHeight="1">
      <c r="B168" s="155"/>
      <c r="C168" s="156"/>
      <c r="D168" s="156"/>
      <c r="E168" s="157" t="s">
        <v>5</v>
      </c>
      <c r="F168" s="261" t="s">
        <v>193</v>
      </c>
      <c r="G168" s="262"/>
      <c r="H168" s="262"/>
      <c r="I168" s="262"/>
      <c r="J168" s="156"/>
      <c r="K168" s="158">
        <v>25.7</v>
      </c>
      <c r="L168" s="156"/>
      <c r="M168" s="156"/>
      <c r="N168" s="156"/>
      <c r="O168" s="156"/>
      <c r="P168" s="156"/>
      <c r="Q168" s="156"/>
      <c r="R168" s="159"/>
      <c r="T168" s="160"/>
      <c r="U168" s="156"/>
      <c r="V168" s="156"/>
      <c r="W168" s="156"/>
      <c r="X168" s="156"/>
      <c r="Y168" s="156"/>
      <c r="Z168" s="156"/>
      <c r="AA168" s="161"/>
      <c r="AT168" s="162" t="s">
        <v>159</v>
      </c>
      <c r="AU168" s="162" t="s">
        <v>96</v>
      </c>
      <c r="AV168" s="11" t="s">
        <v>96</v>
      </c>
      <c r="AW168" s="11" t="s">
        <v>36</v>
      </c>
      <c r="AX168" s="11" t="s">
        <v>21</v>
      </c>
      <c r="AY168" s="162" t="s">
        <v>151</v>
      </c>
    </row>
    <row r="169" spans="2:65" s="1" customFormat="1" ht="31.5" customHeight="1">
      <c r="B169" s="137"/>
      <c r="C169" s="138" t="s">
        <v>194</v>
      </c>
      <c r="D169" s="138" t="s">
        <v>152</v>
      </c>
      <c r="E169" s="139" t="s">
        <v>195</v>
      </c>
      <c r="F169" s="255" t="s">
        <v>196</v>
      </c>
      <c r="G169" s="255"/>
      <c r="H169" s="255"/>
      <c r="I169" s="255"/>
      <c r="J169" s="140" t="s">
        <v>197</v>
      </c>
      <c r="K169" s="141">
        <v>2.904</v>
      </c>
      <c r="L169" s="256">
        <v>0</v>
      </c>
      <c r="M169" s="256"/>
      <c r="N169" s="256">
        <f>ROUND(L169*K169,2)</f>
        <v>0</v>
      </c>
      <c r="O169" s="256"/>
      <c r="P169" s="256"/>
      <c r="Q169" s="256"/>
      <c r="R169" s="142"/>
      <c r="T169" s="143" t="s">
        <v>5</v>
      </c>
      <c r="U169" s="44" t="s">
        <v>44</v>
      </c>
      <c r="V169" s="144">
        <v>0.368</v>
      </c>
      <c r="W169" s="144">
        <f>V169*K169</f>
        <v>1.0686719999999998</v>
      </c>
      <c r="X169" s="144">
        <v>0</v>
      </c>
      <c r="Y169" s="144">
        <f>X169*K169</f>
        <v>0</v>
      </c>
      <c r="Z169" s="144">
        <v>0</v>
      </c>
      <c r="AA169" s="145">
        <f>Z169*K169</f>
        <v>0</v>
      </c>
      <c r="AR169" s="21" t="s">
        <v>156</v>
      </c>
      <c r="AT169" s="21" t="s">
        <v>152</v>
      </c>
      <c r="AU169" s="21" t="s">
        <v>96</v>
      </c>
      <c r="AY169" s="21" t="s">
        <v>151</v>
      </c>
      <c r="BE169" s="146">
        <f>IF(U169="základní",N169,0)</f>
        <v>0</v>
      </c>
      <c r="BF169" s="146">
        <f>IF(U169="snížená",N169,0)</f>
        <v>0</v>
      </c>
      <c r="BG169" s="146">
        <f>IF(U169="zákl. přenesená",N169,0)</f>
        <v>0</v>
      </c>
      <c r="BH169" s="146">
        <f>IF(U169="sníž. přenesená",N169,0)</f>
        <v>0</v>
      </c>
      <c r="BI169" s="146">
        <f>IF(U169="nulová",N169,0)</f>
        <v>0</v>
      </c>
      <c r="BJ169" s="21" t="s">
        <v>21</v>
      </c>
      <c r="BK169" s="146">
        <f>ROUND(L169*K169,2)</f>
        <v>0</v>
      </c>
      <c r="BL169" s="21" t="s">
        <v>156</v>
      </c>
      <c r="BM169" s="21" t="s">
        <v>198</v>
      </c>
    </row>
    <row r="170" spans="2:51" s="10" customFormat="1" ht="22.5" customHeight="1">
      <c r="B170" s="147"/>
      <c r="C170" s="148"/>
      <c r="D170" s="148"/>
      <c r="E170" s="149" t="s">
        <v>5</v>
      </c>
      <c r="F170" s="257" t="s">
        <v>158</v>
      </c>
      <c r="G170" s="258"/>
      <c r="H170" s="258"/>
      <c r="I170" s="258"/>
      <c r="J170" s="148"/>
      <c r="K170" s="150" t="s">
        <v>5</v>
      </c>
      <c r="L170" s="148"/>
      <c r="M170" s="148"/>
      <c r="N170" s="148"/>
      <c r="O170" s="148"/>
      <c r="P170" s="148"/>
      <c r="Q170" s="148"/>
      <c r="R170" s="151"/>
      <c r="T170" s="152"/>
      <c r="U170" s="148"/>
      <c r="V170" s="148"/>
      <c r="W170" s="148"/>
      <c r="X170" s="148"/>
      <c r="Y170" s="148"/>
      <c r="Z170" s="148"/>
      <c r="AA170" s="153"/>
      <c r="AT170" s="154" t="s">
        <v>159</v>
      </c>
      <c r="AU170" s="154" t="s">
        <v>96</v>
      </c>
      <c r="AV170" s="10" t="s">
        <v>21</v>
      </c>
      <c r="AW170" s="10" t="s">
        <v>36</v>
      </c>
      <c r="AX170" s="10" t="s">
        <v>79</v>
      </c>
      <c r="AY170" s="154" t="s">
        <v>151</v>
      </c>
    </row>
    <row r="171" spans="2:51" s="10" customFormat="1" ht="22.5" customHeight="1">
      <c r="B171" s="147"/>
      <c r="C171" s="148"/>
      <c r="D171" s="148"/>
      <c r="E171" s="149" t="s">
        <v>5</v>
      </c>
      <c r="F171" s="259" t="s">
        <v>160</v>
      </c>
      <c r="G171" s="260"/>
      <c r="H171" s="260"/>
      <c r="I171" s="260"/>
      <c r="J171" s="148"/>
      <c r="K171" s="150" t="s">
        <v>5</v>
      </c>
      <c r="L171" s="148"/>
      <c r="M171" s="148"/>
      <c r="N171" s="148"/>
      <c r="O171" s="148"/>
      <c r="P171" s="148"/>
      <c r="Q171" s="148"/>
      <c r="R171" s="151"/>
      <c r="T171" s="152"/>
      <c r="U171" s="148"/>
      <c r="V171" s="148"/>
      <c r="W171" s="148"/>
      <c r="X171" s="148"/>
      <c r="Y171" s="148"/>
      <c r="Z171" s="148"/>
      <c r="AA171" s="153"/>
      <c r="AT171" s="154" t="s">
        <v>159</v>
      </c>
      <c r="AU171" s="154" t="s">
        <v>96</v>
      </c>
      <c r="AV171" s="10" t="s">
        <v>21</v>
      </c>
      <c r="AW171" s="10" t="s">
        <v>36</v>
      </c>
      <c r="AX171" s="10" t="s">
        <v>79</v>
      </c>
      <c r="AY171" s="154" t="s">
        <v>151</v>
      </c>
    </row>
    <row r="172" spans="2:51" s="10" customFormat="1" ht="22.5" customHeight="1">
      <c r="B172" s="147"/>
      <c r="C172" s="148"/>
      <c r="D172" s="148"/>
      <c r="E172" s="149" t="s">
        <v>5</v>
      </c>
      <c r="F172" s="259" t="s">
        <v>161</v>
      </c>
      <c r="G172" s="260"/>
      <c r="H172" s="260"/>
      <c r="I172" s="260"/>
      <c r="J172" s="148"/>
      <c r="K172" s="150" t="s">
        <v>5</v>
      </c>
      <c r="L172" s="148"/>
      <c r="M172" s="148"/>
      <c r="N172" s="148"/>
      <c r="O172" s="148"/>
      <c r="P172" s="148"/>
      <c r="Q172" s="148"/>
      <c r="R172" s="151"/>
      <c r="T172" s="152"/>
      <c r="U172" s="148"/>
      <c r="V172" s="148"/>
      <c r="W172" s="148"/>
      <c r="X172" s="148"/>
      <c r="Y172" s="148"/>
      <c r="Z172" s="148"/>
      <c r="AA172" s="153"/>
      <c r="AT172" s="154" t="s">
        <v>159</v>
      </c>
      <c r="AU172" s="154" t="s">
        <v>96</v>
      </c>
      <c r="AV172" s="10" t="s">
        <v>21</v>
      </c>
      <c r="AW172" s="10" t="s">
        <v>36</v>
      </c>
      <c r="AX172" s="10" t="s">
        <v>79</v>
      </c>
      <c r="AY172" s="154" t="s">
        <v>151</v>
      </c>
    </row>
    <row r="173" spans="2:51" s="11" customFormat="1" ht="22.5" customHeight="1">
      <c r="B173" s="155"/>
      <c r="C173" s="156"/>
      <c r="D173" s="156"/>
      <c r="E173" s="157" t="s">
        <v>5</v>
      </c>
      <c r="F173" s="261" t="s">
        <v>199</v>
      </c>
      <c r="G173" s="262"/>
      <c r="H173" s="262"/>
      <c r="I173" s="262"/>
      <c r="J173" s="156"/>
      <c r="K173" s="158">
        <v>2.904</v>
      </c>
      <c r="L173" s="156"/>
      <c r="M173" s="156"/>
      <c r="N173" s="156"/>
      <c r="O173" s="156"/>
      <c r="P173" s="156"/>
      <c r="Q173" s="156"/>
      <c r="R173" s="159"/>
      <c r="T173" s="160"/>
      <c r="U173" s="156"/>
      <c r="V173" s="156"/>
      <c r="W173" s="156"/>
      <c r="X173" s="156"/>
      <c r="Y173" s="156"/>
      <c r="Z173" s="156"/>
      <c r="AA173" s="161"/>
      <c r="AT173" s="162" t="s">
        <v>159</v>
      </c>
      <c r="AU173" s="162" t="s">
        <v>96</v>
      </c>
      <c r="AV173" s="11" t="s">
        <v>96</v>
      </c>
      <c r="AW173" s="11" t="s">
        <v>36</v>
      </c>
      <c r="AX173" s="11" t="s">
        <v>21</v>
      </c>
      <c r="AY173" s="162" t="s">
        <v>151</v>
      </c>
    </row>
    <row r="174" spans="2:65" s="1" customFormat="1" ht="31.5" customHeight="1">
      <c r="B174" s="137"/>
      <c r="C174" s="138" t="s">
        <v>26</v>
      </c>
      <c r="D174" s="138" t="s">
        <v>152</v>
      </c>
      <c r="E174" s="139" t="s">
        <v>200</v>
      </c>
      <c r="F174" s="255" t="s">
        <v>201</v>
      </c>
      <c r="G174" s="255"/>
      <c r="H174" s="255"/>
      <c r="I174" s="255"/>
      <c r="J174" s="140" t="s">
        <v>197</v>
      </c>
      <c r="K174" s="141">
        <v>2.904</v>
      </c>
      <c r="L174" s="256">
        <v>0</v>
      </c>
      <c r="M174" s="256"/>
      <c r="N174" s="256">
        <f>ROUND(L174*K174,2)</f>
        <v>0</v>
      </c>
      <c r="O174" s="256"/>
      <c r="P174" s="256"/>
      <c r="Q174" s="256"/>
      <c r="R174" s="142"/>
      <c r="T174" s="143" t="s">
        <v>5</v>
      </c>
      <c r="U174" s="44" t="s">
        <v>44</v>
      </c>
      <c r="V174" s="144">
        <v>0.058</v>
      </c>
      <c r="W174" s="144">
        <f>V174*K174</f>
        <v>0.168432</v>
      </c>
      <c r="X174" s="144">
        <v>0</v>
      </c>
      <c r="Y174" s="144">
        <f>X174*K174</f>
        <v>0</v>
      </c>
      <c r="Z174" s="144">
        <v>0</v>
      </c>
      <c r="AA174" s="145">
        <f>Z174*K174</f>
        <v>0</v>
      </c>
      <c r="AR174" s="21" t="s">
        <v>156</v>
      </c>
      <c r="AT174" s="21" t="s">
        <v>152</v>
      </c>
      <c r="AU174" s="21" t="s">
        <v>96</v>
      </c>
      <c r="AY174" s="21" t="s">
        <v>151</v>
      </c>
      <c r="BE174" s="146">
        <f>IF(U174="základní",N174,0)</f>
        <v>0</v>
      </c>
      <c r="BF174" s="146">
        <f>IF(U174="snížená",N174,0)</f>
        <v>0</v>
      </c>
      <c r="BG174" s="146">
        <f>IF(U174="zákl. přenesená",N174,0)</f>
        <v>0</v>
      </c>
      <c r="BH174" s="146">
        <f>IF(U174="sníž. přenesená",N174,0)</f>
        <v>0</v>
      </c>
      <c r="BI174" s="146">
        <f>IF(U174="nulová",N174,0)</f>
        <v>0</v>
      </c>
      <c r="BJ174" s="21" t="s">
        <v>21</v>
      </c>
      <c r="BK174" s="146">
        <f>ROUND(L174*K174,2)</f>
        <v>0</v>
      </c>
      <c r="BL174" s="21" t="s">
        <v>156</v>
      </c>
      <c r="BM174" s="21" t="s">
        <v>202</v>
      </c>
    </row>
    <row r="175" spans="2:65" s="1" customFormat="1" ht="31.5" customHeight="1">
      <c r="B175" s="137"/>
      <c r="C175" s="138" t="s">
        <v>203</v>
      </c>
      <c r="D175" s="138" t="s">
        <v>152</v>
      </c>
      <c r="E175" s="139" t="s">
        <v>204</v>
      </c>
      <c r="F175" s="255" t="s">
        <v>205</v>
      </c>
      <c r="G175" s="255"/>
      <c r="H175" s="255"/>
      <c r="I175" s="255"/>
      <c r="J175" s="140" t="s">
        <v>197</v>
      </c>
      <c r="K175" s="141">
        <v>6.125</v>
      </c>
      <c r="L175" s="256">
        <v>0</v>
      </c>
      <c r="M175" s="256"/>
      <c r="N175" s="256">
        <f>ROUND(L175*K175,2)</f>
        <v>0</v>
      </c>
      <c r="O175" s="256"/>
      <c r="P175" s="256"/>
      <c r="Q175" s="256"/>
      <c r="R175" s="142"/>
      <c r="T175" s="143" t="s">
        <v>5</v>
      </c>
      <c r="U175" s="44" t="s">
        <v>44</v>
      </c>
      <c r="V175" s="144">
        <v>2.249</v>
      </c>
      <c r="W175" s="144">
        <f>V175*K175</f>
        <v>13.775125000000001</v>
      </c>
      <c r="X175" s="144">
        <v>0</v>
      </c>
      <c r="Y175" s="144">
        <f>X175*K175</f>
        <v>0</v>
      </c>
      <c r="Z175" s="144">
        <v>0</v>
      </c>
      <c r="AA175" s="145">
        <f>Z175*K175</f>
        <v>0</v>
      </c>
      <c r="AR175" s="21" t="s">
        <v>156</v>
      </c>
      <c r="AT175" s="21" t="s">
        <v>152</v>
      </c>
      <c r="AU175" s="21" t="s">
        <v>96</v>
      </c>
      <c r="AY175" s="21" t="s">
        <v>151</v>
      </c>
      <c r="BE175" s="146">
        <f>IF(U175="základní",N175,0)</f>
        <v>0</v>
      </c>
      <c r="BF175" s="146">
        <f>IF(U175="snížená",N175,0)</f>
        <v>0</v>
      </c>
      <c r="BG175" s="146">
        <f>IF(U175="zákl. přenesená",N175,0)</f>
        <v>0</v>
      </c>
      <c r="BH175" s="146">
        <f>IF(U175="sníž. přenesená",N175,0)</f>
        <v>0</v>
      </c>
      <c r="BI175" s="146">
        <f>IF(U175="nulová",N175,0)</f>
        <v>0</v>
      </c>
      <c r="BJ175" s="21" t="s">
        <v>21</v>
      </c>
      <c r="BK175" s="146">
        <f>ROUND(L175*K175,2)</f>
        <v>0</v>
      </c>
      <c r="BL175" s="21" t="s">
        <v>156</v>
      </c>
      <c r="BM175" s="21" t="s">
        <v>206</v>
      </c>
    </row>
    <row r="176" spans="2:51" s="10" customFormat="1" ht="22.5" customHeight="1">
      <c r="B176" s="147"/>
      <c r="C176" s="148"/>
      <c r="D176" s="148"/>
      <c r="E176" s="149" t="s">
        <v>5</v>
      </c>
      <c r="F176" s="257" t="s">
        <v>207</v>
      </c>
      <c r="G176" s="258"/>
      <c r="H176" s="258"/>
      <c r="I176" s="258"/>
      <c r="J176" s="148"/>
      <c r="K176" s="150" t="s">
        <v>5</v>
      </c>
      <c r="L176" s="148"/>
      <c r="M176" s="148"/>
      <c r="N176" s="148"/>
      <c r="O176" s="148"/>
      <c r="P176" s="148"/>
      <c r="Q176" s="148"/>
      <c r="R176" s="151"/>
      <c r="T176" s="152"/>
      <c r="U176" s="148"/>
      <c r="V176" s="148"/>
      <c r="W176" s="148"/>
      <c r="X176" s="148"/>
      <c r="Y176" s="148"/>
      <c r="Z176" s="148"/>
      <c r="AA176" s="153"/>
      <c r="AT176" s="154" t="s">
        <v>159</v>
      </c>
      <c r="AU176" s="154" t="s">
        <v>96</v>
      </c>
      <c r="AV176" s="10" t="s">
        <v>21</v>
      </c>
      <c r="AW176" s="10" t="s">
        <v>36</v>
      </c>
      <c r="AX176" s="10" t="s">
        <v>79</v>
      </c>
      <c r="AY176" s="154" t="s">
        <v>151</v>
      </c>
    </row>
    <row r="177" spans="2:51" s="11" customFormat="1" ht="22.5" customHeight="1">
      <c r="B177" s="155"/>
      <c r="C177" s="156"/>
      <c r="D177" s="156"/>
      <c r="E177" s="157" t="s">
        <v>5</v>
      </c>
      <c r="F177" s="261" t="s">
        <v>208</v>
      </c>
      <c r="G177" s="262"/>
      <c r="H177" s="262"/>
      <c r="I177" s="262"/>
      <c r="J177" s="156"/>
      <c r="K177" s="158">
        <v>6.125</v>
      </c>
      <c r="L177" s="156"/>
      <c r="M177" s="156"/>
      <c r="N177" s="156"/>
      <c r="O177" s="156"/>
      <c r="P177" s="156"/>
      <c r="Q177" s="156"/>
      <c r="R177" s="159"/>
      <c r="T177" s="160"/>
      <c r="U177" s="156"/>
      <c r="V177" s="156"/>
      <c r="W177" s="156"/>
      <c r="X177" s="156"/>
      <c r="Y177" s="156"/>
      <c r="Z177" s="156"/>
      <c r="AA177" s="161"/>
      <c r="AT177" s="162" t="s">
        <v>159</v>
      </c>
      <c r="AU177" s="162" t="s">
        <v>96</v>
      </c>
      <c r="AV177" s="11" t="s">
        <v>96</v>
      </c>
      <c r="AW177" s="11" t="s">
        <v>36</v>
      </c>
      <c r="AX177" s="11" t="s">
        <v>21</v>
      </c>
      <c r="AY177" s="162" t="s">
        <v>151</v>
      </c>
    </row>
    <row r="178" spans="2:65" s="1" customFormat="1" ht="31.5" customHeight="1">
      <c r="B178" s="137"/>
      <c r="C178" s="138" t="s">
        <v>209</v>
      </c>
      <c r="D178" s="138" t="s">
        <v>152</v>
      </c>
      <c r="E178" s="139" t="s">
        <v>210</v>
      </c>
      <c r="F178" s="255" t="s">
        <v>211</v>
      </c>
      <c r="G178" s="255"/>
      <c r="H178" s="255"/>
      <c r="I178" s="255"/>
      <c r="J178" s="140" t="s">
        <v>197</v>
      </c>
      <c r="K178" s="141">
        <v>6.125</v>
      </c>
      <c r="L178" s="256">
        <v>0</v>
      </c>
      <c r="M178" s="256"/>
      <c r="N178" s="256">
        <f>ROUND(L178*K178,2)</f>
        <v>0</v>
      </c>
      <c r="O178" s="256"/>
      <c r="P178" s="256"/>
      <c r="Q178" s="256"/>
      <c r="R178" s="142"/>
      <c r="T178" s="143" t="s">
        <v>5</v>
      </c>
      <c r="U178" s="44" t="s">
        <v>44</v>
      </c>
      <c r="V178" s="144">
        <v>0.107</v>
      </c>
      <c r="W178" s="144">
        <f>V178*K178</f>
        <v>0.655375</v>
      </c>
      <c r="X178" s="144">
        <v>0</v>
      </c>
      <c r="Y178" s="144">
        <f>X178*K178</f>
        <v>0</v>
      </c>
      <c r="Z178" s="144">
        <v>0</v>
      </c>
      <c r="AA178" s="145">
        <f>Z178*K178</f>
        <v>0</v>
      </c>
      <c r="AR178" s="21" t="s">
        <v>156</v>
      </c>
      <c r="AT178" s="21" t="s">
        <v>152</v>
      </c>
      <c r="AU178" s="21" t="s">
        <v>96</v>
      </c>
      <c r="AY178" s="21" t="s">
        <v>151</v>
      </c>
      <c r="BE178" s="146">
        <f>IF(U178="základní",N178,0)</f>
        <v>0</v>
      </c>
      <c r="BF178" s="146">
        <f>IF(U178="snížená",N178,0)</f>
        <v>0</v>
      </c>
      <c r="BG178" s="146">
        <f>IF(U178="zákl. přenesená",N178,0)</f>
        <v>0</v>
      </c>
      <c r="BH178" s="146">
        <f>IF(U178="sníž. přenesená",N178,0)</f>
        <v>0</v>
      </c>
      <c r="BI178" s="146">
        <f>IF(U178="nulová",N178,0)</f>
        <v>0</v>
      </c>
      <c r="BJ178" s="21" t="s">
        <v>21</v>
      </c>
      <c r="BK178" s="146">
        <f>ROUND(L178*K178,2)</f>
        <v>0</v>
      </c>
      <c r="BL178" s="21" t="s">
        <v>156</v>
      </c>
      <c r="BM178" s="21" t="s">
        <v>212</v>
      </c>
    </row>
    <row r="179" spans="2:65" s="1" customFormat="1" ht="31.5" customHeight="1">
      <c r="B179" s="137"/>
      <c r="C179" s="138" t="s">
        <v>213</v>
      </c>
      <c r="D179" s="138" t="s">
        <v>152</v>
      </c>
      <c r="E179" s="139" t="s">
        <v>214</v>
      </c>
      <c r="F179" s="255" t="s">
        <v>215</v>
      </c>
      <c r="G179" s="255"/>
      <c r="H179" s="255"/>
      <c r="I179" s="255"/>
      <c r="J179" s="140" t="s">
        <v>197</v>
      </c>
      <c r="K179" s="141">
        <v>7.64</v>
      </c>
      <c r="L179" s="256">
        <v>0</v>
      </c>
      <c r="M179" s="256"/>
      <c r="N179" s="256">
        <f>ROUND(L179*K179,2)</f>
        <v>0</v>
      </c>
      <c r="O179" s="256"/>
      <c r="P179" s="256"/>
      <c r="Q179" s="256"/>
      <c r="R179" s="142"/>
      <c r="T179" s="143" t="s">
        <v>5</v>
      </c>
      <c r="U179" s="44" t="s">
        <v>44</v>
      </c>
      <c r="V179" s="144">
        <v>1.43</v>
      </c>
      <c r="W179" s="144">
        <f>V179*K179</f>
        <v>10.925199999999998</v>
      </c>
      <c r="X179" s="144">
        <v>0</v>
      </c>
      <c r="Y179" s="144">
        <f>X179*K179</f>
        <v>0</v>
      </c>
      <c r="Z179" s="144">
        <v>0</v>
      </c>
      <c r="AA179" s="145">
        <f>Z179*K179</f>
        <v>0</v>
      </c>
      <c r="AR179" s="21" t="s">
        <v>156</v>
      </c>
      <c r="AT179" s="21" t="s">
        <v>152</v>
      </c>
      <c r="AU179" s="21" t="s">
        <v>96</v>
      </c>
      <c r="AY179" s="21" t="s">
        <v>151</v>
      </c>
      <c r="BE179" s="146">
        <f>IF(U179="základní",N179,0)</f>
        <v>0</v>
      </c>
      <c r="BF179" s="146">
        <f>IF(U179="snížená",N179,0)</f>
        <v>0</v>
      </c>
      <c r="BG179" s="146">
        <f>IF(U179="zákl. přenesená",N179,0)</f>
        <v>0</v>
      </c>
      <c r="BH179" s="146">
        <f>IF(U179="sníž. přenesená",N179,0)</f>
        <v>0</v>
      </c>
      <c r="BI179" s="146">
        <f>IF(U179="nulová",N179,0)</f>
        <v>0</v>
      </c>
      <c r="BJ179" s="21" t="s">
        <v>21</v>
      </c>
      <c r="BK179" s="146">
        <f>ROUND(L179*K179,2)</f>
        <v>0</v>
      </c>
      <c r="BL179" s="21" t="s">
        <v>156</v>
      </c>
      <c r="BM179" s="21" t="s">
        <v>216</v>
      </c>
    </row>
    <row r="180" spans="2:51" s="10" customFormat="1" ht="22.5" customHeight="1">
      <c r="B180" s="147"/>
      <c r="C180" s="148"/>
      <c r="D180" s="148"/>
      <c r="E180" s="149" t="s">
        <v>5</v>
      </c>
      <c r="F180" s="257" t="s">
        <v>158</v>
      </c>
      <c r="G180" s="258"/>
      <c r="H180" s="258"/>
      <c r="I180" s="258"/>
      <c r="J180" s="148"/>
      <c r="K180" s="150" t="s">
        <v>5</v>
      </c>
      <c r="L180" s="148"/>
      <c r="M180" s="148"/>
      <c r="N180" s="148"/>
      <c r="O180" s="148"/>
      <c r="P180" s="148"/>
      <c r="Q180" s="148"/>
      <c r="R180" s="151"/>
      <c r="T180" s="152"/>
      <c r="U180" s="148"/>
      <c r="V180" s="148"/>
      <c r="W180" s="148"/>
      <c r="X180" s="148"/>
      <c r="Y180" s="148"/>
      <c r="Z180" s="148"/>
      <c r="AA180" s="153"/>
      <c r="AT180" s="154" t="s">
        <v>159</v>
      </c>
      <c r="AU180" s="154" t="s">
        <v>96</v>
      </c>
      <c r="AV180" s="10" t="s">
        <v>21</v>
      </c>
      <c r="AW180" s="10" t="s">
        <v>36</v>
      </c>
      <c r="AX180" s="10" t="s">
        <v>79</v>
      </c>
      <c r="AY180" s="154" t="s">
        <v>151</v>
      </c>
    </row>
    <row r="181" spans="2:51" s="10" customFormat="1" ht="22.5" customHeight="1">
      <c r="B181" s="147"/>
      <c r="C181" s="148"/>
      <c r="D181" s="148"/>
      <c r="E181" s="149" t="s">
        <v>5</v>
      </c>
      <c r="F181" s="259" t="s">
        <v>160</v>
      </c>
      <c r="G181" s="260"/>
      <c r="H181" s="260"/>
      <c r="I181" s="260"/>
      <c r="J181" s="148"/>
      <c r="K181" s="150" t="s">
        <v>5</v>
      </c>
      <c r="L181" s="148"/>
      <c r="M181" s="148"/>
      <c r="N181" s="148"/>
      <c r="O181" s="148"/>
      <c r="P181" s="148"/>
      <c r="Q181" s="148"/>
      <c r="R181" s="151"/>
      <c r="T181" s="152"/>
      <c r="U181" s="148"/>
      <c r="V181" s="148"/>
      <c r="W181" s="148"/>
      <c r="X181" s="148"/>
      <c r="Y181" s="148"/>
      <c r="Z181" s="148"/>
      <c r="AA181" s="153"/>
      <c r="AT181" s="154" t="s">
        <v>159</v>
      </c>
      <c r="AU181" s="154" t="s">
        <v>96</v>
      </c>
      <c r="AV181" s="10" t="s">
        <v>21</v>
      </c>
      <c r="AW181" s="10" t="s">
        <v>36</v>
      </c>
      <c r="AX181" s="10" t="s">
        <v>79</v>
      </c>
      <c r="AY181" s="154" t="s">
        <v>151</v>
      </c>
    </row>
    <row r="182" spans="2:51" s="10" customFormat="1" ht="22.5" customHeight="1">
      <c r="B182" s="147"/>
      <c r="C182" s="148"/>
      <c r="D182" s="148"/>
      <c r="E182" s="149" t="s">
        <v>5</v>
      </c>
      <c r="F182" s="259" t="s">
        <v>161</v>
      </c>
      <c r="G182" s="260"/>
      <c r="H182" s="260"/>
      <c r="I182" s="260"/>
      <c r="J182" s="148"/>
      <c r="K182" s="150" t="s">
        <v>5</v>
      </c>
      <c r="L182" s="148"/>
      <c r="M182" s="148"/>
      <c r="N182" s="148"/>
      <c r="O182" s="148"/>
      <c r="P182" s="148"/>
      <c r="Q182" s="148"/>
      <c r="R182" s="151"/>
      <c r="T182" s="152"/>
      <c r="U182" s="148"/>
      <c r="V182" s="148"/>
      <c r="W182" s="148"/>
      <c r="X182" s="148"/>
      <c r="Y182" s="148"/>
      <c r="Z182" s="148"/>
      <c r="AA182" s="153"/>
      <c r="AT182" s="154" t="s">
        <v>159</v>
      </c>
      <c r="AU182" s="154" t="s">
        <v>96</v>
      </c>
      <c r="AV182" s="10" t="s">
        <v>21</v>
      </c>
      <c r="AW182" s="10" t="s">
        <v>36</v>
      </c>
      <c r="AX182" s="10" t="s">
        <v>79</v>
      </c>
      <c r="AY182" s="154" t="s">
        <v>151</v>
      </c>
    </row>
    <row r="183" spans="2:51" s="11" customFormat="1" ht="22.5" customHeight="1">
      <c r="B183" s="155"/>
      <c r="C183" s="156"/>
      <c r="D183" s="156"/>
      <c r="E183" s="157" t="s">
        <v>5</v>
      </c>
      <c r="F183" s="261" t="s">
        <v>217</v>
      </c>
      <c r="G183" s="262"/>
      <c r="H183" s="262"/>
      <c r="I183" s="262"/>
      <c r="J183" s="156"/>
      <c r="K183" s="158">
        <v>3.84</v>
      </c>
      <c r="L183" s="156"/>
      <c r="M183" s="156"/>
      <c r="N183" s="156"/>
      <c r="O183" s="156"/>
      <c r="P183" s="156"/>
      <c r="Q183" s="156"/>
      <c r="R183" s="159"/>
      <c r="T183" s="160"/>
      <c r="U183" s="156"/>
      <c r="V183" s="156"/>
      <c r="W183" s="156"/>
      <c r="X183" s="156"/>
      <c r="Y183" s="156"/>
      <c r="Z183" s="156"/>
      <c r="AA183" s="161"/>
      <c r="AT183" s="162" t="s">
        <v>159</v>
      </c>
      <c r="AU183" s="162" t="s">
        <v>96</v>
      </c>
      <c r="AV183" s="11" t="s">
        <v>96</v>
      </c>
      <c r="AW183" s="11" t="s">
        <v>36</v>
      </c>
      <c r="AX183" s="11" t="s">
        <v>79</v>
      </c>
      <c r="AY183" s="162" t="s">
        <v>151</v>
      </c>
    </row>
    <row r="184" spans="2:51" s="11" customFormat="1" ht="22.5" customHeight="1">
      <c r="B184" s="155"/>
      <c r="C184" s="156"/>
      <c r="D184" s="156"/>
      <c r="E184" s="157" t="s">
        <v>5</v>
      </c>
      <c r="F184" s="261" t="s">
        <v>218</v>
      </c>
      <c r="G184" s="262"/>
      <c r="H184" s="262"/>
      <c r="I184" s="262"/>
      <c r="J184" s="156"/>
      <c r="K184" s="158">
        <v>3.8</v>
      </c>
      <c r="L184" s="156"/>
      <c r="M184" s="156"/>
      <c r="N184" s="156"/>
      <c r="O184" s="156"/>
      <c r="P184" s="156"/>
      <c r="Q184" s="156"/>
      <c r="R184" s="159"/>
      <c r="T184" s="160"/>
      <c r="U184" s="156"/>
      <c r="V184" s="156"/>
      <c r="W184" s="156"/>
      <c r="X184" s="156"/>
      <c r="Y184" s="156"/>
      <c r="Z184" s="156"/>
      <c r="AA184" s="161"/>
      <c r="AT184" s="162" t="s">
        <v>159</v>
      </c>
      <c r="AU184" s="162" t="s">
        <v>96</v>
      </c>
      <c r="AV184" s="11" t="s">
        <v>96</v>
      </c>
      <c r="AW184" s="11" t="s">
        <v>36</v>
      </c>
      <c r="AX184" s="11" t="s">
        <v>79</v>
      </c>
      <c r="AY184" s="162" t="s">
        <v>151</v>
      </c>
    </row>
    <row r="185" spans="2:51" s="12" customFormat="1" ht="22.5" customHeight="1">
      <c r="B185" s="163"/>
      <c r="C185" s="164"/>
      <c r="D185" s="164"/>
      <c r="E185" s="165" t="s">
        <v>5</v>
      </c>
      <c r="F185" s="263" t="s">
        <v>219</v>
      </c>
      <c r="G185" s="264"/>
      <c r="H185" s="264"/>
      <c r="I185" s="264"/>
      <c r="J185" s="164"/>
      <c r="K185" s="166">
        <v>7.64</v>
      </c>
      <c r="L185" s="164"/>
      <c r="M185" s="164"/>
      <c r="N185" s="164"/>
      <c r="O185" s="164"/>
      <c r="P185" s="164"/>
      <c r="Q185" s="164"/>
      <c r="R185" s="167"/>
      <c r="T185" s="168"/>
      <c r="U185" s="164"/>
      <c r="V185" s="164"/>
      <c r="W185" s="164"/>
      <c r="X185" s="164"/>
      <c r="Y185" s="164"/>
      <c r="Z185" s="164"/>
      <c r="AA185" s="169"/>
      <c r="AT185" s="170" t="s">
        <v>159</v>
      </c>
      <c r="AU185" s="170" t="s">
        <v>96</v>
      </c>
      <c r="AV185" s="12" t="s">
        <v>156</v>
      </c>
      <c r="AW185" s="12" t="s">
        <v>36</v>
      </c>
      <c r="AX185" s="12" t="s">
        <v>21</v>
      </c>
      <c r="AY185" s="170" t="s">
        <v>151</v>
      </c>
    </row>
    <row r="186" spans="2:65" s="1" customFormat="1" ht="31.5" customHeight="1">
      <c r="B186" s="137"/>
      <c r="C186" s="138" t="s">
        <v>220</v>
      </c>
      <c r="D186" s="138" t="s">
        <v>152</v>
      </c>
      <c r="E186" s="139" t="s">
        <v>221</v>
      </c>
      <c r="F186" s="255" t="s">
        <v>222</v>
      </c>
      <c r="G186" s="255"/>
      <c r="H186" s="255"/>
      <c r="I186" s="255"/>
      <c r="J186" s="140" t="s">
        <v>197</v>
      </c>
      <c r="K186" s="141">
        <v>7.64</v>
      </c>
      <c r="L186" s="256">
        <v>0</v>
      </c>
      <c r="M186" s="256"/>
      <c r="N186" s="256">
        <f>ROUND(L186*K186,2)</f>
        <v>0</v>
      </c>
      <c r="O186" s="256"/>
      <c r="P186" s="256"/>
      <c r="Q186" s="256"/>
      <c r="R186" s="142"/>
      <c r="T186" s="143" t="s">
        <v>5</v>
      </c>
      <c r="U186" s="44" t="s">
        <v>44</v>
      </c>
      <c r="V186" s="144">
        <v>0.1</v>
      </c>
      <c r="W186" s="144">
        <f>V186*K186</f>
        <v>0.764</v>
      </c>
      <c r="X186" s="144">
        <v>0</v>
      </c>
      <c r="Y186" s="144">
        <f>X186*K186</f>
        <v>0</v>
      </c>
      <c r="Z186" s="144">
        <v>0</v>
      </c>
      <c r="AA186" s="145">
        <f>Z186*K186</f>
        <v>0</v>
      </c>
      <c r="AR186" s="21" t="s">
        <v>156</v>
      </c>
      <c r="AT186" s="21" t="s">
        <v>152</v>
      </c>
      <c r="AU186" s="21" t="s">
        <v>96</v>
      </c>
      <c r="AY186" s="21" t="s">
        <v>151</v>
      </c>
      <c r="BE186" s="146">
        <f>IF(U186="základní",N186,0)</f>
        <v>0</v>
      </c>
      <c r="BF186" s="146">
        <f>IF(U186="snížená",N186,0)</f>
        <v>0</v>
      </c>
      <c r="BG186" s="146">
        <f>IF(U186="zákl. přenesená",N186,0)</f>
        <v>0</v>
      </c>
      <c r="BH186" s="146">
        <f>IF(U186="sníž. přenesená",N186,0)</f>
        <v>0</v>
      </c>
      <c r="BI186" s="146">
        <f>IF(U186="nulová",N186,0)</f>
        <v>0</v>
      </c>
      <c r="BJ186" s="21" t="s">
        <v>21</v>
      </c>
      <c r="BK186" s="146">
        <f>ROUND(L186*K186,2)</f>
        <v>0</v>
      </c>
      <c r="BL186" s="21" t="s">
        <v>156</v>
      </c>
      <c r="BM186" s="21" t="s">
        <v>223</v>
      </c>
    </row>
    <row r="187" spans="2:65" s="1" customFormat="1" ht="22.5" customHeight="1">
      <c r="B187" s="137"/>
      <c r="C187" s="138" t="s">
        <v>11</v>
      </c>
      <c r="D187" s="138" t="s">
        <v>152</v>
      </c>
      <c r="E187" s="139" t="s">
        <v>224</v>
      </c>
      <c r="F187" s="255" t="s">
        <v>225</v>
      </c>
      <c r="G187" s="255"/>
      <c r="H187" s="255"/>
      <c r="I187" s="255"/>
      <c r="J187" s="140" t="s">
        <v>155</v>
      </c>
      <c r="K187" s="141">
        <v>14</v>
      </c>
      <c r="L187" s="256">
        <v>0</v>
      </c>
      <c r="M187" s="256"/>
      <c r="N187" s="256">
        <f>ROUND(L187*K187,2)</f>
        <v>0</v>
      </c>
      <c r="O187" s="256"/>
      <c r="P187" s="256"/>
      <c r="Q187" s="256"/>
      <c r="R187" s="142"/>
      <c r="T187" s="143" t="s">
        <v>5</v>
      </c>
      <c r="U187" s="44" t="s">
        <v>44</v>
      </c>
      <c r="V187" s="144">
        <v>0.156</v>
      </c>
      <c r="W187" s="144">
        <f>V187*K187</f>
        <v>2.184</v>
      </c>
      <c r="X187" s="144">
        <v>0.0007</v>
      </c>
      <c r="Y187" s="144">
        <f>X187*K187</f>
        <v>0.0098</v>
      </c>
      <c r="Z187" s="144">
        <v>0</v>
      </c>
      <c r="AA187" s="145">
        <f>Z187*K187</f>
        <v>0</v>
      </c>
      <c r="AR187" s="21" t="s">
        <v>156</v>
      </c>
      <c r="AT187" s="21" t="s">
        <v>152</v>
      </c>
      <c r="AU187" s="21" t="s">
        <v>96</v>
      </c>
      <c r="AY187" s="21" t="s">
        <v>151</v>
      </c>
      <c r="BE187" s="146">
        <f>IF(U187="základní",N187,0)</f>
        <v>0</v>
      </c>
      <c r="BF187" s="146">
        <f>IF(U187="snížená",N187,0)</f>
        <v>0</v>
      </c>
      <c r="BG187" s="146">
        <f>IF(U187="zákl. přenesená",N187,0)</f>
        <v>0</v>
      </c>
      <c r="BH187" s="146">
        <f>IF(U187="sníž. přenesená",N187,0)</f>
        <v>0</v>
      </c>
      <c r="BI187" s="146">
        <f>IF(U187="nulová",N187,0)</f>
        <v>0</v>
      </c>
      <c r="BJ187" s="21" t="s">
        <v>21</v>
      </c>
      <c r="BK187" s="146">
        <f>ROUND(L187*K187,2)</f>
        <v>0</v>
      </c>
      <c r="BL187" s="21" t="s">
        <v>156</v>
      </c>
      <c r="BM187" s="21" t="s">
        <v>226</v>
      </c>
    </row>
    <row r="188" spans="2:51" s="10" customFormat="1" ht="22.5" customHeight="1">
      <c r="B188" s="147"/>
      <c r="C188" s="148"/>
      <c r="D188" s="148"/>
      <c r="E188" s="149" t="s">
        <v>5</v>
      </c>
      <c r="F188" s="257" t="s">
        <v>207</v>
      </c>
      <c r="G188" s="258"/>
      <c r="H188" s="258"/>
      <c r="I188" s="258"/>
      <c r="J188" s="148"/>
      <c r="K188" s="150" t="s">
        <v>5</v>
      </c>
      <c r="L188" s="148"/>
      <c r="M188" s="148"/>
      <c r="N188" s="148"/>
      <c r="O188" s="148"/>
      <c r="P188" s="148"/>
      <c r="Q188" s="148"/>
      <c r="R188" s="151"/>
      <c r="T188" s="152"/>
      <c r="U188" s="148"/>
      <c r="V188" s="148"/>
      <c r="W188" s="148"/>
      <c r="X188" s="148"/>
      <c r="Y188" s="148"/>
      <c r="Z188" s="148"/>
      <c r="AA188" s="153"/>
      <c r="AT188" s="154" t="s">
        <v>159</v>
      </c>
      <c r="AU188" s="154" t="s">
        <v>96</v>
      </c>
      <c r="AV188" s="10" t="s">
        <v>21</v>
      </c>
      <c r="AW188" s="10" t="s">
        <v>36</v>
      </c>
      <c r="AX188" s="10" t="s">
        <v>79</v>
      </c>
      <c r="AY188" s="154" t="s">
        <v>151</v>
      </c>
    </row>
    <row r="189" spans="2:51" s="11" customFormat="1" ht="22.5" customHeight="1">
      <c r="B189" s="155"/>
      <c r="C189" s="156"/>
      <c r="D189" s="156"/>
      <c r="E189" s="157" t="s">
        <v>5</v>
      </c>
      <c r="F189" s="261" t="s">
        <v>227</v>
      </c>
      <c r="G189" s="262"/>
      <c r="H189" s="262"/>
      <c r="I189" s="262"/>
      <c r="J189" s="156"/>
      <c r="K189" s="158">
        <v>14</v>
      </c>
      <c r="L189" s="156"/>
      <c r="M189" s="156"/>
      <c r="N189" s="156"/>
      <c r="O189" s="156"/>
      <c r="P189" s="156"/>
      <c r="Q189" s="156"/>
      <c r="R189" s="159"/>
      <c r="T189" s="160"/>
      <c r="U189" s="156"/>
      <c r="V189" s="156"/>
      <c r="W189" s="156"/>
      <c r="X189" s="156"/>
      <c r="Y189" s="156"/>
      <c r="Z189" s="156"/>
      <c r="AA189" s="161"/>
      <c r="AT189" s="162" t="s">
        <v>159</v>
      </c>
      <c r="AU189" s="162" t="s">
        <v>96</v>
      </c>
      <c r="AV189" s="11" t="s">
        <v>96</v>
      </c>
      <c r="AW189" s="11" t="s">
        <v>36</v>
      </c>
      <c r="AX189" s="11" t="s">
        <v>21</v>
      </c>
      <c r="AY189" s="162" t="s">
        <v>151</v>
      </c>
    </row>
    <row r="190" spans="2:65" s="1" customFormat="1" ht="22.5" customHeight="1">
      <c r="B190" s="137"/>
      <c r="C190" s="138" t="s">
        <v>228</v>
      </c>
      <c r="D190" s="138" t="s">
        <v>152</v>
      </c>
      <c r="E190" s="139" t="s">
        <v>229</v>
      </c>
      <c r="F190" s="255" t="s">
        <v>230</v>
      </c>
      <c r="G190" s="255"/>
      <c r="H190" s="255"/>
      <c r="I190" s="255"/>
      <c r="J190" s="140" t="s">
        <v>155</v>
      </c>
      <c r="K190" s="141">
        <v>14</v>
      </c>
      <c r="L190" s="256">
        <v>0</v>
      </c>
      <c r="M190" s="256"/>
      <c r="N190" s="256">
        <f>ROUND(L190*K190,2)</f>
        <v>0</v>
      </c>
      <c r="O190" s="256"/>
      <c r="P190" s="256"/>
      <c r="Q190" s="256"/>
      <c r="R190" s="142"/>
      <c r="T190" s="143" t="s">
        <v>5</v>
      </c>
      <c r="U190" s="44" t="s">
        <v>44</v>
      </c>
      <c r="V190" s="144">
        <v>0.095</v>
      </c>
      <c r="W190" s="144">
        <f>V190*K190</f>
        <v>1.33</v>
      </c>
      <c r="X190" s="144">
        <v>0</v>
      </c>
      <c r="Y190" s="144">
        <f>X190*K190</f>
        <v>0</v>
      </c>
      <c r="Z190" s="144">
        <v>0</v>
      </c>
      <c r="AA190" s="145">
        <f>Z190*K190</f>
        <v>0</v>
      </c>
      <c r="AR190" s="21" t="s">
        <v>156</v>
      </c>
      <c r="AT190" s="21" t="s">
        <v>152</v>
      </c>
      <c r="AU190" s="21" t="s">
        <v>96</v>
      </c>
      <c r="AY190" s="21" t="s">
        <v>151</v>
      </c>
      <c r="BE190" s="146">
        <f>IF(U190="základní",N190,0)</f>
        <v>0</v>
      </c>
      <c r="BF190" s="146">
        <f>IF(U190="snížená",N190,0)</f>
        <v>0</v>
      </c>
      <c r="BG190" s="146">
        <f>IF(U190="zákl. přenesená",N190,0)</f>
        <v>0</v>
      </c>
      <c r="BH190" s="146">
        <f>IF(U190="sníž. přenesená",N190,0)</f>
        <v>0</v>
      </c>
      <c r="BI190" s="146">
        <f>IF(U190="nulová",N190,0)</f>
        <v>0</v>
      </c>
      <c r="BJ190" s="21" t="s">
        <v>21</v>
      </c>
      <c r="BK190" s="146">
        <f>ROUND(L190*K190,2)</f>
        <v>0</v>
      </c>
      <c r="BL190" s="21" t="s">
        <v>156</v>
      </c>
      <c r="BM190" s="21" t="s">
        <v>231</v>
      </c>
    </row>
    <row r="191" spans="2:65" s="1" customFormat="1" ht="31.5" customHeight="1">
      <c r="B191" s="137"/>
      <c r="C191" s="138" t="s">
        <v>232</v>
      </c>
      <c r="D191" s="138" t="s">
        <v>152</v>
      </c>
      <c r="E191" s="139" t="s">
        <v>233</v>
      </c>
      <c r="F191" s="255" t="s">
        <v>234</v>
      </c>
      <c r="G191" s="255"/>
      <c r="H191" s="255"/>
      <c r="I191" s="255"/>
      <c r="J191" s="140" t="s">
        <v>197</v>
      </c>
      <c r="K191" s="141">
        <v>16.669</v>
      </c>
      <c r="L191" s="256">
        <v>0</v>
      </c>
      <c r="M191" s="256"/>
      <c r="N191" s="256">
        <f>ROUND(L191*K191,2)</f>
        <v>0</v>
      </c>
      <c r="O191" s="256"/>
      <c r="P191" s="256"/>
      <c r="Q191" s="256"/>
      <c r="R191" s="142"/>
      <c r="T191" s="143" t="s">
        <v>5</v>
      </c>
      <c r="U191" s="44" t="s">
        <v>44</v>
      </c>
      <c r="V191" s="144">
        <v>0.083</v>
      </c>
      <c r="W191" s="144">
        <f>V191*K191</f>
        <v>1.3835270000000002</v>
      </c>
      <c r="X191" s="144">
        <v>0</v>
      </c>
      <c r="Y191" s="144">
        <f>X191*K191</f>
        <v>0</v>
      </c>
      <c r="Z191" s="144">
        <v>0</v>
      </c>
      <c r="AA191" s="145">
        <f>Z191*K191</f>
        <v>0</v>
      </c>
      <c r="AR191" s="21" t="s">
        <v>156</v>
      </c>
      <c r="AT191" s="21" t="s">
        <v>152</v>
      </c>
      <c r="AU191" s="21" t="s">
        <v>96</v>
      </c>
      <c r="AY191" s="21" t="s">
        <v>151</v>
      </c>
      <c r="BE191" s="146">
        <f>IF(U191="základní",N191,0)</f>
        <v>0</v>
      </c>
      <c r="BF191" s="146">
        <f>IF(U191="snížená",N191,0)</f>
        <v>0</v>
      </c>
      <c r="BG191" s="146">
        <f>IF(U191="zákl. přenesená",N191,0)</f>
        <v>0</v>
      </c>
      <c r="BH191" s="146">
        <f>IF(U191="sníž. přenesená",N191,0)</f>
        <v>0</v>
      </c>
      <c r="BI191" s="146">
        <f>IF(U191="nulová",N191,0)</f>
        <v>0</v>
      </c>
      <c r="BJ191" s="21" t="s">
        <v>21</v>
      </c>
      <c r="BK191" s="146">
        <f>ROUND(L191*K191,2)</f>
        <v>0</v>
      </c>
      <c r="BL191" s="21" t="s">
        <v>156</v>
      </c>
      <c r="BM191" s="21" t="s">
        <v>235</v>
      </c>
    </row>
    <row r="192" spans="2:51" s="11" customFormat="1" ht="22.5" customHeight="1">
      <c r="B192" s="155"/>
      <c r="C192" s="156"/>
      <c r="D192" s="156"/>
      <c r="E192" s="157" t="s">
        <v>5</v>
      </c>
      <c r="F192" s="265" t="s">
        <v>236</v>
      </c>
      <c r="G192" s="266"/>
      <c r="H192" s="266"/>
      <c r="I192" s="266"/>
      <c r="J192" s="156"/>
      <c r="K192" s="158">
        <v>16.669</v>
      </c>
      <c r="L192" s="156"/>
      <c r="M192" s="156"/>
      <c r="N192" s="156"/>
      <c r="O192" s="156"/>
      <c r="P192" s="156"/>
      <c r="Q192" s="156"/>
      <c r="R192" s="159"/>
      <c r="T192" s="160"/>
      <c r="U192" s="156"/>
      <c r="V192" s="156"/>
      <c r="W192" s="156"/>
      <c r="X192" s="156"/>
      <c r="Y192" s="156"/>
      <c r="Z192" s="156"/>
      <c r="AA192" s="161"/>
      <c r="AT192" s="162" t="s">
        <v>159</v>
      </c>
      <c r="AU192" s="162" t="s">
        <v>96</v>
      </c>
      <c r="AV192" s="11" t="s">
        <v>96</v>
      </c>
      <c r="AW192" s="11" t="s">
        <v>36</v>
      </c>
      <c r="AX192" s="11" t="s">
        <v>21</v>
      </c>
      <c r="AY192" s="162" t="s">
        <v>151</v>
      </c>
    </row>
    <row r="193" spans="2:65" s="1" customFormat="1" ht="44.25" customHeight="1">
      <c r="B193" s="137"/>
      <c r="C193" s="138" t="s">
        <v>237</v>
      </c>
      <c r="D193" s="138" t="s">
        <v>152</v>
      </c>
      <c r="E193" s="139" t="s">
        <v>238</v>
      </c>
      <c r="F193" s="255" t="s">
        <v>239</v>
      </c>
      <c r="G193" s="255"/>
      <c r="H193" s="255"/>
      <c r="I193" s="255"/>
      <c r="J193" s="140" t="s">
        <v>197</v>
      </c>
      <c r="K193" s="141">
        <v>216.97</v>
      </c>
      <c r="L193" s="256">
        <v>0</v>
      </c>
      <c r="M193" s="256"/>
      <c r="N193" s="256">
        <f>ROUND(L193*K193,2)</f>
        <v>0</v>
      </c>
      <c r="O193" s="256"/>
      <c r="P193" s="256"/>
      <c r="Q193" s="256"/>
      <c r="R193" s="142"/>
      <c r="T193" s="143" t="s">
        <v>5</v>
      </c>
      <c r="U193" s="44" t="s">
        <v>44</v>
      </c>
      <c r="V193" s="144">
        <v>0.004</v>
      </c>
      <c r="W193" s="144">
        <f>V193*K193</f>
        <v>0.86788</v>
      </c>
      <c r="X193" s="144">
        <v>0</v>
      </c>
      <c r="Y193" s="144">
        <f>X193*K193</f>
        <v>0</v>
      </c>
      <c r="Z193" s="144">
        <v>0</v>
      </c>
      <c r="AA193" s="145">
        <f>Z193*K193</f>
        <v>0</v>
      </c>
      <c r="AR193" s="21" t="s">
        <v>156</v>
      </c>
      <c r="AT193" s="21" t="s">
        <v>152</v>
      </c>
      <c r="AU193" s="21" t="s">
        <v>96</v>
      </c>
      <c r="AY193" s="21" t="s">
        <v>151</v>
      </c>
      <c r="BE193" s="146">
        <f>IF(U193="základní",N193,0)</f>
        <v>0</v>
      </c>
      <c r="BF193" s="146">
        <f>IF(U193="snížená",N193,0)</f>
        <v>0</v>
      </c>
      <c r="BG193" s="146">
        <f>IF(U193="zákl. přenesená",N193,0)</f>
        <v>0</v>
      </c>
      <c r="BH193" s="146">
        <f>IF(U193="sníž. přenesená",N193,0)</f>
        <v>0</v>
      </c>
      <c r="BI193" s="146">
        <f>IF(U193="nulová",N193,0)</f>
        <v>0</v>
      </c>
      <c r="BJ193" s="21" t="s">
        <v>21</v>
      </c>
      <c r="BK193" s="146">
        <f>ROUND(L193*K193,2)</f>
        <v>0</v>
      </c>
      <c r="BL193" s="21" t="s">
        <v>156</v>
      </c>
      <c r="BM193" s="21" t="s">
        <v>240</v>
      </c>
    </row>
    <row r="194" spans="2:51" s="11" customFormat="1" ht="22.5" customHeight="1">
      <c r="B194" s="155"/>
      <c r="C194" s="156"/>
      <c r="D194" s="156"/>
      <c r="E194" s="157" t="s">
        <v>5</v>
      </c>
      <c r="F194" s="265" t="s">
        <v>241</v>
      </c>
      <c r="G194" s="266"/>
      <c r="H194" s="266"/>
      <c r="I194" s="266"/>
      <c r="J194" s="156"/>
      <c r="K194" s="158">
        <v>216.97</v>
      </c>
      <c r="L194" s="156"/>
      <c r="M194" s="156"/>
      <c r="N194" s="156"/>
      <c r="O194" s="156"/>
      <c r="P194" s="156"/>
      <c r="Q194" s="156"/>
      <c r="R194" s="159"/>
      <c r="T194" s="160"/>
      <c r="U194" s="156"/>
      <c r="V194" s="156"/>
      <c r="W194" s="156"/>
      <c r="X194" s="156"/>
      <c r="Y194" s="156"/>
      <c r="Z194" s="156"/>
      <c r="AA194" s="161"/>
      <c r="AT194" s="162" t="s">
        <v>159</v>
      </c>
      <c r="AU194" s="162" t="s">
        <v>96</v>
      </c>
      <c r="AV194" s="11" t="s">
        <v>96</v>
      </c>
      <c r="AW194" s="11" t="s">
        <v>36</v>
      </c>
      <c r="AX194" s="11" t="s">
        <v>21</v>
      </c>
      <c r="AY194" s="162" t="s">
        <v>151</v>
      </c>
    </row>
    <row r="195" spans="2:65" s="1" customFormat="1" ht="31.5" customHeight="1">
      <c r="B195" s="137"/>
      <c r="C195" s="138" t="s">
        <v>242</v>
      </c>
      <c r="D195" s="138" t="s">
        <v>152</v>
      </c>
      <c r="E195" s="139" t="s">
        <v>243</v>
      </c>
      <c r="F195" s="255" t="s">
        <v>244</v>
      </c>
      <c r="G195" s="255"/>
      <c r="H195" s="255"/>
      <c r="I195" s="255"/>
      <c r="J195" s="140" t="s">
        <v>245</v>
      </c>
      <c r="K195" s="141">
        <v>30.004</v>
      </c>
      <c r="L195" s="256">
        <v>0</v>
      </c>
      <c r="M195" s="256"/>
      <c r="N195" s="256">
        <f>ROUND(L195*K195,2)</f>
        <v>0</v>
      </c>
      <c r="O195" s="256"/>
      <c r="P195" s="256"/>
      <c r="Q195" s="256"/>
      <c r="R195" s="142"/>
      <c r="T195" s="143" t="s">
        <v>5</v>
      </c>
      <c r="U195" s="44" t="s">
        <v>44</v>
      </c>
      <c r="V195" s="144">
        <v>0</v>
      </c>
      <c r="W195" s="144">
        <f>V195*K195</f>
        <v>0</v>
      </c>
      <c r="X195" s="144">
        <v>0</v>
      </c>
      <c r="Y195" s="144">
        <f>X195*K195</f>
        <v>0</v>
      </c>
      <c r="Z195" s="144">
        <v>0</v>
      </c>
      <c r="AA195" s="145">
        <f>Z195*K195</f>
        <v>0</v>
      </c>
      <c r="AR195" s="21" t="s">
        <v>156</v>
      </c>
      <c r="AT195" s="21" t="s">
        <v>152</v>
      </c>
      <c r="AU195" s="21" t="s">
        <v>96</v>
      </c>
      <c r="AY195" s="21" t="s">
        <v>151</v>
      </c>
      <c r="BE195" s="146">
        <f>IF(U195="základní",N195,0)</f>
        <v>0</v>
      </c>
      <c r="BF195" s="146">
        <f>IF(U195="snížená",N195,0)</f>
        <v>0</v>
      </c>
      <c r="BG195" s="146">
        <f>IF(U195="zákl. přenesená",N195,0)</f>
        <v>0</v>
      </c>
      <c r="BH195" s="146">
        <f>IF(U195="sníž. přenesená",N195,0)</f>
        <v>0</v>
      </c>
      <c r="BI195" s="146">
        <f>IF(U195="nulová",N195,0)</f>
        <v>0</v>
      </c>
      <c r="BJ195" s="21" t="s">
        <v>21</v>
      </c>
      <c r="BK195" s="146">
        <f>ROUND(L195*K195,2)</f>
        <v>0</v>
      </c>
      <c r="BL195" s="21" t="s">
        <v>156</v>
      </c>
      <c r="BM195" s="21" t="s">
        <v>246</v>
      </c>
    </row>
    <row r="196" spans="2:51" s="11" customFormat="1" ht="22.5" customHeight="1">
      <c r="B196" s="155"/>
      <c r="C196" s="156"/>
      <c r="D196" s="156"/>
      <c r="E196" s="157" t="s">
        <v>5</v>
      </c>
      <c r="F196" s="265" t="s">
        <v>247</v>
      </c>
      <c r="G196" s="266"/>
      <c r="H196" s="266"/>
      <c r="I196" s="266"/>
      <c r="J196" s="156"/>
      <c r="K196" s="158">
        <v>30.004</v>
      </c>
      <c r="L196" s="156"/>
      <c r="M196" s="156"/>
      <c r="N196" s="156"/>
      <c r="O196" s="156"/>
      <c r="P196" s="156"/>
      <c r="Q196" s="156"/>
      <c r="R196" s="159"/>
      <c r="T196" s="160"/>
      <c r="U196" s="156"/>
      <c r="V196" s="156"/>
      <c r="W196" s="156"/>
      <c r="X196" s="156"/>
      <c r="Y196" s="156"/>
      <c r="Z196" s="156"/>
      <c r="AA196" s="161"/>
      <c r="AT196" s="162" t="s">
        <v>159</v>
      </c>
      <c r="AU196" s="162" t="s">
        <v>96</v>
      </c>
      <c r="AV196" s="11" t="s">
        <v>96</v>
      </c>
      <c r="AW196" s="11" t="s">
        <v>36</v>
      </c>
      <c r="AX196" s="11" t="s">
        <v>21</v>
      </c>
      <c r="AY196" s="162" t="s">
        <v>151</v>
      </c>
    </row>
    <row r="197" spans="2:65" s="1" customFormat="1" ht="31.5" customHeight="1">
      <c r="B197" s="137"/>
      <c r="C197" s="138" t="s">
        <v>248</v>
      </c>
      <c r="D197" s="138" t="s">
        <v>152</v>
      </c>
      <c r="E197" s="139" t="s">
        <v>249</v>
      </c>
      <c r="F197" s="255" t="s">
        <v>250</v>
      </c>
      <c r="G197" s="255"/>
      <c r="H197" s="255"/>
      <c r="I197" s="255"/>
      <c r="J197" s="140" t="s">
        <v>197</v>
      </c>
      <c r="K197" s="141">
        <v>18.073</v>
      </c>
      <c r="L197" s="256">
        <v>0</v>
      </c>
      <c r="M197" s="256"/>
      <c r="N197" s="256">
        <f>ROUND(L197*K197,2)</f>
        <v>0</v>
      </c>
      <c r="O197" s="256"/>
      <c r="P197" s="256"/>
      <c r="Q197" s="256"/>
      <c r="R197" s="142"/>
      <c r="T197" s="143" t="s">
        <v>5</v>
      </c>
      <c r="U197" s="44" t="s">
        <v>44</v>
      </c>
      <c r="V197" s="144">
        <v>0.299</v>
      </c>
      <c r="W197" s="144">
        <f>V197*K197</f>
        <v>5.403827</v>
      </c>
      <c r="X197" s="144">
        <v>0</v>
      </c>
      <c r="Y197" s="144">
        <f>X197*K197</f>
        <v>0</v>
      </c>
      <c r="Z197" s="144">
        <v>0</v>
      </c>
      <c r="AA197" s="145">
        <f>Z197*K197</f>
        <v>0</v>
      </c>
      <c r="AR197" s="21" t="s">
        <v>156</v>
      </c>
      <c r="AT197" s="21" t="s">
        <v>152</v>
      </c>
      <c r="AU197" s="21" t="s">
        <v>96</v>
      </c>
      <c r="AY197" s="21" t="s">
        <v>151</v>
      </c>
      <c r="BE197" s="146">
        <f>IF(U197="základní",N197,0)</f>
        <v>0</v>
      </c>
      <c r="BF197" s="146">
        <f>IF(U197="snížená",N197,0)</f>
        <v>0</v>
      </c>
      <c r="BG197" s="146">
        <f>IF(U197="zákl. přenesená",N197,0)</f>
        <v>0</v>
      </c>
      <c r="BH197" s="146">
        <f>IF(U197="sníž. přenesená",N197,0)</f>
        <v>0</v>
      </c>
      <c r="BI197" s="146">
        <f>IF(U197="nulová",N197,0)</f>
        <v>0</v>
      </c>
      <c r="BJ197" s="21" t="s">
        <v>21</v>
      </c>
      <c r="BK197" s="146">
        <f>ROUND(L197*K197,2)</f>
        <v>0</v>
      </c>
      <c r="BL197" s="21" t="s">
        <v>156</v>
      </c>
      <c r="BM197" s="21" t="s">
        <v>251</v>
      </c>
    </row>
    <row r="198" spans="2:51" s="10" customFormat="1" ht="22.5" customHeight="1">
      <c r="B198" s="147"/>
      <c r="C198" s="148"/>
      <c r="D198" s="148"/>
      <c r="E198" s="149" t="s">
        <v>5</v>
      </c>
      <c r="F198" s="257" t="s">
        <v>158</v>
      </c>
      <c r="G198" s="258"/>
      <c r="H198" s="258"/>
      <c r="I198" s="258"/>
      <c r="J198" s="148"/>
      <c r="K198" s="150" t="s">
        <v>5</v>
      </c>
      <c r="L198" s="148"/>
      <c r="M198" s="148"/>
      <c r="N198" s="148"/>
      <c r="O198" s="148"/>
      <c r="P198" s="148"/>
      <c r="Q198" s="148"/>
      <c r="R198" s="151"/>
      <c r="T198" s="152"/>
      <c r="U198" s="148"/>
      <c r="V198" s="148"/>
      <c r="W198" s="148"/>
      <c r="X198" s="148"/>
      <c r="Y198" s="148"/>
      <c r="Z198" s="148"/>
      <c r="AA198" s="153"/>
      <c r="AT198" s="154" t="s">
        <v>159</v>
      </c>
      <c r="AU198" s="154" t="s">
        <v>96</v>
      </c>
      <c r="AV198" s="10" t="s">
        <v>21</v>
      </c>
      <c r="AW198" s="10" t="s">
        <v>36</v>
      </c>
      <c r="AX198" s="10" t="s">
        <v>79</v>
      </c>
      <c r="AY198" s="154" t="s">
        <v>151</v>
      </c>
    </row>
    <row r="199" spans="2:51" s="10" customFormat="1" ht="22.5" customHeight="1">
      <c r="B199" s="147"/>
      <c r="C199" s="148"/>
      <c r="D199" s="148"/>
      <c r="E199" s="149" t="s">
        <v>5</v>
      </c>
      <c r="F199" s="259" t="s">
        <v>160</v>
      </c>
      <c r="G199" s="260"/>
      <c r="H199" s="260"/>
      <c r="I199" s="260"/>
      <c r="J199" s="148"/>
      <c r="K199" s="150" t="s">
        <v>5</v>
      </c>
      <c r="L199" s="148"/>
      <c r="M199" s="148"/>
      <c r="N199" s="148"/>
      <c r="O199" s="148"/>
      <c r="P199" s="148"/>
      <c r="Q199" s="148"/>
      <c r="R199" s="151"/>
      <c r="T199" s="152"/>
      <c r="U199" s="148"/>
      <c r="V199" s="148"/>
      <c r="W199" s="148"/>
      <c r="X199" s="148"/>
      <c r="Y199" s="148"/>
      <c r="Z199" s="148"/>
      <c r="AA199" s="153"/>
      <c r="AT199" s="154" t="s">
        <v>159</v>
      </c>
      <c r="AU199" s="154" t="s">
        <v>96</v>
      </c>
      <c r="AV199" s="10" t="s">
        <v>21</v>
      </c>
      <c r="AW199" s="10" t="s">
        <v>36</v>
      </c>
      <c r="AX199" s="10" t="s">
        <v>79</v>
      </c>
      <c r="AY199" s="154" t="s">
        <v>151</v>
      </c>
    </row>
    <row r="200" spans="2:51" s="10" customFormat="1" ht="22.5" customHeight="1">
      <c r="B200" s="147"/>
      <c r="C200" s="148"/>
      <c r="D200" s="148"/>
      <c r="E200" s="149" t="s">
        <v>5</v>
      </c>
      <c r="F200" s="259" t="s">
        <v>161</v>
      </c>
      <c r="G200" s="260"/>
      <c r="H200" s="260"/>
      <c r="I200" s="260"/>
      <c r="J200" s="148"/>
      <c r="K200" s="150" t="s">
        <v>5</v>
      </c>
      <c r="L200" s="148"/>
      <c r="M200" s="148"/>
      <c r="N200" s="148"/>
      <c r="O200" s="148"/>
      <c r="P200" s="148"/>
      <c r="Q200" s="148"/>
      <c r="R200" s="151"/>
      <c r="T200" s="152"/>
      <c r="U200" s="148"/>
      <c r="V200" s="148"/>
      <c r="W200" s="148"/>
      <c r="X200" s="148"/>
      <c r="Y200" s="148"/>
      <c r="Z200" s="148"/>
      <c r="AA200" s="153"/>
      <c r="AT200" s="154" t="s">
        <v>159</v>
      </c>
      <c r="AU200" s="154" t="s">
        <v>96</v>
      </c>
      <c r="AV200" s="10" t="s">
        <v>21</v>
      </c>
      <c r="AW200" s="10" t="s">
        <v>36</v>
      </c>
      <c r="AX200" s="10" t="s">
        <v>79</v>
      </c>
      <c r="AY200" s="154" t="s">
        <v>151</v>
      </c>
    </row>
    <row r="201" spans="2:51" s="11" customFormat="1" ht="22.5" customHeight="1">
      <c r="B201" s="155"/>
      <c r="C201" s="156"/>
      <c r="D201" s="156"/>
      <c r="E201" s="157" t="s">
        <v>5</v>
      </c>
      <c r="F201" s="261" t="s">
        <v>252</v>
      </c>
      <c r="G201" s="262"/>
      <c r="H201" s="262"/>
      <c r="I201" s="262"/>
      <c r="J201" s="156"/>
      <c r="K201" s="158">
        <v>5.733</v>
      </c>
      <c r="L201" s="156"/>
      <c r="M201" s="156"/>
      <c r="N201" s="156"/>
      <c r="O201" s="156"/>
      <c r="P201" s="156"/>
      <c r="Q201" s="156"/>
      <c r="R201" s="159"/>
      <c r="T201" s="160"/>
      <c r="U201" s="156"/>
      <c r="V201" s="156"/>
      <c r="W201" s="156"/>
      <c r="X201" s="156"/>
      <c r="Y201" s="156"/>
      <c r="Z201" s="156"/>
      <c r="AA201" s="161"/>
      <c r="AT201" s="162" t="s">
        <v>159</v>
      </c>
      <c r="AU201" s="162" t="s">
        <v>96</v>
      </c>
      <c r="AV201" s="11" t="s">
        <v>96</v>
      </c>
      <c r="AW201" s="11" t="s">
        <v>36</v>
      </c>
      <c r="AX201" s="11" t="s">
        <v>79</v>
      </c>
      <c r="AY201" s="162" t="s">
        <v>151</v>
      </c>
    </row>
    <row r="202" spans="2:51" s="11" customFormat="1" ht="22.5" customHeight="1">
      <c r="B202" s="155"/>
      <c r="C202" s="156"/>
      <c r="D202" s="156"/>
      <c r="E202" s="157" t="s">
        <v>5</v>
      </c>
      <c r="F202" s="261" t="s">
        <v>208</v>
      </c>
      <c r="G202" s="262"/>
      <c r="H202" s="262"/>
      <c r="I202" s="262"/>
      <c r="J202" s="156"/>
      <c r="K202" s="158">
        <v>6.125</v>
      </c>
      <c r="L202" s="156"/>
      <c r="M202" s="156"/>
      <c r="N202" s="156"/>
      <c r="O202" s="156"/>
      <c r="P202" s="156"/>
      <c r="Q202" s="156"/>
      <c r="R202" s="159"/>
      <c r="T202" s="160"/>
      <c r="U202" s="156"/>
      <c r="V202" s="156"/>
      <c r="W202" s="156"/>
      <c r="X202" s="156"/>
      <c r="Y202" s="156"/>
      <c r="Z202" s="156"/>
      <c r="AA202" s="161"/>
      <c r="AT202" s="162" t="s">
        <v>159</v>
      </c>
      <c r="AU202" s="162" t="s">
        <v>96</v>
      </c>
      <c r="AV202" s="11" t="s">
        <v>96</v>
      </c>
      <c r="AW202" s="11" t="s">
        <v>36</v>
      </c>
      <c r="AX202" s="11" t="s">
        <v>79</v>
      </c>
      <c r="AY202" s="162" t="s">
        <v>151</v>
      </c>
    </row>
    <row r="203" spans="2:51" s="13" customFormat="1" ht="22.5" customHeight="1">
      <c r="B203" s="171"/>
      <c r="C203" s="172"/>
      <c r="D203" s="172"/>
      <c r="E203" s="173" t="s">
        <v>5</v>
      </c>
      <c r="F203" s="267" t="s">
        <v>253</v>
      </c>
      <c r="G203" s="268"/>
      <c r="H203" s="268"/>
      <c r="I203" s="268"/>
      <c r="J203" s="172"/>
      <c r="K203" s="174">
        <v>11.858</v>
      </c>
      <c r="L203" s="172"/>
      <c r="M203" s="172"/>
      <c r="N203" s="172"/>
      <c r="O203" s="172"/>
      <c r="P203" s="172"/>
      <c r="Q203" s="172"/>
      <c r="R203" s="175"/>
      <c r="T203" s="176"/>
      <c r="U203" s="172"/>
      <c r="V203" s="172"/>
      <c r="W203" s="172"/>
      <c r="X203" s="172"/>
      <c r="Y203" s="172"/>
      <c r="Z203" s="172"/>
      <c r="AA203" s="177"/>
      <c r="AT203" s="178" t="s">
        <v>159</v>
      </c>
      <c r="AU203" s="178" t="s">
        <v>96</v>
      </c>
      <c r="AV203" s="13" t="s">
        <v>166</v>
      </c>
      <c r="AW203" s="13" t="s">
        <v>36</v>
      </c>
      <c r="AX203" s="13" t="s">
        <v>79</v>
      </c>
      <c r="AY203" s="178" t="s">
        <v>151</v>
      </c>
    </row>
    <row r="204" spans="2:51" s="11" customFormat="1" ht="22.5" customHeight="1">
      <c r="B204" s="155"/>
      <c r="C204" s="156"/>
      <c r="D204" s="156"/>
      <c r="E204" s="157" t="s">
        <v>5</v>
      </c>
      <c r="F204" s="261" t="s">
        <v>217</v>
      </c>
      <c r="G204" s="262"/>
      <c r="H204" s="262"/>
      <c r="I204" s="262"/>
      <c r="J204" s="156"/>
      <c r="K204" s="158">
        <v>3.84</v>
      </c>
      <c r="L204" s="156"/>
      <c r="M204" s="156"/>
      <c r="N204" s="156"/>
      <c r="O204" s="156"/>
      <c r="P204" s="156"/>
      <c r="Q204" s="156"/>
      <c r="R204" s="159"/>
      <c r="T204" s="160"/>
      <c r="U204" s="156"/>
      <c r="V204" s="156"/>
      <c r="W204" s="156"/>
      <c r="X204" s="156"/>
      <c r="Y204" s="156"/>
      <c r="Z204" s="156"/>
      <c r="AA204" s="161"/>
      <c r="AT204" s="162" t="s">
        <v>159</v>
      </c>
      <c r="AU204" s="162" t="s">
        <v>96</v>
      </c>
      <c r="AV204" s="11" t="s">
        <v>96</v>
      </c>
      <c r="AW204" s="11" t="s">
        <v>36</v>
      </c>
      <c r="AX204" s="11" t="s">
        <v>79</v>
      </c>
      <c r="AY204" s="162" t="s">
        <v>151</v>
      </c>
    </row>
    <row r="205" spans="2:51" s="13" customFormat="1" ht="22.5" customHeight="1">
      <c r="B205" s="171"/>
      <c r="C205" s="172"/>
      <c r="D205" s="172"/>
      <c r="E205" s="173" t="s">
        <v>5</v>
      </c>
      <c r="F205" s="267" t="s">
        <v>253</v>
      </c>
      <c r="G205" s="268"/>
      <c r="H205" s="268"/>
      <c r="I205" s="268"/>
      <c r="J205" s="172"/>
      <c r="K205" s="174">
        <v>3.84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159</v>
      </c>
      <c r="AU205" s="178" t="s">
        <v>96</v>
      </c>
      <c r="AV205" s="13" t="s">
        <v>166</v>
      </c>
      <c r="AW205" s="13" t="s">
        <v>36</v>
      </c>
      <c r="AX205" s="13" t="s">
        <v>79</v>
      </c>
      <c r="AY205" s="178" t="s">
        <v>151</v>
      </c>
    </row>
    <row r="206" spans="2:51" s="11" customFormat="1" ht="22.5" customHeight="1">
      <c r="B206" s="155"/>
      <c r="C206" s="156"/>
      <c r="D206" s="156"/>
      <c r="E206" s="157" t="s">
        <v>5</v>
      </c>
      <c r="F206" s="261" t="s">
        <v>254</v>
      </c>
      <c r="G206" s="262"/>
      <c r="H206" s="262"/>
      <c r="I206" s="262"/>
      <c r="J206" s="156"/>
      <c r="K206" s="158">
        <v>2.375</v>
      </c>
      <c r="L206" s="156"/>
      <c r="M206" s="156"/>
      <c r="N206" s="156"/>
      <c r="O206" s="156"/>
      <c r="P206" s="156"/>
      <c r="Q206" s="156"/>
      <c r="R206" s="159"/>
      <c r="T206" s="160"/>
      <c r="U206" s="156"/>
      <c r="V206" s="156"/>
      <c r="W206" s="156"/>
      <c r="X206" s="156"/>
      <c r="Y206" s="156"/>
      <c r="Z206" s="156"/>
      <c r="AA206" s="161"/>
      <c r="AT206" s="162" t="s">
        <v>159</v>
      </c>
      <c r="AU206" s="162" t="s">
        <v>96</v>
      </c>
      <c r="AV206" s="11" t="s">
        <v>96</v>
      </c>
      <c r="AW206" s="11" t="s">
        <v>36</v>
      </c>
      <c r="AX206" s="11" t="s">
        <v>79</v>
      </c>
      <c r="AY206" s="162" t="s">
        <v>151</v>
      </c>
    </row>
    <row r="207" spans="2:51" s="13" customFormat="1" ht="22.5" customHeight="1">
      <c r="B207" s="171"/>
      <c r="C207" s="172"/>
      <c r="D207" s="172"/>
      <c r="E207" s="173" t="s">
        <v>5</v>
      </c>
      <c r="F207" s="267" t="s">
        <v>253</v>
      </c>
      <c r="G207" s="268"/>
      <c r="H207" s="268"/>
      <c r="I207" s="268"/>
      <c r="J207" s="172"/>
      <c r="K207" s="174">
        <v>2.375</v>
      </c>
      <c r="L207" s="172"/>
      <c r="M207" s="172"/>
      <c r="N207" s="172"/>
      <c r="O207" s="172"/>
      <c r="P207" s="172"/>
      <c r="Q207" s="172"/>
      <c r="R207" s="175"/>
      <c r="T207" s="176"/>
      <c r="U207" s="172"/>
      <c r="V207" s="172"/>
      <c r="W207" s="172"/>
      <c r="X207" s="172"/>
      <c r="Y207" s="172"/>
      <c r="Z207" s="172"/>
      <c r="AA207" s="177"/>
      <c r="AT207" s="178" t="s">
        <v>159</v>
      </c>
      <c r="AU207" s="178" t="s">
        <v>96</v>
      </c>
      <c r="AV207" s="13" t="s">
        <v>166</v>
      </c>
      <c r="AW207" s="13" t="s">
        <v>36</v>
      </c>
      <c r="AX207" s="13" t="s">
        <v>79</v>
      </c>
      <c r="AY207" s="178" t="s">
        <v>151</v>
      </c>
    </row>
    <row r="208" spans="2:51" s="12" customFormat="1" ht="22.5" customHeight="1">
      <c r="B208" s="163"/>
      <c r="C208" s="164"/>
      <c r="D208" s="164"/>
      <c r="E208" s="165" t="s">
        <v>5</v>
      </c>
      <c r="F208" s="263" t="s">
        <v>219</v>
      </c>
      <c r="G208" s="264"/>
      <c r="H208" s="264"/>
      <c r="I208" s="264"/>
      <c r="J208" s="164"/>
      <c r="K208" s="166">
        <v>18.073</v>
      </c>
      <c r="L208" s="164"/>
      <c r="M208" s="164"/>
      <c r="N208" s="164"/>
      <c r="O208" s="164"/>
      <c r="P208" s="164"/>
      <c r="Q208" s="164"/>
      <c r="R208" s="167"/>
      <c r="T208" s="168"/>
      <c r="U208" s="164"/>
      <c r="V208" s="164"/>
      <c r="W208" s="164"/>
      <c r="X208" s="164"/>
      <c r="Y208" s="164"/>
      <c r="Z208" s="164"/>
      <c r="AA208" s="169"/>
      <c r="AT208" s="170" t="s">
        <v>159</v>
      </c>
      <c r="AU208" s="170" t="s">
        <v>96</v>
      </c>
      <c r="AV208" s="12" t="s">
        <v>156</v>
      </c>
      <c r="AW208" s="12" t="s">
        <v>36</v>
      </c>
      <c r="AX208" s="12" t="s">
        <v>21</v>
      </c>
      <c r="AY208" s="170" t="s">
        <v>151</v>
      </c>
    </row>
    <row r="209" spans="2:65" s="1" customFormat="1" ht="22.5" customHeight="1">
      <c r="B209" s="137"/>
      <c r="C209" s="179" t="s">
        <v>10</v>
      </c>
      <c r="D209" s="179" t="s">
        <v>255</v>
      </c>
      <c r="E209" s="180" t="s">
        <v>256</v>
      </c>
      <c r="F209" s="269" t="s">
        <v>257</v>
      </c>
      <c r="G209" s="269"/>
      <c r="H209" s="269"/>
      <c r="I209" s="269"/>
      <c r="J209" s="181" t="s">
        <v>245</v>
      </c>
      <c r="K209" s="182">
        <v>4.75</v>
      </c>
      <c r="L209" s="270">
        <v>0</v>
      </c>
      <c r="M209" s="270"/>
      <c r="N209" s="270">
        <f>ROUND(L209*K209,2)</f>
        <v>0</v>
      </c>
      <c r="O209" s="256"/>
      <c r="P209" s="256"/>
      <c r="Q209" s="256"/>
      <c r="R209" s="142"/>
      <c r="T209" s="143" t="s">
        <v>5</v>
      </c>
      <c r="U209" s="44" t="s">
        <v>44</v>
      </c>
      <c r="V209" s="144">
        <v>0</v>
      </c>
      <c r="W209" s="144">
        <f>V209*K209</f>
        <v>0</v>
      </c>
      <c r="X209" s="144">
        <v>1</v>
      </c>
      <c r="Y209" s="144">
        <f>X209*K209</f>
        <v>4.75</v>
      </c>
      <c r="Z209" s="144">
        <v>0</v>
      </c>
      <c r="AA209" s="145">
        <f>Z209*K209</f>
        <v>0</v>
      </c>
      <c r="AR209" s="21" t="s">
        <v>189</v>
      </c>
      <c r="AT209" s="21" t="s">
        <v>255</v>
      </c>
      <c r="AU209" s="21" t="s">
        <v>96</v>
      </c>
      <c r="AY209" s="21" t="s">
        <v>151</v>
      </c>
      <c r="BE209" s="146">
        <f>IF(U209="základní",N209,0)</f>
        <v>0</v>
      </c>
      <c r="BF209" s="146">
        <f>IF(U209="snížená",N209,0)</f>
        <v>0</v>
      </c>
      <c r="BG209" s="146">
        <f>IF(U209="zákl. přenesená",N209,0)</f>
        <v>0</v>
      </c>
      <c r="BH209" s="146">
        <f>IF(U209="sníž. přenesená",N209,0)</f>
        <v>0</v>
      </c>
      <c r="BI209" s="146">
        <f>IF(U209="nulová",N209,0)</f>
        <v>0</v>
      </c>
      <c r="BJ209" s="21" t="s">
        <v>21</v>
      </c>
      <c r="BK209" s="146">
        <f>ROUND(L209*K209,2)</f>
        <v>0</v>
      </c>
      <c r="BL209" s="21" t="s">
        <v>156</v>
      </c>
      <c r="BM209" s="21" t="s">
        <v>258</v>
      </c>
    </row>
    <row r="210" spans="2:51" s="11" customFormat="1" ht="22.5" customHeight="1">
      <c r="B210" s="155"/>
      <c r="C210" s="156"/>
      <c r="D210" s="156"/>
      <c r="E210" s="157" t="s">
        <v>5</v>
      </c>
      <c r="F210" s="265" t="s">
        <v>259</v>
      </c>
      <c r="G210" s="266"/>
      <c r="H210" s="266"/>
      <c r="I210" s="266"/>
      <c r="J210" s="156"/>
      <c r="K210" s="158">
        <v>4.75</v>
      </c>
      <c r="L210" s="156"/>
      <c r="M210" s="156"/>
      <c r="N210" s="156"/>
      <c r="O210" s="156"/>
      <c r="P210" s="156"/>
      <c r="Q210" s="156"/>
      <c r="R210" s="159"/>
      <c r="T210" s="160"/>
      <c r="U210" s="156"/>
      <c r="V210" s="156"/>
      <c r="W210" s="156"/>
      <c r="X210" s="156"/>
      <c r="Y210" s="156"/>
      <c r="Z210" s="156"/>
      <c r="AA210" s="161"/>
      <c r="AT210" s="162" t="s">
        <v>159</v>
      </c>
      <c r="AU210" s="162" t="s">
        <v>96</v>
      </c>
      <c r="AV210" s="11" t="s">
        <v>96</v>
      </c>
      <c r="AW210" s="11" t="s">
        <v>36</v>
      </c>
      <c r="AX210" s="11" t="s">
        <v>21</v>
      </c>
      <c r="AY210" s="162" t="s">
        <v>151</v>
      </c>
    </row>
    <row r="211" spans="2:65" s="1" customFormat="1" ht="22.5" customHeight="1">
      <c r="B211" s="137"/>
      <c r="C211" s="179" t="s">
        <v>260</v>
      </c>
      <c r="D211" s="179" t="s">
        <v>255</v>
      </c>
      <c r="E211" s="180" t="s">
        <v>261</v>
      </c>
      <c r="F211" s="269" t="s">
        <v>262</v>
      </c>
      <c r="G211" s="269"/>
      <c r="H211" s="269"/>
      <c r="I211" s="269"/>
      <c r="J211" s="181" t="s">
        <v>245</v>
      </c>
      <c r="K211" s="182">
        <v>31.395</v>
      </c>
      <c r="L211" s="270">
        <v>0</v>
      </c>
      <c r="M211" s="270"/>
      <c r="N211" s="270">
        <f>ROUND(L211*K211,2)</f>
        <v>0</v>
      </c>
      <c r="O211" s="256"/>
      <c r="P211" s="256"/>
      <c r="Q211" s="256"/>
      <c r="R211" s="142"/>
      <c r="T211" s="143" t="s">
        <v>5</v>
      </c>
      <c r="U211" s="44" t="s">
        <v>44</v>
      </c>
      <c r="V211" s="144">
        <v>0</v>
      </c>
      <c r="W211" s="144">
        <f>V211*K211</f>
        <v>0</v>
      </c>
      <c r="X211" s="144">
        <v>1</v>
      </c>
      <c r="Y211" s="144">
        <f>X211*K211</f>
        <v>31.395</v>
      </c>
      <c r="Z211" s="144">
        <v>0</v>
      </c>
      <c r="AA211" s="145">
        <f>Z211*K211</f>
        <v>0</v>
      </c>
      <c r="AR211" s="21" t="s">
        <v>189</v>
      </c>
      <c r="AT211" s="21" t="s">
        <v>255</v>
      </c>
      <c r="AU211" s="21" t="s">
        <v>96</v>
      </c>
      <c r="AY211" s="21" t="s">
        <v>151</v>
      </c>
      <c r="BE211" s="146">
        <f>IF(U211="základní",N211,0)</f>
        <v>0</v>
      </c>
      <c r="BF211" s="146">
        <f>IF(U211="snížená",N211,0)</f>
        <v>0</v>
      </c>
      <c r="BG211" s="146">
        <f>IF(U211="zákl. přenesená",N211,0)</f>
        <v>0</v>
      </c>
      <c r="BH211" s="146">
        <f>IF(U211="sníž. přenesená",N211,0)</f>
        <v>0</v>
      </c>
      <c r="BI211" s="146">
        <f>IF(U211="nulová",N211,0)</f>
        <v>0</v>
      </c>
      <c r="BJ211" s="21" t="s">
        <v>21</v>
      </c>
      <c r="BK211" s="146">
        <f>ROUND(L211*K211,2)</f>
        <v>0</v>
      </c>
      <c r="BL211" s="21" t="s">
        <v>156</v>
      </c>
      <c r="BM211" s="21" t="s">
        <v>263</v>
      </c>
    </row>
    <row r="212" spans="2:51" s="11" customFormat="1" ht="22.5" customHeight="1">
      <c r="B212" s="155"/>
      <c r="C212" s="156"/>
      <c r="D212" s="156"/>
      <c r="E212" s="157" t="s">
        <v>5</v>
      </c>
      <c r="F212" s="265" t="s">
        <v>264</v>
      </c>
      <c r="G212" s="266"/>
      <c r="H212" s="266"/>
      <c r="I212" s="266"/>
      <c r="J212" s="156"/>
      <c r="K212" s="158">
        <v>11.465</v>
      </c>
      <c r="L212" s="156"/>
      <c r="M212" s="156"/>
      <c r="N212" s="156"/>
      <c r="O212" s="156"/>
      <c r="P212" s="156"/>
      <c r="Q212" s="156"/>
      <c r="R212" s="159"/>
      <c r="T212" s="160"/>
      <c r="U212" s="156"/>
      <c r="V212" s="156"/>
      <c r="W212" s="156"/>
      <c r="X212" s="156"/>
      <c r="Y212" s="156"/>
      <c r="Z212" s="156"/>
      <c r="AA212" s="161"/>
      <c r="AT212" s="162" t="s">
        <v>159</v>
      </c>
      <c r="AU212" s="162" t="s">
        <v>96</v>
      </c>
      <c r="AV212" s="11" t="s">
        <v>96</v>
      </c>
      <c r="AW212" s="11" t="s">
        <v>36</v>
      </c>
      <c r="AX212" s="11" t="s">
        <v>79</v>
      </c>
      <c r="AY212" s="162" t="s">
        <v>151</v>
      </c>
    </row>
    <row r="213" spans="2:51" s="11" customFormat="1" ht="22.5" customHeight="1">
      <c r="B213" s="155"/>
      <c r="C213" s="156"/>
      <c r="D213" s="156"/>
      <c r="E213" s="157" t="s">
        <v>5</v>
      </c>
      <c r="F213" s="261" t="s">
        <v>265</v>
      </c>
      <c r="G213" s="262"/>
      <c r="H213" s="262"/>
      <c r="I213" s="262"/>
      <c r="J213" s="156"/>
      <c r="K213" s="158">
        <v>12.25</v>
      </c>
      <c r="L213" s="156"/>
      <c r="M213" s="156"/>
      <c r="N213" s="156"/>
      <c r="O213" s="156"/>
      <c r="P213" s="156"/>
      <c r="Q213" s="156"/>
      <c r="R213" s="159"/>
      <c r="T213" s="160"/>
      <c r="U213" s="156"/>
      <c r="V213" s="156"/>
      <c r="W213" s="156"/>
      <c r="X213" s="156"/>
      <c r="Y213" s="156"/>
      <c r="Z213" s="156"/>
      <c r="AA213" s="161"/>
      <c r="AT213" s="162" t="s">
        <v>159</v>
      </c>
      <c r="AU213" s="162" t="s">
        <v>96</v>
      </c>
      <c r="AV213" s="11" t="s">
        <v>96</v>
      </c>
      <c r="AW213" s="11" t="s">
        <v>36</v>
      </c>
      <c r="AX213" s="11" t="s">
        <v>79</v>
      </c>
      <c r="AY213" s="162" t="s">
        <v>151</v>
      </c>
    </row>
    <row r="214" spans="2:51" s="11" customFormat="1" ht="22.5" customHeight="1">
      <c r="B214" s="155"/>
      <c r="C214" s="156"/>
      <c r="D214" s="156"/>
      <c r="E214" s="157" t="s">
        <v>5</v>
      </c>
      <c r="F214" s="261" t="s">
        <v>266</v>
      </c>
      <c r="G214" s="262"/>
      <c r="H214" s="262"/>
      <c r="I214" s="262"/>
      <c r="J214" s="156"/>
      <c r="K214" s="158">
        <v>7.68</v>
      </c>
      <c r="L214" s="156"/>
      <c r="M214" s="156"/>
      <c r="N214" s="156"/>
      <c r="O214" s="156"/>
      <c r="P214" s="156"/>
      <c r="Q214" s="156"/>
      <c r="R214" s="159"/>
      <c r="T214" s="160"/>
      <c r="U214" s="156"/>
      <c r="V214" s="156"/>
      <c r="W214" s="156"/>
      <c r="X214" s="156"/>
      <c r="Y214" s="156"/>
      <c r="Z214" s="156"/>
      <c r="AA214" s="161"/>
      <c r="AT214" s="162" t="s">
        <v>159</v>
      </c>
      <c r="AU214" s="162" t="s">
        <v>96</v>
      </c>
      <c r="AV214" s="11" t="s">
        <v>96</v>
      </c>
      <c r="AW214" s="11" t="s">
        <v>36</v>
      </c>
      <c r="AX214" s="11" t="s">
        <v>79</v>
      </c>
      <c r="AY214" s="162" t="s">
        <v>151</v>
      </c>
    </row>
    <row r="215" spans="2:51" s="12" customFormat="1" ht="22.5" customHeight="1">
      <c r="B215" s="163"/>
      <c r="C215" s="164"/>
      <c r="D215" s="164"/>
      <c r="E215" s="165" t="s">
        <v>5</v>
      </c>
      <c r="F215" s="263" t="s">
        <v>219</v>
      </c>
      <c r="G215" s="264"/>
      <c r="H215" s="264"/>
      <c r="I215" s="264"/>
      <c r="J215" s="164"/>
      <c r="K215" s="166">
        <v>31.395</v>
      </c>
      <c r="L215" s="164"/>
      <c r="M215" s="164"/>
      <c r="N215" s="164"/>
      <c r="O215" s="164"/>
      <c r="P215" s="164"/>
      <c r="Q215" s="164"/>
      <c r="R215" s="167"/>
      <c r="T215" s="168"/>
      <c r="U215" s="164"/>
      <c r="V215" s="164"/>
      <c r="W215" s="164"/>
      <c r="X215" s="164"/>
      <c r="Y215" s="164"/>
      <c r="Z215" s="164"/>
      <c r="AA215" s="169"/>
      <c r="AT215" s="170" t="s">
        <v>159</v>
      </c>
      <c r="AU215" s="170" t="s">
        <v>96</v>
      </c>
      <c r="AV215" s="12" t="s">
        <v>156</v>
      </c>
      <c r="AW215" s="12" t="s">
        <v>36</v>
      </c>
      <c r="AX215" s="12" t="s">
        <v>21</v>
      </c>
      <c r="AY215" s="170" t="s">
        <v>151</v>
      </c>
    </row>
    <row r="216" spans="2:65" s="1" customFormat="1" ht="44.25" customHeight="1">
      <c r="B216" s="137"/>
      <c r="C216" s="138" t="s">
        <v>267</v>
      </c>
      <c r="D216" s="138" t="s">
        <v>152</v>
      </c>
      <c r="E216" s="139" t="s">
        <v>268</v>
      </c>
      <c r="F216" s="255" t="s">
        <v>269</v>
      </c>
      <c r="G216" s="255"/>
      <c r="H216" s="255"/>
      <c r="I216" s="255"/>
      <c r="J216" s="140" t="s">
        <v>197</v>
      </c>
      <c r="K216" s="141">
        <v>1.6</v>
      </c>
      <c r="L216" s="256">
        <v>0</v>
      </c>
      <c r="M216" s="256"/>
      <c r="N216" s="256">
        <f>ROUND(L216*K216,2)</f>
        <v>0</v>
      </c>
      <c r="O216" s="256"/>
      <c r="P216" s="256"/>
      <c r="Q216" s="256"/>
      <c r="R216" s="142"/>
      <c r="T216" s="143" t="s">
        <v>5</v>
      </c>
      <c r="U216" s="44" t="s">
        <v>44</v>
      </c>
      <c r="V216" s="144">
        <v>2.256</v>
      </c>
      <c r="W216" s="144">
        <f>V216*K216</f>
        <v>3.6096</v>
      </c>
      <c r="X216" s="144">
        <v>0</v>
      </c>
      <c r="Y216" s="144">
        <f>X216*K216</f>
        <v>0</v>
      </c>
      <c r="Z216" s="144">
        <v>0</v>
      </c>
      <c r="AA216" s="145">
        <f>Z216*K216</f>
        <v>0</v>
      </c>
      <c r="AR216" s="21" t="s">
        <v>156</v>
      </c>
      <c r="AT216" s="21" t="s">
        <v>152</v>
      </c>
      <c r="AU216" s="21" t="s">
        <v>96</v>
      </c>
      <c r="AY216" s="21" t="s">
        <v>151</v>
      </c>
      <c r="BE216" s="146">
        <f>IF(U216="základní",N216,0)</f>
        <v>0</v>
      </c>
      <c r="BF216" s="146">
        <f>IF(U216="snížená",N216,0)</f>
        <v>0</v>
      </c>
      <c r="BG216" s="146">
        <f>IF(U216="zákl. přenesená",N216,0)</f>
        <v>0</v>
      </c>
      <c r="BH216" s="146">
        <f>IF(U216="sníž. přenesená",N216,0)</f>
        <v>0</v>
      </c>
      <c r="BI216" s="146">
        <f>IF(U216="nulová",N216,0)</f>
        <v>0</v>
      </c>
      <c r="BJ216" s="21" t="s">
        <v>21</v>
      </c>
      <c r="BK216" s="146">
        <f>ROUND(L216*K216,2)</f>
        <v>0</v>
      </c>
      <c r="BL216" s="21" t="s">
        <v>156</v>
      </c>
      <c r="BM216" s="21" t="s">
        <v>270</v>
      </c>
    </row>
    <row r="217" spans="2:51" s="10" customFormat="1" ht="22.5" customHeight="1">
      <c r="B217" s="147"/>
      <c r="C217" s="148"/>
      <c r="D217" s="148"/>
      <c r="E217" s="149" t="s">
        <v>5</v>
      </c>
      <c r="F217" s="257" t="s">
        <v>158</v>
      </c>
      <c r="G217" s="258"/>
      <c r="H217" s="258"/>
      <c r="I217" s="258"/>
      <c r="J217" s="148"/>
      <c r="K217" s="150" t="s">
        <v>5</v>
      </c>
      <c r="L217" s="148"/>
      <c r="M217" s="148"/>
      <c r="N217" s="148"/>
      <c r="O217" s="148"/>
      <c r="P217" s="148"/>
      <c r="Q217" s="148"/>
      <c r="R217" s="151"/>
      <c r="T217" s="152"/>
      <c r="U217" s="148"/>
      <c r="V217" s="148"/>
      <c r="W217" s="148"/>
      <c r="X217" s="148"/>
      <c r="Y217" s="148"/>
      <c r="Z217" s="148"/>
      <c r="AA217" s="153"/>
      <c r="AT217" s="154" t="s">
        <v>159</v>
      </c>
      <c r="AU217" s="154" t="s">
        <v>96</v>
      </c>
      <c r="AV217" s="10" t="s">
        <v>21</v>
      </c>
      <c r="AW217" s="10" t="s">
        <v>36</v>
      </c>
      <c r="AX217" s="10" t="s">
        <v>79</v>
      </c>
      <c r="AY217" s="154" t="s">
        <v>151</v>
      </c>
    </row>
    <row r="218" spans="2:51" s="10" customFormat="1" ht="22.5" customHeight="1">
      <c r="B218" s="147"/>
      <c r="C218" s="148"/>
      <c r="D218" s="148"/>
      <c r="E218" s="149" t="s">
        <v>5</v>
      </c>
      <c r="F218" s="259" t="s">
        <v>160</v>
      </c>
      <c r="G218" s="260"/>
      <c r="H218" s="260"/>
      <c r="I218" s="260"/>
      <c r="J218" s="148"/>
      <c r="K218" s="150" t="s">
        <v>5</v>
      </c>
      <c r="L218" s="148"/>
      <c r="M218" s="148"/>
      <c r="N218" s="148"/>
      <c r="O218" s="148"/>
      <c r="P218" s="148"/>
      <c r="Q218" s="148"/>
      <c r="R218" s="151"/>
      <c r="T218" s="152"/>
      <c r="U218" s="148"/>
      <c r="V218" s="148"/>
      <c r="W218" s="148"/>
      <c r="X218" s="148"/>
      <c r="Y218" s="148"/>
      <c r="Z218" s="148"/>
      <c r="AA218" s="153"/>
      <c r="AT218" s="154" t="s">
        <v>159</v>
      </c>
      <c r="AU218" s="154" t="s">
        <v>96</v>
      </c>
      <c r="AV218" s="10" t="s">
        <v>21</v>
      </c>
      <c r="AW218" s="10" t="s">
        <v>36</v>
      </c>
      <c r="AX218" s="10" t="s">
        <v>79</v>
      </c>
      <c r="AY218" s="154" t="s">
        <v>151</v>
      </c>
    </row>
    <row r="219" spans="2:51" s="10" customFormat="1" ht="22.5" customHeight="1">
      <c r="B219" s="147"/>
      <c r="C219" s="148"/>
      <c r="D219" s="148"/>
      <c r="E219" s="149" t="s">
        <v>5</v>
      </c>
      <c r="F219" s="259" t="s">
        <v>161</v>
      </c>
      <c r="G219" s="260"/>
      <c r="H219" s="260"/>
      <c r="I219" s="260"/>
      <c r="J219" s="148"/>
      <c r="K219" s="150" t="s">
        <v>5</v>
      </c>
      <c r="L219" s="148"/>
      <c r="M219" s="148"/>
      <c r="N219" s="148"/>
      <c r="O219" s="148"/>
      <c r="P219" s="148"/>
      <c r="Q219" s="148"/>
      <c r="R219" s="151"/>
      <c r="T219" s="152"/>
      <c r="U219" s="148"/>
      <c r="V219" s="148"/>
      <c r="W219" s="148"/>
      <c r="X219" s="148"/>
      <c r="Y219" s="148"/>
      <c r="Z219" s="148"/>
      <c r="AA219" s="153"/>
      <c r="AT219" s="154" t="s">
        <v>159</v>
      </c>
      <c r="AU219" s="154" t="s">
        <v>96</v>
      </c>
      <c r="AV219" s="10" t="s">
        <v>21</v>
      </c>
      <c r="AW219" s="10" t="s">
        <v>36</v>
      </c>
      <c r="AX219" s="10" t="s">
        <v>79</v>
      </c>
      <c r="AY219" s="154" t="s">
        <v>151</v>
      </c>
    </row>
    <row r="220" spans="2:51" s="11" customFormat="1" ht="22.5" customHeight="1">
      <c r="B220" s="155"/>
      <c r="C220" s="156"/>
      <c r="D220" s="156"/>
      <c r="E220" s="157" t="s">
        <v>5</v>
      </c>
      <c r="F220" s="261" t="s">
        <v>271</v>
      </c>
      <c r="G220" s="262"/>
      <c r="H220" s="262"/>
      <c r="I220" s="262"/>
      <c r="J220" s="156"/>
      <c r="K220" s="158">
        <v>1.6</v>
      </c>
      <c r="L220" s="156"/>
      <c r="M220" s="156"/>
      <c r="N220" s="156"/>
      <c r="O220" s="156"/>
      <c r="P220" s="156"/>
      <c r="Q220" s="156"/>
      <c r="R220" s="159"/>
      <c r="T220" s="160"/>
      <c r="U220" s="156"/>
      <c r="V220" s="156"/>
      <c r="W220" s="156"/>
      <c r="X220" s="156"/>
      <c r="Y220" s="156"/>
      <c r="Z220" s="156"/>
      <c r="AA220" s="161"/>
      <c r="AT220" s="162" t="s">
        <v>159</v>
      </c>
      <c r="AU220" s="162" t="s">
        <v>96</v>
      </c>
      <c r="AV220" s="11" t="s">
        <v>96</v>
      </c>
      <c r="AW220" s="11" t="s">
        <v>36</v>
      </c>
      <c r="AX220" s="11" t="s">
        <v>21</v>
      </c>
      <c r="AY220" s="162" t="s">
        <v>151</v>
      </c>
    </row>
    <row r="221" spans="2:65" s="1" customFormat="1" ht="22.5" customHeight="1">
      <c r="B221" s="137"/>
      <c r="C221" s="179" t="s">
        <v>272</v>
      </c>
      <c r="D221" s="179" t="s">
        <v>255</v>
      </c>
      <c r="E221" s="180" t="s">
        <v>273</v>
      </c>
      <c r="F221" s="269" t="s">
        <v>274</v>
      </c>
      <c r="G221" s="269"/>
      <c r="H221" s="269"/>
      <c r="I221" s="269"/>
      <c r="J221" s="181" t="s">
        <v>245</v>
      </c>
      <c r="K221" s="182">
        <v>3.2</v>
      </c>
      <c r="L221" s="270">
        <v>0</v>
      </c>
      <c r="M221" s="270"/>
      <c r="N221" s="270">
        <f>ROUND(L221*K221,2)</f>
        <v>0</v>
      </c>
      <c r="O221" s="256"/>
      <c r="P221" s="256"/>
      <c r="Q221" s="256"/>
      <c r="R221" s="142"/>
      <c r="T221" s="143" t="s">
        <v>5</v>
      </c>
      <c r="U221" s="44" t="s">
        <v>44</v>
      </c>
      <c r="V221" s="144">
        <v>0</v>
      </c>
      <c r="W221" s="144">
        <f>V221*K221</f>
        <v>0</v>
      </c>
      <c r="X221" s="144">
        <v>1</v>
      </c>
      <c r="Y221" s="144">
        <f>X221*K221</f>
        <v>3.2</v>
      </c>
      <c r="Z221" s="144">
        <v>0</v>
      </c>
      <c r="AA221" s="145">
        <f>Z221*K221</f>
        <v>0</v>
      </c>
      <c r="AR221" s="21" t="s">
        <v>189</v>
      </c>
      <c r="AT221" s="21" t="s">
        <v>255</v>
      </c>
      <c r="AU221" s="21" t="s">
        <v>96</v>
      </c>
      <c r="AY221" s="21" t="s">
        <v>151</v>
      </c>
      <c r="BE221" s="146">
        <f>IF(U221="základní",N221,0)</f>
        <v>0</v>
      </c>
      <c r="BF221" s="146">
        <f>IF(U221="snížená",N221,0)</f>
        <v>0</v>
      </c>
      <c r="BG221" s="146">
        <f>IF(U221="zákl. přenesená",N221,0)</f>
        <v>0</v>
      </c>
      <c r="BH221" s="146">
        <f>IF(U221="sníž. přenesená",N221,0)</f>
        <v>0</v>
      </c>
      <c r="BI221" s="146">
        <f>IF(U221="nulová",N221,0)</f>
        <v>0</v>
      </c>
      <c r="BJ221" s="21" t="s">
        <v>21</v>
      </c>
      <c r="BK221" s="146">
        <f>ROUND(L221*K221,2)</f>
        <v>0</v>
      </c>
      <c r="BL221" s="21" t="s">
        <v>156</v>
      </c>
      <c r="BM221" s="21" t="s">
        <v>275</v>
      </c>
    </row>
    <row r="222" spans="2:51" s="11" customFormat="1" ht="22.5" customHeight="1">
      <c r="B222" s="155"/>
      <c r="C222" s="156"/>
      <c r="D222" s="156"/>
      <c r="E222" s="157" t="s">
        <v>5</v>
      </c>
      <c r="F222" s="265" t="s">
        <v>276</v>
      </c>
      <c r="G222" s="266"/>
      <c r="H222" s="266"/>
      <c r="I222" s="266"/>
      <c r="J222" s="156"/>
      <c r="K222" s="158">
        <v>3.2</v>
      </c>
      <c r="L222" s="156"/>
      <c r="M222" s="156"/>
      <c r="N222" s="156"/>
      <c r="O222" s="156"/>
      <c r="P222" s="156"/>
      <c r="Q222" s="156"/>
      <c r="R222" s="159"/>
      <c r="T222" s="160"/>
      <c r="U222" s="156"/>
      <c r="V222" s="156"/>
      <c r="W222" s="156"/>
      <c r="X222" s="156"/>
      <c r="Y222" s="156"/>
      <c r="Z222" s="156"/>
      <c r="AA222" s="161"/>
      <c r="AT222" s="162" t="s">
        <v>159</v>
      </c>
      <c r="AU222" s="162" t="s">
        <v>96</v>
      </c>
      <c r="AV222" s="11" t="s">
        <v>96</v>
      </c>
      <c r="AW222" s="11" t="s">
        <v>36</v>
      </c>
      <c r="AX222" s="11" t="s">
        <v>21</v>
      </c>
      <c r="AY222" s="162" t="s">
        <v>151</v>
      </c>
    </row>
    <row r="223" spans="2:65" s="1" customFormat="1" ht="22.5" customHeight="1">
      <c r="B223" s="137"/>
      <c r="C223" s="138" t="s">
        <v>277</v>
      </c>
      <c r="D223" s="138" t="s">
        <v>152</v>
      </c>
      <c r="E223" s="139" t="s">
        <v>278</v>
      </c>
      <c r="F223" s="255" t="s">
        <v>279</v>
      </c>
      <c r="G223" s="255"/>
      <c r="H223" s="255"/>
      <c r="I223" s="255"/>
      <c r="J223" s="140" t="s">
        <v>155</v>
      </c>
      <c r="K223" s="141">
        <v>42.5</v>
      </c>
      <c r="L223" s="256">
        <v>0</v>
      </c>
      <c r="M223" s="256"/>
      <c r="N223" s="256">
        <f>ROUND(L223*K223,2)</f>
        <v>0</v>
      </c>
      <c r="O223" s="256"/>
      <c r="P223" s="256"/>
      <c r="Q223" s="256"/>
      <c r="R223" s="142"/>
      <c r="T223" s="143" t="s">
        <v>5</v>
      </c>
      <c r="U223" s="44" t="s">
        <v>44</v>
      </c>
      <c r="V223" s="144">
        <v>0.035</v>
      </c>
      <c r="W223" s="144">
        <f>V223*K223</f>
        <v>1.4875</v>
      </c>
      <c r="X223" s="144">
        <v>0</v>
      </c>
      <c r="Y223" s="144">
        <f>X223*K223</f>
        <v>0</v>
      </c>
      <c r="Z223" s="144">
        <v>0</v>
      </c>
      <c r="AA223" s="145">
        <f>Z223*K223</f>
        <v>0</v>
      </c>
      <c r="AR223" s="21" t="s">
        <v>156</v>
      </c>
      <c r="AT223" s="21" t="s">
        <v>152</v>
      </c>
      <c r="AU223" s="21" t="s">
        <v>96</v>
      </c>
      <c r="AY223" s="21" t="s">
        <v>151</v>
      </c>
      <c r="BE223" s="146">
        <f>IF(U223="základní",N223,0)</f>
        <v>0</v>
      </c>
      <c r="BF223" s="146">
        <f>IF(U223="snížená",N223,0)</f>
        <v>0</v>
      </c>
      <c r="BG223" s="146">
        <f>IF(U223="zákl. přenesená",N223,0)</f>
        <v>0</v>
      </c>
      <c r="BH223" s="146">
        <f>IF(U223="sníž. přenesená",N223,0)</f>
        <v>0</v>
      </c>
      <c r="BI223" s="146">
        <f>IF(U223="nulová",N223,0)</f>
        <v>0</v>
      </c>
      <c r="BJ223" s="21" t="s">
        <v>21</v>
      </c>
      <c r="BK223" s="146">
        <f>ROUND(L223*K223,2)</f>
        <v>0</v>
      </c>
      <c r="BL223" s="21" t="s">
        <v>156</v>
      </c>
      <c r="BM223" s="21" t="s">
        <v>280</v>
      </c>
    </row>
    <row r="224" spans="2:51" s="10" customFormat="1" ht="22.5" customHeight="1">
      <c r="B224" s="147"/>
      <c r="C224" s="148"/>
      <c r="D224" s="148"/>
      <c r="E224" s="149" t="s">
        <v>5</v>
      </c>
      <c r="F224" s="257" t="s">
        <v>158</v>
      </c>
      <c r="G224" s="258"/>
      <c r="H224" s="258"/>
      <c r="I224" s="258"/>
      <c r="J224" s="148"/>
      <c r="K224" s="150" t="s">
        <v>5</v>
      </c>
      <c r="L224" s="148"/>
      <c r="M224" s="148"/>
      <c r="N224" s="148"/>
      <c r="O224" s="148"/>
      <c r="P224" s="148"/>
      <c r="Q224" s="148"/>
      <c r="R224" s="151"/>
      <c r="T224" s="152"/>
      <c r="U224" s="148"/>
      <c r="V224" s="148"/>
      <c r="W224" s="148"/>
      <c r="X224" s="148"/>
      <c r="Y224" s="148"/>
      <c r="Z224" s="148"/>
      <c r="AA224" s="153"/>
      <c r="AT224" s="154" t="s">
        <v>159</v>
      </c>
      <c r="AU224" s="154" t="s">
        <v>96</v>
      </c>
      <c r="AV224" s="10" t="s">
        <v>21</v>
      </c>
      <c r="AW224" s="10" t="s">
        <v>36</v>
      </c>
      <c r="AX224" s="10" t="s">
        <v>79</v>
      </c>
      <c r="AY224" s="154" t="s">
        <v>151</v>
      </c>
    </row>
    <row r="225" spans="2:51" s="10" customFormat="1" ht="22.5" customHeight="1">
      <c r="B225" s="147"/>
      <c r="C225" s="148"/>
      <c r="D225" s="148"/>
      <c r="E225" s="149" t="s">
        <v>5</v>
      </c>
      <c r="F225" s="259" t="s">
        <v>160</v>
      </c>
      <c r="G225" s="260"/>
      <c r="H225" s="260"/>
      <c r="I225" s="260"/>
      <c r="J225" s="148"/>
      <c r="K225" s="150" t="s">
        <v>5</v>
      </c>
      <c r="L225" s="148"/>
      <c r="M225" s="148"/>
      <c r="N225" s="148"/>
      <c r="O225" s="148"/>
      <c r="P225" s="148"/>
      <c r="Q225" s="148"/>
      <c r="R225" s="151"/>
      <c r="T225" s="152"/>
      <c r="U225" s="148"/>
      <c r="V225" s="148"/>
      <c r="W225" s="148"/>
      <c r="X225" s="148"/>
      <c r="Y225" s="148"/>
      <c r="Z225" s="148"/>
      <c r="AA225" s="153"/>
      <c r="AT225" s="154" t="s">
        <v>159</v>
      </c>
      <c r="AU225" s="154" t="s">
        <v>96</v>
      </c>
      <c r="AV225" s="10" t="s">
        <v>21</v>
      </c>
      <c r="AW225" s="10" t="s">
        <v>36</v>
      </c>
      <c r="AX225" s="10" t="s">
        <v>79</v>
      </c>
      <c r="AY225" s="154" t="s">
        <v>151</v>
      </c>
    </row>
    <row r="226" spans="2:51" s="10" customFormat="1" ht="22.5" customHeight="1">
      <c r="B226" s="147"/>
      <c r="C226" s="148"/>
      <c r="D226" s="148"/>
      <c r="E226" s="149" t="s">
        <v>5</v>
      </c>
      <c r="F226" s="259" t="s">
        <v>161</v>
      </c>
      <c r="G226" s="260"/>
      <c r="H226" s="260"/>
      <c r="I226" s="260"/>
      <c r="J226" s="148"/>
      <c r="K226" s="150" t="s">
        <v>5</v>
      </c>
      <c r="L226" s="148"/>
      <c r="M226" s="148"/>
      <c r="N226" s="148"/>
      <c r="O226" s="148"/>
      <c r="P226" s="148"/>
      <c r="Q226" s="148"/>
      <c r="R226" s="151"/>
      <c r="T226" s="152"/>
      <c r="U226" s="148"/>
      <c r="V226" s="148"/>
      <c r="W226" s="148"/>
      <c r="X226" s="148"/>
      <c r="Y226" s="148"/>
      <c r="Z226" s="148"/>
      <c r="AA226" s="153"/>
      <c r="AT226" s="154" t="s">
        <v>159</v>
      </c>
      <c r="AU226" s="154" t="s">
        <v>96</v>
      </c>
      <c r="AV226" s="10" t="s">
        <v>21</v>
      </c>
      <c r="AW226" s="10" t="s">
        <v>36</v>
      </c>
      <c r="AX226" s="10" t="s">
        <v>79</v>
      </c>
      <c r="AY226" s="154" t="s">
        <v>151</v>
      </c>
    </row>
    <row r="227" spans="2:51" s="11" customFormat="1" ht="31.5" customHeight="1">
      <c r="B227" s="155"/>
      <c r="C227" s="156"/>
      <c r="D227" s="156"/>
      <c r="E227" s="157" t="s">
        <v>5</v>
      </c>
      <c r="F227" s="261" t="s">
        <v>281</v>
      </c>
      <c r="G227" s="262"/>
      <c r="H227" s="262"/>
      <c r="I227" s="262"/>
      <c r="J227" s="156"/>
      <c r="K227" s="158">
        <v>42.5</v>
      </c>
      <c r="L227" s="156"/>
      <c r="M227" s="156"/>
      <c r="N227" s="156"/>
      <c r="O227" s="156"/>
      <c r="P227" s="156"/>
      <c r="Q227" s="156"/>
      <c r="R227" s="159"/>
      <c r="T227" s="160"/>
      <c r="U227" s="156"/>
      <c r="V227" s="156"/>
      <c r="W227" s="156"/>
      <c r="X227" s="156"/>
      <c r="Y227" s="156"/>
      <c r="Z227" s="156"/>
      <c r="AA227" s="161"/>
      <c r="AT227" s="162" t="s">
        <v>159</v>
      </c>
      <c r="AU227" s="162" t="s">
        <v>96</v>
      </c>
      <c r="AV227" s="11" t="s">
        <v>96</v>
      </c>
      <c r="AW227" s="11" t="s">
        <v>36</v>
      </c>
      <c r="AX227" s="11" t="s">
        <v>21</v>
      </c>
      <c r="AY227" s="162" t="s">
        <v>151</v>
      </c>
    </row>
    <row r="228" spans="2:65" s="1" customFormat="1" ht="31.5" customHeight="1">
      <c r="B228" s="137"/>
      <c r="C228" s="138" t="s">
        <v>282</v>
      </c>
      <c r="D228" s="138" t="s">
        <v>152</v>
      </c>
      <c r="E228" s="139" t="s">
        <v>283</v>
      </c>
      <c r="F228" s="255" t="s">
        <v>284</v>
      </c>
      <c r="G228" s="255"/>
      <c r="H228" s="255"/>
      <c r="I228" s="255"/>
      <c r="J228" s="140" t="s">
        <v>155</v>
      </c>
      <c r="K228" s="141">
        <v>25.35</v>
      </c>
      <c r="L228" s="256">
        <v>0</v>
      </c>
      <c r="M228" s="256"/>
      <c r="N228" s="256">
        <f>ROUND(L228*K228,2)</f>
        <v>0</v>
      </c>
      <c r="O228" s="256"/>
      <c r="P228" s="256"/>
      <c r="Q228" s="256"/>
      <c r="R228" s="142"/>
      <c r="T228" s="143" t="s">
        <v>5</v>
      </c>
      <c r="U228" s="44" t="s">
        <v>44</v>
      </c>
      <c r="V228" s="144">
        <v>0.13</v>
      </c>
      <c r="W228" s="144">
        <f>V228*K228</f>
        <v>3.2955</v>
      </c>
      <c r="X228" s="144">
        <v>0</v>
      </c>
      <c r="Y228" s="144">
        <f>X228*K228</f>
        <v>0</v>
      </c>
      <c r="Z228" s="144">
        <v>0</v>
      </c>
      <c r="AA228" s="145">
        <f>Z228*K228</f>
        <v>0</v>
      </c>
      <c r="AR228" s="21" t="s">
        <v>156</v>
      </c>
      <c r="AT228" s="21" t="s">
        <v>152</v>
      </c>
      <c r="AU228" s="21" t="s">
        <v>96</v>
      </c>
      <c r="AY228" s="21" t="s">
        <v>151</v>
      </c>
      <c r="BE228" s="146">
        <f>IF(U228="základní",N228,0)</f>
        <v>0</v>
      </c>
      <c r="BF228" s="146">
        <f>IF(U228="snížená",N228,0)</f>
        <v>0</v>
      </c>
      <c r="BG228" s="146">
        <f>IF(U228="zákl. přenesená",N228,0)</f>
        <v>0</v>
      </c>
      <c r="BH228" s="146">
        <f>IF(U228="sníž. přenesená",N228,0)</f>
        <v>0</v>
      </c>
      <c r="BI228" s="146">
        <f>IF(U228="nulová",N228,0)</f>
        <v>0</v>
      </c>
      <c r="BJ228" s="21" t="s">
        <v>21</v>
      </c>
      <c r="BK228" s="146">
        <f>ROUND(L228*K228,2)</f>
        <v>0</v>
      </c>
      <c r="BL228" s="21" t="s">
        <v>156</v>
      </c>
      <c r="BM228" s="21" t="s">
        <v>285</v>
      </c>
    </row>
    <row r="229" spans="2:51" s="10" customFormat="1" ht="22.5" customHeight="1">
      <c r="B229" s="147"/>
      <c r="C229" s="148"/>
      <c r="D229" s="148"/>
      <c r="E229" s="149" t="s">
        <v>5</v>
      </c>
      <c r="F229" s="257" t="s">
        <v>286</v>
      </c>
      <c r="G229" s="258"/>
      <c r="H229" s="258"/>
      <c r="I229" s="258"/>
      <c r="J229" s="148"/>
      <c r="K229" s="150" t="s">
        <v>5</v>
      </c>
      <c r="L229" s="148"/>
      <c r="M229" s="148"/>
      <c r="N229" s="148"/>
      <c r="O229" s="148"/>
      <c r="P229" s="148"/>
      <c r="Q229" s="148"/>
      <c r="R229" s="151"/>
      <c r="T229" s="152"/>
      <c r="U229" s="148"/>
      <c r="V229" s="148"/>
      <c r="W229" s="148"/>
      <c r="X229" s="148"/>
      <c r="Y229" s="148"/>
      <c r="Z229" s="148"/>
      <c r="AA229" s="153"/>
      <c r="AT229" s="154" t="s">
        <v>159</v>
      </c>
      <c r="AU229" s="154" t="s">
        <v>96</v>
      </c>
      <c r="AV229" s="10" t="s">
        <v>21</v>
      </c>
      <c r="AW229" s="10" t="s">
        <v>36</v>
      </c>
      <c r="AX229" s="10" t="s">
        <v>79</v>
      </c>
      <c r="AY229" s="154" t="s">
        <v>151</v>
      </c>
    </row>
    <row r="230" spans="2:51" s="10" customFormat="1" ht="22.5" customHeight="1">
      <c r="B230" s="147"/>
      <c r="C230" s="148"/>
      <c r="D230" s="148"/>
      <c r="E230" s="149" t="s">
        <v>5</v>
      </c>
      <c r="F230" s="259" t="s">
        <v>160</v>
      </c>
      <c r="G230" s="260"/>
      <c r="H230" s="260"/>
      <c r="I230" s="260"/>
      <c r="J230" s="148"/>
      <c r="K230" s="150" t="s">
        <v>5</v>
      </c>
      <c r="L230" s="148"/>
      <c r="M230" s="148"/>
      <c r="N230" s="148"/>
      <c r="O230" s="148"/>
      <c r="P230" s="148"/>
      <c r="Q230" s="148"/>
      <c r="R230" s="151"/>
      <c r="T230" s="152"/>
      <c r="U230" s="148"/>
      <c r="V230" s="148"/>
      <c r="W230" s="148"/>
      <c r="X230" s="148"/>
      <c r="Y230" s="148"/>
      <c r="Z230" s="148"/>
      <c r="AA230" s="153"/>
      <c r="AT230" s="154" t="s">
        <v>159</v>
      </c>
      <c r="AU230" s="154" t="s">
        <v>96</v>
      </c>
      <c r="AV230" s="10" t="s">
        <v>21</v>
      </c>
      <c r="AW230" s="10" t="s">
        <v>36</v>
      </c>
      <c r="AX230" s="10" t="s">
        <v>79</v>
      </c>
      <c r="AY230" s="154" t="s">
        <v>151</v>
      </c>
    </row>
    <row r="231" spans="2:51" s="10" customFormat="1" ht="22.5" customHeight="1">
      <c r="B231" s="147"/>
      <c r="C231" s="148"/>
      <c r="D231" s="148"/>
      <c r="E231" s="149" t="s">
        <v>5</v>
      </c>
      <c r="F231" s="259" t="s">
        <v>161</v>
      </c>
      <c r="G231" s="260"/>
      <c r="H231" s="260"/>
      <c r="I231" s="260"/>
      <c r="J231" s="148"/>
      <c r="K231" s="150" t="s">
        <v>5</v>
      </c>
      <c r="L231" s="148"/>
      <c r="M231" s="148"/>
      <c r="N231" s="148"/>
      <c r="O231" s="148"/>
      <c r="P231" s="148"/>
      <c r="Q231" s="148"/>
      <c r="R231" s="151"/>
      <c r="T231" s="152"/>
      <c r="U231" s="148"/>
      <c r="V231" s="148"/>
      <c r="W231" s="148"/>
      <c r="X231" s="148"/>
      <c r="Y231" s="148"/>
      <c r="Z231" s="148"/>
      <c r="AA231" s="153"/>
      <c r="AT231" s="154" t="s">
        <v>159</v>
      </c>
      <c r="AU231" s="154" t="s">
        <v>96</v>
      </c>
      <c r="AV231" s="10" t="s">
        <v>21</v>
      </c>
      <c r="AW231" s="10" t="s">
        <v>36</v>
      </c>
      <c r="AX231" s="10" t="s">
        <v>79</v>
      </c>
      <c r="AY231" s="154" t="s">
        <v>151</v>
      </c>
    </row>
    <row r="232" spans="2:51" s="11" customFormat="1" ht="22.5" customHeight="1">
      <c r="B232" s="155"/>
      <c r="C232" s="156"/>
      <c r="D232" s="156"/>
      <c r="E232" s="157" t="s">
        <v>5</v>
      </c>
      <c r="F232" s="261" t="s">
        <v>287</v>
      </c>
      <c r="G232" s="262"/>
      <c r="H232" s="262"/>
      <c r="I232" s="262"/>
      <c r="J232" s="156"/>
      <c r="K232" s="158">
        <v>25.35</v>
      </c>
      <c r="L232" s="156"/>
      <c r="M232" s="156"/>
      <c r="N232" s="156"/>
      <c r="O232" s="156"/>
      <c r="P232" s="156"/>
      <c r="Q232" s="156"/>
      <c r="R232" s="159"/>
      <c r="T232" s="160"/>
      <c r="U232" s="156"/>
      <c r="V232" s="156"/>
      <c r="W232" s="156"/>
      <c r="X232" s="156"/>
      <c r="Y232" s="156"/>
      <c r="Z232" s="156"/>
      <c r="AA232" s="161"/>
      <c r="AT232" s="162" t="s">
        <v>159</v>
      </c>
      <c r="AU232" s="162" t="s">
        <v>96</v>
      </c>
      <c r="AV232" s="11" t="s">
        <v>96</v>
      </c>
      <c r="AW232" s="11" t="s">
        <v>36</v>
      </c>
      <c r="AX232" s="11" t="s">
        <v>21</v>
      </c>
      <c r="AY232" s="162" t="s">
        <v>151</v>
      </c>
    </row>
    <row r="233" spans="2:65" s="1" customFormat="1" ht="22.5" customHeight="1">
      <c r="B233" s="137"/>
      <c r="C233" s="179" t="s">
        <v>288</v>
      </c>
      <c r="D233" s="179" t="s">
        <v>255</v>
      </c>
      <c r="E233" s="180" t="s">
        <v>289</v>
      </c>
      <c r="F233" s="269" t="s">
        <v>290</v>
      </c>
      <c r="G233" s="269"/>
      <c r="H233" s="269"/>
      <c r="I233" s="269"/>
      <c r="J233" s="181" t="s">
        <v>197</v>
      </c>
      <c r="K233" s="182">
        <v>2.535</v>
      </c>
      <c r="L233" s="270">
        <v>0</v>
      </c>
      <c r="M233" s="270"/>
      <c r="N233" s="270">
        <f>ROUND(L233*K233,2)</f>
        <v>0</v>
      </c>
      <c r="O233" s="256"/>
      <c r="P233" s="256"/>
      <c r="Q233" s="256"/>
      <c r="R233" s="142"/>
      <c r="T233" s="143" t="s">
        <v>5</v>
      </c>
      <c r="U233" s="44" t="s">
        <v>44</v>
      </c>
      <c r="V233" s="144">
        <v>0</v>
      </c>
      <c r="W233" s="144">
        <f>V233*K233</f>
        <v>0</v>
      </c>
      <c r="X233" s="144">
        <v>0</v>
      </c>
      <c r="Y233" s="144">
        <f>X233*K233</f>
        <v>0</v>
      </c>
      <c r="Z233" s="144">
        <v>0</v>
      </c>
      <c r="AA233" s="145">
        <f>Z233*K233</f>
        <v>0</v>
      </c>
      <c r="AR233" s="21" t="s">
        <v>189</v>
      </c>
      <c r="AT233" s="21" t="s">
        <v>255</v>
      </c>
      <c r="AU233" s="21" t="s">
        <v>96</v>
      </c>
      <c r="AY233" s="21" t="s">
        <v>151</v>
      </c>
      <c r="BE233" s="146">
        <f>IF(U233="základní",N233,0)</f>
        <v>0</v>
      </c>
      <c r="BF233" s="146">
        <f>IF(U233="snížená",N233,0)</f>
        <v>0</v>
      </c>
      <c r="BG233" s="146">
        <f>IF(U233="zákl. přenesená",N233,0)</f>
        <v>0</v>
      </c>
      <c r="BH233" s="146">
        <f>IF(U233="sníž. přenesená",N233,0)</f>
        <v>0</v>
      </c>
      <c r="BI233" s="146">
        <f>IF(U233="nulová",N233,0)</f>
        <v>0</v>
      </c>
      <c r="BJ233" s="21" t="s">
        <v>21</v>
      </c>
      <c r="BK233" s="146">
        <f>ROUND(L233*K233,2)</f>
        <v>0</v>
      </c>
      <c r="BL233" s="21" t="s">
        <v>156</v>
      </c>
      <c r="BM233" s="21" t="s">
        <v>291</v>
      </c>
    </row>
    <row r="234" spans="2:51" s="11" customFormat="1" ht="22.5" customHeight="1">
      <c r="B234" s="155"/>
      <c r="C234" s="156"/>
      <c r="D234" s="156"/>
      <c r="E234" s="157" t="s">
        <v>5</v>
      </c>
      <c r="F234" s="265" t="s">
        <v>292</v>
      </c>
      <c r="G234" s="266"/>
      <c r="H234" s="266"/>
      <c r="I234" s="266"/>
      <c r="J234" s="156"/>
      <c r="K234" s="158">
        <v>2.535</v>
      </c>
      <c r="L234" s="156"/>
      <c r="M234" s="156"/>
      <c r="N234" s="156"/>
      <c r="O234" s="156"/>
      <c r="P234" s="156"/>
      <c r="Q234" s="156"/>
      <c r="R234" s="159"/>
      <c r="T234" s="160"/>
      <c r="U234" s="156"/>
      <c r="V234" s="156"/>
      <c r="W234" s="156"/>
      <c r="X234" s="156"/>
      <c r="Y234" s="156"/>
      <c r="Z234" s="156"/>
      <c r="AA234" s="161"/>
      <c r="AT234" s="162" t="s">
        <v>159</v>
      </c>
      <c r="AU234" s="162" t="s">
        <v>96</v>
      </c>
      <c r="AV234" s="11" t="s">
        <v>96</v>
      </c>
      <c r="AW234" s="11" t="s">
        <v>36</v>
      </c>
      <c r="AX234" s="11" t="s">
        <v>21</v>
      </c>
      <c r="AY234" s="162" t="s">
        <v>151</v>
      </c>
    </row>
    <row r="235" spans="2:65" s="1" customFormat="1" ht="31.5" customHeight="1">
      <c r="B235" s="137"/>
      <c r="C235" s="138" t="s">
        <v>293</v>
      </c>
      <c r="D235" s="138" t="s">
        <v>152</v>
      </c>
      <c r="E235" s="139" t="s">
        <v>294</v>
      </c>
      <c r="F235" s="255" t="s">
        <v>295</v>
      </c>
      <c r="G235" s="255"/>
      <c r="H235" s="255"/>
      <c r="I235" s="255"/>
      <c r="J235" s="140" t="s">
        <v>155</v>
      </c>
      <c r="K235" s="141">
        <v>25.35</v>
      </c>
      <c r="L235" s="256">
        <v>0</v>
      </c>
      <c r="M235" s="256"/>
      <c r="N235" s="256">
        <f>ROUND(L235*K235,2)</f>
        <v>0</v>
      </c>
      <c r="O235" s="256"/>
      <c r="P235" s="256"/>
      <c r="Q235" s="256"/>
      <c r="R235" s="142"/>
      <c r="T235" s="143" t="s">
        <v>5</v>
      </c>
      <c r="U235" s="44" t="s">
        <v>44</v>
      </c>
      <c r="V235" s="144">
        <v>0.058</v>
      </c>
      <c r="W235" s="144">
        <f>V235*K235</f>
        <v>1.4703000000000002</v>
      </c>
      <c r="X235" s="144">
        <v>0</v>
      </c>
      <c r="Y235" s="144">
        <f>X235*K235</f>
        <v>0</v>
      </c>
      <c r="Z235" s="144">
        <v>0</v>
      </c>
      <c r="AA235" s="145">
        <f>Z235*K235</f>
        <v>0</v>
      </c>
      <c r="AR235" s="21" t="s">
        <v>156</v>
      </c>
      <c r="AT235" s="21" t="s">
        <v>152</v>
      </c>
      <c r="AU235" s="21" t="s">
        <v>96</v>
      </c>
      <c r="AY235" s="21" t="s">
        <v>151</v>
      </c>
      <c r="BE235" s="146">
        <f>IF(U235="základní",N235,0)</f>
        <v>0</v>
      </c>
      <c r="BF235" s="146">
        <f>IF(U235="snížená",N235,0)</f>
        <v>0</v>
      </c>
      <c r="BG235" s="146">
        <f>IF(U235="zákl. přenesená",N235,0)</f>
        <v>0</v>
      </c>
      <c r="BH235" s="146">
        <f>IF(U235="sníž. přenesená",N235,0)</f>
        <v>0</v>
      </c>
      <c r="BI235" s="146">
        <f>IF(U235="nulová",N235,0)</f>
        <v>0</v>
      </c>
      <c r="BJ235" s="21" t="s">
        <v>21</v>
      </c>
      <c r="BK235" s="146">
        <f>ROUND(L235*K235,2)</f>
        <v>0</v>
      </c>
      <c r="BL235" s="21" t="s">
        <v>156</v>
      </c>
      <c r="BM235" s="21" t="s">
        <v>296</v>
      </c>
    </row>
    <row r="236" spans="2:51" s="11" customFormat="1" ht="22.5" customHeight="1">
      <c r="B236" s="155"/>
      <c r="C236" s="156"/>
      <c r="D236" s="156"/>
      <c r="E236" s="157" t="s">
        <v>5</v>
      </c>
      <c r="F236" s="265" t="s">
        <v>287</v>
      </c>
      <c r="G236" s="266"/>
      <c r="H236" s="266"/>
      <c r="I236" s="266"/>
      <c r="J236" s="156"/>
      <c r="K236" s="158">
        <v>25.35</v>
      </c>
      <c r="L236" s="156"/>
      <c r="M236" s="156"/>
      <c r="N236" s="156"/>
      <c r="O236" s="156"/>
      <c r="P236" s="156"/>
      <c r="Q236" s="156"/>
      <c r="R236" s="159"/>
      <c r="T236" s="160"/>
      <c r="U236" s="156"/>
      <c r="V236" s="156"/>
      <c r="W236" s="156"/>
      <c r="X236" s="156"/>
      <c r="Y236" s="156"/>
      <c r="Z236" s="156"/>
      <c r="AA236" s="161"/>
      <c r="AT236" s="162" t="s">
        <v>159</v>
      </c>
      <c r="AU236" s="162" t="s">
        <v>96</v>
      </c>
      <c r="AV236" s="11" t="s">
        <v>96</v>
      </c>
      <c r="AW236" s="11" t="s">
        <v>36</v>
      </c>
      <c r="AX236" s="11" t="s">
        <v>21</v>
      </c>
      <c r="AY236" s="162" t="s">
        <v>151</v>
      </c>
    </row>
    <row r="237" spans="2:65" s="1" customFormat="1" ht="22.5" customHeight="1">
      <c r="B237" s="137"/>
      <c r="C237" s="179" t="s">
        <v>297</v>
      </c>
      <c r="D237" s="179" t="s">
        <v>255</v>
      </c>
      <c r="E237" s="180" t="s">
        <v>298</v>
      </c>
      <c r="F237" s="269" t="s">
        <v>299</v>
      </c>
      <c r="G237" s="269"/>
      <c r="H237" s="269"/>
      <c r="I237" s="269"/>
      <c r="J237" s="181" t="s">
        <v>300</v>
      </c>
      <c r="K237" s="182">
        <v>2.144</v>
      </c>
      <c r="L237" s="270">
        <v>0</v>
      </c>
      <c r="M237" s="270"/>
      <c r="N237" s="270">
        <f>ROUND(L237*K237,2)</f>
        <v>0</v>
      </c>
      <c r="O237" s="256"/>
      <c r="P237" s="256"/>
      <c r="Q237" s="256"/>
      <c r="R237" s="142"/>
      <c r="T237" s="143" t="s">
        <v>5</v>
      </c>
      <c r="U237" s="44" t="s">
        <v>44</v>
      </c>
      <c r="V237" s="144">
        <v>0</v>
      </c>
      <c r="W237" s="144">
        <f>V237*K237</f>
        <v>0</v>
      </c>
      <c r="X237" s="144">
        <v>0.001</v>
      </c>
      <c r="Y237" s="144">
        <f>X237*K237</f>
        <v>0.002144</v>
      </c>
      <c r="Z237" s="144">
        <v>0</v>
      </c>
      <c r="AA237" s="145">
        <f>Z237*K237</f>
        <v>0</v>
      </c>
      <c r="AR237" s="21" t="s">
        <v>189</v>
      </c>
      <c r="AT237" s="21" t="s">
        <v>255</v>
      </c>
      <c r="AU237" s="21" t="s">
        <v>96</v>
      </c>
      <c r="AY237" s="21" t="s">
        <v>151</v>
      </c>
      <c r="BE237" s="146">
        <f>IF(U237="základní",N237,0)</f>
        <v>0</v>
      </c>
      <c r="BF237" s="146">
        <f>IF(U237="snížená",N237,0)</f>
        <v>0</v>
      </c>
      <c r="BG237" s="146">
        <f>IF(U237="zákl. přenesená",N237,0)</f>
        <v>0</v>
      </c>
      <c r="BH237" s="146">
        <f>IF(U237="sníž. přenesená",N237,0)</f>
        <v>0</v>
      </c>
      <c r="BI237" s="146">
        <f>IF(U237="nulová",N237,0)</f>
        <v>0</v>
      </c>
      <c r="BJ237" s="21" t="s">
        <v>21</v>
      </c>
      <c r="BK237" s="146">
        <f>ROUND(L237*K237,2)</f>
        <v>0</v>
      </c>
      <c r="BL237" s="21" t="s">
        <v>156</v>
      </c>
      <c r="BM237" s="21" t="s">
        <v>301</v>
      </c>
    </row>
    <row r="238" spans="2:63" s="9" customFormat="1" ht="29.85" customHeight="1">
      <c r="B238" s="126"/>
      <c r="C238" s="127"/>
      <c r="D238" s="136" t="s">
        <v>109</v>
      </c>
      <c r="E238" s="136"/>
      <c r="F238" s="136"/>
      <c r="G238" s="136"/>
      <c r="H238" s="136"/>
      <c r="I238" s="136"/>
      <c r="J238" s="136"/>
      <c r="K238" s="136"/>
      <c r="L238" s="136"/>
      <c r="M238" s="136"/>
      <c r="N238" s="271">
        <f>BK238</f>
        <v>0</v>
      </c>
      <c r="O238" s="272"/>
      <c r="P238" s="272"/>
      <c r="Q238" s="272"/>
      <c r="R238" s="129"/>
      <c r="T238" s="130"/>
      <c r="U238" s="127"/>
      <c r="V238" s="127"/>
      <c r="W238" s="131">
        <f>SUM(W239:W244)</f>
        <v>0.37205</v>
      </c>
      <c r="X238" s="127"/>
      <c r="Y238" s="131">
        <f>SUM(Y239:Y244)</f>
        <v>0.886594</v>
      </c>
      <c r="Z238" s="127"/>
      <c r="AA238" s="132">
        <f>SUM(AA239:AA244)</f>
        <v>0</v>
      </c>
      <c r="AR238" s="133" t="s">
        <v>21</v>
      </c>
      <c r="AT238" s="134" t="s">
        <v>78</v>
      </c>
      <c r="AU238" s="134" t="s">
        <v>21</v>
      </c>
      <c r="AY238" s="133" t="s">
        <v>151</v>
      </c>
      <c r="BK238" s="135">
        <f>SUM(BK239:BK244)</f>
        <v>0</v>
      </c>
    </row>
    <row r="239" spans="2:65" s="1" customFormat="1" ht="31.5" customHeight="1">
      <c r="B239" s="137"/>
      <c r="C239" s="138" t="s">
        <v>302</v>
      </c>
      <c r="D239" s="138" t="s">
        <v>152</v>
      </c>
      <c r="E239" s="139" t="s">
        <v>303</v>
      </c>
      <c r="F239" s="255" t="s">
        <v>304</v>
      </c>
      <c r="G239" s="255"/>
      <c r="H239" s="255"/>
      <c r="I239" s="255"/>
      <c r="J239" s="140" t="s">
        <v>197</v>
      </c>
      <c r="K239" s="141">
        <v>0.306</v>
      </c>
      <c r="L239" s="256">
        <v>0</v>
      </c>
      <c r="M239" s="256"/>
      <c r="N239" s="256">
        <f>ROUND(L239*K239,2)</f>
        <v>0</v>
      </c>
      <c r="O239" s="256"/>
      <c r="P239" s="256"/>
      <c r="Q239" s="256"/>
      <c r="R239" s="142"/>
      <c r="T239" s="143" t="s">
        <v>5</v>
      </c>
      <c r="U239" s="44" t="s">
        <v>44</v>
      </c>
      <c r="V239" s="144">
        <v>1.025</v>
      </c>
      <c r="W239" s="144">
        <f>V239*K239</f>
        <v>0.31365</v>
      </c>
      <c r="X239" s="144">
        <v>2.16</v>
      </c>
      <c r="Y239" s="144">
        <f>X239*K239</f>
        <v>0.66096</v>
      </c>
      <c r="Z239" s="144">
        <v>0</v>
      </c>
      <c r="AA239" s="145">
        <f>Z239*K239</f>
        <v>0</v>
      </c>
      <c r="AR239" s="21" t="s">
        <v>156</v>
      </c>
      <c r="AT239" s="21" t="s">
        <v>152</v>
      </c>
      <c r="AU239" s="21" t="s">
        <v>96</v>
      </c>
      <c r="AY239" s="21" t="s">
        <v>151</v>
      </c>
      <c r="BE239" s="146">
        <f>IF(U239="základní",N239,0)</f>
        <v>0</v>
      </c>
      <c r="BF239" s="146">
        <f>IF(U239="snížená",N239,0)</f>
        <v>0</v>
      </c>
      <c r="BG239" s="146">
        <f>IF(U239="zákl. přenesená",N239,0)</f>
        <v>0</v>
      </c>
      <c r="BH239" s="146">
        <f>IF(U239="sníž. přenesená",N239,0)</f>
        <v>0</v>
      </c>
      <c r="BI239" s="146">
        <f>IF(U239="nulová",N239,0)</f>
        <v>0</v>
      </c>
      <c r="BJ239" s="21" t="s">
        <v>21</v>
      </c>
      <c r="BK239" s="146">
        <f>ROUND(L239*K239,2)</f>
        <v>0</v>
      </c>
      <c r="BL239" s="21" t="s">
        <v>156</v>
      </c>
      <c r="BM239" s="21" t="s">
        <v>305</v>
      </c>
    </row>
    <row r="240" spans="2:51" s="10" customFormat="1" ht="22.5" customHeight="1">
      <c r="B240" s="147"/>
      <c r="C240" s="148"/>
      <c r="D240" s="148"/>
      <c r="E240" s="149" t="s">
        <v>5</v>
      </c>
      <c r="F240" s="257" t="s">
        <v>207</v>
      </c>
      <c r="G240" s="258"/>
      <c r="H240" s="258"/>
      <c r="I240" s="258"/>
      <c r="J240" s="148"/>
      <c r="K240" s="150" t="s">
        <v>5</v>
      </c>
      <c r="L240" s="148"/>
      <c r="M240" s="148"/>
      <c r="N240" s="148"/>
      <c r="O240" s="148"/>
      <c r="P240" s="148"/>
      <c r="Q240" s="148"/>
      <c r="R240" s="151"/>
      <c r="T240" s="152"/>
      <c r="U240" s="148"/>
      <c r="V240" s="148"/>
      <c r="W240" s="148"/>
      <c r="X240" s="148"/>
      <c r="Y240" s="148"/>
      <c r="Z240" s="148"/>
      <c r="AA240" s="153"/>
      <c r="AT240" s="154" t="s">
        <v>159</v>
      </c>
      <c r="AU240" s="154" t="s">
        <v>96</v>
      </c>
      <c r="AV240" s="10" t="s">
        <v>21</v>
      </c>
      <c r="AW240" s="10" t="s">
        <v>36</v>
      </c>
      <c r="AX240" s="10" t="s">
        <v>79</v>
      </c>
      <c r="AY240" s="154" t="s">
        <v>151</v>
      </c>
    </row>
    <row r="241" spans="2:51" s="11" customFormat="1" ht="22.5" customHeight="1">
      <c r="B241" s="155"/>
      <c r="C241" s="156"/>
      <c r="D241" s="156"/>
      <c r="E241" s="157" t="s">
        <v>5</v>
      </c>
      <c r="F241" s="261" t="s">
        <v>306</v>
      </c>
      <c r="G241" s="262"/>
      <c r="H241" s="262"/>
      <c r="I241" s="262"/>
      <c r="J241" s="156"/>
      <c r="K241" s="158">
        <v>0.306</v>
      </c>
      <c r="L241" s="156"/>
      <c r="M241" s="156"/>
      <c r="N241" s="156"/>
      <c r="O241" s="156"/>
      <c r="P241" s="156"/>
      <c r="Q241" s="156"/>
      <c r="R241" s="159"/>
      <c r="T241" s="160"/>
      <c r="U241" s="156"/>
      <c r="V241" s="156"/>
      <c r="W241" s="156"/>
      <c r="X241" s="156"/>
      <c r="Y241" s="156"/>
      <c r="Z241" s="156"/>
      <c r="AA241" s="161"/>
      <c r="AT241" s="162" t="s">
        <v>159</v>
      </c>
      <c r="AU241" s="162" t="s">
        <v>96</v>
      </c>
      <c r="AV241" s="11" t="s">
        <v>96</v>
      </c>
      <c r="AW241" s="11" t="s">
        <v>36</v>
      </c>
      <c r="AX241" s="11" t="s">
        <v>21</v>
      </c>
      <c r="AY241" s="162" t="s">
        <v>151</v>
      </c>
    </row>
    <row r="242" spans="2:65" s="1" customFormat="1" ht="22.5" customHeight="1">
      <c r="B242" s="137"/>
      <c r="C242" s="138" t="s">
        <v>307</v>
      </c>
      <c r="D242" s="138" t="s">
        <v>152</v>
      </c>
      <c r="E242" s="139" t="s">
        <v>308</v>
      </c>
      <c r="F242" s="255" t="s">
        <v>309</v>
      </c>
      <c r="G242" s="255"/>
      <c r="H242" s="255"/>
      <c r="I242" s="255"/>
      <c r="J242" s="140" t="s">
        <v>197</v>
      </c>
      <c r="K242" s="141">
        <v>0.1</v>
      </c>
      <c r="L242" s="256">
        <v>0</v>
      </c>
      <c r="M242" s="256"/>
      <c r="N242" s="256">
        <f>ROUND(L242*K242,2)</f>
        <v>0</v>
      </c>
      <c r="O242" s="256"/>
      <c r="P242" s="256"/>
      <c r="Q242" s="256"/>
      <c r="R242" s="142"/>
      <c r="T242" s="143" t="s">
        <v>5</v>
      </c>
      <c r="U242" s="44" t="s">
        <v>44</v>
      </c>
      <c r="V242" s="144">
        <v>0.584</v>
      </c>
      <c r="W242" s="144">
        <f>V242*K242</f>
        <v>0.0584</v>
      </c>
      <c r="X242" s="144">
        <v>2.25634</v>
      </c>
      <c r="Y242" s="144">
        <f>X242*K242</f>
        <v>0.225634</v>
      </c>
      <c r="Z242" s="144">
        <v>0</v>
      </c>
      <c r="AA242" s="145">
        <f>Z242*K242</f>
        <v>0</v>
      </c>
      <c r="AR242" s="21" t="s">
        <v>156</v>
      </c>
      <c r="AT242" s="21" t="s">
        <v>152</v>
      </c>
      <c r="AU242" s="21" t="s">
        <v>96</v>
      </c>
      <c r="AY242" s="21" t="s">
        <v>151</v>
      </c>
      <c r="BE242" s="146">
        <f>IF(U242="základní",N242,0)</f>
        <v>0</v>
      </c>
      <c r="BF242" s="146">
        <f>IF(U242="snížená",N242,0)</f>
        <v>0</v>
      </c>
      <c r="BG242" s="146">
        <f>IF(U242="zákl. přenesená",N242,0)</f>
        <v>0</v>
      </c>
      <c r="BH242" s="146">
        <f>IF(U242="sníž. přenesená",N242,0)</f>
        <v>0</v>
      </c>
      <c r="BI242" s="146">
        <f>IF(U242="nulová",N242,0)</f>
        <v>0</v>
      </c>
      <c r="BJ242" s="21" t="s">
        <v>21</v>
      </c>
      <c r="BK242" s="146">
        <f>ROUND(L242*K242,2)</f>
        <v>0</v>
      </c>
      <c r="BL242" s="21" t="s">
        <v>156</v>
      </c>
      <c r="BM242" s="21" t="s">
        <v>310</v>
      </c>
    </row>
    <row r="243" spans="2:51" s="10" customFormat="1" ht="22.5" customHeight="1">
      <c r="B243" s="147"/>
      <c r="C243" s="148"/>
      <c r="D243" s="148"/>
      <c r="E243" s="149" t="s">
        <v>5</v>
      </c>
      <c r="F243" s="257" t="s">
        <v>207</v>
      </c>
      <c r="G243" s="258"/>
      <c r="H243" s="258"/>
      <c r="I243" s="258"/>
      <c r="J243" s="148"/>
      <c r="K243" s="150" t="s">
        <v>5</v>
      </c>
      <c r="L243" s="148"/>
      <c r="M243" s="148"/>
      <c r="N243" s="148"/>
      <c r="O243" s="148"/>
      <c r="P243" s="148"/>
      <c r="Q243" s="148"/>
      <c r="R243" s="151"/>
      <c r="T243" s="152"/>
      <c r="U243" s="148"/>
      <c r="V243" s="148"/>
      <c r="W243" s="148"/>
      <c r="X243" s="148"/>
      <c r="Y243" s="148"/>
      <c r="Z243" s="148"/>
      <c r="AA243" s="153"/>
      <c r="AT243" s="154" t="s">
        <v>159</v>
      </c>
      <c r="AU243" s="154" t="s">
        <v>96</v>
      </c>
      <c r="AV243" s="10" t="s">
        <v>21</v>
      </c>
      <c r="AW243" s="10" t="s">
        <v>36</v>
      </c>
      <c r="AX243" s="10" t="s">
        <v>79</v>
      </c>
      <c r="AY243" s="154" t="s">
        <v>151</v>
      </c>
    </row>
    <row r="244" spans="2:51" s="11" customFormat="1" ht="22.5" customHeight="1">
      <c r="B244" s="155"/>
      <c r="C244" s="156"/>
      <c r="D244" s="156"/>
      <c r="E244" s="157" t="s">
        <v>5</v>
      </c>
      <c r="F244" s="261" t="s">
        <v>311</v>
      </c>
      <c r="G244" s="262"/>
      <c r="H244" s="262"/>
      <c r="I244" s="262"/>
      <c r="J244" s="156"/>
      <c r="K244" s="158">
        <v>0.1</v>
      </c>
      <c r="L244" s="156"/>
      <c r="M244" s="156"/>
      <c r="N244" s="156"/>
      <c r="O244" s="156"/>
      <c r="P244" s="156"/>
      <c r="Q244" s="156"/>
      <c r="R244" s="159"/>
      <c r="T244" s="160"/>
      <c r="U244" s="156"/>
      <c r="V244" s="156"/>
      <c r="W244" s="156"/>
      <c r="X244" s="156"/>
      <c r="Y244" s="156"/>
      <c r="Z244" s="156"/>
      <c r="AA244" s="161"/>
      <c r="AT244" s="162" t="s">
        <v>159</v>
      </c>
      <c r="AU244" s="162" t="s">
        <v>96</v>
      </c>
      <c r="AV244" s="11" t="s">
        <v>96</v>
      </c>
      <c r="AW244" s="11" t="s">
        <v>36</v>
      </c>
      <c r="AX244" s="11" t="s">
        <v>21</v>
      </c>
      <c r="AY244" s="162" t="s">
        <v>151</v>
      </c>
    </row>
    <row r="245" spans="2:63" s="9" customFormat="1" ht="29.85" customHeight="1">
      <c r="B245" s="126"/>
      <c r="C245" s="127"/>
      <c r="D245" s="136" t="s">
        <v>110</v>
      </c>
      <c r="E245" s="136"/>
      <c r="F245" s="136"/>
      <c r="G245" s="136"/>
      <c r="H245" s="136"/>
      <c r="I245" s="136"/>
      <c r="J245" s="136"/>
      <c r="K245" s="136"/>
      <c r="L245" s="136"/>
      <c r="M245" s="136"/>
      <c r="N245" s="275">
        <f>BK245</f>
        <v>0</v>
      </c>
      <c r="O245" s="276"/>
      <c r="P245" s="276"/>
      <c r="Q245" s="276"/>
      <c r="R245" s="129"/>
      <c r="T245" s="130"/>
      <c r="U245" s="127"/>
      <c r="V245" s="127"/>
      <c r="W245" s="131">
        <f>SUM(W246:W250)</f>
        <v>0.9500000000000001</v>
      </c>
      <c r="X245" s="127"/>
      <c r="Y245" s="131">
        <f>SUM(Y246:Y250)</f>
        <v>0.01539</v>
      </c>
      <c r="Z245" s="127"/>
      <c r="AA245" s="132">
        <f>SUM(AA246:AA250)</f>
        <v>0</v>
      </c>
      <c r="AR245" s="133" t="s">
        <v>21</v>
      </c>
      <c r="AT245" s="134" t="s">
        <v>78</v>
      </c>
      <c r="AU245" s="134" t="s">
        <v>21</v>
      </c>
      <c r="AY245" s="133" t="s">
        <v>151</v>
      </c>
      <c r="BK245" s="135">
        <f>SUM(BK246:BK250)</f>
        <v>0</v>
      </c>
    </row>
    <row r="246" spans="2:65" s="1" customFormat="1" ht="22.5" customHeight="1">
      <c r="B246" s="137"/>
      <c r="C246" s="138" t="s">
        <v>312</v>
      </c>
      <c r="D246" s="138" t="s">
        <v>152</v>
      </c>
      <c r="E246" s="139" t="s">
        <v>313</v>
      </c>
      <c r="F246" s="255" t="s">
        <v>314</v>
      </c>
      <c r="G246" s="255"/>
      <c r="H246" s="255"/>
      <c r="I246" s="255"/>
      <c r="J246" s="140" t="s">
        <v>186</v>
      </c>
      <c r="K246" s="141">
        <v>19</v>
      </c>
      <c r="L246" s="256">
        <v>0</v>
      </c>
      <c r="M246" s="256"/>
      <c r="N246" s="256">
        <f>ROUND(L246*K246,2)</f>
        <v>0</v>
      </c>
      <c r="O246" s="256"/>
      <c r="P246" s="256"/>
      <c r="Q246" s="256"/>
      <c r="R246" s="142"/>
      <c r="T246" s="143" t="s">
        <v>5</v>
      </c>
      <c r="U246" s="44" t="s">
        <v>44</v>
      </c>
      <c r="V246" s="144">
        <v>0.05</v>
      </c>
      <c r="W246" s="144">
        <f>V246*K246</f>
        <v>0.9500000000000001</v>
      </c>
      <c r="X246" s="144">
        <v>0.00081</v>
      </c>
      <c r="Y246" s="144">
        <f>X246*K246</f>
        <v>0.01539</v>
      </c>
      <c r="Z246" s="144">
        <v>0</v>
      </c>
      <c r="AA246" s="145">
        <f>Z246*K246</f>
        <v>0</v>
      </c>
      <c r="AR246" s="21" t="s">
        <v>156</v>
      </c>
      <c r="AT246" s="21" t="s">
        <v>152</v>
      </c>
      <c r="AU246" s="21" t="s">
        <v>96</v>
      </c>
      <c r="AY246" s="21" t="s">
        <v>151</v>
      </c>
      <c r="BE246" s="146">
        <f>IF(U246="základní",N246,0)</f>
        <v>0</v>
      </c>
      <c r="BF246" s="146">
        <f>IF(U246="snížená",N246,0)</f>
        <v>0</v>
      </c>
      <c r="BG246" s="146">
        <f>IF(U246="zákl. přenesená",N246,0)</f>
        <v>0</v>
      </c>
      <c r="BH246" s="146">
        <f>IF(U246="sníž. přenesená",N246,0)</f>
        <v>0</v>
      </c>
      <c r="BI246" s="146">
        <f>IF(U246="nulová",N246,0)</f>
        <v>0</v>
      </c>
      <c r="BJ246" s="21" t="s">
        <v>21</v>
      </c>
      <c r="BK246" s="146">
        <f>ROUND(L246*K246,2)</f>
        <v>0</v>
      </c>
      <c r="BL246" s="21" t="s">
        <v>156</v>
      </c>
      <c r="BM246" s="21" t="s">
        <v>315</v>
      </c>
    </row>
    <row r="247" spans="2:51" s="10" customFormat="1" ht="22.5" customHeight="1">
      <c r="B247" s="147"/>
      <c r="C247" s="148"/>
      <c r="D247" s="148"/>
      <c r="E247" s="149" t="s">
        <v>5</v>
      </c>
      <c r="F247" s="257" t="s">
        <v>158</v>
      </c>
      <c r="G247" s="258"/>
      <c r="H247" s="258"/>
      <c r="I247" s="258"/>
      <c r="J247" s="148"/>
      <c r="K247" s="150" t="s">
        <v>5</v>
      </c>
      <c r="L247" s="148"/>
      <c r="M247" s="148"/>
      <c r="N247" s="148"/>
      <c r="O247" s="148"/>
      <c r="P247" s="148"/>
      <c r="Q247" s="148"/>
      <c r="R247" s="151"/>
      <c r="T247" s="152"/>
      <c r="U247" s="148"/>
      <c r="V247" s="148"/>
      <c r="W247" s="148"/>
      <c r="X247" s="148"/>
      <c r="Y247" s="148"/>
      <c r="Z247" s="148"/>
      <c r="AA247" s="153"/>
      <c r="AT247" s="154" t="s">
        <v>159</v>
      </c>
      <c r="AU247" s="154" t="s">
        <v>96</v>
      </c>
      <c r="AV247" s="10" t="s">
        <v>21</v>
      </c>
      <c r="AW247" s="10" t="s">
        <v>36</v>
      </c>
      <c r="AX247" s="10" t="s">
        <v>79</v>
      </c>
      <c r="AY247" s="154" t="s">
        <v>151</v>
      </c>
    </row>
    <row r="248" spans="2:51" s="10" customFormat="1" ht="22.5" customHeight="1">
      <c r="B248" s="147"/>
      <c r="C248" s="148"/>
      <c r="D248" s="148"/>
      <c r="E248" s="149" t="s">
        <v>5</v>
      </c>
      <c r="F248" s="259" t="s">
        <v>160</v>
      </c>
      <c r="G248" s="260"/>
      <c r="H248" s="260"/>
      <c r="I248" s="260"/>
      <c r="J248" s="148"/>
      <c r="K248" s="150" t="s">
        <v>5</v>
      </c>
      <c r="L248" s="148"/>
      <c r="M248" s="148"/>
      <c r="N248" s="148"/>
      <c r="O248" s="148"/>
      <c r="P248" s="148"/>
      <c r="Q248" s="148"/>
      <c r="R248" s="151"/>
      <c r="T248" s="152"/>
      <c r="U248" s="148"/>
      <c r="V248" s="148"/>
      <c r="W248" s="148"/>
      <c r="X248" s="148"/>
      <c r="Y248" s="148"/>
      <c r="Z248" s="148"/>
      <c r="AA248" s="153"/>
      <c r="AT248" s="154" t="s">
        <v>159</v>
      </c>
      <c r="AU248" s="154" t="s">
        <v>96</v>
      </c>
      <c r="AV248" s="10" t="s">
        <v>21</v>
      </c>
      <c r="AW248" s="10" t="s">
        <v>36</v>
      </c>
      <c r="AX248" s="10" t="s">
        <v>79</v>
      </c>
      <c r="AY248" s="154" t="s">
        <v>151</v>
      </c>
    </row>
    <row r="249" spans="2:51" s="10" customFormat="1" ht="22.5" customHeight="1">
      <c r="B249" s="147"/>
      <c r="C249" s="148"/>
      <c r="D249" s="148"/>
      <c r="E249" s="149" t="s">
        <v>5</v>
      </c>
      <c r="F249" s="259" t="s">
        <v>161</v>
      </c>
      <c r="G249" s="260"/>
      <c r="H249" s="260"/>
      <c r="I249" s="260"/>
      <c r="J249" s="148"/>
      <c r="K249" s="150" t="s">
        <v>5</v>
      </c>
      <c r="L249" s="148"/>
      <c r="M249" s="148"/>
      <c r="N249" s="148"/>
      <c r="O249" s="148"/>
      <c r="P249" s="148"/>
      <c r="Q249" s="148"/>
      <c r="R249" s="151"/>
      <c r="T249" s="152"/>
      <c r="U249" s="148"/>
      <c r="V249" s="148"/>
      <c r="W249" s="148"/>
      <c r="X249" s="148"/>
      <c r="Y249" s="148"/>
      <c r="Z249" s="148"/>
      <c r="AA249" s="153"/>
      <c r="AT249" s="154" t="s">
        <v>159</v>
      </c>
      <c r="AU249" s="154" t="s">
        <v>96</v>
      </c>
      <c r="AV249" s="10" t="s">
        <v>21</v>
      </c>
      <c r="AW249" s="10" t="s">
        <v>36</v>
      </c>
      <c r="AX249" s="10" t="s">
        <v>79</v>
      </c>
      <c r="AY249" s="154" t="s">
        <v>151</v>
      </c>
    </row>
    <row r="250" spans="2:51" s="11" customFormat="1" ht="22.5" customHeight="1">
      <c r="B250" s="155"/>
      <c r="C250" s="156"/>
      <c r="D250" s="156"/>
      <c r="E250" s="157" t="s">
        <v>5</v>
      </c>
      <c r="F250" s="261" t="s">
        <v>316</v>
      </c>
      <c r="G250" s="262"/>
      <c r="H250" s="262"/>
      <c r="I250" s="262"/>
      <c r="J250" s="156"/>
      <c r="K250" s="158">
        <v>19</v>
      </c>
      <c r="L250" s="156"/>
      <c r="M250" s="156"/>
      <c r="N250" s="156"/>
      <c r="O250" s="156"/>
      <c r="P250" s="156"/>
      <c r="Q250" s="156"/>
      <c r="R250" s="159"/>
      <c r="T250" s="160"/>
      <c r="U250" s="156"/>
      <c r="V250" s="156"/>
      <c r="W250" s="156"/>
      <c r="X250" s="156"/>
      <c r="Y250" s="156"/>
      <c r="Z250" s="156"/>
      <c r="AA250" s="161"/>
      <c r="AT250" s="162" t="s">
        <v>159</v>
      </c>
      <c r="AU250" s="162" t="s">
        <v>96</v>
      </c>
      <c r="AV250" s="11" t="s">
        <v>96</v>
      </c>
      <c r="AW250" s="11" t="s">
        <v>36</v>
      </c>
      <c r="AX250" s="11" t="s">
        <v>21</v>
      </c>
      <c r="AY250" s="162" t="s">
        <v>151</v>
      </c>
    </row>
    <row r="251" spans="2:63" s="9" customFormat="1" ht="29.85" customHeight="1">
      <c r="B251" s="126"/>
      <c r="C251" s="127"/>
      <c r="D251" s="136" t="s">
        <v>111</v>
      </c>
      <c r="E251" s="136"/>
      <c r="F251" s="136"/>
      <c r="G251" s="136"/>
      <c r="H251" s="136"/>
      <c r="I251" s="136"/>
      <c r="J251" s="136"/>
      <c r="K251" s="136"/>
      <c r="L251" s="136"/>
      <c r="M251" s="136"/>
      <c r="N251" s="275">
        <f>BK251</f>
        <v>0</v>
      </c>
      <c r="O251" s="276"/>
      <c r="P251" s="276"/>
      <c r="Q251" s="276"/>
      <c r="R251" s="129"/>
      <c r="T251" s="130"/>
      <c r="U251" s="127"/>
      <c r="V251" s="127"/>
      <c r="W251" s="131">
        <f>SUM(W252:W256)</f>
        <v>0.42144</v>
      </c>
      <c r="X251" s="127"/>
      <c r="Y251" s="131">
        <f>SUM(Y252:Y256)</f>
        <v>0</v>
      </c>
      <c r="Z251" s="127"/>
      <c r="AA251" s="132">
        <f>SUM(AA252:AA256)</f>
        <v>0</v>
      </c>
      <c r="AR251" s="133" t="s">
        <v>21</v>
      </c>
      <c r="AT251" s="134" t="s">
        <v>78</v>
      </c>
      <c r="AU251" s="134" t="s">
        <v>21</v>
      </c>
      <c r="AY251" s="133" t="s">
        <v>151</v>
      </c>
      <c r="BK251" s="135">
        <f>SUM(BK252:BK256)</f>
        <v>0</v>
      </c>
    </row>
    <row r="252" spans="2:65" s="1" customFormat="1" ht="22.5" customHeight="1">
      <c r="B252" s="137"/>
      <c r="C252" s="138" t="s">
        <v>317</v>
      </c>
      <c r="D252" s="138" t="s">
        <v>152</v>
      </c>
      <c r="E252" s="139" t="s">
        <v>318</v>
      </c>
      <c r="F252" s="255" t="s">
        <v>319</v>
      </c>
      <c r="G252" s="255"/>
      <c r="H252" s="255"/>
      <c r="I252" s="255"/>
      <c r="J252" s="140" t="s">
        <v>197</v>
      </c>
      <c r="K252" s="141">
        <v>0.32</v>
      </c>
      <c r="L252" s="256">
        <v>0</v>
      </c>
      <c r="M252" s="256"/>
      <c r="N252" s="256">
        <f>ROUND(L252*K252,2)</f>
        <v>0</v>
      </c>
      <c r="O252" s="256"/>
      <c r="P252" s="256"/>
      <c r="Q252" s="256"/>
      <c r="R252" s="142"/>
      <c r="T252" s="143" t="s">
        <v>5</v>
      </c>
      <c r="U252" s="44" t="s">
        <v>44</v>
      </c>
      <c r="V252" s="144">
        <v>1.317</v>
      </c>
      <c r="W252" s="144">
        <f>V252*K252</f>
        <v>0.42144</v>
      </c>
      <c r="X252" s="144">
        <v>0</v>
      </c>
      <c r="Y252" s="144">
        <f>X252*K252</f>
        <v>0</v>
      </c>
      <c r="Z252" s="144">
        <v>0</v>
      </c>
      <c r="AA252" s="145">
        <f>Z252*K252</f>
        <v>0</v>
      </c>
      <c r="AR252" s="21" t="s">
        <v>156</v>
      </c>
      <c r="AT252" s="21" t="s">
        <v>152</v>
      </c>
      <c r="AU252" s="21" t="s">
        <v>96</v>
      </c>
      <c r="AY252" s="21" t="s">
        <v>151</v>
      </c>
      <c r="BE252" s="146">
        <f>IF(U252="základní",N252,0)</f>
        <v>0</v>
      </c>
      <c r="BF252" s="146">
        <f>IF(U252="snížená",N252,0)</f>
        <v>0</v>
      </c>
      <c r="BG252" s="146">
        <f>IF(U252="zákl. přenesená",N252,0)</f>
        <v>0</v>
      </c>
      <c r="BH252" s="146">
        <f>IF(U252="sníž. přenesená",N252,0)</f>
        <v>0</v>
      </c>
      <c r="BI252" s="146">
        <f>IF(U252="nulová",N252,0)</f>
        <v>0</v>
      </c>
      <c r="BJ252" s="21" t="s">
        <v>21</v>
      </c>
      <c r="BK252" s="146">
        <f>ROUND(L252*K252,2)</f>
        <v>0</v>
      </c>
      <c r="BL252" s="21" t="s">
        <v>156</v>
      </c>
      <c r="BM252" s="21" t="s">
        <v>320</v>
      </c>
    </row>
    <row r="253" spans="2:51" s="10" customFormat="1" ht="22.5" customHeight="1">
      <c r="B253" s="147"/>
      <c r="C253" s="148"/>
      <c r="D253" s="148"/>
      <c r="E253" s="149" t="s">
        <v>5</v>
      </c>
      <c r="F253" s="257" t="s">
        <v>158</v>
      </c>
      <c r="G253" s="258"/>
      <c r="H253" s="258"/>
      <c r="I253" s="258"/>
      <c r="J253" s="148"/>
      <c r="K253" s="150" t="s">
        <v>5</v>
      </c>
      <c r="L253" s="148"/>
      <c r="M253" s="148"/>
      <c r="N253" s="148"/>
      <c r="O253" s="148"/>
      <c r="P253" s="148"/>
      <c r="Q253" s="148"/>
      <c r="R253" s="151"/>
      <c r="T253" s="152"/>
      <c r="U253" s="148"/>
      <c r="V253" s="148"/>
      <c r="W253" s="148"/>
      <c r="X253" s="148"/>
      <c r="Y253" s="148"/>
      <c r="Z253" s="148"/>
      <c r="AA253" s="153"/>
      <c r="AT253" s="154" t="s">
        <v>159</v>
      </c>
      <c r="AU253" s="154" t="s">
        <v>96</v>
      </c>
      <c r="AV253" s="10" t="s">
        <v>21</v>
      </c>
      <c r="AW253" s="10" t="s">
        <v>36</v>
      </c>
      <c r="AX253" s="10" t="s">
        <v>79</v>
      </c>
      <c r="AY253" s="154" t="s">
        <v>151</v>
      </c>
    </row>
    <row r="254" spans="2:51" s="10" customFormat="1" ht="22.5" customHeight="1">
      <c r="B254" s="147"/>
      <c r="C254" s="148"/>
      <c r="D254" s="148"/>
      <c r="E254" s="149" t="s">
        <v>5</v>
      </c>
      <c r="F254" s="259" t="s">
        <v>160</v>
      </c>
      <c r="G254" s="260"/>
      <c r="H254" s="260"/>
      <c r="I254" s="260"/>
      <c r="J254" s="148"/>
      <c r="K254" s="150" t="s">
        <v>5</v>
      </c>
      <c r="L254" s="148"/>
      <c r="M254" s="148"/>
      <c r="N254" s="148"/>
      <c r="O254" s="148"/>
      <c r="P254" s="148"/>
      <c r="Q254" s="148"/>
      <c r="R254" s="151"/>
      <c r="T254" s="152"/>
      <c r="U254" s="148"/>
      <c r="V254" s="148"/>
      <c r="W254" s="148"/>
      <c r="X254" s="148"/>
      <c r="Y254" s="148"/>
      <c r="Z254" s="148"/>
      <c r="AA254" s="153"/>
      <c r="AT254" s="154" t="s">
        <v>159</v>
      </c>
      <c r="AU254" s="154" t="s">
        <v>96</v>
      </c>
      <c r="AV254" s="10" t="s">
        <v>21</v>
      </c>
      <c r="AW254" s="10" t="s">
        <v>36</v>
      </c>
      <c r="AX254" s="10" t="s">
        <v>79</v>
      </c>
      <c r="AY254" s="154" t="s">
        <v>151</v>
      </c>
    </row>
    <row r="255" spans="2:51" s="10" customFormat="1" ht="22.5" customHeight="1">
      <c r="B255" s="147"/>
      <c r="C255" s="148"/>
      <c r="D255" s="148"/>
      <c r="E255" s="149" t="s">
        <v>5</v>
      </c>
      <c r="F255" s="259" t="s">
        <v>161</v>
      </c>
      <c r="G255" s="260"/>
      <c r="H255" s="260"/>
      <c r="I255" s="260"/>
      <c r="J255" s="148"/>
      <c r="K255" s="150" t="s">
        <v>5</v>
      </c>
      <c r="L255" s="148"/>
      <c r="M255" s="148"/>
      <c r="N255" s="148"/>
      <c r="O255" s="148"/>
      <c r="P255" s="148"/>
      <c r="Q255" s="148"/>
      <c r="R255" s="151"/>
      <c r="T255" s="152"/>
      <c r="U255" s="148"/>
      <c r="V255" s="148"/>
      <c r="W255" s="148"/>
      <c r="X255" s="148"/>
      <c r="Y255" s="148"/>
      <c r="Z255" s="148"/>
      <c r="AA255" s="153"/>
      <c r="AT255" s="154" t="s">
        <v>159</v>
      </c>
      <c r="AU255" s="154" t="s">
        <v>96</v>
      </c>
      <c r="AV255" s="10" t="s">
        <v>21</v>
      </c>
      <c r="AW255" s="10" t="s">
        <v>36</v>
      </c>
      <c r="AX255" s="10" t="s">
        <v>79</v>
      </c>
      <c r="AY255" s="154" t="s">
        <v>151</v>
      </c>
    </row>
    <row r="256" spans="2:51" s="11" customFormat="1" ht="22.5" customHeight="1">
      <c r="B256" s="155"/>
      <c r="C256" s="156"/>
      <c r="D256" s="156"/>
      <c r="E256" s="157" t="s">
        <v>5</v>
      </c>
      <c r="F256" s="261" t="s">
        <v>321</v>
      </c>
      <c r="G256" s="262"/>
      <c r="H256" s="262"/>
      <c r="I256" s="262"/>
      <c r="J256" s="156"/>
      <c r="K256" s="158">
        <v>0.32</v>
      </c>
      <c r="L256" s="156"/>
      <c r="M256" s="156"/>
      <c r="N256" s="156"/>
      <c r="O256" s="156"/>
      <c r="P256" s="156"/>
      <c r="Q256" s="156"/>
      <c r="R256" s="159"/>
      <c r="T256" s="160"/>
      <c r="U256" s="156"/>
      <c r="V256" s="156"/>
      <c r="W256" s="156"/>
      <c r="X256" s="156"/>
      <c r="Y256" s="156"/>
      <c r="Z256" s="156"/>
      <c r="AA256" s="161"/>
      <c r="AT256" s="162" t="s">
        <v>159</v>
      </c>
      <c r="AU256" s="162" t="s">
        <v>96</v>
      </c>
      <c r="AV256" s="11" t="s">
        <v>96</v>
      </c>
      <c r="AW256" s="11" t="s">
        <v>36</v>
      </c>
      <c r="AX256" s="11" t="s">
        <v>21</v>
      </c>
      <c r="AY256" s="162" t="s">
        <v>151</v>
      </c>
    </row>
    <row r="257" spans="2:63" s="9" customFormat="1" ht="29.85" customHeight="1">
      <c r="B257" s="126"/>
      <c r="C257" s="127"/>
      <c r="D257" s="136" t="s">
        <v>112</v>
      </c>
      <c r="E257" s="136"/>
      <c r="F257" s="136"/>
      <c r="G257" s="136"/>
      <c r="H257" s="136"/>
      <c r="I257" s="136"/>
      <c r="J257" s="136"/>
      <c r="K257" s="136"/>
      <c r="L257" s="136"/>
      <c r="M257" s="136"/>
      <c r="N257" s="275">
        <f>BK257</f>
        <v>0</v>
      </c>
      <c r="O257" s="276"/>
      <c r="P257" s="276"/>
      <c r="Q257" s="276"/>
      <c r="R257" s="129"/>
      <c r="T257" s="130"/>
      <c r="U257" s="127"/>
      <c r="V257" s="127"/>
      <c r="W257" s="131">
        <f>SUM(W258:W282)</f>
        <v>34.1128</v>
      </c>
      <c r="X257" s="127"/>
      <c r="Y257" s="131">
        <f>SUM(Y258:Y282)</f>
        <v>9.720727</v>
      </c>
      <c r="Z257" s="127"/>
      <c r="AA257" s="132">
        <f>SUM(AA258:AA282)</f>
        <v>0</v>
      </c>
      <c r="AR257" s="133" t="s">
        <v>21</v>
      </c>
      <c r="AT257" s="134" t="s">
        <v>78</v>
      </c>
      <c r="AU257" s="134" t="s">
        <v>21</v>
      </c>
      <c r="AY257" s="133" t="s">
        <v>151</v>
      </c>
      <c r="BK257" s="135">
        <f>SUM(BK258:BK282)</f>
        <v>0</v>
      </c>
    </row>
    <row r="258" spans="2:65" s="1" customFormat="1" ht="31.5" customHeight="1">
      <c r="B258" s="137"/>
      <c r="C258" s="138" t="s">
        <v>322</v>
      </c>
      <c r="D258" s="138" t="s">
        <v>152</v>
      </c>
      <c r="E258" s="139" t="s">
        <v>323</v>
      </c>
      <c r="F258" s="255" t="s">
        <v>324</v>
      </c>
      <c r="G258" s="255"/>
      <c r="H258" s="255"/>
      <c r="I258" s="255"/>
      <c r="J258" s="140" t="s">
        <v>155</v>
      </c>
      <c r="K258" s="141">
        <v>42.5</v>
      </c>
      <c r="L258" s="256">
        <v>0</v>
      </c>
      <c r="M258" s="256"/>
      <c r="N258" s="256">
        <f>ROUND(L258*K258,2)</f>
        <v>0</v>
      </c>
      <c r="O258" s="256"/>
      <c r="P258" s="256"/>
      <c r="Q258" s="256"/>
      <c r="R258" s="142"/>
      <c r="T258" s="143" t="s">
        <v>5</v>
      </c>
      <c r="U258" s="44" t="s">
        <v>44</v>
      </c>
      <c r="V258" s="144">
        <v>0.016</v>
      </c>
      <c r="W258" s="144">
        <f>V258*K258</f>
        <v>0.68</v>
      </c>
      <c r="X258" s="144">
        <v>0</v>
      </c>
      <c r="Y258" s="144">
        <f>X258*K258</f>
        <v>0</v>
      </c>
      <c r="Z258" s="144">
        <v>0</v>
      </c>
      <c r="AA258" s="145">
        <f>Z258*K258</f>
        <v>0</v>
      </c>
      <c r="AR258" s="21" t="s">
        <v>156</v>
      </c>
      <c r="AT258" s="21" t="s">
        <v>152</v>
      </c>
      <c r="AU258" s="21" t="s">
        <v>96</v>
      </c>
      <c r="AY258" s="21" t="s">
        <v>151</v>
      </c>
      <c r="BE258" s="146">
        <f>IF(U258="základní",N258,0)</f>
        <v>0</v>
      </c>
      <c r="BF258" s="146">
        <f>IF(U258="snížená",N258,0)</f>
        <v>0</v>
      </c>
      <c r="BG258" s="146">
        <f>IF(U258="zákl. přenesená",N258,0)</f>
        <v>0</v>
      </c>
      <c r="BH258" s="146">
        <f>IF(U258="sníž. přenesená",N258,0)</f>
        <v>0</v>
      </c>
      <c r="BI258" s="146">
        <f>IF(U258="nulová",N258,0)</f>
        <v>0</v>
      </c>
      <c r="BJ258" s="21" t="s">
        <v>21</v>
      </c>
      <c r="BK258" s="146">
        <f>ROUND(L258*K258,2)</f>
        <v>0</v>
      </c>
      <c r="BL258" s="21" t="s">
        <v>156</v>
      </c>
      <c r="BM258" s="21" t="s">
        <v>325</v>
      </c>
    </row>
    <row r="259" spans="2:51" s="10" customFormat="1" ht="22.5" customHeight="1">
      <c r="B259" s="147"/>
      <c r="C259" s="148"/>
      <c r="D259" s="148"/>
      <c r="E259" s="149" t="s">
        <v>5</v>
      </c>
      <c r="F259" s="257" t="s">
        <v>158</v>
      </c>
      <c r="G259" s="258"/>
      <c r="H259" s="258"/>
      <c r="I259" s="258"/>
      <c r="J259" s="148"/>
      <c r="K259" s="150" t="s">
        <v>5</v>
      </c>
      <c r="L259" s="148"/>
      <c r="M259" s="148"/>
      <c r="N259" s="148"/>
      <c r="O259" s="148"/>
      <c r="P259" s="148"/>
      <c r="Q259" s="148"/>
      <c r="R259" s="151"/>
      <c r="T259" s="152"/>
      <c r="U259" s="148"/>
      <c r="V259" s="148"/>
      <c r="W259" s="148"/>
      <c r="X259" s="148"/>
      <c r="Y259" s="148"/>
      <c r="Z259" s="148"/>
      <c r="AA259" s="153"/>
      <c r="AT259" s="154" t="s">
        <v>159</v>
      </c>
      <c r="AU259" s="154" t="s">
        <v>96</v>
      </c>
      <c r="AV259" s="10" t="s">
        <v>21</v>
      </c>
      <c r="AW259" s="10" t="s">
        <v>36</v>
      </c>
      <c r="AX259" s="10" t="s">
        <v>79</v>
      </c>
      <c r="AY259" s="154" t="s">
        <v>151</v>
      </c>
    </row>
    <row r="260" spans="2:51" s="10" customFormat="1" ht="22.5" customHeight="1">
      <c r="B260" s="147"/>
      <c r="C260" s="148"/>
      <c r="D260" s="148"/>
      <c r="E260" s="149" t="s">
        <v>5</v>
      </c>
      <c r="F260" s="259" t="s">
        <v>160</v>
      </c>
      <c r="G260" s="260"/>
      <c r="H260" s="260"/>
      <c r="I260" s="260"/>
      <c r="J260" s="148"/>
      <c r="K260" s="150" t="s">
        <v>5</v>
      </c>
      <c r="L260" s="148"/>
      <c r="M260" s="148"/>
      <c r="N260" s="148"/>
      <c r="O260" s="148"/>
      <c r="P260" s="148"/>
      <c r="Q260" s="148"/>
      <c r="R260" s="151"/>
      <c r="T260" s="152"/>
      <c r="U260" s="148"/>
      <c r="V260" s="148"/>
      <c r="W260" s="148"/>
      <c r="X260" s="148"/>
      <c r="Y260" s="148"/>
      <c r="Z260" s="148"/>
      <c r="AA260" s="153"/>
      <c r="AT260" s="154" t="s">
        <v>159</v>
      </c>
      <c r="AU260" s="154" t="s">
        <v>96</v>
      </c>
      <c r="AV260" s="10" t="s">
        <v>21</v>
      </c>
      <c r="AW260" s="10" t="s">
        <v>36</v>
      </c>
      <c r="AX260" s="10" t="s">
        <v>79</v>
      </c>
      <c r="AY260" s="154" t="s">
        <v>151</v>
      </c>
    </row>
    <row r="261" spans="2:51" s="10" customFormat="1" ht="22.5" customHeight="1">
      <c r="B261" s="147"/>
      <c r="C261" s="148"/>
      <c r="D261" s="148"/>
      <c r="E261" s="149" t="s">
        <v>5</v>
      </c>
      <c r="F261" s="259" t="s">
        <v>161</v>
      </c>
      <c r="G261" s="260"/>
      <c r="H261" s="260"/>
      <c r="I261" s="260"/>
      <c r="J261" s="148"/>
      <c r="K261" s="150" t="s">
        <v>5</v>
      </c>
      <c r="L261" s="148"/>
      <c r="M261" s="148"/>
      <c r="N261" s="148"/>
      <c r="O261" s="148"/>
      <c r="P261" s="148"/>
      <c r="Q261" s="148"/>
      <c r="R261" s="151"/>
      <c r="T261" s="152"/>
      <c r="U261" s="148"/>
      <c r="V261" s="148"/>
      <c r="W261" s="148"/>
      <c r="X261" s="148"/>
      <c r="Y261" s="148"/>
      <c r="Z261" s="148"/>
      <c r="AA261" s="153"/>
      <c r="AT261" s="154" t="s">
        <v>159</v>
      </c>
      <c r="AU261" s="154" t="s">
        <v>96</v>
      </c>
      <c r="AV261" s="10" t="s">
        <v>21</v>
      </c>
      <c r="AW261" s="10" t="s">
        <v>36</v>
      </c>
      <c r="AX261" s="10" t="s">
        <v>79</v>
      </c>
      <c r="AY261" s="154" t="s">
        <v>151</v>
      </c>
    </row>
    <row r="262" spans="2:51" s="11" customFormat="1" ht="22.5" customHeight="1">
      <c r="B262" s="155"/>
      <c r="C262" s="156"/>
      <c r="D262" s="156"/>
      <c r="E262" s="157" t="s">
        <v>5</v>
      </c>
      <c r="F262" s="261" t="s">
        <v>326</v>
      </c>
      <c r="G262" s="262"/>
      <c r="H262" s="262"/>
      <c r="I262" s="262"/>
      <c r="J262" s="156"/>
      <c r="K262" s="158">
        <v>42.5</v>
      </c>
      <c r="L262" s="156"/>
      <c r="M262" s="156"/>
      <c r="N262" s="156"/>
      <c r="O262" s="156"/>
      <c r="P262" s="156"/>
      <c r="Q262" s="156"/>
      <c r="R262" s="159"/>
      <c r="T262" s="160"/>
      <c r="U262" s="156"/>
      <c r="V262" s="156"/>
      <c r="W262" s="156"/>
      <c r="X262" s="156"/>
      <c r="Y262" s="156"/>
      <c r="Z262" s="156"/>
      <c r="AA262" s="161"/>
      <c r="AT262" s="162" t="s">
        <v>159</v>
      </c>
      <c r="AU262" s="162" t="s">
        <v>96</v>
      </c>
      <c r="AV262" s="11" t="s">
        <v>96</v>
      </c>
      <c r="AW262" s="11" t="s">
        <v>36</v>
      </c>
      <c r="AX262" s="11" t="s">
        <v>21</v>
      </c>
      <c r="AY262" s="162" t="s">
        <v>151</v>
      </c>
    </row>
    <row r="263" spans="2:65" s="1" customFormat="1" ht="31.5" customHeight="1">
      <c r="B263" s="137"/>
      <c r="C263" s="138" t="s">
        <v>327</v>
      </c>
      <c r="D263" s="138" t="s">
        <v>152</v>
      </c>
      <c r="E263" s="139" t="s">
        <v>328</v>
      </c>
      <c r="F263" s="255" t="s">
        <v>329</v>
      </c>
      <c r="G263" s="255"/>
      <c r="H263" s="255"/>
      <c r="I263" s="255"/>
      <c r="J263" s="140" t="s">
        <v>155</v>
      </c>
      <c r="K263" s="141">
        <v>13.1</v>
      </c>
      <c r="L263" s="256">
        <v>0</v>
      </c>
      <c r="M263" s="256"/>
      <c r="N263" s="256">
        <f>ROUND(L263*K263,2)</f>
        <v>0</v>
      </c>
      <c r="O263" s="256"/>
      <c r="P263" s="256"/>
      <c r="Q263" s="256"/>
      <c r="R263" s="142"/>
      <c r="T263" s="143" t="s">
        <v>5</v>
      </c>
      <c r="U263" s="44" t="s">
        <v>44</v>
      </c>
      <c r="V263" s="144">
        <v>0.056</v>
      </c>
      <c r="W263" s="144">
        <f>V263*K263</f>
        <v>0.7336</v>
      </c>
      <c r="X263" s="144">
        <v>0</v>
      </c>
      <c r="Y263" s="144">
        <f>X263*K263</f>
        <v>0</v>
      </c>
      <c r="Z263" s="144">
        <v>0</v>
      </c>
      <c r="AA263" s="145">
        <f>Z263*K263</f>
        <v>0</v>
      </c>
      <c r="AR263" s="21" t="s">
        <v>156</v>
      </c>
      <c r="AT263" s="21" t="s">
        <v>152</v>
      </c>
      <c r="AU263" s="21" t="s">
        <v>96</v>
      </c>
      <c r="AY263" s="21" t="s">
        <v>151</v>
      </c>
      <c r="BE263" s="146">
        <f>IF(U263="základní",N263,0)</f>
        <v>0</v>
      </c>
      <c r="BF263" s="146">
        <f>IF(U263="snížená",N263,0)</f>
        <v>0</v>
      </c>
      <c r="BG263" s="146">
        <f>IF(U263="zákl. přenesená",N263,0)</f>
        <v>0</v>
      </c>
      <c r="BH263" s="146">
        <f>IF(U263="sníž. přenesená",N263,0)</f>
        <v>0</v>
      </c>
      <c r="BI263" s="146">
        <f>IF(U263="nulová",N263,0)</f>
        <v>0</v>
      </c>
      <c r="BJ263" s="21" t="s">
        <v>21</v>
      </c>
      <c r="BK263" s="146">
        <f>ROUND(L263*K263,2)</f>
        <v>0</v>
      </c>
      <c r="BL263" s="21" t="s">
        <v>156</v>
      </c>
      <c r="BM263" s="21" t="s">
        <v>330</v>
      </c>
    </row>
    <row r="264" spans="2:65" s="1" customFormat="1" ht="31.5" customHeight="1">
      <c r="B264" s="137"/>
      <c r="C264" s="138" t="s">
        <v>331</v>
      </c>
      <c r="D264" s="138" t="s">
        <v>152</v>
      </c>
      <c r="E264" s="139" t="s">
        <v>332</v>
      </c>
      <c r="F264" s="255" t="s">
        <v>333</v>
      </c>
      <c r="G264" s="255"/>
      <c r="H264" s="255"/>
      <c r="I264" s="255"/>
      <c r="J264" s="140" t="s">
        <v>155</v>
      </c>
      <c r="K264" s="141">
        <v>26.2</v>
      </c>
      <c r="L264" s="256">
        <v>0</v>
      </c>
      <c r="M264" s="256"/>
      <c r="N264" s="256">
        <f>ROUND(L264*K264,2)</f>
        <v>0</v>
      </c>
      <c r="O264" s="256"/>
      <c r="P264" s="256"/>
      <c r="Q264" s="256"/>
      <c r="R264" s="142"/>
      <c r="T264" s="143" t="s">
        <v>5</v>
      </c>
      <c r="U264" s="44" t="s">
        <v>44</v>
      </c>
      <c r="V264" s="144">
        <v>0.002</v>
      </c>
      <c r="W264" s="144">
        <f>V264*K264</f>
        <v>0.0524</v>
      </c>
      <c r="X264" s="144">
        <v>0.00061</v>
      </c>
      <c r="Y264" s="144">
        <f>X264*K264</f>
        <v>0.015982</v>
      </c>
      <c r="Z264" s="144">
        <v>0</v>
      </c>
      <c r="AA264" s="145">
        <f>Z264*K264</f>
        <v>0</v>
      </c>
      <c r="AR264" s="21" t="s">
        <v>156</v>
      </c>
      <c r="AT264" s="21" t="s">
        <v>152</v>
      </c>
      <c r="AU264" s="21" t="s">
        <v>96</v>
      </c>
      <c r="AY264" s="21" t="s">
        <v>151</v>
      </c>
      <c r="BE264" s="146">
        <f>IF(U264="základní",N264,0)</f>
        <v>0</v>
      </c>
      <c r="BF264" s="146">
        <f>IF(U264="snížená",N264,0)</f>
        <v>0</v>
      </c>
      <c r="BG264" s="146">
        <f>IF(U264="zákl. přenesená",N264,0)</f>
        <v>0</v>
      </c>
      <c r="BH264" s="146">
        <f>IF(U264="sníž. přenesená",N264,0)</f>
        <v>0</v>
      </c>
      <c r="BI264" s="146">
        <f>IF(U264="nulová",N264,0)</f>
        <v>0</v>
      </c>
      <c r="BJ264" s="21" t="s">
        <v>21</v>
      </c>
      <c r="BK264" s="146">
        <f>ROUND(L264*K264,2)</f>
        <v>0</v>
      </c>
      <c r="BL264" s="21" t="s">
        <v>156</v>
      </c>
      <c r="BM264" s="21" t="s">
        <v>334</v>
      </c>
    </row>
    <row r="265" spans="2:51" s="11" customFormat="1" ht="22.5" customHeight="1">
      <c r="B265" s="155"/>
      <c r="C265" s="156"/>
      <c r="D265" s="156"/>
      <c r="E265" s="157" t="s">
        <v>5</v>
      </c>
      <c r="F265" s="265" t="s">
        <v>335</v>
      </c>
      <c r="G265" s="266"/>
      <c r="H265" s="266"/>
      <c r="I265" s="266"/>
      <c r="J265" s="156"/>
      <c r="K265" s="158">
        <v>26.2</v>
      </c>
      <c r="L265" s="156"/>
      <c r="M265" s="156"/>
      <c r="N265" s="156"/>
      <c r="O265" s="156"/>
      <c r="P265" s="156"/>
      <c r="Q265" s="156"/>
      <c r="R265" s="159"/>
      <c r="T265" s="160"/>
      <c r="U265" s="156"/>
      <c r="V265" s="156"/>
      <c r="W265" s="156"/>
      <c r="X265" s="156"/>
      <c r="Y265" s="156"/>
      <c r="Z265" s="156"/>
      <c r="AA265" s="161"/>
      <c r="AT265" s="162" t="s">
        <v>159</v>
      </c>
      <c r="AU265" s="162" t="s">
        <v>96</v>
      </c>
      <c r="AV265" s="11" t="s">
        <v>96</v>
      </c>
      <c r="AW265" s="11" t="s">
        <v>36</v>
      </c>
      <c r="AX265" s="11" t="s">
        <v>21</v>
      </c>
      <c r="AY265" s="162" t="s">
        <v>151</v>
      </c>
    </row>
    <row r="266" spans="2:65" s="1" customFormat="1" ht="31.5" customHeight="1">
      <c r="B266" s="137"/>
      <c r="C266" s="138" t="s">
        <v>336</v>
      </c>
      <c r="D266" s="138" t="s">
        <v>152</v>
      </c>
      <c r="E266" s="139" t="s">
        <v>337</v>
      </c>
      <c r="F266" s="255" t="s">
        <v>338</v>
      </c>
      <c r="G266" s="255"/>
      <c r="H266" s="255"/>
      <c r="I266" s="255"/>
      <c r="J266" s="140" t="s">
        <v>155</v>
      </c>
      <c r="K266" s="141">
        <v>13.1</v>
      </c>
      <c r="L266" s="256">
        <v>0</v>
      </c>
      <c r="M266" s="256"/>
      <c r="N266" s="256">
        <f>ROUND(L266*K266,2)</f>
        <v>0</v>
      </c>
      <c r="O266" s="256"/>
      <c r="P266" s="256"/>
      <c r="Q266" s="256"/>
      <c r="R266" s="142"/>
      <c r="T266" s="143" t="s">
        <v>5</v>
      </c>
      <c r="U266" s="44" t="s">
        <v>44</v>
      </c>
      <c r="V266" s="144">
        <v>0.066</v>
      </c>
      <c r="W266" s="144">
        <f>V266*K266</f>
        <v>0.8646</v>
      </c>
      <c r="X266" s="144">
        <v>0</v>
      </c>
      <c r="Y266" s="144">
        <f>X266*K266</f>
        <v>0</v>
      </c>
      <c r="Z266" s="144">
        <v>0</v>
      </c>
      <c r="AA266" s="145">
        <f>Z266*K266</f>
        <v>0</v>
      </c>
      <c r="AR266" s="21" t="s">
        <v>156</v>
      </c>
      <c r="AT266" s="21" t="s">
        <v>152</v>
      </c>
      <c r="AU266" s="21" t="s">
        <v>96</v>
      </c>
      <c r="AY266" s="21" t="s">
        <v>151</v>
      </c>
      <c r="BE266" s="146">
        <f>IF(U266="základní",N266,0)</f>
        <v>0</v>
      </c>
      <c r="BF266" s="146">
        <f>IF(U266="snížená",N266,0)</f>
        <v>0</v>
      </c>
      <c r="BG266" s="146">
        <f>IF(U266="zákl. přenesená",N266,0)</f>
        <v>0</v>
      </c>
      <c r="BH266" s="146">
        <f>IF(U266="sníž. přenesená",N266,0)</f>
        <v>0</v>
      </c>
      <c r="BI266" s="146">
        <f>IF(U266="nulová",N266,0)</f>
        <v>0</v>
      </c>
      <c r="BJ266" s="21" t="s">
        <v>21</v>
      </c>
      <c r="BK266" s="146">
        <f>ROUND(L266*K266,2)</f>
        <v>0</v>
      </c>
      <c r="BL266" s="21" t="s">
        <v>156</v>
      </c>
      <c r="BM266" s="21" t="s">
        <v>339</v>
      </c>
    </row>
    <row r="267" spans="2:51" s="10" customFormat="1" ht="22.5" customHeight="1">
      <c r="B267" s="147"/>
      <c r="C267" s="148"/>
      <c r="D267" s="148"/>
      <c r="E267" s="149" t="s">
        <v>5</v>
      </c>
      <c r="F267" s="257" t="s">
        <v>158</v>
      </c>
      <c r="G267" s="258"/>
      <c r="H267" s="258"/>
      <c r="I267" s="258"/>
      <c r="J267" s="148"/>
      <c r="K267" s="150" t="s">
        <v>5</v>
      </c>
      <c r="L267" s="148"/>
      <c r="M267" s="148"/>
      <c r="N267" s="148"/>
      <c r="O267" s="148"/>
      <c r="P267" s="148"/>
      <c r="Q267" s="148"/>
      <c r="R267" s="151"/>
      <c r="T267" s="152"/>
      <c r="U267" s="148"/>
      <c r="V267" s="148"/>
      <c r="W267" s="148"/>
      <c r="X267" s="148"/>
      <c r="Y267" s="148"/>
      <c r="Z267" s="148"/>
      <c r="AA267" s="153"/>
      <c r="AT267" s="154" t="s">
        <v>159</v>
      </c>
      <c r="AU267" s="154" t="s">
        <v>96</v>
      </c>
      <c r="AV267" s="10" t="s">
        <v>21</v>
      </c>
      <c r="AW267" s="10" t="s">
        <v>36</v>
      </c>
      <c r="AX267" s="10" t="s">
        <v>79</v>
      </c>
      <c r="AY267" s="154" t="s">
        <v>151</v>
      </c>
    </row>
    <row r="268" spans="2:51" s="10" customFormat="1" ht="22.5" customHeight="1">
      <c r="B268" s="147"/>
      <c r="C268" s="148"/>
      <c r="D268" s="148"/>
      <c r="E268" s="149" t="s">
        <v>5</v>
      </c>
      <c r="F268" s="259" t="s">
        <v>160</v>
      </c>
      <c r="G268" s="260"/>
      <c r="H268" s="260"/>
      <c r="I268" s="260"/>
      <c r="J268" s="148"/>
      <c r="K268" s="150" t="s">
        <v>5</v>
      </c>
      <c r="L268" s="148"/>
      <c r="M268" s="148"/>
      <c r="N268" s="148"/>
      <c r="O268" s="148"/>
      <c r="P268" s="148"/>
      <c r="Q268" s="148"/>
      <c r="R268" s="151"/>
      <c r="T268" s="152"/>
      <c r="U268" s="148"/>
      <c r="V268" s="148"/>
      <c r="W268" s="148"/>
      <c r="X268" s="148"/>
      <c r="Y268" s="148"/>
      <c r="Z268" s="148"/>
      <c r="AA268" s="153"/>
      <c r="AT268" s="154" t="s">
        <v>159</v>
      </c>
      <c r="AU268" s="154" t="s">
        <v>96</v>
      </c>
      <c r="AV268" s="10" t="s">
        <v>21</v>
      </c>
      <c r="AW268" s="10" t="s">
        <v>36</v>
      </c>
      <c r="AX268" s="10" t="s">
        <v>79</v>
      </c>
      <c r="AY268" s="154" t="s">
        <v>151</v>
      </c>
    </row>
    <row r="269" spans="2:51" s="10" customFormat="1" ht="22.5" customHeight="1">
      <c r="B269" s="147"/>
      <c r="C269" s="148"/>
      <c r="D269" s="148"/>
      <c r="E269" s="149" t="s">
        <v>5</v>
      </c>
      <c r="F269" s="259" t="s">
        <v>161</v>
      </c>
      <c r="G269" s="260"/>
      <c r="H269" s="260"/>
      <c r="I269" s="260"/>
      <c r="J269" s="148"/>
      <c r="K269" s="150" t="s">
        <v>5</v>
      </c>
      <c r="L269" s="148"/>
      <c r="M269" s="148"/>
      <c r="N269" s="148"/>
      <c r="O269" s="148"/>
      <c r="P269" s="148"/>
      <c r="Q269" s="148"/>
      <c r="R269" s="151"/>
      <c r="T269" s="152"/>
      <c r="U269" s="148"/>
      <c r="V269" s="148"/>
      <c r="W269" s="148"/>
      <c r="X269" s="148"/>
      <c r="Y269" s="148"/>
      <c r="Z269" s="148"/>
      <c r="AA269" s="153"/>
      <c r="AT269" s="154" t="s">
        <v>159</v>
      </c>
      <c r="AU269" s="154" t="s">
        <v>96</v>
      </c>
      <c r="AV269" s="10" t="s">
        <v>21</v>
      </c>
      <c r="AW269" s="10" t="s">
        <v>36</v>
      </c>
      <c r="AX269" s="10" t="s">
        <v>79</v>
      </c>
      <c r="AY269" s="154" t="s">
        <v>151</v>
      </c>
    </row>
    <row r="270" spans="2:51" s="11" customFormat="1" ht="22.5" customHeight="1">
      <c r="B270" s="155"/>
      <c r="C270" s="156"/>
      <c r="D270" s="156"/>
      <c r="E270" s="157" t="s">
        <v>5</v>
      </c>
      <c r="F270" s="261" t="s">
        <v>182</v>
      </c>
      <c r="G270" s="262"/>
      <c r="H270" s="262"/>
      <c r="I270" s="262"/>
      <c r="J270" s="156"/>
      <c r="K270" s="158">
        <v>13.1</v>
      </c>
      <c r="L270" s="156"/>
      <c r="M270" s="156"/>
      <c r="N270" s="156"/>
      <c r="O270" s="156"/>
      <c r="P270" s="156"/>
      <c r="Q270" s="156"/>
      <c r="R270" s="159"/>
      <c r="T270" s="160"/>
      <c r="U270" s="156"/>
      <c r="V270" s="156"/>
      <c r="W270" s="156"/>
      <c r="X270" s="156"/>
      <c r="Y270" s="156"/>
      <c r="Z270" s="156"/>
      <c r="AA270" s="161"/>
      <c r="AT270" s="162" t="s">
        <v>159</v>
      </c>
      <c r="AU270" s="162" t="s">
        <v>96</v>
      </c>
      <c r="AV270" s="11" t="s">
        <v>96</v>
      </c>
      <c r="AW270" s="11" t="s">
        <v>36</v>
      </c>
      <c r="AX270" s="11" t="s">
        <v>21</v>
      </c>
      <c r="AY270" s="162" t="s">
        <v>151</v>
      </c>
    </row>
    <row r="271" spans="2:65" s="1" customFormat="1" ht="31.5" customHeight="1">
      <c r="B271" s="137"/>
      <c r="C271" s="138" t="s">
        <v>340</v>
      </c>
      <c r="D271" s="138" t="s">
        <v>152</v>
      </c>
      <c r="E271" s="139" t="s">
        <v>341</v>
      </c>
      <c r="F271" s="255" t="s">
        <v>342</v>
      </c>
      <c r="G271" s="255"/>
      <c r="H271" s="255"/>
      <c r="I271" s="255"/>
      <c r="J271" s="140" t="s">
        <v>155</v>
      </c>
      <c r="K271" s="141">
        <v>42.5</v>
      </c>
      <c r="L271" s="256">
        <v>0</v>
      </c>
      <c r="M271" s="256"/>
      <c r="N271" s="256">
        <f>ROUND(L271*K271,2)</f>
        <v>0</v>
      </c>
      <c r="O271" s="256"/>
      <c r="P271" s="256"/>
      <c r="Q271" s="256"/>
      <c r="R271" s="142"/>
      <c r="T271" s="143" t="s">
        <v>5</v>
      </c>
      <c r="U271" s="44" t="s">
        <v>44</v>
      </c>
      <c r="V271" s="144">
        <v>0.72</v>
      </c>
      <c r="W271" s="144">
        <f>V271*K271</f>
        <v>30.599999999999998</v>
      </c>
      <c r="X271" s="144">
        <v>0.08425</v>
      </c>
      <c r="Y271" s="144">
        <f>X271*K271</f>
        <v>3.5806250000000004</v>
      </c>
      <c r="Z271" s="144">
        <v>0</v>
      </c>
      <c r="AA271" s="145">
        <f>Z271*K271</f>
        <v>0</v>
      </c>
      <c r="AR271" s="21" t="s">
        <v>156</v>
      </c>
      <c r="AT271" s="21" t="s">
        <v>152</v>
      </c>
      <c r="AU271" s="21" t="s">
        <v>96</v>
      </c>
      <c r="AY271" s="21" t="s">
        <v>151</v>
      </c>
      <c r="BE271" s="146">
        <f>IF(U271="základní",N271,0)</f>
        <v>0</v>
      </c>
      <c r="BF271" s="146">
        <f>IF(U271="snížená",N271,0)</f>
        <v>0</v>
      </c>
      <c r="BG271" s="146">
        <f>IF(U271="zákl. přenesená",N271,0)</f>
        <v>0</v>
      </c>
      <c r="BH271" s="146">
        <f>IF(U271="sníž. přenesená",N271,0)</f>
        <v>0</v>
      </c>
      <c r="BI271" s="146">
        <f>IF(U271="nulová",N271,0)</f>
        <v>0</v>
      </c>
      <c r="BJ271" s="21" t="s">
        <v>21</v>
      </c>
      <c r="BK271" s="146">
        <f>ROUND(L271*K271,2)</f>
        <v>0</v>
      </c>
      <c r="BL271" s="21" t="s">
        <v>156</v>
      </c>
      <c r="BM271" s="21" t="s">
        <v>343</v>
      </c>
    </row>
    <row r="272" spans="2:65" s="1" customFormat="1" ht="22.5" customHeight="1">
      <c r="B272" s="137"/>
      <c r="C272" s="179" t="s">
        <v>344</v>
      </c>
      <c r="D272" s="179" t="s">
        <v>255</v>
      </c>
      <c r="E272" s="180" t="s">
        <v>345</v>
      </c>
      <c r="F272" s="269" t="s">
        <v>346</v>
      </c>
      <c r="G272" s="269"/>
      <c r="H272" s="269"/>
      <c r="I272" s="269"/>
      <c r="J272" s="181" t="s">
        <v>155</v>
      </c>
      <c r="K272" s="182">
        <v>28.9</v>
      </c>
      <c r="L272" s="270">
        <v>0</v>
      </c>
      <c r="M272" s="270"/>
      <c r="N272" s="270">
        <f>ROUND(L272*K272,2)</f>
        <v>0</v>
      </c>
      <c r="O272" s="256"/>
      <c r="P272" s="256"/>
      <c r="Q272" s="256"/>
      <c r="R272" s="142"/>
      <c r="T272" s="143" t="s">
        <v>5</v>
      </c>
      <c r="U272" s="44" t="s">
        <v>44</v>
      </c>
      <c r="V272" s="144">
        <v>0</v>
      </c>
      <c r="W272" s="144">
        <f>V272*K272</f>
        <v>0</v>
      </c>
      <c r="X272" s="144">
        <v>0.14</v>
      </c>
      <c r="Y272" s="144">
        <f>X272*K272</f>
        <v>4.046</v>
      </c>
      <c r="Z272" s="144">
        <v>0</v>
      </c>
      <c r="AA272" s="145">
        <f>Z272*K272</f>
        <v>0</v>
      </c>
      <c r="AR272" s="21" t="s">
        <v>189</v>
      </c>
      <c r="AT272" s="21" t="s">
        <v>255</v>
      </c>
      <c r="AU272" s="21" t="s">
        <v>96</v>
      </c>
      <c r="AY272" s="21" t="s">
        <v>151</v>
      </c>
      <c r="BE272" s="146">
        <f>IF(U272="základní",N272,0)</f>
        <v>0</v>
      </c>
      <c r="BF272" s="146">
        <f>IF(U272="snížená",N272,0)</f>
        <v>0</v>
      </c>
      <c r="BG272" s="146">
        <f>IF(U272="zákl. přenesená",N272,0)</f>
        <v>0</v>
      </c>
      <c r="BH272" s="146">
        <f>IF(U272="sníž. přenesená",N272,0)</f>
        <v>0</v>
      </c>
      <c r="BI272" s="146">
        <f>IF(U272="nulová",N272,0)</f>
        <v>0</v>
      </c>
      <c r="BJ272" s="21" t="s">
        <v>21</v>
      </c>
      <c r="BK272" s="146">
        <f>ROUND(L272*K272,2)</f>
        <v>0</v>
      </c>
      <c r="BL272" s="21" t="s">
        <v>156</v>
      </c>
      <c r="BM272" s="21" t="s">
        <v>347</v>
      </c>
    </row>
    <row r="273" spans="2:51" s="10" customFormat="1" ht="22.5" customHeight="1">
      <c r="B273" s="147"/>
      <c r="C273" s="148"/>
      <c r="D273" s="148"/>
      <c r="E273" s="149" t="s">
        <v>5</v>
      </c>
      <c r="F273" s="257" t="s">
        <v>158</v>
      </c>
      <c r="G273" s="258"/>
      <c r="H273" s="258"/>
      <c r="I273" s="258"/>
      <c r="J273" s="148"/>
      <c r="K273" s="150" t="s">
        <v>5</v>
      </c>
      <c r="L273" s="148"/>
      <c r="M273" s="148"/>
      <c r="N273" s="148"/>
      <c r="O273" s="148"/>
      <c r="P273" s="148"/>
      <c r="Q273" s="148"/>
      <c r="R273" s="151"/>
      <c r="T273" s="152"/>
      <c r="U273" s="148"/>
      <c r="V273" s="148"/>
      <c r="W273" s="148"/>
      <c r="X273" s="148"/>
      <c r="Y273" s="148"/>
      <c r="Z273" s="148"/>
      <c r="AA273" s="153"/>
      <c r="AT273" s="154" t="s">
        <v>159</v>
      </c>
      <c r="AU273" s="154" t="s">
        <v>96</v>
      </c>
      <c r="AV273" s="10" t="s">
        <v>21</v>
      </c>
      <c r="AW273" s="10" t="s">
        <v>36</v>
      </c>
      <c r="AX273" s="10" t="s">
        <v>79</v>
      </c>
      <c r="AY273" s="154" t="s">
        <v>151</v>
      </c>
    </row>
    <row r="274" spans="2:51" s="10" customFormat="1" ht="22.5" customHeight="1">
      <c r="B274" s="147"/>
      <c r="C274" s="148"/>
      <c r="D274" s="148"/>
      <c r="E274" s="149" t="s">
        <v>5</v>
      </c>
      <c r="F274" s="259" t="s">
        <v>160</v>
      </c>
      <c r="G274" s="260"/>
      <c r="H274" s="260"/>
      <c r="I274" s="260"/>
      <c r="J274" s="148"/>
      <c r="K274" s="150" t="s">
        <v>5</v>
      </c>
      <c r="L274" s="148"/>
      <c r="M274" s="148"/>
      <c r="N274" s="148"/>
      <c r="O274" s="148"/>
      <c r="P274" s="148"/>
      <c r="Q274" s="148"/>
      <c r="R274" s="151"/>
      <c r="T274" s="152"/>
      <c r="U274" s="148"/>
      <c r="V274" s="148"/>
      <c r="W274" s="148"/>
      <c r="X274" s="148"/>
      <c r="Y274" s="148"/>
      <c r="Z274" s="148"/>
      <c r="AA274" s="153"/>
      <c r="AT274" s="154" t="s">
        <v>159</v>
      </c>
      <c r="AU274" s="154" t="s">
        <v>96</v>
      </c>
      <c r="AV274" s="10" t="s">
        <v>21</v>
      </c>
      <c r="AW274" s="10" t="s">
        <v>36</v>
      </c>
      <c r="AX274" s="10" t="s">
        <v>79</v>
      </c>
      <c r="AY274" s="154" t="s">
        <v>151</v>
      </c>
    </row>
    <row r="275" spans="2:51" s="10" customFormat="1" ht="22.5" customHeight="1">
      <c r="B275" s="147"/>
      <c r="C275" s="148"/>
      <c r="D275" s="148"/>
      <c r="E275" s="149" t="s">
        <v>5</v>
      </c>
      <c r="F275" s="259" t="s">
        <v>161</v>
      </c>
      <c r="G275" s="260"/>
      <c r="H275" s="260"/>
      <c r="I275" s="260"/>
      <c r="J275" s="148"/>
      <c r="K275" s="150" t="s">
        <v>5</v>
      </c>
      <c r="L275" s="148"/>
      <c r="M275" s="148"/>
      <c r="N275" s="148"/>
      <c r="O275" s="148"/>
      <c r="P275" s="148"/>
      <c r="Q275" s="148"/>
      <c r="R275" s="151"/>
      <c r="T275" s="152"/>
      <c r="U275" s="148"/>
      <c r="V275" s="148"/>
      <c r="W275" s="148"/>
      <c r="X275" s="148"/>
      <c r="Y275" s="148"/>
      <c r="Z275" s="148"/>
      <c r="AA275" s="153"/>
      <c r="AT275" s="154" t="s">
        <v>159</v>
      </c>
      <c r="AU275" s="154" t="s">
        <v>96</v>
      </c>
      <c r="AV275" s="10" t="s">
        <v>21</v>
      </c>
      <c r="AW275" s="10" t="s">
        <v>36</v>
      </c>
      <c r="AX275" s="10" t="s">
        <v>79</v>
      </c>
      <c r="AY275" s="154" t="s">
        <v>151</v>
      </c>
    </row>
    <row r="276" spans="2:51" s="11" customFormat="1" ht="22.5" customHeight="1">
      <c r="B276" s="155"/>
      <c r="C276" s="156"/>
      <c r="D276" s="156"/>
      <c r="E276" s="157" t="s">
        <v>5</v>
      </c>
      <c r="F276" s="261" t="s">
        <v>348</v>
      </c>
      <c r="G276" s="262"/>
      <c r="H276" s="262"/>
      <c r="I276" s="262"/>
      <c r="J276" s="156"/>
      <c r="K276" s="158">
        <v>28.9</v>
      </c>
      <c r="L276" s="156"/>
      <c r="M276" s="156"/>
      <c r="N276" s="156"/>
      <c r="O276" s="156"/>
      <c r="P276" s="156"/>
      <c r="Q276" s="156"/>
      <c r="R276" s="159"/>
      <c r="T276" s="160"/>
      <c r="U276" s="156"/>
      <c r="V276" s="156"/>
      <c r="W276" s="156"/>
      <c r="X276" s="156"/>
      <c r="Y276" s="156"/>
      <c r="Z276" s="156"/>
      <c r="AA276" s="161"/>
      <c r="AT276" s="162" t="s">
        <v>159</v>
      </c>
      <c r="AU276" s="162" t="s">
        <v>96</v>
      </c>
      <c r="AV276" s="11" t="s">
        <v>96</v>
      </c>
      <c r="AW276" s="11" t="s">
        <v>36</v>
      </c>
      <c r="AX276" s="11" t="s">
        <v>21</v>
      </c>
      <c r="AY276" s="162" t="s">
        <v>151</v>
      </c>
    </row>
    <row r="277" spans="2:65" s="1" customFormat="1" ht="22.5" customHeight="1">
      <c r="B277" s="137"/>
      <c r="C277" s="179" t="s">
        <v>349</v>
      </c>
      <c r="D277" s="179" t="s">
        <v>255</v>
      </c>
      <c r="E277" s="180" t="s">
        <v>350</v>
      </c>
      <c r="F277" s="269" t="s">
        <v>351</v>
      </c>
      <c r="G277" s="269"/>
      <c r="H277" s="269"/>
      <c r="I277" s="269"/>
      <c r="J277" s="181" t="s">
        <v>155</v>
      </c>
      <c r="K277" s="182">
        <v>13.6</v>
      </c>
      <c r="L277" s="270">
        <v>0</v>
      </c>
      <c r="M277" s="270"/>
      <c r="N277" s="270">
        <f>ROUND(L277*K277,2)</f>
        <v>0</v>
      </c>
      <c r="O277" s="256"/>
      <c r="P277" s="256"/>
      <c r="Q277" s="256"/>
      <c r="R277" s="142"/>
      <c r="T277" s="143" t="s">
        <v>5</v>
      </c>
      <c r="U277" s="44" t="s">
        <v>44</v>
      </c>
      <c r="V277" s="144">
        <v>0</v>
      </c>
      <c r="W277" s="144">
        <f>V277*K277</f>
        <v>0</v>
      </c>
      <c r="X277" s="144">
        <v>0.146</v>
      </c>
      <c r="Y277" s="144">
        <f>X277*K277</f>
        <v>1.9855999999999998</v>
      </c>
      <c r="Z277" s="144">
        <v>0</v>
      </c>
      <c r="AA277" s="145">
        <f>Z277*K277</f>
        <v>0</v>
      </c>
      <c r="AR277" s="21" t="s">
        <v>189</v>
      </c>
      <c r="AT277" s="21" t="s">
        <v>255</v>
      </c>
      <c r="AU277" s="21" t="s">
        <v>96</v>
      </c>
      <c r="AY277" s="21" t="s">
        <v>151</v>
      </c>
      <c r="BE277" s="146">
        <f>IF(U277="základní",N277,0)</f>
        <v>0</v>
      </c>
      <c r="BF277" s="146">
        <f>IF(U277="snížená",N277,0)</f>
        <v>0</v>
      </c>
      <c r="BG277" s="146">
        <f>IF(U277="zákl. přenesená",N277,0)</f>
        <v>0</v>
      </c>
      <c r="BH277" s="146">
        <f>IF(U277="sníž. přenesená",N277,0)</f>
        <v>0</v>
      </c>
      <c r="BI277" s="146">
        <f>IF(U277="nulová",N277,0)</f>
        <v>0</v>
      </c>
      <c r="BJ277" s="21" t="s">
        <v>21</v>
      </c>
      <c r="BK277" s="146">
        <f>ROUND(L277*K277,2)</f>
        <v>0</v>
      </c>
      <c r="BL277" s="21" t="s">
        <v>156</v>
      </c>
      <c r="BM277" s="21" t="s">
        <v>352</v>
      </c>
    </row>
    <row r="278" spans="2:51" s="10" customFormat="1" ht="22.5" customHeight="1">
      <c r="B278" s="147"/>
      <c r="C278" s="148"/>
      <c r="D278" s="148"/>
      <c r="E278" s="149" t="s">
        <v>5</v>
      </c>
      <c r="F278" s="257" t="s">
        <v>158</v>
      </c>
      <c r="G278" s="258"/>
      <c r="H278" s="258"/>
      <c r="I278" s="258"/>
      <c r="J278" s="148"/>
      <c r="K278" s="150" t="s">
        <v>5</v>
      </c>
      <c r="L278" s="148"/>
      <c r="M278" s="148"/>
      <c r="N278" s="148"/>
      <c r="O278" s="148"/>
      <c r="P278" s="148"/>
      <c r="Q278" s="148"/>
      <c r="R278" s="151"/>
      <c r="T278" s="152"/>
      <c r="U278" s="148"/>
      <c r="V278" s="148"/>
      <c r="W278" s="148"/>
      <c r="X278" s="148"/>
      <c r="Y278" s="148"/>
      <c r="Z278" s="148"/>
      <c r="AA278" s="153"/>
      <c r="AT278" s="154" t="s">
        <v>159</v>
      </c>
      <c r="AU278" s="154" t="s">
        <v>96</v>
      </c>
      <c r="AV278" s="10" t="s">
        <v>21</v>
      </c>
      <c r="AW278" s="10" t="s">
        <v>36</v>
      </c>
      <c r="AX278" s="10" t="s">
        <v>79</v>
      </c>
      <c r="AY278" s="154" t="s">
        <v>151</v>
      </c>
    </row>
    <row r="279" spans="2:51" s="10" customFormat="1" ht="22.5" customHeight="1">
      <c r="B279" s="147"/>
      <c r="C279" s="148"/>
      <c r="D279" s="148"/>
      <c r="E279" s="149" t="s">
        <v>5</v>
      </c>
      <c r="F279" s="259" t="s">
        <v>160</v>
      </c>
      <c r="G279" s="260"/>
      <c r="H279" s="260"/>
      <c r="I279" s="260"/>
      <c r="J279" s="148"/>
      <c r="K279" s="150" t="s">
        <v>5</v>
      </c>
      <c r="L279" s="148"/>
      <c r="M279" s="148"/>
      <c r="N279" s="148"/>
      <c r="O279" s="148"/>
      <c r="P279" s="148"/>
      <c r="Q279" s="148"/>
      <c r="R279" s="151"/>
      <c r="T279" s="152"/>
      <c r="U279" s="148"/>
      <c r="V279" s="148"/>
      <c r="W279" s="148"/>
      <c r="X279" s="148"/>
      <c r="Y279" s="148"/>
      <c r="Z279" s="148"/>
      <c r="AA279" s="153"/>
      <c r="AT279" s="154" t="s">
        <v>159</v>
      </c>
      <c r="AU279" s="154" t="s">
        <v>96</v>
      </c>
      <c r="AV279" s="10" t="s">
        <v>21</v>
      </c>
      <c r="AW279" s="10" t="s">
        <v>36</v>
      </c>
      <c r="AX279" s="10" t="s">
        <v>79</v>
      </c>
      <c r="AY279" s="154" t="s">
        <v>151</v>
      </c>
    </row>
    <row r="280" spans="2:51" s="10" customFormat="1" ht="22.5" customHeight="1">
      <c r="B280" s="147"/>
      <c r="C280" s="148"/>
      <c r="D280" s="148"/>
      <c r="E280" s="149" t="s">
        <v>5</v>
      </c>
      <c r="F280" s="259" t="s">
        <v>161</v>
      </c>
      <c r="G280" s="260"/>
      <c r="H280" s="260"/>
      <c r="I280" s="260"/>
      <c r="J280" s="148"/>
      <c r="K280" s="150" t="s">
        <v>5</v>
      </c>
      <c r="L280" s="148"/>
      <c r="M280" s="148"/>
      <c r="N280" s="148"/>
      <c r="O280" s="148"/>
      <c r="P280" s="148"/>
      <c r="Q280" s="148"/>
      <c r="R280" s="151"/>
      <c r="T280" s="152"/>
      <c r="U280" s="148"/>
      <c r="V280" s="148"/>
      <c r="W280" s="148"/>
      <c r="X280" s="148"/>
      <c r="Y280" s="148"/>
      <c r="Z280" s="148"/>
      <c r="AA280" s="153"/>
      <c r="AT280" s="154" t="s">
        <v>159</v>
      </c>
      <c r="AU280" s="154" t="s">
        <v>96</v>
      </c>
      <c r="AV280" s="10" t="s">
        <v>21</v>
      </c>
      <c r="AW280" s="10" t="s">
        <v>36</v>
      </c>
      <c r="AX280" s="10" t="s">
        <v>79</v>
      </c>
      <c r="AY280" s="154" t="s">
        <v>151</v>
      </c>
    </row>
    <row r="281" spans="2:51" s="11" customFormat="1" ht="22.5" customHeight="1">
      <c r="B281" s="155"/>
      <c r="C281" s="156"/>
      <c r="D281" s="156"/>
      <c r="E281" s="157" t="s">
        <v>5</v>
      </c>
      <c r="F281" s="261" t="s">
        <v>353</v>
      </c>
      <c r="G281" s="262"/>
      <c r="H281" s="262"/>
      <c r="I281" s="262"/>
      <c r="J281" s="156"/>
      <c r="K281" s="158">
        <v>13.6</v>
      </c>
      <c r="L281" s="156"/>
      <c r="M281" s="156"/>
      <c r="N281" s="156"/>
      <c r="O281" s="156"/>
      <c r="P281" s="156"/>
      <c r="Q281" s="156"/>
      <c r="R281" s="159"/>
      <c r="T281" s="160"/>
      <c r="U281" s="156"/>
      <c r="V281" s="156"/>
      <c r="W281" s="156"/>
      <c r="X281" s="156"/>
      <c r="Y281" s="156"/>
      <c r="Z281" s="156"/>
      <c r="AA281" s="161"/>
      <c r="AT281" s="162" t="s">
        <v>159</v>
      </c>
      <c r="AU281" s="162" t="s">
        <v>96</v>
      </c>
      <c r="AV281" s="11" t="s">
        <v>96</v>
      </c>
      <c r="AW281" s="11" t="s">
        <v>36</v>
      </c>
      <c r="AX281" s="11" t="s">
        <v>21</v>
      </c>
      <c r="AY281" s="162" t="s">
        <v>151</v>
      </c>
    </row>
    <row r="282" spans="2:65" s="1" customFormat="1" ht="31.5" customHeight="1">
      <c r="B282" s="137"/>
      <c r="C282" s="138" t="s">
        <v>354</v>
      </c>
      <c r="D282" s="138" t="s">
        <v>152</v>
      </c>
      <c r="E282" s="139" t="s">
        <v>355</v>
      </c>
      <c r="F282" s="255" t="s">
        <v>356</v>
      </c>
      <c r="G282" s="255"/>
      <c r="H282" s="255"/>
      <c r="I282" s="255"/>
      <c r="J282" s="140" t="s">
        <v>186</v>
      </c>
      <c r="K282" s="141">
        <v>25.7</v>
      </c>
      <c r="L282" s="256">
        <v>0</v>
      </c>
      <c r="M282" s="256"/>
      <c r="N282" s="256">
        <f>ROUND(L282*K282,2)</f>
        <v>0</v>
      </c>
      <c r="O282" s="256"/>
      <c r="P282" s="256"/>
      <c r="Q282" s="256"/>
      <c r="R282" s="142"/>
      <c r="T282" s="143" t="s">
        <v>5</v>
      </c>
      <c r="U282" s="44" t="s">
        <v>44</v>
      </c>
      <c r="V282" s="144">
        <v>0.046</v>
      </c>
      <c r="W282" s="144">
        <f>V282*K282</f>
        <v>1.1822</v>
      </c>
      <c r="X282" s="144">
        <v>0.0036</v>
      </c>
      <c r="Y282" s="144">
        <f>X282*K282</f>
        <v>0.09251999999999999</v>
      </c>
      <c r="Z282" s="144">
        <v>0</v>
      </c>
      <c r="AA282" s="145">
        <f>Z282*K282</f>
        <v>0</v>
      </c>
      <c r="AR282" s="21" t="s">
        <v>156</v>
      </c>
      <c r="AT282" s="21" t="s">
        <v>152</v>
      </c>
      <c r="AU282" s="21" t="s">
        <v>96</v>
      </c>
      <c r="AY282" s="21" t="s">
        <v>151</v>
      </c>
      <c r="BE282" s="146">
        <f>IF(U282="základní",N282,0)</f>
        <v>0</v>
      </c>
      <c r="BF282" s="146">
        <f>IF(U282="snížená",N282,0)</f>
        <v>0</v>
      </c>
      <c r="BG282" s="146">
        <f>IF(U282="zákl. přenesená",N282,0)</f>
        <v>0</v>
      </c>
      <c r="BH282" s="146">
        <f>IF(U282="sníž. přenesená",N282,0)</f>
        <v>0</v>
      </c>
      <c r="BI282" s="146">
        <f>IF(U282="nulová",N282,0)</f>
        <v>0</v>
      </c>
      <c r="BJ282" s="21" t="s">
        <v>21</v>
      </c>
      <c r="BK282" s="146">
        <f>ROUND(L282*K282,2)</f>
        <v>0</v>
      </c>
      <c r="BL282" s="21" t="s">
        <v>156</v>
      </c>
      <c r="BM282" s="21" t="s">
        <v>357</v>
      </c>
    </row>
    <row r="283" spans="2:63" s="9" customFormat="1" ht="29.85" customHeight="1">
      <c r="B283" s="126"/>
      <c r="C283" s="127"/>
      <c r="D283" s="136" t="s">
        <v>113</v>
      </c>
      <c r="E283" s="136"/>
      <c r="F283" s="136"/>
      <c r="G283" s="136"/>
      <c r="H283" s="136"/>
      <c r="I283" s="136"/>
      <c r="J283" s="136"/>
      <c r="K283" s="136"/>
      <c r="L283" s="136"/>
      <c r="M283" s="136"/>
      <c r="N283" s="271">
        <f>BK283</f>
        <v>0</v>
      </c>
      <c r="O283" s="272"/>
      <c r="P283" s="272"/>
      <c r="Q283" s="272"/>
      <c r="R283" s="129"/>
      <c r="T283" s="130"/>
      <c r="U283" s="127"/>
      <c r="V283" s="127"/>
      <c r="W283" s="131">
        <f>SUM(W284:W320)</f>
        <v>9.091575</v>
      </c>
      <c r="X283" s="127"/>
      <c r="Y283" s="131">
        <f>SUM(Y284:Y320)</f>
        <v>0.6236800000000001</v>
      </c>
      <c r="Z283" s="127"/>
      <c r="AA283" s="132">
        <f>SUM(AA284:AA320)</f>
        <v>0</v>
      </c>
      <c r="AR283" s="133" t="s">
        <v>21</v>
      </c>
      <c r="AT283" s="134" t="s">
        <v>78</v>
      </c>
      <c r="AU283" s="134" t="s">
        <v>21</v>
      </c>
      <c r="AY283" s="133" t="s">
        <v>151</v>
      </c>
      <c r="BK283" s="135">
        <f>SUM(BK284:BK320)</f>
        <v>0</v>
      </c>
    </row>
    <row r="284" spans="2:65" s="1" customFormat="1" ht="31.5" customHeight="1">
      <c r="B284" s="137"/>
      <c r="C284" s="138" t="s">
        <v>358</v>
      </c>
      <c r="D284" s="138" t="s">
        <v>152</v>
      </c>
      <c r="E284" s="139" t="s">
        <v>359</v>
      </c>
      <c r="F284" s="255" t="s">
        <v>360</v>
      </c>
      <c r="G284" s="255"/>
      <c r="H284" s="255"/>
      <c r="I284" s="255"/>
      <c r="J284" s="140" t="s">
        <v>186</v>
      </c>
      <c r="K284" s="141">
        <v>3</v>
      </c>
      <c r="L284" s="256">
        <v>0</v>
      </c>
      <c r="M284" s="256"/>
      <c r="N284" s="256">
        <f>ROUND(L284*K284,2)</f>
        <v>0</v>
      </c>
      <c r="O284" s="256"/>
      <c r="P284" s="256"/>
      <c r="Q284" s="256"/>
      <c r="R284" s="142"/>
      <c r="T284" s="143" t="s">
        <v>5</v>
      </c>
      <c r="U284" s="44" t="s">
        <v>44</v>
      </c>
      <c r="V284" s="144">
        <v>0.19</v>
      </c>
      <c r="W284" s="144">
        <f>V284*K284</f>
        <v>0.5700000000000001</v>
      </c>
      <c r="X284" s="144">
        <v>0</v>
      </c>
      <c r="Y284" s="144">
        <f>X284*K284</f>
        <v>0</v>
      </c>
      <c r="Z284" s="144">
        <v>0</v>
      </c>
      <c r="AA284" s="145">
        <f>Z284*K284</f>
        <v>0</v>
      </c>
      <c r="AR284" s="21" t="s">
        <v>156</v>
      </c>
      <c r="AT284" s="21" t="s">
        <v>152</v>
      </c>
      <c r="AU284" s="21" t="s">
        <v>96</v>
      </c>
      <c r="AY284" s="21" t="s">
        <v>151</v>
      </c>
      <c r="BE284" s="146">
        <f>IF(U284="základní",N284,0)</f>
        <v>0</v>
      </c>
      <c r="BF284" s="146">
        <f>IF(U284="snížená",N284,0)</f>
        <v>0</v>
      </c>
      <c r="BG284" s="146">
        <f>IF(U284="zákl. přenesená",N284,0)</f>
        <v>0</v>
      </c>
      <c r="BH284" s="146">
        <f>IF(U284="sníž. přenesená",N284,0)</f>
        <v>0</v>
      </c>
      <c r="BI284" s="146">
        <f>IF(U284="nulová",N284,0)</f>
        <v>0</v>
      </c>
      <c r="BJ284" s="21" t="s">
        <v>21</v>
      </c>
      <c r="BK284" s="146">
        <f>ROUND(L284*K284,2)</f>
        <v>0</v>
      </c>
      <c r="BL284" s="21" t="s">
        <v>156</v>
      </c>
      <c r="BM284" s="21" t="s">
        <v>361</v>
      </c>
    </row>
    <row r="285" spans="2:65" s="1" customFormat="1" ht="22.5" customHeight="1">
      <c r="B285" s="137"/>
      <c r="C285" s="179" t="s">
        <v>362</v>
      </c>
      <c r="D285" s="179" t="s">
        <v>255</v>
      </c>
      <c r="E285" s="180" t="s">
        <v>363</v>
      </c>
      <c r="F285" s="269" t="s">
        <v>364</v>
      </c>
      <c r="G285" s="269"/>
      <c r="H285" s="269"/>
      <c r="I285" s="269"/>
      <c r="J285" s="181" t="s">
        <v>186</v>
      </c>
      <c r="K285" s="182">
        <v>3</v>
      </c>
      <c r="L285" s="270">
        <v>0</v>
      </c>
      <c r="M285" s="270"/>
      <c r="N285" s="270">
        <f>ROUND(L285*K285,2)</f>
        <v>0</v>
      </c>
      <c r="O285" s="256"/>
      <c r="P285" s="256"/>
      <c r="Q285" s="256"/>
      <c r="R285" s="142"/>
      <c r="T285" s="143" t="s">
        <v>5</v>
      </c>
      <c r="U285" s="44" t="s">
        <v>44</v>
      </c>
      <c r="V285" s="144">
        <v>0</v>
      </c>
      <c r="W285" s="144">
        <f>V285*K285</f>
        <v>0</v>
      </c>
      <c r="X285" s="144">
        <v>0.0014</v>
      </c>
      <c r="Y285" s="144">
        <f>X285*K285</f>
        <v>0.0042</v>
      </c>
      <c r="Z285" s="144">
        <v>0</v>
      </c>
      <c r="AA285" s="145">
        <f>Z285*K285</f>
        <v>0</v>
      </c>
      <c r="AR285" s="21" t="s">
        <v>189</v>
      </c>
      <c r="AT285" s="21" t="s">
        <v>255</v>
      </c>
      <c r="AU285" s="21" t="s">
        <v>96</v>
      </c>
      <c r="AY285" s="21" t="s">
        <v>151</v>
      </c>
      <c r="BE285" s="146">
        <f>IF(U285="základní",N285,0)</f>
        <v>0</v>
      </c>
      <c r="BF285" s="146">
        <f>IF(U285="snížená",N285,0)</f>
        <v>0</v>
      </c>
      <c r="BG285" s="146">
        <f>IF(U285="zákl. přenesená",N285,0)</f>
        <v>0</v>
      </c>
      <c r="BH285" s="146">
        <f>IF(U285="sníž. přenesená",N285,0)</f>
        <v>0</v>
      </c>
      <c r="BI285" s="146">
        <f>IF(U285="nulová",N285,0)</f>
        <v>0</v>
      </c>
      <c r="BJ285" s="21" t="s">
        <v>21</v>
      </c>
      <c r="BK285" s="146">
        <f>ROUND(L285*K285,2)</f>
        <v>0</v>
      </c>
      <c r="BL285" s="21" t="s">
        <v>156</v>
      </c>
      <c r="BM285" s="21" t="s">
        <v>365</v>
      </c>
    </row>
    <row r="286" spans="2:65" s="1" customFormat="1" ht="31.5" customHeight="1">
      <c r="B286" s="137"/>
      <c r="C286" s="138" t="s">
        <v>366</v>
      </c>
      <c r="D286" s="138" t="s">
        <v>152</v>
      </c>
      <c r="E286" s="139" t="s">
        <v>367</v>
      </c>
      <c r="F286" s="255" t="s">
        <v>368</v>
      </c>
      <c r="G286" s="255"/>
      <c r="H286" s="255"/>
      <c r="I286" s="255"/>
      <c r="J286" s="140" t="s">
        <v>186</v>
      </c>
      <c r="K286" s="141">
        <v>3</v>
      </c>
      <c r="L286" s="256">
        <v>0</v>
      </c>
      <c r="M286" s="256"/>
      <c r="N286" s="256">
        <f>ROUND(L286*K286,2)</f>
        <v>0</v>
      </c>
      <c r="O286" s="256"/>
      <c r="P286" s="256"/>
      <c r="Q286" s="256"/>
      <c r="R286" s="142"/>
      <c r="T286" s="143" t="s">
        <v>5</v>
      </c>
      <c r="U286" s="44" t="s">
        <v>44</v>
      </c>
      <c r="V286" s="144">
        <v>0.312</v>
      </c>
      <c r="W286" s="144">
        <f>V286*K286</f>
        <v>0.9359999999999999</v>
      </c>
      <c r="X286" s="144">
        <v>0</v>
      </c>
      <c r="Y286" s="144">
        <f>X286*K286</f>
        <v>0</v>
      </c>
      <c r="Z286" s="144">
        <v>0</v>
      </c>
      <c r="AA286" s="145">
        <f>Z286*K286</f>
        <v>0</v>
      </c>
      <c r="AR286" s="21" t="s">
        <v>156</v>
      </c>
      <c r="AT286" s="21" t="s">
        <v>152</v>
      </c>
      <c r="AU286" s="21" t="s">
        <v>96</v>
      </c>
      <c r="AY286" s="21" t="s">
        <v>151</v>
      </c>
      <c r="BE286" s="146">
        <f>IF(U286="základní",N286,0)</f>
        <v>0</v>
      </c>
      <c r="BF286" s="146">
        <f>IF(U286="snížená",N286,0)</f>
        <v>0</v>
      </c>
      <c r="BG286" s="146">
        <f>IF(U286="zákl. přenesená",N286,0)</f>
        <v>0</v>
      </c>
      <c r="BH286" s="146">
        <f>IF(U286="sníž. přenesená",N286,0)</f>
        <v>0</v>
      </c>
      <c r="BI286" s="146">
        <f>IF(U286="nulová",N286,0)</f>
        <v>0</v>
      </c>
      <c r="BJ286" s="21" t="s">
        <v>21</v>
      </c>
      <c r="BK286" s="146">
        <f>ROUND(L286*K286,2)</f>
        <v>0</v>
      </c>
      <c r="BL286" s="21" t="s">
        <v>156</v>
      </c>
      <c r="BM286" s="21" t="s">
        <v>369</v>
      </c>
    </row>
    <row r="287" spans="2:65" s="1" customFormat="1" ht="22.5" customHeight="1">
      <c r="B287" s="137"/>
      <c r="C287" s="179" t="s">
        <v>370</v>
      </c>
      <c r="D287" s="179" t="s">
        <v>255</v>
      </c>
      <c r="E287" s="180" t="s">
        <v>371</v>
      </c>
      <c r="F287" s="269" t="s">
        <v>372</v>
      </c>
      <c r="G287" s="269"/>
      <c r="H287" s="269"/>
      <c r="I287" s="269"/>
      <c r="J287" s="181" t="s">
        <v>186</v>
      </c>
      <c r="K287" s="182">
        <v>3</v>
      </c>
      <c r="L287" s="270">
        <v>0</v>
      </c>
      <c r="M287" s="270"/>
      <c r="N287" s="270">
        <f>ROUND(L287*K287,2)</f>
        <v>0</v>
      </c>
      <c r="O287" s="256"/>
      <c r="P287" s="256"/>
      <c r="Q287" s="256"/>
      <c r="R287" s="142"/>
      <c r="T287" s="143" t="s">
        <v>5</v>
      </c>
      <c r="U287" s="44" t="s">
        <v>44</v>
      </c>
      <c r="V287" s="144">
        <v>0</v>
      </c>
      <c r="W287" s="144">
        <f>V287*K287</f>
        <v>0</v>
      </c>
      <c r="X287" s="144">
        <v>0.0078</v>
      </c>
      <c r="Y287" s="144">
        <f>X287*K287</f>
        <v>0.023399999999999997</v>
      </c>
      <c r="Z287" s="144">
        <v>0</v>
      </c>
      <c r="AA287" s="145">
        <f>Z287*K287</f>
        <v>0</v>
      </c>
      <c r="AR287" s="21" t="s">
        <v>189</v>
      </c>
      <c r="AT287" s="21" t="s">
        <v>255</v>
      </c>
      <c r="AU287" s="21" t="s">
        <v>96</v>
      </c>
      <c r="AY287" s="21" t="s">
        <v>151</v>
      </c>
      <c r="BE287" s="146">
        <f>IF(U287="základní",N287,0)</f>
        <v>0</v>
      </c>
      <c r="BF287" s="146">
        <f>IF(U287="snížená",N287,0)</f>
        <v>0</v>
      </c>
      <c r="BG287" s="146">
        <f>IF(U287="zákl. přenesená",N287,0)</f>
        <v>0</v>
      </c>
      <c r="BH287" s="146">
        <f>IF(U287="sníž. přenesená",N287,0)</f>
        <v>0</v>
      </c>
      <c r="BI287" s="146">
        <f>IF(U287="nulová",N287,0)</f>
        <v>0</v>
      </c>
      <c r="BJ287" s="21" t="s">
        <v>21</v>
      </c>
      <c r="BK287" s="146">
        <f>ROUND(L287*K287,2)</f>
        <v>0</v>
      </c>
      <c r="BL287" s="21" t="s">
        <v>156</v>
      </c>
      <c r="BM287" s="21" t="s">
        <v>373</v>
      </c>
    </row>
    <row r="288" spans="2:51" s="10" customFormat="1" ht="22.5" customHeight="1">
      <c r="B288" s="147"/>
      <c r="C288" s="148"/>
      <c r="D288" s="148"/>
      <c r="E288" s="149" t="s">
        <v>5</v>
      </c>
      <c r="F288" s="257" t="s">
        <v>158</v>
      </c>
      <c r="G288" s="258"/>
      <c r="H288" s="258"/>
      <c r="I288" s="258"/>
      <c r="J288" s="148"/>
      <c r="K288" s="150" t="s">
        <v>5</v>
      </c>
      <c r="L288" s="148"/>
      <c r="M288" s="148"/>
      <c r="N288" s="148"/>
      <c r="O288" s="148"/>
      <c r="P288" s="148"/>
      <c r="Q288" s="148"/>
      <c r="R288" s="151"/>
      <c r="T288" s="152"/>
      <c r="U288" s="148"/>
      <c r="V288" s="148"/>
      <c r="W288" s="148"/>
      <c r="X288" s="148"/>
      <c r="Y288" s="148"/>
      <c r="Z288" s="148"/>
      <c r="AA288" s="153"/>
      <c r="AT288" s="154" t="s">
        <v>159</v>
      </c>
      <c r="AU288" s="154" t="s">
        <v>96</v>
      </c>
      <c r="AV288" s="10" t="s">
        <v>21</v>
      </c>
      <c r="AW288" s="10" t="s">
        <v>36</v>
      </c>
      <c r="AX288" s="10" t="s">
        <v>79</v>
      </c>
      <c r="AY288" s="154" t="s">
        <v>151</v>
      </c>
    </row>
    <row r="289" spans="2:51" s="10" customFormat="1" ht="22.5" customHeight="1">
      <c r="B289" s="147"/>
      <c r="C289" s="148"/>
      <c r="D289" s="148"/>
      <c r="E289" s="149" t="s">
        <v>5</v>
      </c>
      <c r="F289" s="259" t="s">
        <v>160</v>
      </c>
      <c r="G289" s="260"/>
      <c r="H289" s="260"/>
      <c r="I289" s="260"/>
      <c r="J289" s="148"/>
      <c r="K289" s="150" t="s">
        <v>5</v>
      </c>
      <c r="L289" s="148"/>
      <c r="M289" s="148"/>
      <c r="N289" s="148"/>
      <c r="O289" s="148"/>
      <c r="P289" s="148"/>
      <c r="Q289" s="148"/>
      <c r="R289" s="151"/>
      <c r="T289" s="152"/>
      <c r="U289" s="148"/>
      <c r="V289" s="148"/>
      <c r="W289" s="148"/>
      <c r="X289" s="148"/>
      <c r="Y289" s="148"/>
      <c r="Z289" s="148"/>
      <c r="AA289" s="153"/>
      <c r="AT289" s="154" t="s">
        <v>159</v>
      </c>
      <c r="AU289" s="154" t="s">
        <v>96</v>
      </c>
      <c r="AV289" s="10" t="s">
        <v>21</v>
      </c>
      <c r="AW289" s="10" t="s">
        <v>36</v>
      </c>
      <c r="AX289" s="10" t="s">
        <v>79</v>
      </c>
      <c r="AY289" s="154" t="s">
        <v>151</v>
      </c>
    </row>
    <row r="290" spans="2:51" s="10" customFormat="1" ht="22.5" customHeight="1">
      <c r="B290" s="147"/>
      <c r="C290" s="148"/>
      <c r="D290" s="148"/>
      <c r="E290" s="149" t="s">
        <v>5</v>
      </c>
      <c r="F290" s="259" t="s">
        <v>161</v>
      </c>
      <c r="G290" s="260"/>
      <c r="H290" s="260"/>
      <c r="I290" s="260"/>
      <c r="J290" s="148"/>
      <c r="K290" s="150" t="s">
        <v>5</v>
      </c>
      <c r="L290" s="148"/>
      <c r="M290" s="148"/>
      <c r="N290" s="148"/>
      <c r="O290" s="148"/>
      <c r="P290" s="148"/>
      <c r="Q290" s="148"/>
      <c r="R290" s="151"/>
      <c r="T290" s="152"/>
      <c r="U290" s="148"/>
      <c r="V290" s="148"/>
      <c r="W290" s="148"/>
      <c r="X290" s="148"/>
      <c r="Y290" s="148"/>
      <c r="Z290" s="148"/>
      <c r="AA290" s="153"/>
      <c r="AT290" s="154" t="s">
        <v>159</v>
      </c>
      <c r="AU290" s="154" t="s">
        <v>96</v>
      </c>
      <c r="AV290" s="10" t="s">
        <v>21</v>
      </c>
      <c r="AW290" s="10" t="s">
        <v>36</v>
      </c>
      <c r="AX290" s="10" t="s">
        <v>79</v>
      </c>
      <c r="AY290" s="154" t="s">
        <v>151</v>
      </c>
    </row>
    <row r="291" spans="2:51" s="11" customFormat="1" ht="22.5" customHeight="1">
      <c r="B291" s="155"/>
      <c r="C291" s="156"/>
      <c r="D291" s="156"/>
      <c r="E291" s="157" t="s">
        <v>5</v>
      </c>
      <c r="F291" s="261" t="s">
        <v>374</v>
      </c>
      <c r="G291" s="262"/>
      <c r="H291" s="262"/>
      <c r="I291" s="262"/>
      <c r="J291" s="156"/>
      <c r="K291" s="158">
        <v>3</v>
      </c>
      <c r="L291" s="156"/>
      <c r="M291" s="156"/>
      <c r="N291" s="156"/>
      <c r="O291" s="156"/>
      <c r="P291" s="156"/>
      <c r="Q291" s="156"/>
      <c r="R291" s="159"/>
      <c r="T291" s="160"/>
      <c r="U291" s="156"/>
      <c r="V291" s="156"/>
      <c r="W291" s="156"/>
      <c r="X291" s="156"/>
      <c r="Y291" s="156"/>
      <c r="Z291" s="156"/>
      <c r="AA291" s="161"/>
      <c r="AT291" s="162" t="s">
        <v>159</v>
      </c>
      <c r="AU291" s="162" t="s">
        <v>96</v>
      </c>
      <c r="AV291" s="11" t="s">
        <v>96</v>
      </c>
      <c r="AW291" s="11" t="s">
        <v>36</v>
      </c>
      <c r="AX291" s="11" t="s">
        <v>21</v>
      </c>
      <c r="AY291" s="162" t="s">
        <v>151</v>
      </c>
    </row>
    <row r="292" spans="2:65" s="1" customFormat="1" ht="31.5" customHeight="1">
      <c r="B292" s="137"/>
      <c r="C292" s="138" t="s">
        <v>375</v>
      </c>
      <c r="D292" s="138" t="s">
        <v>152</v>
      </c>
      <c r="E292" s="139" t="s">
        <v>376</v>
      </c>
      <c r="F292" s="255" t="s">
        <v>377</v>
      </c>
      <c r="G292" s="255"/>
      <c r="H292" s="255"/>
      <c r="I292" s="255"/>
      <c r="J292" s="140" t="s">
        <v>378</v>
      </c>
      <c r="K292" s="141">
        <v>1</v>
      </c>
      <c r="L292" s="256">
        <v>0</v>
      </c>
      <c r="M292" s="256"/>
      <c r="N292" s="256">
        <f>ROUND(L292*K292,2)</f>
        <v>0</v>
      </c>
      <c r="O292" s="256"/>
      <c r="P292" s="256"/>
      <c r="Q292" s="256"/>
      <c r="R292" s="142"/>
      <c r="T292" s="143" t="s">
        <v>5</v>
      </c>
      <c r="U292" s="44" t="s">
        <v>44</v>
      </c>
      <c r="V292" s="144">
        <v>0.683</v>
      </c>
      <c r="W292" s="144">
        <f>V292*K292</f>
        <v>0.683</v>
      </c>
      <c r="X292" s="144">
        <v>0</v>
      </c>
      <c r="Y292" s="144">
        <f>X292*K292</f>
        <v>0</v>
      </c>
      <c r="Z292" s="144">
        <v>0</v>
      </c>
      <c r="AA292" s="145">
        <f>Z292*K292</f>
        <v>0</v>
      </c>
      <c r="AR292" s="21" t="s">
        <v>156</v>
      </c>
      <c r="AT292" s="21" t="s">
        <v>152</v>
      </c>
      <c r="AU292" s="21" t="s">
        <v>96</v>
      </c>
      <c r="AY292" s="21" t="s">
        <v>151</v>
      </c>
      <c r="BE292" s="146">
        <f>IF(U292="základní",N292,0)</f>
        <v>0</v>
      </c>
      <c r="BF292" s="146">
        <f>IF(U292="snížená",N292,0)</f>
        <v>0</v>
      </c>
      <c r="BG292" s="146">
        <f>IF(U292="zákl. přenesená",N292,0)</f>
        <v>0</v>
      </c>
      <c r="BH292" s="146">
        <f>IF(U292="sníž. přenesená",N292,0)</f>
        <v>0</v>
      </c>
      <c r="BI292" s="146">
        <f>IF(U292="nulová",N292,0)</f>
        <v>0</v>
      </c>
      <c r="BJ292" s="21" t="s">
        <v>21</v>
      </c>
      <c r="BK292" s="146">
        <f>ROUND(L292*K292,2)</f>
        <v>0</v>
      </c>
      <c r="BL292" s="21" t="s">
        <v>156</v>
      </c>
      <c r="BM292" s="21" t="s">
        <v>379</v>
      </c>
    </row>
    <row r="293" spans="2:65" s="1" customFormat="1" ht="22.5" customHeight="1">
      <c r="B293" s="137"/>
      <c r="C293" s="179" t="s">
        <v>380</v>
      </c>
      <c r="D293" s="179" t="s">
        <v>255</v>
      </c>
      <c r="E293" s="180" t="s">
        <v>381</v>
      </c>
      <c r="F293" s="269" t="s">
        <v>382</v>
      </c>
      <c r="G293" s="269"/>
      <c r="H293" s="269"/>
      <c r="I293" s="269"/>
      <c r="J293" s="181" t="s">
        <v>378</v>
      </c>
      <c r="K293" s="182">
        <v>1</v>
      </c>
      <c r="L293" s="270">
        <v>0</v>
      </c>
      <c r="M293" s="270"/>
      <c r="N293" s="270">
        <f>ROUND(L293*K293,2)</f>
        <v>0</v>
      </c>
      <c r="O293" s="256"/>
      <c r="P293" s="256"/>
      <c r="Q293" s="256"/>
      <c r="R293" s="142"/>
      <c r="T293" s="143" t="s">
        <v>5</v>
      </c>
      <c r="U293" s="44" t="s">
        <v>44</v>
      </c>
      <c r="V293" s="144">
        <v>0</v>
      </c>
      <c r="W293" s="144">
        <f>V293*K293</f>
        <v>0</v>
      </c>
      <c r="X293" s="144">
        <v>0.0005</v>
      </c>
      <c r="Y293" s="144">
        <f>X293*K293</f>
        <v>0.0005</v>
      </c>
      <c r="Z293" s="144">
        <v>0</v>
      </c>
      <c r="AA293" s="145">
        <f>Z293*K293</f>
        <v>0</v>
      </c>
      <c r="AR293" s="21" t="s">
        <v>189</v>
      </c>
      <c r="AT293" s="21" t="s">
        <v>255</v>
      </c>
      <c r="AU293" s="21" t="s">
        <v>96</v>
      </c>
      <c r="AY293" s="21" t="s">
        <v>151</v>
      </c>
      <c r="BE293" s="146">
        <f>IF(U293="základní",N293,0)</f>
        <v>0</v>
      </c>
      <c r="BF293" s="146">
        <f>IF(U293="snížená",N293,0)</f>
        <v>0</v>
      </c>
      <c r="BG293" s="146">
        <f>IF(U293="zákl. přenesená",N293,0)</f>
        <v>0</v>
      </c>
      <c r="BH293" s="146">
        <f>IF(U293="sníž. přenesená",N293,0)</f>
        <v>0</v>
      </c>
      <c r="BI293" s="146">
        <f>IF(U293="nulová",N293,0)</f>
        <v>0</v>
      </c>
      <c r="BJ293" s="21" t="s">
        <v>21</v>
      </c>
      <c r="BK293" s="146">
        <f>ROUND(L293*K293,2)</f>
        <v>0</v>
      </c>
      <c r="BL293" s="21" t="s">
        <v>156</v>
      </c>
      <c r="BM293" s="21" t="s">
        <v>383</v>
      </c>
    </row>
    <row r="294" spans="2:65" s="1" customFormat="1" ht="31.5" customHeight="1">
      <c r="B294" s="137"/>
      <c r="C294" s="138" t="s">
        <v>384</v>
      </c>
      <c r="D294" s="138" t="s">
        <v>152</v>
      </c>
      <c r="E294" s="139" t="s">
        <v>385</v>
      </c>
      <c r="F294" s="255" t="s">
        <v>386</v>
      </c>
      <c r="G294" s="255"/>
      <c r="H294" s="255"/>
      <c r="I294" s="255"/>
      <c r="J294" s="140" t="s">
        <v>378</v>
      </c>
      <c r="K294" s="141">
        <v>1</v>
      </c>
      <c r="L294" s="256">
        <v>0</v>
      </c>
      <c r="M294" s="256"/>
      <c r="N294" s="256">
        <f>ROUND(L294*K294,2)</f>
        <v>0</v>
      </c>
      <c r="O294" s="256"/>
      <c r="P294" s="256"/>
      <c r="Q294" s="256"/>
      <c r="R294" s="142"/>
      <c r="T294" s="143" t="s">
        <v>5</v>
      </c>
      <c r="U294" s="44" t="s">
        <v>44</v>
      </c>
      <c r="V294" s="144">
        <v>4.198</v>
      </c>
      <c r="W294" s="144">
        <f>V294*K294</f>
        <v>4.198</v>
      </c>
      <c r="X294" s="144">
        <v>0.3409</v>
      </c>
      <c r="Y294" s="144">
        <f>X294*K294</f>
        <v>0.3409</v>
      </c>
      <c r="Z294" s="144">
        <v>0</v>
      </c>
      <c r="AA294" s="145">
        <f>Z294*K294</f>
        <v>0</v>
      </c>
      <c r="AR294" s="21" t="s">
        <v>156</v>
      </c>
      <c r="AT294" s="21" t="s">
        <v>152</v>
      </c>
      <c r="AU294" s="21" t="s">
        <v>96</v>
      </c>
      <c r="AY294" s="21" t="s">
        <v>151</v>
      </c>
      <c r="BE294" s="146">
        <f>IF(U294="základní",N294,0)</f>
        <v>0</v>
      </c>
      <c r="BF294" s="146">
        <f>IF(U294="snížená",N294,0)</f>
        <v>0</v>
      </c>
      <c r="BG294" s="146">
        <f>IF(U294="zákl. přenesená",N294,0)</f>
        <v>0</v>
      </c>
      <c r="BH294" s="146">
        <f>IF(U294="sníž. přenesená",N294,0)</f>
        <v>0</v>
      </c>
      <c r="BI294" s="146">
        <f>IF(U294="nulová",N294,0)</f>
        <v>0</v>
      </c>
      <c r="BJ294" s="21" t="s">
        <v>21</v>
      </c>
      <c r="BK294" s="146">
        <f>ROUND(L294*K294,2)</f>
        <v>0</v>
      </c>
      <c r="BL294" s="21" t="s">
        <v>156</v>
      </c>
      <c r="BM294" s="21" t="s">
        <v>387</v>
      </c>
    </row>
    <row r="295" spans="2:65" s="1" customFormat="1" ht="31.5" customHeight="1">
      <c r="B295" s="137"/>
      <c r="C295" s="179" t="s">
        <v>388</v>
      </c>
      <c r="D295" s="179" t="s">
        <v>255</v>
      </c>
      <c r="E295" s="180" t="s">
        <v>389</v>
      </c>
      <c r="F295" s="269" t="s">
        <v>390</v>
      </c>
      <c r="G295" s="269"/>
      <c r="H295" s="269"/>
      <c r="I295" s="269"/>
      <c r="J295" s="181" t="s">
        <v>378</v>
      </c>
      <c r="K295" s="182">
        <v>1</v>
      </c>
      <c r="L295" s="270">
        <v>0</v>
      </c>
      <c r="M295" s="270"/>
      <c r="N295" s="270">
        <f>ROUND(L295*K295,2)</f>
        <v>0</v>
      </c>
      <c r="O295" s="256"/>
      <c r="P295" s="256"/>
      <c r="Q295" s="256"/>
      <c r="R295" s="142"/>
      <c r="T295" s="143" t="s">
        <v>5</v>
      </c>
      <c r="U295" s="44" t="s">
        <v>44</v>
      </c>
      <c r="V295" s="144">
        <v>0</v>
      </c>
      <c r="W295" s="144">
        <f>V295*K295</f>
        <v>0</v>
      </c>
      <c r="X295" s="144">
        <v>0.072</v>
      </c>
      <c r="Y295" s="144">
        <f>X295*K295</f>
        <v>0.072</v>
      </c>
      <c r="Z295" s="144">
        <v>0</v>
      </c>
      <c r="AA295" s="145">
        <f>Z295*K295</f>
        <v>0</v>
      </c>
      <c r="AR295" s="21" t="s">
        <v>189</v>
      </c>
      <c r="AT295" s="21" t="s">
        <v>255</v>
      </c>
      <c r="AU295" s="21" t="s">
        <v>96</v>
      </c>
      <c r="AY295" s="21" t="s">
        <v>151</v>
      </c>
      <c r="BE295" s="146">
        <f>IF(U295="základní",N295,0)</f>
        <v>0</v>
      </c>
      <c r="BF295" s="146">
        <f>IF(U295="snížená",N295,0)</f>
        <v>0</v>
      </c>
      <c r="BG295" s="146">
        <f>IF(U295="zákl. přenesená",N295,0)</f>
        <v>0</v>
      </c>
      <c r="BH295" s="146">
        <f>IF(U295="sníž. přenesená",N295,0)</f>
        <v>0</v>
      </c>
      <c r="BI295" s="146">
        <f>IF(U295="nulová",N295,0)</f>
        <v>0</v>
      </c>
      <c r="BJ295" s="21" t="s">
        <v>21</v>
      </c>
      <c r="BK295" s="146">
        <f>ROUND(L295*K295,2)</f>
        <v>0</v>
      </c>
      <c r="BL295" s="21" t="s">
        <v>156</v>
      </c>
      <c r="BM295" s="21" t="s">
        <v>391</v>
      </c>
    </row>
    <row r="296" spans="2:51" s="10" customFormat="1" ht="22.5" customHeight="1">
      <c r="B296" s="147"/>
      <c r="C296" s="148"/>
      <c r="D296" s="148"/>
      <c r="E296" s="149" t="s">
        <v>5</v>
      </c>
      <c r="F296" s="257" t="s">
        <v>207</v>
      </c>
      <c r="G296" s="258"/>
      <c r="H296" s="258"/>
      <c r="I296" s="258"/>
      <c r="J296" s="148"/>
      <c r="K296" s="150" t="s">
        <v>5</v>
      </c>
      <c r="L296" s="148"/>
      <c r="M296" s="148"/>
      <c r="N296" s="148"/>
      <c r="O296" s="148"/>
      <c r="P296" s="148"/>
      <c r="Q296" s="148"/>
      <c r="R296" s="151"/>
      <c r="T296" s="152"/>
      <c r="U296" s="148"/>
      <c r="V296" s="148"/>
      <c r="W296" s="148"/>
      <c r="X296" s="148"/>
      <c r="Y296" s="148"/>
      <c r="Z296" s="148"/>
      <c r="AA296" s="153"/>
      <c r="AT296" s="154" t="s">
        <v>159</v>
      </c>
      <c r="AU296" s="154" t="s">
        <v>96</v>
      </c>
      <c r="AV296" s="10" t="s">
        <v>21</v>
      </c>
      <c r="AW296" s="10" t="s">
        <v>36</v>
      </c>
      <c r="AX296" s="10" t="s">
        <v>79</v>
      </c>
      <c r="AY296" s="154" t="s">
        <v>151</v>
      </c>
    </row>
    <row r="297" spans="2:51" s="11" customFormat="1" ht="22.5" customHeight="1">
      <c r="B297" s="155"/>
      <c r="C297" s="156"/>
      <c r="D297" s="156"/>
      <c r="E297" s="157" t="s">
        <v>5</v>
      </c>
      <c r="F297" s="261" t="s">
        <v>21</v>
      </c>
      <c r="G297" s="262"/>
      <c r="H297" s="262"/>
      <c r="I297" s="262"/>
      <c r="J297" s="156"/>
      <c r="K297" s="158">
        <v>1</v>
      </c>
      <c r="L297" s="156"/>
      <c r="M297" s="156"/>
      <c r="N297" s="156"/>
      <c r="O297" s="156"/>
      <c r="P297" s="156"/>
      <c r="Q297" s="156"/>
      <c r="R297" s="159"/>
      <c r="T297" s="160"/>
      <c r="U297" s="156"/>
      <c r="V297" s="156"/>
      <c r="W297" s="156"/>
      <c r="X297" s="156"/>
      <c r="Y297" s="156"/>
      <c r="Z297" s="156"/>
      <c r="AA297" s="161"/>
      <c r="AT297" s="162" t="s">
        <v>159</v>
      </c>
      <c r="AU297" s="162" t="s">
        <v>96</v>
      </c>
      <c r="AV297" s="11" t="s">
        <v>96</v>
      </c>
      <c r="AW297" s="11" t="s">
        <v>36</v>
      </c>
      <c r="AX297" s="11" t="s">
        <v>21</v>
      </c>
      <c r="AY297" s="162" t="s">
        <v>151</v>
      </c>
    </row>
    <row r="298" spans="2:65" s="1" customFormat="1" ht="31.5" customHeight="1">
      <c r="B298" s="137"/>
      <c r="C298" s="179" t="s">
        <v>392</v>
      </c>
      <c r="D298" s="179" t="s">
        <v>255</v>
      </c>
      <c r="E298" s="180" t="s">
        <v>393</v>
      </c>
      <c r="F298" s="269" t="s">
        <v>394</v>
      </c>
      <c r="G298" s="269"/>
      <c r="H298" s="269"/>
      <c r="I298" s="269"/>
      <c r="J298" s="181" t="s">
        <v>378</v>
      </c>
      <c r="K298" s="182">
        <v>1</v>
      </c>
      <c r="L298" s="270">
        <v>0</v>
      </c>
      <c r="M298" s="270"/>
      <c r="N298" s="270">
        <f>ROUND(L298*K298,2)</f>
        <v>0</v>
      </c>
      <c r="O298" s="256"/>
      <c r="P298" s="256"/>
      <c r="Q298" s="256"/>
      <c r="R298" s="142"/>
      <c r="T298" s="143" t="s">
        <v>5</v>
      </c>
      <c r="U298" s="44" t="s">
        <v>44</v>
      </c>
      <c r="V298" s="144">
        <v>0</v>
      </c>
      <c r="W298" s="144">
        <f>V298*K298</f>
        <v>0</v>
      </c>
      <c r="X298" s="144">
        <v>0.111</v>
      </c>
      <c r="Y298" s="144">
        <f>X298*K298</f>
        <v>0.111</v>
      </c>
      <c r="Z298" s="144">
        <v>0</v>
      </c>
      <c r="AA298" s="145">
        <f>Z298*K298</f>
        <v>0</v>
      </c>
      <c r="AR298" s="21" t="s">
        <v>189</v>
      </c>
      <c r="AT298" s="21" t="s">
        <v>255</v>
      </c>
      <c r="AU298" s="21" t="s">
        <v>96</v>
      </c>
      <c r="AY298" s="21" t="s">
        <v>151</v>
      </c>
      <c r="BE298" s="146">
        <f>IF(U298="základní",N298,0)</f>
        <v>0</v>
      </c>
      <c r="BF298" s="146">
        <f>IF(U298="snížená",N298,0)</f>
        <v>0</v>
      </c>
      <c r="BG298" s="146">
        <f>IF(U298="zákl. přenesená",N298,0)</f>
        <v>0</v>
      </c>
      <c r="BH298" s="146">
        <f>IF(U298="sníž. přenesená",N298,0)</f>
        <v>0</v>
      </c>
      <c r="BI298" s="146">
        <f>IF(U298="nulová",N298,0)</f>
        <v>0</v>
      </c>
      <c r="BJ298" s="21" t="s">
        <v>21</v>
      </c>
      <c r="BK298" s="146">
        <f>ROUND(L298*K298,2)</f>
        <v>0</v>
      </c>
      <c r="BL298" s="21" t="s">
        <v>156</v>
      </c>
      <c r="BM298" s="21" t="s">
        <v>395</v>
      </c>
    </row>
    <row r="299" spans="2:51" s="10" customFormat="1" ht="22.5" customHeight="1">
      <c r="B299" s="147"/>
      <c r="C299" s="148"/>
      <c r="D299" s="148"/>
      <c r="E299" s="149" t="s">
        <v>5</v>
      </c>
      <c r="F299" s="257" t="s">
        <v>207</v>
      </c>
      <c r="G299" s="258"/>
      <c r="H299" s="258"/>
      <c r="I299" s="258"/>
      <c r="J299" s="148"/>
      <c r="K299" s="150" t="s">
        <v>5</v>
      </c>
      <c r="L299" s="148"/>
      <c r="M299" s="148"/>
      <c r="N299" s="148"/>
      <c r="O299" s="148"/>
      <c r="P299" s="148"/>
      <c r="Q299" s="148"/>
      <c r="R299" s="151"/>
      <c r="T299" s="152"/>
      <c r="U299" s="148"/>
      <c r="V299" s="148"/>
      <c r="W299" s="148"/>
      <c r="X299" s="148"/>
      <c r="Y299" s="148"/>
      <c r="Z299" s="148"/>
      <c r="AA299" s="153"/>
      <c r="AT299" s="154" t="s">
        <v>159</v>
      </c>
      <c r="AU299" s="154" t="s">
        <v>96</v>
      </c>
      <c r="AV299" s="10" t="s">
        <v>21</v>
      </c>
      <c r="AW299" s="10" t="s">
        <v>36</v>
      </c>
      <c r="AX299" s="10" t="s">
        <v>79</v>
      </c>
      <c r="AY299" s="154" t="s">
        <v>151</v>
      </c>
    </row>
    <row r="300" spans="2:51" s="11" customFormat="1" ht="22.5" customHeight="1">
      <c r="B300" s="155"/>
      <c r="C300" s="156"/>
      <c r="D300" s="156"/>
      <c r="E300" s="157" t="s">
        <v>5</v>
      </c>
      <c r="F300" s="261" t="s">
        <v>21</v>
      </c>
      <c r="G300" s="262"/>
      <c r="H300" s="262"/>
      <c r="I300" s="262"/>
      <c r="J300" s="156"/>
      <c r="K300" s="158">
        <v>1</v>
      </c>
      <c r="L300" s="156"/>
      <c r="M300" s="156"/>
      <c r="N300" s="156"/>
      <c r="O300" s="156"/>
      <c r="P300" s="156"/>
      <c r="Q300" s="156"/>
      <c r="R300" s="159"/>
      <c r="T300" s="160"/>
      <c r="U300" s="156"/>
      <c r="V300" s="156"/>
      <c r="W300" s="156"/>
      <c r="X300" s="156"/>
      <c r="Y300" s="156"/>
      <c r="Z300" s="156"/>
      <c r="AA300" s="161"/>
      <c r="AT300" s="162" t="s">
        <v>159</v>
      </c>
      <c r="AU300" s="162" t="s">
        <v>96</v>
      </c>
      <c r="AV300" s="11" t="s">
        <v>96</v>
      </c>
      <c r="AW300" s="11" t="s">
        <v>36</v>
      </c>
      <c r="AX300" s="11" t="s">
        <v>21</v>
      </c>
      <c r="AY300" s="162" t="s">
        <v>151</v>
      </c>
    </row>
    <row r="301" spans="2:65" s="1" customFormat="1" ht="31.5" customHeight="1">
      <c r="B301" s="137"/>
      <c r="C301" s="179" t="s">
        <v>396</v>
      </c>
      <c r="D301" s="179" t="s">
        <v>255</v>
      </c>
      <c r="E301" s="180" t="s">
        <v>397</v>
      </c>
      <c r="F301" s="269" t="s">
        <v>398</v>
      </c>
      <c r="G301" s="269"/>
      <c r="H301" s="269"/>
      <c r="I301" s="269"/>
      <c r="J301" s="181" t="s">
        <v>378</v>
      </c>
      <c r="K301" s="182">
        <v>1</v>
      </c>
      <c r="L301" s="270">
        <v>0</v>
      </c>
      <c r="M301" s="270"/>
      <c r="N301" s="270">
        <f>ROUND(L301*K301,2)</f>
        <v>0</v>
      </c>
      <c r="O301" s="256"/>
      <c r="P301" s="256"/>
      <c r="Q301" s="256"/>
      <c r="R301" s="142"/>
      <c r="T301" s="143" t="s">
        <v>5</v>
      </c>
      <c r="U301" s="44" t="s">
        <v>44</v>
      </c>
      <c r="V301" s="144">
        <v>0</v>
      </c>
      <c r="W301" s="144">
        <f>V301*K301</f>
        <v>0</v>
      </c>
      <c r="X301" s="144">
        <v>0.04</v>
      </c>
      <c r="Y301" s="144">
        <f>X301*K301</f>
        <v>0.04</v>
      </c>
      <c r="Z301" s="144">
        <v>0</v>
      </c>
      <c r="AA301" s="145">
        <f>Z301*K301</f>
        <v>0</v>
      </c>
      <c r="AR301" s="21" t="s">
        <v>189</v>
      </c>
      <c r="AT301" s="21" t="s">
        <v>255</v>
      </c>
      <c r="AU301" s="21" t="s">
        <v>96</v>
      </c>
      <c r="AY301" s="21" t="s">
        <v>151</v>
      </c>
      <c r="BE301" s="146">
        <f>IF(U301="základní",N301,0)</f>
        <v>0</v>
      </c>
      <c r="BF301" s="146">
        <f>IF(U301="snížená",N301,0)</f>
        <v>0</v>
      </c>
      <c r="BG301" s="146">
        <f>IF(U301="zákl. přenesená",N301,0)</f>
        <v>0</v>
      </c>
      <c r="BH301" s="146">
        <f>IF(U301="sníž. přenesená",N301,0)</f>
        <v>0</v>
      </c>
      <c r="BI301" s="146">
        <f>IF(U301="nulová",N301,0)</f>
        <v>0</v>
      </c>
      <c r="BJ301" s="21" t="s">
        <v>21</v>
      </c>
      <c r="BK301" s="146">
        <f>ROUND(L301*K301,2)</f>
        <v>0</v>
      </c>
      <c r="BL301" s="21" t="s">
        <v>156</v>
      </c>
      <c r="BM301" s="21" t="s">
        <v>399</v>
      </c>
    </row>
    <row r="302" spans="2:51" s="10" customFormat="1" ht="22.5" customHeight="1">
      <c r="B302" s="147"/>
      <c r="C302" s="148"/>
      <c r="D302" s="148"/>
      <c r="E302" s="149" t="s">
        <v>5</v>
      </c>
      <c r="F302" s="257" t="s">
        <v>207</v>
      </c>
      <c r="G302" s="258"/>
      <c r="H302" s="258"/>
      <c r="I302" s="258"/>
      <c r="J302" s="148"/>
      <c r="K302" s="150" t="s">
        <v>5</v>
      </c>
      <c r="L302" s="148"/>
      <c r="M302" s="148"/>
      <c r="N302" s="148"/>
      <c r="O302" s="148"/>
      <c r="P302" s="148"/>
      <c r="Q302" s="148"/>
      <c r="R302" s="151"/>
      <c r="T302" s="152"/>
      <c r="U302" s="148"/>
      <c r="V302" s="148"/>
      <c r="W302" s="148"/>
      <c r="X302" s="148"/>
      <c r="Y302" s="148"/>
      <c r="Z302" s="148"/>
      <c r="AA302" s="153"/>
      <c r="AT302" s="154" t="s">
        <v>159</v>
      </c>
      <c r="AU302" s="154" t="s">
        <v>96</v>
      </c>
      <c r="AV302" s="10" t="s">
        <v>21</v>
      </c>
      <c r="AW302" s="10" t="s">
        <v>36</v>
      </c>
      <c r="AX302" s="10" t="s">
        <v>79</v>
      </c>
      <c r="AY302" s="154" t="s">
        <v>151</v>
      </c>
    </row>
    <row r="303" spans="2:51" s="11" customFormat="1" ht="22.5" customHeight="1">
      <c r="B303" s="155"/>
      <c r="C303" s="156"/>
      <c r="D303" s="156"/>
      <c r="E303" s="157" t="s">
        <v>5</v>
      </c>
      <c r="F303" s="261" t="s">
        <v>21</v>
      </c>
      <c r="G303" s="262"/>
      <c r="H303" s="262"/>
      <c r="I303" s="262"/>
      <c r="J303" s="156"/>
      <c r="K303" s="158">
        <v>1</v>
      </c>
      <c r="L303" s="156"/>
      <c r="M303" s="156"/>
      <c r="N303" s="156"/>
      <c r="O303" s="156"/>
      <c r="P303" s="156"/>
      <c r="Q303" s="156"/>
      <c r="R303" s="159"/>
      <c r="T303" s="160"/>
      <c r="U303" s="156"/>
      <c r="V303" s="156"/>
      <c r="W303" s="156"/>
      <c r="X303" s="156"/>
      <c r="Y303" s="156"/>
      <c r="Z303" s="156"/>
      <c r="AA303" s="161"/>
      <c r="AT303" s="162" t="s">
        <v>159</v>
      </c>
      <c r="AU303" s="162" t="s">
        <v>96</v>
      </c>
      <c r="AV303" s="11" t="s">
        <v>96</v>
      </c>
      <c r="AW303" s="11" t="s">
        <v>36</v>
      </c>
      <c r="AX303" s="11" t="s">
        <v>21</v>
      </c>
      <c r="AY303" s="162" t="s">
        <v>151</v>
      </c>
    </row>
    <row r="304" spans="2:65" s="1" customFormat="1" ht="31.5" customHeight="1">
      <c r="B304" s="137"/>
      <c r="C304" s="179" t="s">
        <v>400</v>
      </c>
      <c r="D304" s="179" t="s">
        <v>255</v>
      </c>
      <c r="E304" s="180" t="s">
        <v>401</v>
      </c>
      <c r="F304" s="269" t="s">
        <v>402</v>
      </c>
      <c r="G304" s="269"/>
      <c r="H304" s="269"/>
      <c r="I304" s="269"/>
      <c r="J304" s="181" t="s">
        <v>378</v>
      </c>
      <c r="K304" s="182">
        <v>1</v>
      </c>
      <c r="L304" s="270">
        <v>0</v>
      </c>
      <c r="M304" s="270"/>
      <c r="N304" s="270">
        <f>ROUND(L304*K304,2)</f>
        <v>0</v>
      </c>
      <c r="O304" s="256"/>
      <c r="P304" s="256"/>
      <c r="Q304" s="256"/>
      <c r="R304" s="142"/>
      <c r="T304" s="143" t="s">
        <v>5</v>
      </c>
      <c r="U304" s="44" t="s">
        <v>44</v>
      </c>
      <c r="V304" s="144">
        <v>0</v>
      </c>
      <c r="W304" s="144">
        <f>V304*K304</f>
        <v>0</v>
      </c>
      <c r="X304" s="144">
        <v>0.027</v>
      </c>
      <c r="Y304" s="144">
        <f>X304*K304</f>
        <v>0.027</v>
      </c>
      <c r="Z304" s="144">
        <v>0</v>
      </c>
      <c r="AA304" s="145">
        <f>Z304*K304</f>
        <v>0</v>
      </c>
      <c r="AR304" s="21" t="s">
        <v>189</v>
      </c>
      <c r="AT304" s="21" t="s">
        <v>255</v>
      </c>
      <c r="AU304" s="21" t="s">
        <v>96</v>
      </c>
      <c r="AY304" s="21" t="s">
        <v>151</v>
      </c>
      <c r="BE304" s="146">
        <f>IF(U304="základní",N304,0)</f>
        <v>0</v>
      </c>
      <c r="BF304" s="146">
        <f>IF(U304="snížená",N304,0)</f>
        <v>0</v>
      </c>
      <c r="BG304" s="146">
        <f>IF(U304="zákl. přenesená",N304,0)</f>
        <v>0</v>
      </c>
      <c r="BH304" s="146">
        <f>IF(U304="sníž. přenesená",N304,0)</f>
        <v>0</v>
      </c>
      <c r="BI304" s="146">
        <f>IF(U304="nulová",N304,0)</f>
        <v>0</v>
      </c>
      <c r="BJ304" s="21" t="s">
        <v>21</v>
      </c>
      <c r="BK304" s="146">
        <f>ROUND(L304*K304,2)</f>
        <v>0</v>
      </c>
      <c r="BL304" s="21" t="s">
        <v>156</v>
      </c>
      <c r="BM304" s="21" t="s">
        <v>403</v>
      </c>
    </row>
    <row r="305" spans="2:51" s="10" customFormat="1" ht="22.5" customHeight="1">
      <c r="B305" s="147"/>
      <c r="C305" s="148"/>
      <c r="D305" s="148"/>
      <c r="E305" s="149" t="s">
        <v>5</v>
      </c>
      <c r="F305" s="257" t="s">
        <v>207</v>
      </c>
      <c r="G305" s="258"/>
      <c r="H305" s="258"/>
      <c r="I305" s="258"/>
      <c r="J305" s="148"/>
      <c r="K305" s="150" t="s">
        <v>5</v>
      </c>
      <c r="L305" s="148"/>
      <c r="M305" s="148"/>
      <c r="N305" s="148"/>
      <c r="O305" s="148"/>
      <c r="P305" s="148"/>
      <c r="Q305" s="148"/>
      <c r="R305" s="151"/>
      <c r="T305" s="152"/>
      <c r="U305" s="148"/>
      <c r="V305" s="148"/>
      <c r="W305" s="148"/>
      <c r="X305" s="148"/>
      <c r="Y305" s="148"/>
      <c r="Z305" s="148"/>
      <c r="AA305" s="153"/>
      <c r="AT305" s="154" t="s">
        <v>159</v>
      </c>
      <c r="AU305" s="154" t="s">
        <v>96</v>
      </c>
      <c r="AV305" s="10" t="s">
        <v>21</v>
      </c>
      <c r="AW305" s="10" t="s">
        <v>36</v>
      </c>
      <c r="AX305" s="10" t="s">
        <v>79</v>
      </c>
      <c r="AY305" s="154" t="s">
        <v>151</v>
      </c>
    </row>
    <row r="306" spans="2:51" s="11" customFormat="1" ht="22.5" customHeight="1">
      <c r="B306" s="155"/>
      <c r="C306" s="156"/>
      <c r="D306" s="156"/>
      <c r="E306" s="157" t="s">
        <v>5</v>
      </c>
      <c r="F306" s="261" t="s">
        <v>21</v>
      </c>
      <c r="G306" s="262"/>
      <c r="H306" s="262"/>
      <c r="I306" s="262"/>
      <c r="J306" s="156"/>
      <c r="K306" s="158">
        <v>1</v>
      </c>
      <c r="L306" s="156"/>
      <c r="M306" s="156"/>
      <c r="N306" s="156"/>
      <c r="O306" s="156"/>
      <c r="P306" s="156"/>
      <c r="Q306" s="156"/>
      <c r="R306" s="159"/>
      <c r="T306" s="160"/>
      <c r="U306" s="156"/>
      <c r="V306" s="156"/>
      <c r="W306" s="156"/>
      <c r="X306" s="156"/>
      <c r="Y306" s="156"/>
      <c r="Z306" s="156"/>
      <c r="AA306" s="161"/>
      <c r="AT306" s="162" t="s">
        <v>159</v>
      </c>
      <c r="AU306" s="162" t="s">
        <v>96</v>
      </c>
      <c r="AV306" s="11" t="s">
        <v>96</v>
      </c>
      <c r="AW306" s="11" t="s">
        <v>36</v>
      </c>
      <c r="AX306" s="11" t="s">
        <v>21</v>
      </c>
      <c r="AY306" s="162" t="s">
        <v>151</v>
      </c>
    </row>
    <row r="307" spans="2:65" s="1" customFormat="1" ht="22.5" customHeight="1">
      <c r="B307" s="137"/>
      <c r="C307" s="179" t="s">
        <v>404</v>
      </c>
      <c r="D307" s="179" t="s">
        <v>255</v>
      </c>
      <c r="E307" s="180" t="s">
        <v>405</v>
      </c>
      <c r="F307" s="269" t="s">
        <v>406</v>
      </c>
      <c r="G307" s="269"/>
      <c r="H307" s="269"/>
      <c r="I307" s="269"/>
      <c r="J307" s="181" t="s">
        <v>378</v>
      </c>
      <c r="K307" s="182">
        <v>1</v>
      </c>
      <c r="L307" s="270">
        <v>0</v>
      </c>
      <c r="M307" s="270"/>
      <c r="N307" s="270">
        <f>ROUND(L307*K307,2)</f>
        <v>0</v>
      </c>
      <c r="O307" s="256"/>
      <c r="P307" s="256"/>
      <c r="Q307" s="256"/>
      <c r="R307" s="142"/>
      <c r="T307" s="143" t="s">
        <v>5</v>
      </c>
      <c r="U307" s="44" t="s">
        <v>44</v>
      </c>
      <c r="V307" s="144">
        <v>0</v>
      </c>
      <c r="W307" s="144">
        <f>V307*K307</f>
        <v>0</v>
      </c>
      <c r="X307" s="144">
        <v>0</v>
      </c>
      <c r="Y307" s="144">
        <f>X307*K307</f>
        <v>0</v>
      </c>
      <c r="Z307" s="144">
        <v>0</v>
      </c>
      <c r="AA307" s="145">
        <f>Z307*K307</f>
        <v>0</v>
      </c>
      <c r="AR307" s="21" t="s">
        <v>189</v>
      </c>
      <c r="AT307" s="21" t="s">
        <v>255</v>
      </c>
      <c r="AU307" s="21" t="s">
        <v>96</v>
      </c>
      <c r="AY307" s="21" t="s">
        <v>151</v>
      </c>
      <c r="BE307" s="146">
        <f>IF(U307="základní",N307,0)</f>
        <v>0</v>
      </c>
      <c r="BF307" s="146">
        <f>IF(U307="snížená",N307,0)</f>
        <v>0</v>
      </c>
      <c r="BG307" s="146">
        <f>IF(U307="zákl. přenesená",N307,0)</f>
        <v>0</v>
      </c>
      <c r="BH307" s="146">
        <f>IF(U307="sníž. přenesená",N307,0)</f>
        <v>0</v>
      </c>
      <c r="BI307" s="146">
        <f>IF(U307="nulová",N307,0)</f>
        <v>0</v>
      </c>
      <c r="BJ307" s="21" t="s">
        <v>21</v>
      </c>
      <c r="BK307" s="146">
        <f>ROUND(L307*K307,2)</f>
        <v>0</v>
      </c>
      <c r="BL307" s="21" t="s">
        <v>156</v>
      </c>
      <c r="BM307" s="21" t="s">
        <v>407</v>
      </c>
    </row>
    <row r="308" spans="2:51" s="10" customFormat="1" ht="22.5" customHeight="1">
      <c r="B308" s="147"/>
      <c r="C308" s="148"/>
      <c r="D308" s="148"/>
      <c r="E308" s="149" t="s">
        <v>5</v>
      </c>
      <c r="F308" s="257" t="s">
        <v>207</v>
      </c>
      <c r="G308" s="258"/>
      <c r="H308" s="258"/>
      <c r="I308" s="258"/>
      <c r="J308" s="148"/>
      <c r="K308" s="150" t="s">
        <v>5</v>
      </c>
      <c r="L308" s="148"/>
      <c r="M308" s="148"/>
      <c r="N308" s="148"/>
      <c r="O308" s="148"/>
      <c r="P308" s="148"/>
      <c r="Q308" s="148"/>
      <c r="R308" s="151"/>
      <c r="T308" s="152"/>
      <c r="U308" s="148"/>
      <c r="V308" s="148"/>
      <c r="W308" s="148"/>
      <c r="X308" s="148"/>
      <c r="Y308" s="148"/>
      <c r="Z308" s="148"/>
      <c r="AA308" s="153"/>
      <c r="AT308" s="154" t="s">
        <v>159</v>
      </c>
      <c r="AU308" s="154" t="s">
        <v>96</v>
      </c>
      <c r="AV308" s="10" t="s">
        <v>21</v>
      </c>
      <c r="AW308" s="10" t="s">
        <v>36</v>
      </c>
      <c r="AX308" s="10" t="s">
        <v>79</v>
      </c>
      <c r="AY308" s="154" t="s">
        <v>151</v>
      </c>
    </row>
    <row r="309" spans="2:51" s="11" customFormat="1" ht="22.5" customHeight="1">
      <c r="B309" s="155"/>
      <c r="C309" s="156"/>
      <c r="D309" s="156"/>
      <c r="E309" s="157" t="s">
        <v>5</v>
      </c>
      <c r="F309" s="261" t="s">
        <v>21</v>
      </c>
      <c r="G309" s="262"/>
      <c r="H309" s="262"/>
      <c r="I309" s="262"/>
      <c r="J309" s="156"/>
      <c r="K309" s="158">
        <v>1</v>
      </c>
      <c r="L309" s="156"/>
      <c r="M309" s="156"/>
      <c r="N309" s="156"/>
      <c r="O309" s="156"/>
      <c r="P309" s="156"/>
      <c r="Q309" s="156"/>
      <c r="R309" s="159"/>
      <c r="T309" s="160"/>
      <c r="U309" s="156"/>
      <c r="V309" s="156"/>
      <c r="W309" s="156"/>
      <c r="X309" s="156"/>
      <c r="Y309" s="156"/>
      <c r="Z309" s="156"/>
      <c r="AA309" s="161"/>
      <c r="AT309" s="162" t="s">
        <v>159</v>
      </c>
      <c r="AU309" s="162" t="s">
        <v>96</v>
      </c>
      <c r="AV309" s="11" t="s">
        <v>96</v>
      </c>
      <c r="AW309" s="11" t="s">
        <v>36</v>
      </c>
      <c r="AX309" s="11" t="s">
        <v>21</v>
      </c>
      <c r="AY309" s="162" t="s">
        <v>151</v>
      </c>
    </row>
    <row r="310" spans="2:65" s="1" customFormat="1" ht="31.5" customHeight="1">
      <c r="B310" s="137"/>
      <c r="C310" s="138" t="s">
        <v>408</v>
      </c>
      <c r="D310" s="138" t="s">
        <v>152</v>
      </c>
      <c r="E310" s="139" t="s">
        <v>409</v>
      </c>
      <c r="F310" s="255" t="s">
        <v>410</v>
      </c>
      <c r="G310" s="255"/>
      <c r="H310" s="255"/>
      <c r="I310" s="255"/>
      <c r="J310" s="140" t="s">
        <v>378</v>
      </c>
      <c r="K310" s="141">
        <v>1</v>
      </c>
      <c r="L310" s="256">
        <v>0</v>
      </c>
      <c r="M310" s="256"/>
      <c r="N310" s="256">
        <f>ROUND(L310*K310,2)</f>
        <v>0</v>
      </c>
      <c r="O310" s="256"/>
      <c r="P310" s="256"/>
      <c r="Q310" s="256"/>
      <c r="R310" s="142"/>
      <c r="T310" s="143" t="s">
        <v>5</v>
      </c>
      <c r="U310" s="44" t="s">
        <v>44</v>
      </c>
      <c r="V310" s="144">
        <v>0.825</v>
      </c>
      <c r="W310" s="144">
        <f>V310*K310</f>
        <v>0.825</v>
      </c>
      <c r="X310" s="144">
        <v>0.00468</v>
      </c>
      <c r="Y310" s="144">
        <f>X310*K310</f>
        <v>0.00468</v>
      </c>
      <c r="Z310" s="144">
        <v>0</v>
      </c>
      <c r="AA310" s="145">
        <f>Z310*K310</f>
        <v>0</v>
      </c>
      <c r="AR310" s="21" t="s">
        <v>156</v>
      </c>
      <c r="AT310" s="21" t="s">
        <v>152</v>
      </c>
      <c r="AU310" s="21" t="s">
        <v>96</v>
      </c>
      <c r="AY310" s="21" t="s">
        <v>151</v>
      </c>
      <c r="BE310" s="146">
        <f>IF(U310="základní",N310,0)</f>
        <v>0</v>
      </c>
      <c r="BF310" s="146">
        <f>IF(U310="snížená",N310,0)</f>
        <v>0</v>
      </c>
      <c r="BG310" s="146">
        <f>IF(U310="zákl. přenesená",N310,0)</f>
        <v>0</v>
      </c>
      <c r="BH310" s="146">
        <f>IF(U310="sníž. přenesená",N310,0)</f>
        <v>0</v>
      </c>
      <c r="BI310" s="146">
        <f>IF(U310="nulová",N310,0)</f>
        <v>0</v>
      </c>
      <c r="BJ310" s="21" t="s">
        <v>21</v>
      </c>
      <c r="BK310" s="146">
        <f>ROUND(L310*K310,2)</f>
        <v>0</v>
      </c>
      <c r="BL310" s="21" t="s">
        <v>156</v>
      </c>
      <c r="BM310" s="21" t="s">
        <v>411</v>
      </c>
    </row>
    <row r="311" spans="2:65" s="1" customFormat="1" ht="31.5" customHeight="1">
      <c r="B311" s="137"/>
      <c r="C311" s="179" t="s">
        <v>412</v>
      </c>
      <c r="D311" s="179" t="s">
        <v>255</v>
      </c>
      <c r="E311" s="180" t="s">
        <v>413</v>
      </c>
      <c r="F311" s="269" t="s">
        <v>414</v>
      </c>
      <c r="G311" s="269"/>
      <c r="H311" s="269"/>
      <c r="I311" s="269"/>
      <c r="J311" s="181" t="s">
        <v>378</v>
      </c>
      <c r="K311" s="182">
        <v>1</v>
      </c>
      <c r="L311" s="270">
        <v>0</v>
      </c>
      <c r="M311" s="270"/>
      <c r="N311" s="270">
        <f>ROUND(L311*K311,2)</f>
        <v>0</v>
      </c>
      <c r="O311" s="256"/>
      <c r="P311" s="256"/>
      <c r="Q311" s="256"/>
      <c r="R311" s="142"/>
      <c r="T311" s="143" t="s">
        <v>5</v>
      </c>
      <c r="U311" s="44" t="s">
        <v>44</v>
      </c>
      <c r="V311" s="144">
        <v>0</v>
      </c>
      <c r="W311" s="144">
        <f>V311*K311</f>
        <v>0</v>
      </c>
      <c r="X311" s="144">
        <v>0</v>
      </c>
      <c r="Y311" s="144">
        <f>X311*K311</f>
        <v>0</v>
      </c>
      <c r="Z311" s="144">
        <v>0</v>
      </c>
      <c r="AA311" s="145">
        <f>Z311*K311</f>
        <v>0</v>
      </c>
      <c r="AR311" s="21" t="s">
        <v>189</v>
      </c>
      <c r="AT311" s="21" t="s">
        <v>255</v>
      </c>
      <c r="AU311" s="21" t="s">
        <v>96</v>
      </c>
      <c r="AY311" s="21" t="s">
        <v>151</v>
      </c>
      <c r="BE311" s="146">
        <f>IF(U311="základní",N311,0)</f>
        <v>0</v>
      </c>
      <c r="BF311" s="146">
        <f>IF(U311="snížená",N311,0)</f>
        <v>0</v>
      </c>
      <c r="BG311" s="146">
        <f>IF(U311="zákl. přenesená",N311,0)</f>
        <v>0</v>
      </c>
      <c r="BH311" s="146">
        <f>IF(U311="sníž. přenesená",N311,0)</f>
        <v>0</v>
      </c>
      <c r="BI311" s="146">
        <f>IF(U311="nulová",N311,0)</f>
        <v>0</v>
      </c>
      <c r="BJ311" s="21" t="s">
        <v>21</v>
      </c>
      <c r="BK311" s="146">
        <f>ROUND(L311*K311,2)</f>
        <v>0</v>
      </c>
      <c r="BL311" s="21" t="s">
        <v>156</v>
      </c>
      <c r="BM311" s="21" t="s">
        <v>415</v>
      </c>
    </row>
    <row r="312" spans="2:65" s="1" customFormat="1" ht="22.5" customHeight="1">
      <c r="B312" s="137"/>
      <c r="C312" s="179" t="s">
        <v>416</v>
      </c>
      <c r="D312" s="179" t="s">
        <v>255</v>
      </c>
      <c r="E312" s="180" t="s">
        <v>417</v>
      </c>
      <c r="F312" s="269" t="s">
        <v>418</v>
      </c>
      <c r="G312" s="269"/>
      <c r="H312" s="269"/>
      <c r="I312" s="269"/>
      <c r="J312" s="181" t="s">
        <v>378</v>
      </c>
      <c r="K312" s="182">
        <v>1</v>
      </c>
      <c r="L312" s="270">
        <v>0</v>
      </c>
      <c r="M312" s="270"/>
      <c r="N312" s="270">
        <f>ROUND(L312*K312,2)</f>
        <v>0</v>
      </c>
      <c r="O312" s="256"/>
      <c r="P312" s="256"/>
      <c r="Q312" s="256"/>
      <c r="R312" s="142"/>
      <c r="T312" s="143" t="s">
        <v>5</v>
      </c>
      <c r="U312" s="44" t="s">
        <v>44</v>
      </c>
      <c r="V312" s="144">
        <v>0</v>
      </c>
      <c r="W312" s="144">
        <f>V312*K312</f>
        <v>0</v>
      </c>
      <c r="X312" s="144">
        <v>0</v>
      </c>
      <c r="Y312" s="144">
        <f>X312*K312</f>
        <v>0</v>
      </c>
      <c r="Z312" s="144">
        <v>0</v>
      </c>
      <c r="AA312" s="145">
        <f>Z312*K312</f>
        <v>0</v>
      </c>
      <c r="AR312" s="21" t="s">
        <v>189</v>
      </c>
      <c r="AT312" s="21" t="s">
        <v>255</v>
      </c>
      <c r="AU312" s="21" t="s">
        <v>96</v>
      </c>
      <c r="AY312" s="21" t="s">
        <v>151</v>
      </c>
      <c r="BE312" s="146">
        <f>IF(U312="základní",N312,0)</f>
        <v>0</v>
      </c>
      <c r="BF312" s="146">
        <f>IF(U312="snížená",N312,0)</f>
        <v>0</v>
      </c>
      <c r="BG312" s="146">
        <f>IF(U312="zákl. přenesená",N312,0)</f>
        <v>0</v>
      </c>
      <c r="BH312" s="146">
        <f>IF(U312="sníž. přenesená",N312,0)</f>
        <v>0</v>
      </c>
      <c r="BI312" s="146">
        <f>IF(U312="nulová",N312,0)</f>
        <v>0</v>
      </c>
      <c r="BJ312" s="21" t="s">
        <v>21</v>
      </c>
      <c r="BK312" s="146">
        <f>ROUND(L312*K312,2)</f>
        <v>0</v>
      </c>
      <c r="BL312" s="21" t="s">
        <v>156</v>
      </c>
      <c r="BM312" s="21" t="s">
        <v>419</v>
      </c>
    </row>
    <row r="313" spans="2:51" s="10" customFormat="1" ht="22.5" customHeight="1">
      <c r="B313" s="147"/>
      <c r="C313" s="148"/>
      <c r="D313" s="148"/>
      <c r="E313" s="149" t="s">
        <v>5</v>
      </c>
      <c r="F313" s="257" t="s">
        <v>207</v>
      </c>
      <c r="G313" s="258"/>
      <c r="H313" s="258"/>
      <c r="I313" s="258"/>
      <c r="J313" s="148"/>
      <c r="K313" s="150" t="s">
        <v>5</v>
      </c>
      <c r="L313" s="148"/>
      <c r="M313" s="148"/>
      <c r="N313" s="148"/>
      <c r="O313" s="148"/>
      <c r="P313" s="148"/>
      <c r="Q313" s="148"/>
      <c r="R313" s="151"/>
      <c r="T313" s="152"/>
      <c r="U313" s="148"/>
      <c r="V313" s="148"/>
      <c r="W313" s="148"/>
      <c r="X313" s="148"/>
      <c r="Y313" s="148"/>
      <c r="Z313" s="148"/>
      <c r="AA313" s="153"/>
      <c r="AT313" s="154" t="s">
        <v>159</v>
      </c>
      <c r="AU313" s="154" t="s">
        <v>96</v>
      </c>
      <c r="AV313" s="10" t="s">
        <v>21</v>
      </c>
      <c r="AW313" s="10" t="s">
        <v>36</v>
      </c>
      <c r="AX313" s="10" t="s">
        <v>79</v>
      </c>
      <c r="AY313" s="154" t="s">
        <v>151</v>
      </c>
    </row>
    <row r="314" spans="2:51" s="11" customFormat="1" ht="22.5" customHeight="1">
      <c r="B314" s="155"/>
      <c r="C314" s="156"/>
      <c r="D314" s="156"/>
      <c r="E314" s="157" t="s">
        <v>5</v>
      </c>
      <c r="F314" s="261" t="s">
        <v>21</v>
      </c>
      <c r="G314" s="262"/>
      <c r="H314" s="262"/>
      <c r="I314" s="262"/>
      <c r="J314" s="156"/>
      <c r="K314" s="158">
        <v>1</v>
      </c>
      <c r="L314" s="156"/>
      <c r="M314" s="156"/>
      <c r="N314" s="156"/>
      <c r="O314" s="156"/>
      <c r="P314" s="156"/>
      <c r="Q314" s="156"/>
      <c r="R314" s="159"/>
      <c r="T314" s="160"/>
      <c r="U314" s="156"/>
      <c r="V314" s="156"/>
      <c r="W314" s="156"/>
      <c r="X314" s="156"/>
      <c r="Y314" s="156"/>
      <c r="Z314" s="156"/>
      <c r="AA314" s="161"/>
      <c r="AT314" s="162" t="s">
        <v>159</v>
      </c>
      <c r="AU314" s="162" t="s">
        <v>96</v>
      </c>
      <c r="AV314" s="11" t="s">
        <v>96</v>
      </c>
      <c r="AW314" s="11" t="s">
        <v>36</v>
      </c>
      <c r="AX314" s="11" t="s">
        <v>21</v>
      </c>
      <c r="AY314" s="162" t="s">
        <v>151</v>
      </c>
    </row>
    <row r="315" spans="2:65" s="1" customFormat="1" ht="31.5" customHeight="1">
      <c r="B315" s="137"/>
      <c r="C315" s="138" t="s">
        <v>420</v>
      </c>
      <c r="D315" s="138" t="s">
        <v>152</v>
      </c>
      <c r="E315" s="139" t="s">
        <v>421</v>
      </c>
      <c r="F315" s="255" t="s">
        <v>422</v>
      </c>
      <c r="G315" s="255"/>
      <c r="H315" s="255"/>
      <c r="I315" s="255"/>
      <c r="J315" s="140" t="s">
        <v>197</v>
      </c>
      <c r="K315" s="141">
        <v>1.425</v>
      </c>
      <c r="L315" s="256">
        <v>0</v>
      </c>
      <c r="M315" s="256"/>
      <c r="N315" s="256">
        <f>ROUND(L315*K315,2)</f>
        <v>0</v>
      </c>
      <c r="O315" s="256"/>
      <c r="P315" s="256"/>
      <c r="Q315" s="256"/>
      <c r="R315" s="142"/>
      <c r="T315" s="143" t="s">
        <v>5</v>
      </c>
      <c r="U315" s="44" t="s">
        <v>44</v>
      </c>
      <c r="V315" s="144">
        <v>1.319</v>
      </c>
      <c r="W315" s="144">
        <f>V315*K315</f>
        <v>1.879575</v>
      </c>
      <c r="X315" s="144">
        <v>0</v>
      </c>
      <c r="Y315" s="144">
        <f>X315*K315</f>
        <v>0</v>
      </c>
      <c r="Z315" s="144">
        <v>0</v>
      </c>
      <c r="AA315" s="145">
        <f>Z315*K315</f>
        <v>0</v>
      </c>
      <c r="AR315" s="21" t="s">
        <v>156</v>
      </c>
      <c r="AT315" s="21" t="s">
        <v>152</v>
      </c>
      <c r="AU315" s="21" t="s">
        <v>96</v>
      </c>
      <c r="AY315" s="21" t="s">
        <v>151</v>
      </c>
      <c r="BE315" s="146">
        <f>IF(U315="základní",N315,0)</f>
        <v>0</v>
      </c>
      <c r="BF315" s="146">
        <f>IF(U315="snížená",N315,0)</f>
        <v>0</v>
      </c>
      <c r="BG315" s="146">
        <f>IF(U315="zákl. přenesená",N315,0)</f>
        <v>0</v>
      </c>
      <c r="BH315" s="146">
        <f>IF(U315="sníž. přenesená",N315,0)</f>
        <v>0</v>
      </c>
      <c r="BI315" s="146">
        <f>IF(U315="nulová",N315,0)</f>
        <v>0</v>
      </c>
      <c r="BJ315" s="21" t="s">
        <v>21</v>
      </c>
      <c r="BK315" s="146">
        <f>ROUND(L315*K315,2)</f>
        <v>0</v>
      </c>
      <c r="BL315" s="21" t="s">
        <v>156</v>
      </c>
      <c r="BM315" s="21" t="s">
        <v>423</v>
      </c>
    </row>
    <row r="316" spans="2:51" s="10" customFormat="1" ht="22.5" customHeight="1">
      <c r="B316" s="147"/>
      <c r="C316" s="148"/>
      <c r="D316" s="148"/>
      <c r="E316" s="149" t="s">
        <v>5</v>
      </c>
      <c r="F316" s="257" t="s">
        <v>158</v>
      </c>
      <c r="G316" s="258"/>
      <c r="H316" s="258"/>
      <c r="I316" s="258"/>
      <c r="J316" s="148"/>
      <c r="K316" s="150" t="s">
        <v>5</v>
      </c>
      <c r="L316" s="148"/>
      <c r="M316" s="148"/>
      <c r="N316" s="148"/>
      <c r="O316" s="148"/>
      <c r="P316" s="148"/>
      <c r="Q316" s="148"/>
      <c r="R316" s="151"/>
      <c r="T316" s="152"/>
      <c r="U316" s="148"/>
      <c r="V316" s="148"/>
      <c r="W316" s="148"/>
      <c r="X316" s="148"/>
      <c r="Y316" s="148"/>
      <c r="Z316" s="148"/>
      <c r="AA316" s="153"/>
      <c r="AT316" s="154" t="s">
        <v>159</v>
      </c>
      <c r="AU316" s="154" t="s">
        <v>96</v>
      </c>
      <c r="AV316" s="10" t="s">
        <v>21</v>
      </c>
      <c r="AW316" s="10" t="s">
        <v>36</v>
      </c>
      <c r="AX316" s="10" t="s">
        <v>79</v>
      </c>
      <c r="AY316" s="154" t="s">
        <v>151</v>
      </c>
    </row>
    <row r="317" spans="2:51" s="10" customFormat="1" ht="22.5" customHeight="1">
      <c r="B317" s="147"/>
      <c r="C317" s="148"/>
      <c r="D317" s="148"/>
      <c r="E317" s="149" t="s">
        <v>5</v>
      </c>
      <c r="F317" s="259" t="s">
        <v>160</v>
      </c>
      <c r="G317" s="260"/>
      <c r="H317" s="260"/>
      <c r="I317" s="260"/>
      <c r="J317" s="148"/>
      <c r="K317" s="150" t="s">
        <v>5</v>
      </c>
      <c r="L317" s="148"/>
      <c r="M317" s="148"/>
      <c r="N317" s="148"/>
      <c r="O317" s="148"/>
      <c r="P317" s="148"/>
      <c r="Q317" s="148"/>
      <c r="R317" s="151"/>
      <c r="T317" s="152"/>
      <c r="U317" s="148"/>
      <c r="V317" s="148"/>
      <c r="W317" s="148"/>
      <c r="X317" s="148"/>
      <c r="Y317" s="148"/>
      <c r="Z317" s="148"/>
      <c r="AA317" s="153"/>
      <c r="AT317" s="154" t="s">
        <v>159</v>
      </c>
      <c r="AU317" s="154" t="s">
        <v>96</v>
      </c>
      <c r="AV317" s="10" t="s">
        <v>21</v>
      </c>
      <c r="AW317" s="10" t="s">
        <v>36</v>
      </c>
      <c r="AX317" s="10" t="s">
        <v>79</v>
      </c>
      <c r="AY317" s="154" t="s">
        <v>151</v>
      </c>
    </row>
    <row r="318" spans="2:51" s="10" customFormat="1" ht="22.5" customHeight="1">
      <c r="B318" s="147"/>
      <c r="C318" s="148"/>
      <c r="D318" s="148"/>
      <c r="E318" s="149" t="s">
        <v>5</v>
      </c>
      <c r="F318" s="259" t="s">
        <v>161</v>
      </c>
      <c r="G318" s="260"/>
      <c r="H318" s="260"/>
      <c r="I318" s="260"/>
      <c r="J318" s="148"/>
      <c r="K318" s="150" t="s">
        <v>5</v>
      </c>
      <c r="L318" s="148"/>
      <c r="M318" s="148"/>
      <c r="N318" s="148"/>
      <c r="O318" s="148"/>
      <c r="P318" s="148"/>
      <c r="Q318" s="148"/>
      <c r="R318" s="151"/>
      <c r="T318" s="152"/>
      <c r="U318" s="148"/>
      <c r="V318" s="148"/>
      <c r="W318" s="148"/>
      <c r="X318" s="148"/>
      <c r="Y318" s="148"/>
      <c r="Z318" s="148"/>
      <c r="AA318" s="153"/>
      <c r="AT318" s="154" t="s">
        <v>159</v>
      </c>
      <c r="AU318" s="154" t="s">
        <v>96</v>
      </c>
      <c r="AV318" s="10" t="s">
        <v>21</v>
      </c>
      <c r="AW318" s="10" t="s">
        <v>36</v>
      </c>
      <c r="AX318" s="10" t="s">
        <v>79</v>
      </c>
      <c r="AY318" s="154" t="s">
        <v>151</v>
      </c>
    </row>
    <row r="319" spans="2:51" s="11" customFormat="1" ht="22.5" customHeight="1">
      <c r="B319" s="155"/>
      <c r="C319" s="156"/>
      <c r="D319" s="156"/>
      <c r="E319" s="157" t="s">
        <v>5</v>
      </c>
      <c r="F319" s="261" t="s">
        <v>424</v>
      </c>
      <c r="G319" s="262"/>
      <c r="H319" s="262"/>
      <c r="I319" s="262"/>
      <c r="J319" s="156"/>
      <c r="K319" s="158">
        <v>1.425</v>
      </c>
      <c r="L319" s="156"/>
      <c r="M319" s="156"/>
      <c r="N319" s="156"/>
      <c r="O319" s="156"/>
      <c r="P319" s="156"/>
      <c r="Q319" s="156"/>
      <c r="R319" s="159"/>
      <c r="T319" s="160"/>
      <c r="U319" s="156"/>
      <c r="V319" s="156"/>
      <c r="W319" s="156"/>
      <c r="X319" s="156"/>
      <c r="Y319" s="156"/>
      <c r="Z319" s="156"/>
      <c r="AA319" s="161"/>
      <c r="AT319" s="162" t="s">
        <v>159</v>
      </c>
      <c r="AU319" s="162" t="s">
        <v>96</v>
      </c>
      <c r="AV319" s="11" t="s">
        <v>96</v>
      </c>
      <c r="AW319" s="11" t="s">
        <v>36</v>
      </c>
      <c r="AX319" s="11" t="s">
        <v>21</v>
      </c>
      <c r="AY319" s="162" t="s">
        <v>151</v>
      </c>
    </row>
    <row r="320" spans="2:65" s="1" customFormat="1" ht="22.5" customHeight="1">
      <c r="B320" s="137"/>
      <c r="C320" s="138" t="s">
        <v>425</v>
      </c>
      <c r="D320" s="138" t="s">
        <v>152</v>
      </c>
      <c r="E320" s="139" t="s">
        <v>426</v>
      </c>
      <c r="F320" s="255" t="s">
        <v>427</v>
      </c>
      <c r="G320" s="255"/>
      <c r="H320" s="255"/>
      <c r="I320" s="255"/>
      <c r="J320" s="140" t="s">
        <v>378</v>
      </c>
      <c r="K320" s="141">
        <v>3</v>
      </c>
      <c r="L320" s="256">
        <v>0</v>
      </c>
      <c r="M320" s="256"/>
      <c r="N320" s="256">
        <f>ROUND(L320*K320,2)</f>
        <v>0</v>
      </c>
      <c r="O320" s="256"/>
      <c r="P320" s="256"/>
      <c r="Q320" s="256"/>
      <c r="R320" s="142"/>
      <c r="T320" s="143" t="s">
        <v>5</v>
      </c>
      <c r="U320" s="44" t="s">
        <v>44</v>
      </c>
      <c r="V320" s="144">
        <v>0</v>
      </c>
      <c r="W320" s="144">
        <f>V320*K320</f>
        <v>0</v>
      </c>
      <c r="X320" s="144">
        <v>0</v>
      </c>
      <c r="Y320" s="144">
        <f>X320*K320</f>
        <v>0</v>
      </c>
      <c r="Z320" s="144">
        <v>0</v>
      </c>
      <c r="AA320" s="145">
        <f>Z320*K320</f>
        <v>0</v>
      </c>
      <c r="AR320" s="21" t="s">
        <v>156</v>
      </c>
      <c r="AT320" s="21" t="s">
        <v>152</v>
      </c>
      <c r="AU320" s="21" t="s">
        <v>96</v>
      </c>
      <c r="AY320" s="21" t="s">
        <v>151</v>
      </c>
      <c r="BE320" s="146">
        <f>IF(U320="základní",N320,0)</f>
        <v>0</v>
      </c>
      <c r="BF320" s="146">
        <f>IF(U320="snížená",N320,0)</f>
        <v>0</v>
      </c>
      <c r="BG320" s="146">
        <f>IF(U320="zákl. přenesená",N320,0)</f>
        <v>0</v>
      </c>
      <c r="BH320" s="146">
        <f>IF(U320="sníž. přenesená",N320,0)</f>
        <v>0</v>
      </c>
      <c r="BI320" s="146">
        <f>IF(U320="nulová",N320,0)</f>
        <v>0</v>
      </c>
      <c r="BJ320" s="21" t="s">
        <v>21</v>
      </c>
      <c r="BK320" s="146">
        <f>ROUND(L320*K320,2)</f>
        <v>0</v>
      </c>
      <c r="BL320" s="21" t="s">
        <v>156</v>
      </c>
      <c r="BM320" s="21" t="s">
        <v>428</v>
      </c>
    </row>
    <row r="321" spans="2:63" s="9" customFormat="1" ht="29.85" customHeight="1">
      <c r="B321" s="126"/>
      <c r="C321" s="127"/>
      <c r="D321" s="136" t="s">
        <v>114</v>
      </c>
      <c r="E321" s="136"/>
      <c r="F321" s="136"/>
      <c r="G321" s="136"/>
      <c r="H321" s="136"/>
      <c r="I321" s="136"/>
      <c r="J321" s="136"/>
      <c r="K321" s="136"/>
      <c r="L321" s="136"/>
      <c r="M321" s="136"/>
      <c r="N321" s="271">
        <f>BK321</f>
        <v>0</v>
      </c>
      <c r="O321" s="272"/>
      <c r="P321" s="272"/>
      <c r="Q321" s="272"/>
      <c r="R321" s="129"/>
      <c r="T321" s="130"/>
      <c r="U321" s="127"/>
      <c r="V321" s="127"/>
      <c r="W321" s="131">
        <f>SUM(W322:W371)</f>
        <v>31.225900000000003</v>
      </c>
      <c r="X321" s="127"/>
      <c r="Y321" s="131">
        <f>SUM(Y322:Y371)</f>
        <v>15.798242</v>
      </c>
      <c r="Z321" s="127"/>
      <c r="AA321" s="132">
        <f>SUM(AA322:AA371)</f>
        <v>0</v>
      </c>
      <c r="AR321" s="133" t="s">
        <v>21</v>
      </c>
      <c r="AT321" s="134" t="s">
        <v>78</v>
      </c>
      <c r="AU321" s="134" t="s">
        <v>21</v>
      </c>
      <c r="AY321" s="133" t="s">
        <v>151</v>
      </c>
      <c r="BK321" s="135">
        <f>SUM(BK322:BK371)</f>
        <v>0</v>
      </c>
    </row>
    <row r="322" spans="2:65" s="1" customFormat="1" ht="22.5" customHeight="1">
      <c r="B322" s="137"/>
      <c r="C322" s="138" t="s">
        <v>429</v>
      </c>
      <c r="D322" s="138" t="s">
        <v>152</v>
      </c>
      <c r="E322" s="139" t="s">
        <v>430</v>
      </c>
      <c r="F322" s="255" t="s">
        <v>431</v>
      </c>
      <c r="G322" s="255"/>
      <c r="H322" s="255"/>
      <c r="I322" s="255"/>
      <c r="J322" s="140" t="s">
        <v>378</v>
      </c>
      <c r="K322" s="141">
        <v>6</v>
      </c>
      <c r="L322" s="256">
        <v>0</v>
      </c>
      <c r="M322" s="256"/>
      <c r="N322" s="256">
        <f>ROUND(L322*K322,2)</f>
        <v>0</v>
      </c>
      <c r="O322" s="256"/>
      <c r="P322" s="256"/>
      <c r="Q322" s="256"/>
      <c r="R322" s="142"/>
      <c r="T322" s="143" t="s">
        <v>5</v>
      </c>
      <c r="U322" s="44" t="s">
        <v>44</v>
      </c>
      <c r="V322" s="144">
        <v>0</v>
      </c>
      <c r="W322" s="144">
        <f>V322*K322</f>
        <v>0</v>
      </c>
      <c r="X322" s="144">
        <v>0</v>
      </c>
      <c r="Y322" s="144">
        <f>X322*K322</f>
        <v>0</v>
      </c>
      <c r="Z322" s="144">
        <v>0</v>
      </c>
      <c r="AA322" s="145">
        <f>Z322*K322</f>
        <v>0</v>
      </c>
      <c r="AR322" s="21" t="s">
        <v>156</v>
      </c>
      <c r="AT322" s="21" t="s">
        <v>152</v>
      </c>
      <c r="AU322" s="21" t="s">
        <v>96</v>
      </c>
      <c r="AY322" s="21" t="s">
        <v>151</v>
      </c>
      <c r="BE322" s="146">
        <f>IF(U322="základní",N322,0)</f>
        <v>0</v>
      </c>
      <c r="BF322" s="146">
        <f>IF(U322="snížená",N322,0)</f>
        <v>0</v>
      </c>
      <c r="BG322" s="146">
        <f>IF(U322="zákl. přenesená",N322,0)</f>
        <v>0</v>
      </c>
      <c r="BH322" s="146">
        <f>IF(U322="sníž. přenesená",N322,0)</f>
        <v>0</v>
      </c>
      <c r="BI322" s="146">
        <f>IF(U322="nulová",N322,0)</f>
        <v>0</v>
      </c>
      <c r="BJ322" s="21" t="s">
        <v>21</v>
      </c>
      <c r="BK322" s="146">
        <f>ROUND(L322*K322,2)</f>
        <v>0</v>
      </c>
      <c r="BL322" s="21" t="s">
        <v>156</v>
      </c>
      <c r="BM322" s="21" t="s">
        <v>432</v>
      </c>
    </row>
    <row r="323" spans="2:65" s="1" customFormat="1" ht="22.5" customHeight="1">
      <c r="B323" s="137"/>
      <c r="C323" s="138" t="s">
        <v>433</v>
      </c>
      <c r="D323" s="138" t="s">
        <v>152</v>
      </c>
      <c r="E323" s="139" t="s">
        <v>434</v>
      </c>
      <c r="F323" s="255" t="s">
        <v>435</v>
      </c>
      <c r="G323" s="255"/>
      <c r="H323" s="255"/>
      <c r="I323" s="255"/>
      <c r="J323" s="140" t="s">
        <v>378</v>
      </c>
      <c r="K323" s="141">
        <v>1</v>
      </c>
      <c r="L323" s="256">
        <v>0</v>
      </c>
      <c r="M323" s="256"/>
      <c r="N323" s="256">
        <f>ROUND(L323*K323,2)</f>
        <v>0</v>
      </c>
      <c r="O323" s="256"/>
      <c r="P323" s="256"/>
      <c r="Q323" s="256"/>
      <c r="R323" s="142"/>
      <c r="T323" s="143" t="s">
        <v>5</v>
      </c>
      <c r="U323" s="44" t="s">
        <v>44</v>
      </c>
      <c r="V323" s="144">
        <v>0</v>
      </c>
      <c r="W323" s="144">
        <f>V323*K323</f>
        <v>0</v>
      </c>
      <c r="X323" s="144">
        <v>0.1</v>
      </c>
      <c r="Y323" s="144">
        <f>X323*K323</f>
        <v>0.1</v>
      </c>
      <c r="Z323" s="144">
        <v>0</v>
      </c>
      <c r="AA323" s="145">
        <f>Z323*K323</f>
        <v>0</v>
      </c>
      <c r="AR323" s="21" t="s">
        <v>156</v>
      </c>
      <c r="AT323" s="21" t="s">
        <v>152</v>
      </c>
      <c r="AU323" s="21" t="s">
        <v>96</v>
      </c>
      <c r="AY323" s="21" t="s">
        <v>151</v>
      </c>
      <c r="BE323" s="146">
        <f>IF(U323="základní",N323,0)</f>
        <v>0</v>
      </c>
      <c r="BF323" s="146">
        <f>IF(U323="snížená",N323,0)</f>
        <v>0</v>
      </c>
      <c r="BG323" s="146">
        <f>IF(U323="zákl. přenesená",N323,0)</f>
        <v>0</v>
      </c>
      <c r="BH323" s="146">
        <f>IF(U323="sníž. přenesená",N323,0)</f>
        <v>0</v>
      </c>
      <c r="BI323" s="146">
        <f>IF(U323="nulová",N323,0)</f>
        <v>0</v>
      </c>
      <c r="BJ323" s="21" t="s">
        <v>21</v>
      </c>
      <c r="BK323" s="146">
        <f>ROUND(L323*K323,2)</f>
        <v>0</v>
      </c>
      <c r="BL323" s="21" t="s">
        <v>156</v>
      </c>
      <c r="BM323" s="21" t="s">
        <v>436</v>
      </c>
    </row>
    <row r="324" spans="2:51" s="10" customFormat="1" ht="22.5" customHeight="1">
      <c r="B324" s="147"/>
      <c r="C324" s="148"/>
      <c r="D324" s="148"/>
      <c r="E324" s="149" t="s">
        <v>5</v>
      </c>
      <c r="F324" s="257" t="s">
        <v>158</v>
      </c>
      <c r="G324" s="258"/>
      <c r="H324" s="258"/>
      <c r="I324" s="258"/>
      <c r="J324" s="148"/>
      <c r="K324" s="150" t="s">
        <v>5</v>
      </c>
      <c r="L324" s="148"/>
      <c r="M324" s="148"/>
      <c r="N324" s="148"/>
      <c r="O324" s="148"/>
      <c r="P324" s="148"/>
      <c r="Q324" s="148"/>
      <c r="R324" s="151"/>
      <c r="T324" s="152"/>
      <c r="U324" s="148"/>
      <c r="V324" s="148"/>
      <c r="W324" s="148"/>
      <c r="X324" s="148"/>
      <c r="Y324" s="148"/>
      <c r="Z324" s="148"/>
      <c r="AA324" s="153"/>
      <c r="AT324" s="154" t="s">
        <v>159</v>
      </c>
      <c r="AU324" s="154" t="s">
        <v>96</v>
      </c>
      <c r="AV324" s="10" t="s">
        <v>21</v>
      </c>
      <c r="AW324" s="10" t="s">
        <v>36</v>
      </c>
      <c r="AX324" s="10" t="s">
        <v>79</v>
      </c>
      <c r="AY324" s="154" t="s">
        <v>151</v>
      </c>
    </row>
    <row r="325" spans="2:51" s="10" customFormat="1" ht="22.5" customHeight="1">
      <c r="B325" s="147"/>
      <c r="C325" s="148"/>
      <c r="D325" s="148"/>
      <c r="E325" s="149" t="s">
        <v>5</v>
      </c>
      <c r="F325" s="259" t="s">
        <v>160</v>
      </c>
      <c r="G325" s="260"/>
      <c r="H325" s="260"/>
      <c r="I325" s="260"/>
      <c r="J325" s="148"/>
      <c r="K325" s="150" t="s">
        <v>5</v>
      </c>
      <c r="L325" s="148"/>
      <c r="M325" s="148"/>
      <c r="N325" s="148"/>
      <c r="O325" s="148"/>
      <c r="P325" s="148"/>
      <c r="Q325" s="148"/>
      <c r="R325" s="151"/>
      <c r="T325" s="152"/>
      <c r="U325" s="148"/>
      <c r="V325" s="148"/>
      <c r="W325" s="148"/>
      <c r="X325" s="148"/>
      <c r="Y325" s="148"/>
      <c r="Z325" s="148"/>
      <c r="AA325" s="153"/>
      <c r="AT325" s="154" t="s">
        <v>159</v>
      </c>
      <c r="AU325" s="154" t="s">
        <v>96</v>
      </c>
      <c r="AV325" s="10" t="s">
        <v>21</v>
      </c>
      <c r="AW325" s="10" t="s">
        <v>36</v>
      </c>
      <c r="AX325" s="10" t="s">
        <v>79</v>
      </c>
      <c r="AY325" s="154" t="s">
        <v>151</v>
      </c>
    </row>
    <row r="326" spans="2:51" s="10" customFormat="1" ht="22.5" customHeight="1">
      <c r="B326" s="147"/>
      <c r="C326" s="148"/>
      <c r="D326" s="148"/>
      <c r="E326" s="149" t="s">
        <v>5</v>
      </c>
      <c r="F326" s="259" t="s">
        <v>161</v>
      </c>
      <c r="G326" s="260"/>
      <c r="H326" s="260"/>
      <c r="I326" s="260"/>
      <c r="J326" s="148"/>
      <c r="K326" s="150" t="s">
        <v>5</v>
      </c>
      <c r="L326" s="148"/>
      <c r="M326" s="148"/>
      <c r="N326" s="148"/>
      <c r="O326" s="148"/>
      <c r="P326" s="148"/>
      <c r="Q326" s="148"/>
      <c r="R326" s="151"/>
      <c r="T326" s="152"/>
      <c r="U326" s="148"/>
      <c r="V326" s="148"/>
      <c r="W326" s="148"/>
      <c r="X326" s="148"/>
      <c r="Y326" s="148"/>
      <c r="Z326" s="148"/>
      <c r="AA326" s="153"/>
      <c r="AT326" s="154" t="s">
        <v>159</v>
      </c>
      <c r="AU326" s="154" t="s">
        <v>96</v>
      </c>
      <c r="AV326" s="10" t="s">
        <v>21</v>
      </c>
      <c r="AW326" s="10" t="s">
        <v>36</v>
      </c>
      <c r="AX326" s="10" t="s">
        <v>79</v>
      </c>
      <c r="AY326" s="154" t="s">
        <v>151</v>
      </c>
    </row>
    <row r="327" spans="2:51" s="11" customFormat="1" ht="22.5" customHeight="1">
      <c r="B327" s="155"/>
      <c r="C327" s="156"/>
      <c r="D327" s="156"/>
      <c r="E327" s="157" t="s">
        <v>5</v>
      </c>
      <c r="F327" s="261" t="s">
        <v>21</v>
      </c>
      <c r="G327" s="262"/>
      <c r="H327" s="262"/>
      <c r="I327" s="262"/>
      <c r="J327" s="156"/>
      <c r="K327" s="158">
        <v>1</v>
      </c>
      <c r="L327" s="156"/>
      <c r="M327" s="156"/>
      <c r="N327" s="156"/>
      <c r="O327" s="156"/>
      <c r="P327" s="156"/>
      <c r="Q327" s="156"/>
      <c r="R327" s="159"/>
      <c r="T327" s="160"/>
      <c r="U327" s="156"/>
      <c r="V327" s="156"/>
      <c r="W327" s="156"/>
      <c r="X327" s="156"/>
      <c r="Y327" s="156"/>
      <c r="Z327" s="156"/>
      <c r="AA327" s="161"/>
      <c r="AT327" s="162" t="s">
        <v>159</v>
      </c>
      <c r="AU327" s="162" t="s">
        <v>96</v>
      </c>
      <c r="AV327" s="11" t="s">
        <v>96</v>
      </c>
      <c r="AW327" s="11" t="s">
        <v>36</v>
      </c>
      <c r="AX327" s="11" t="s">
        <v>21</v>
      </c>
      <c r="AY327" s="162" t="s">
        <v>151</v>
      </c>
    </row>
    <row r="328" spans="2:65" s="1" customFormat="1" ht="22.5" customHeight="1">
      <c r="B328" s="137"/>
      <c r="C328" s="138" t="s">
        <v>437</v>
      </c>
      <c r="D328" s="138" t="s">
        <v>152</v>
      </c>
      <c r="E328" s="139" t="s">
        <v>438</v>
      </c>
      <c r="F328" s="255" t="s">
        <v>439</v>
      </c>
      <c r="G328" s="255"/>
      <c r="H328" s="255"/>
      <c r="I328" s="255"/>
      <c r="J328" s="140" t="s">
        <v>378</v>
      </c>
      <c r="K328" s="141">
        <v>1</v>
      </c>
      <c r="L328" s="256">
        <v>0</v>
      </c>
      <c r="M328" s="256"/>
      <c r="N328" s="256">
        <f>ROUND(L328*K328,2)</f>
        <v>0</v>
      </c>
      <c r="O328" s="256"/>
      <c r="P328" s="256"/>
      <c r="Q328" s="256"/>
      <c r="R328" s="142"/>
      <c r="T328" s="143" t="s">
        <v>5</v>
      </c>
      <c r="U328" s="44" t="s">
        <v>44</v>
      </c>
      <c r="V328" s="144">
        <v>0</v>
      </c>
      <c r="W328" s="144">
        <f>V328*K328</f>
        <v>0</v>
      </c>
      <c r="X328" s="144">
        <v>0</v>
      </c>
      <c r="Y328" s="144">
        <f>X328*K328</f>
        <v>0</v>
      </c>
      <c r="Z328" s="144">
        <v>0</v>
      </c>
      <c r="AA328" s="145">
        <f>Z328*K328</f>
        <v>0</v>
      </c>
      <c r="AR328" s="21" t="s">
        <v>156</v>
      </c>
      <c r="AT328" s="21" t="s">
        <v>152</v>
      </c>
      <c r="AU328" s="21" t="s">
        <v>96</v>
      </c>
      <c r="AY328" s="21" t="s">
        <v>151</v>
      </c>
      <c r="BE328" s="146">
        <f>IF(U328="základní",N328,0)</f>
        <v>0</v>
      </c>
      <c r="BF328" s="146">
        <f>IF(U328="snížená",N328,0)</f>
        <v>0</v>
      </c>
      <c r="BG328" s="146">
        <f>IF(U328="zákl. přenesená",N328,0)</f>
        <v>0</v>
      </c>
      <c r="BH328" s="146">
        <f>IF(U328="sníž. přenesená",N328,0)</f>
        <v>0</v>
      </c>
      <c r="BI328" s="146">
        <f>IF(U328="nulová",N328,0)</f>
        <v>0</v>
      </c>
      <c r="BJ328" s="21" t="s">
        <v>21</v>
      </c>
      <c r="BK328" s="146">
        <f>ROUND(L328*K328,2)</f>
        <v>0</v>
      </c>
      <c r="BL328" s="21" t="s">
        <v>156</v>
      </c>
      <c r="BM328" s="21" t="s">
        <v>440</v>
      </c>
    </row>
    <row r="329" spans="2:65" s="1" customFormat="1" ht="31.5" customHeight="1">
      <c r="B329" s="137"/>
      <c r="C329" s="138" t="s">
        <v>441</v>
      </c>
      <c r="D329" s="138" t="s">
        <v>152</v>
      </c>
      <c r="E329" s="139" t="s">
        <v>442</v>
      </c>
      <c r="F329" s="255" t="s">
        <v>443</v>
      </c>
      <c r="G329" s="255"/>
      <c r="H329" s="255"/>
      <c r="I329" s="255"/>
      <c r="J329" s="140" t="s">
        <v>378</v>
      </c>
      <c r="K329" s="141">
        <v>4</v>
      </c>
      <c r="L329" s="256">
        <v>0</v>
      </c>
      <c r="M329" s="256"/>
      <c r="N329" s="256">
        <f>ROUND(L329*K329,2)</f>
        <v>0</v>
      </c>
      <c r="O329" s="256"/>
      <c r="P329" s="256"/>
      <c r="Q329" s="256"/>
      <c r="R329" s="142"/>
      <c r="T329" s="143" t="s">
        <v>5</v>
      </c>
      <c r="U329" s="44" t="s">
        <v>44</v>
      </c>
      <c r="V329" s="144">
        <v>0.2</v>
      </c>
      <c r="W329" s="144">
        <f>V329*K329</f>
        <v>0.8</v>
      </c>
      <c r="X329" s="144">
        <v>0.0007</v>
      </c>
      <c r="Y329" s="144">
        <f>X329*K329</f>
        <v>0.0028</v>
      </c>
      <c r="Z329" s="144">
        <v>0</v>
      </c>
      <c r="AA329" s="145">
        <f>Z329*K329</f>
        <v>0</v>
      </c>
      <c r="AR329" s="21" t="s">
        <v>156</v>
      </c>
      <c r="AT329" s="21" t="s">
        <v>152</v>
      </c>
      <c r="AU329" s="21" t="s">
        <v>96</v>
      </c>
      <c r="AY329" s="21" t="s">
        <v>151</v>
      </c>
      <c r="BE329" s="146">
        <f>IF(U329="základní",N329,0)</f>
        <v>0</v>
      </c>
      <c r="BF329" s="146">
        <f>IF(U329="snížená",N329,0)</f>
        <v>0</v>
      </c>
      <c r="BG329" s="146">
        <f>IF(U329="zákl. přenesená",N329,0)</f>
        <v>0</v>
      </c>
      <c r="BH329" s="146">
        <f>IF(U329="sníž. přenesená",N329,0)</f>
        <v>0</v>
      </c>
      <c r="BI329" s="146">
        <f>IF(U329="nulová",N329,0)</f>
        <v>0</v>
      </c>
      <c r="BJ329" s="21" t="s">
        <v>21</v>
      </c>
      <c r="BK329" s="146">
        <f>ROUND(L329*K329,2)</f>
        <v>0</v>
      </c>
      <c r="BL329" s="21" t="s">
        <v>156</v>
      </c>
      <c r="BM329" s="21" t="s">
        <v>444</v>
      </c>
    </row>
    <row r="330" spans="2:65" s="1" customFormat="1" ht="31.5" customHeight="1">
      <c r="B330" s="137"/>
      <c r="C330" s="179" t="s">
        <v>445</v>
      </c>
      <c r="D330" s="179" t="s">
        <v>255</v>
      </c>
      <c r="E330" s="180" t="s">
        <v>446</v>
      </c>
      <c r="F330" s="269" t="s">
        <v>447</v>
      </c>
      <c r="G330" s="269"/>
      <c r="H330" s="269"/>
      <c r="I330" s="269"/>
      <c r="J330" s="181" t="s">
        <v>378</v>
      </c>
      <c r="K330" s="182">
        <v>4</v>
      </c>
      <c r="L330" s="270">
        <v>0</v>
      </c>
      <c r="M330" s="270"/>
      <c r="N330" s="270">
        <f>ROUND(L330*K330,2)</f>
        <v>0</v>
      </c>
      <c r="O330" s="256"/>
      <c r="P330" s="256"/>
      <c r="Q330" s="256"/>
      <c r="R330" s="142"/>
      <c r="T330" s="143" t="s">
        <v>5</v>
      </c>
      <c r="U330" s="44" t="s">
        <v>44</v>
      </c>
      <c r="V330" s="144">
        <v>0</v>
      </c>
      <c r="W330" s="144">
        <f>V330*K330</f>
        <v>0</v>
      </c>
      <c r="X330" s="144">
        <v>0.0031</v>
      </c>
      <c r="Y330" s="144">
        <f>X330*K330</f>
        <v>0.0124</v>
      </c>
      <c r="Z330" s="144">
        <v>0</v>
      </c>
      <c r="AA330" s="145">
        <f>Z330*K330</f>
        <v>0</v>
      </c>
      <c r="AR330" s="21" t="s">
        <v>189</v>
      </c>
      <c r="AT330" s="21" t="s">
        <v>255</v>
      </c>
      <c r="AU330" s="21" t="s">
        <v>96</v>
      </c>
      <c r="AY330" s="21" t="s">
        <v>151</v>
      </c>
      <c r="BE330" s="146">
        <f>IF(U330="základní",N330,0)</f>
        <v>0</v>
      </c>
      <c r="BF330" s="146">
        <f>IF(U330="snížená",N330,0)</f>
        <v>0</v>
      </c>
      <c r="BG330" s="146">
        <f>IF(U330="zákl. přenesená",N330,0)</f>
        <v>0</v>
      </c>
      <c r="BH330" s="146">
        <f>IF(U330="sníž. přenesená",N330,0)</f>
        <v>0</v>
      </c>
      <c r="BI330" s="146">
        <f>IF(U330="nulová",N330,0)</f>
        <v>0</v>
      </c>
      <c r="BJ330" s="21" t="s">
        <v>21</v>
      </c>
      <c r="BK330" s="146">
        <f>ROUND(L330*K330,2)</f>
        <v>0</v>
      </c>
      <c r="BL330" s="21" t="s">
        <v>156</v>
      </c>
      <c r="BM330" s="21" t="s">
        <v>448</v>
      </c>
    </row>
    <row r="331" spans="2:65" s="1" customFormat="1" ht="31.5" customHeight="1">
      <c r="B331" s="137"/>
      <c r="C331" s="138" t="s">
        <v>449</v>
      </c>
      <c r="D331" s="138" t="s">
        <v>152</v>
      </c>
      <c r="E331" s="139" t="s">
        <v>450</v>
      </c>
      <c r="F331" s="255" t="s">
        <v>451</v>
      </c>
      <c r="G331" s="255"/>
      <c r="H331" s="255"/>
      <c r="I331" s="255"/>
      <c r="J331" s="140" t="s">
        <v>378</v>
      </c>
      <c r="K331" s="141">
        <v>1</v>
      </c>
      <c r="L331" s="256">
        <v>0</v>
      </c>
      <c r="M331" s="256"/>
      <c r="N331" s="256">
        <f>ROUND(L331*K331,2)</f>
        <v>0</v>
      </c>
      <c r="O331" s="256"/>
      <c r="P331" s="256"/>
      <c r="Q331" s="256"/>
      <c r="R331" s="142"/>
      <c r="T331" s="143" t="s">
        <v>5</v>
      </c>
      <c r="U331" s="44" t="s">
        <v>44</v>
      </c>
      <c r="V331" s="144">
        <v>0.549</v>
      </c>
      <c r="W331" s="144">
        <f>V331*K331</f>
        <v>0.549</v>
      </c>
      <c r="X331" s="144">
        <v>0.11241</v>
      </c>
      <c r="Y331" s="144">
        <f>X331*K331</f>
        <v>0.11241</v>
      </c>
      <c r="Z331" s="144">
        <v>0</v>
      </c>
      <c r="AA331" s="145">
        <f>Z331*K331</f>
        <v>0</v>
      </c>
      <c r="AR331" s="21" t="s">
        <v>156</v>
      </c>
      <c r="AT331" s="21" t="s">
        <v>152</v>
      </c>
      <c r="AU331" s="21" t="s">
        <v>96</v>
      </c>
      <c r="AY331" s="21" t="s">
        <v>151</v>
      </c>
      <c r="BE331" s="146">
        <f>IF(U331="základní",N331,0)</f>
        <v>0</v>
      </c>
      <c r="BF331" s="146">
        <f>IF(U331="snížená",N331,0)</f>
        <v>0</v>
      </c>
      <c r="BG331" s="146">
        <f>IF(U331="zákl. přenesená",N331,0)</f>
        <v>0</v>
      </c>
      <c r="BH331" s="146">
        <f>IF(U331="sníž. přenesená",N331,0)</f>
        <v>0</v>
      </c>
      <c r="BI331" s="146">
        <f>IF(U331="nulová",N331,0)</f>
        <v>0</v>
      </c>
      <c r="BJ331" s="21" t="s">
        <v>21</v>
      </c>
      <c r="BK331" s="146">
        <f>ROUND(L331*K331,2)</f>
        <v>0</v>
      </c>
      <c r="BL331" s="21" t="s">
        <v>156</v>
      </c>
      <c r="BM331" s="21" t="s">
        <v>452</v>
      </c>
    </row>
    <row r="332" spans="2:51" s="10" customFormat="1" ht="22.5" customHeight="1">
      <c r="B332" s="147"/>
      <c r="C332" s="148"/>
      <c r="D332" s="148"/>
      <c r="E332" s="149" t="s">
        <v>5</v>
      </c>
      <c r="F332" s="257" t="s">
        <v>158</v>
      </c>
      <c r="G332" s="258"/>
      <c r="H332" s="258"/>
      <c r="I332" s="258"/>
      <c r="J332" s="148"/>
      <c r="K332" s="150" t="s">
        <v>5</v>
      </c>
      <c r="L332" s="148"/>
      <c r="M332" s="148"/>
      <c r="N332" s="148"/>
      <c r="O332" s="148"/>
      <c r="P332" s="148"/>
      <c r="Q332" s="148"/>
      <c r="R332" s="151"/>
      <c r="T332" s="152"/>
      <c r="U332" s="148"/>
      <c r="V332" s="148"/>
      <c r="W332" s="148"/>
      <c r="X332" s="148"/>
      <c r="Y332" s="148"/>
      <c r="Z332" s="148"/>
      <c r="AA332" s="153"/>
      <c r="AT332" s="154" t="s">
        <v>159</v>
      </c>
      <c r="AU332" s="154" t="s">
        <v>96</v>
      </c>
      <c r="AV332" s="10" t="s">
        <v>21</v>
      </c>
      <c r="AW332" s="10" t="s">
        <v>36</v>
      </c>
      <c r="AX332" s="10" t="s">
        <v>79</v>
      </c>
      <c r="AY332" s="154" t="s">
        <v>151</v>
      </c>
    </row>
    <row r="333" spans="2:51" s="10" customFormat="1" ht="22.5" customHeight="1">
      <c r="B333" s="147"/>
      <c r="C333" s="148"/>
      <c r="D333" s="148"/>
      <c r="E333" s="149" t="s">
        <v>5</v>
      </c>
      <c r="F333" s="259" t="s">
        <v>160</v>
      </c>
      <c r="G333" s="260"/>
      <c r="H333" s="260"/>
      <c r="I333" s="260"/>
      <c r="J333" s="148"/>
      <c r="K333" s="150" t="s">
        <v>5</v>
      </c>
      <c r="L333" s="148"/>
      <c r="M333" s="148"/>
      <c r="N333" s="148"/>
      <c r="O333" s="148"/>
      <c r="P333" s="148"/>
      <c r="Q333" s="148"/>
      <c r="R333" s="151"/>
      <c r="T333" s="152"/>
      <c r="U333" s="148"/>
      <c r="V333" s="148"/>
      <c r="W333" s="148"/>
      <c r="X333" s="148"/>
      <c r="Y333" s="148"/>
      <c r="Z333" s="148"/>
      <c r="AA333" s="153"/>
      <c r="AT333" s="154" t="s">
        <v>159</v>
      </c>
      <c r="AU333" s="154" t="s">
        <v>96</v>
      </c>
      <c r="AV333" s="10" t="s">
        <v>21</v>
      </c>
      <c r="AW333" s="10" t="s">
        <v>36</v>
      </c>
      <c r="AX333" s="10" t="s">
        <v>79</v>
      </c>
      <c r="AY333" s="154" t="s">
        <v>151</v>
      </c>
    </row>
    <row r="334" spans="2:51" s="10" customFormat="1" ht="22.5" customHeight="1">
      <c r="B334" s="147"/>
      <c r="C334" s="148"/>
      <c r="D334" s="148"/>
      <c r="E334" s="149" t="s">
        <v>5</v>
      </c>
      <c r="F334" s="259" t="s">
        <v>161</v>
      </c>
      <c r="G334" s="260"/>
      <c r="H334" s="260"/>
      <c r="I334" s="260"/>
      <c r="J334" s="148"/>
      <c r="K334" s="150" t="s">
        <v>5</v>
      </c>
      <c r="L334" s="148"/>
      <c r="M334" s="148"/>
      <c r="N334" s="148"/>
      <c r="O334" s="148"/>
      <c r="P334" s="148"/>
      <c r="Q334" s="148"/>
      <c r="R334" s="151"/>
      <c r="T334" s="152"/>
      <c r="U334" s="148"/>
      <c r="V334" s="148"/>
      <c r="W334" s="148"/>
      <c r="X334" s="148"/>
      <c r="Y334" s="148"/>
      <c r="Z334" s="148"/>
      <c r="AA334" s="153"/>
      <c r="AT334" s="154" t="s">
        <v>159</v>
      </c>
      <c r="AU334" s="154" t="s">
        <v>96</v>
      </c>
      <c r="AV334" s="10" t="s">
        <v>21</v>
      </c>
      <c r="AW334" s="10" t="s">
        <v>36</v>
      </c>
      <c r="AX334" s="10" t="s">
        <v>79</v>
      </c>
      <c r="AY334" s="154" t="s">
        <v>151</v>
      </c>
    </row>
    <row r="335" spans="2:51" s="11" customFormat="1" ht="22.5" customHeight="1">
      <c r="B335" s="155"/>
      <c r="C335" s="156"/>
      <c r="D335" s="156"/>
      <c r="E335" s="157" t="s">
        <v>5</v>
      </c>
      <c r="F335" s="261" t="s">
        <v>21</v>
      </c>
      <c r="G335" s="262"/>
      <c r="H335" s="262"/>
      <c r="I335" s="262"/>
      <c r="J335" s="156"/>
      <c r="K335" s="158">
        <v>1</v>
      </c>
      <c r="L335" s="156"/>
      <c r="M335" s="156"/>
      <c r="N335" s="156"/>
      <c r="O335" s="156"/>
      <c r="P335" s="156"/>
      <c r="Q335" s="156"/>
      <c r="R335" s="159"/>
      <c r="T335" s="160"/>
      <c r="U335" s="156"/>
      <c r="V335" s="156"/>
      <c r="W335" s="156"/>
      <c r="X335" s="156"/>
      <c r="Y335" s="156"/>
      <c r="Z335" s="156"/>
      <c r="AA335" s="161"/>
      <c r="AT335" s="162" t="s">
        <v>159</v>
      </c>
      <c r="AU335" s="162" t="s">
        <v>96</v>
      </c>
      <c r="AV335" s="11" t="s">
        <v>96</v>
      </c>
      <c r="AW335" s="11" t="s">
        <v>36</v>
      </c>
      <c r="AX335" s="11" t="s">
        <v>21</v>
      </c>
      <c r="AY335" s="162" t="s">
        <v>151</v>
      </c>
    </row>
    <row r="336" spans="2:65" s="1" customFormat="1" ht="22.5" customHeight="1">
      <c r="B336" s="137"/>
      <c r="C336" s="179" t="s">
        <v>453</v>
      </c>
      <c r="D336" s="179" t="s">
        <v>255</v>
      </c>
      <c r="E336" s="180" t="s">
        <v>454</v>
      </c>
      <c r="F336" s="269" t="s">
        <v>455</v>
      </c>
      <c r="G336" s="269"/>
      <c r="H336" s="269"/>
      <c r="I336" s="269"/>
      <c r="J336" s="181" t="s">
        <v>378</v>
      </c>
      <c r="K336" s="182">
        <v>1</v>
      </c>
      <c r="L336" s="270">
        <v>0</v>
      </c>
      <c r="M336" s="270"/>
      <c r="N336" s="270">
        <f>ROUND(L336*K336,2)</f>
        <v>0</v>
      </c>
      <c r="O336" s="256"/>
      <c r="P336" s="256"/>
      <c r="Q336" s="256"/>
      <c r="R336" s="142"/>
      <c r="T336" s="143" t="s">
        <v>5</v>
      </c>
      <c r="U336" s="44" t="s">
        <v>44</v>
      </c>
      <c r="V336" s="144">
        <v>0</v>
      </c>
      <c r="W336" s="144">
        <f>V336*K336</f>
        <v>0</v>
      </c>
      <c r="X336" s="144">
        <v>0.0061</v>
      </c>
      <c r="Y336" s="144">
        <f>X336*K336</f>
        <v>0.0061</v>
      </c>
      <c r="Z336" s="144">
        <v>0</v>
      </c>
      <c r="AA336" s="145">
        <f>Z336*K336</f>
        <v>0</v>
      </c>
      <c r="AR336" s="21" t="s">
        <v>189</v>
      </c>
      <c r="AT336" s="21" t="s">
        <v>255</v>
      </c>
      <c r="AU336" s="21" t="s">
        <v>96</v>
      </c>
      <c r="AY336" s="21" t="s">
        <v>151</v>
      </c>
      <c r="BE336" s="146">
        <f>IF(U336="základní",N336,0)</f>
        <v>0</v>
      </c>
      <c r="BF336" s="146">
        <f>IF(U336="snížená",N336,0)</f>
        <v>0</v>
      </c>
      <c r="BG336" s="146">
        <f>IF(U336="zákl. přenesená",N336,0)</f>
        <v>0</v>
      </c>
      <c r="BH336" s="146">
        <f>IF(U336="sníž. přenesená",N336,0)</f>
        <v>0</v>
      </c>
      <c r="BI336" s="146">
        <f>IF(U336="nulová",N336,0)</f>
        <v>0</v>
      </c>
      <c r="BJ336" s="21" t="s">
        <v>21</v>
      </c>
      <c r="BK336" s="146">
        <f>ROUND(L336*K336,2)</f>
        <v>0</v>
      </c>
      <c r="BL336" s="21" t="s">
        <v>156</v>
      </c>
      <c r="BM336" s="21" t="s">
        <v>456</v>
      </c>
    </row>
    <row r="337" spans="2:65" s="1" customFormat="1" ht="31.5" customHeight="1">
      <c r="B337" s="137"/>
      <c r="C337" s="138" t="s">
        <v>457</v>
      </c>
      <c r="D337" s="138" t="s">
        <v>152</v>
      </c>
      <c r="E337" s="139" t="s">
        <v>458</v>
      </c>
      <c r="F337" s="255" t="s">
        <v>459</v>
      </c>
      <c r="G337" s="255"/>
      <c r="H337" s="255"/>
      <c r="I337" s="255"/>
      <c r="J337" s="140" t="s">
        <v>155</v>
      </c>
      <c r="K337" s="141">
        <v>18.6</v>
      </c>
      <c r="L337" s="256">
        <v>0</v>
      </c>
      <c r="M337" s="256"/>
      <c r="N337" s="256">
        <f>ROUND(L337*K337,2)</f>
        <v>0</v>
      </c>
      <c r="O337" s="256"/>
      <c r="P337" s="256"/>
      <c r="Q337" s="256"/>
      <c r="R337" s="142"/>
      <c r="T337" s="143" t="s">
        <v>5</v>
      </c>
      <c r="U337" s="44" t="s">
        <v>44</v>
      </c>
      <c r="V337" s="144">
        <v>0.108</v>
      </c>
      <c r="W337" s="144">
        <f>V337*K337</f>
        <v>2.0088</v>
      </c>
      <c r="X337" s="144">
        <v>0.0006</v>
      </c>
      <c r="Y337" s="144">
        <f>X337*K337</f>
        <v>0.01116</v>
      </c>
      <c r="Z337" s="144">
        <v>0</v>
      </c>
      <c r="AA337" s="145">
        <f>Z337*K337</f>
        <v>0</v>
      </c>
      <c r="AR337" s="21" t="s">
        <v>156</v>
      </c>
      <c r="AT337" s="21" t="s">
        <v>152</v>
      </c>
      <c r="AU337" s="21" t="s">
        <v>96</v>
      </c>
      <c r="AY337" s="21" t="s">
        <v>151</v>
      </c>
      <c r="BE337" s="146">
        <f>IF(U337="základní",N337,0)</f>
        <v>0</v>
      </c>
      <c r="BF337" s="146">
        <f>IF(U337="snížená",N337,0)</f>
        <v>0</v>
      </c>
      <c r="BG337" s="146">
        <f>IF(U337="zákl. přenesená",N337,0)</f>
        <v>0</v>
      </c>
      <c r="BH337" s="146">
        <f>IF(U337="sníž. přenesená",N337,0)</f>
        <v>0</v>
      </c>
      <c r="BI337" s="146">
        <f>IF(U337="nulová",N337,0)</f>
        <v>0</v>
      </c>
      <c r="BJ337" s="21" t="s">
        <v>21</v>
      </c>
      <c r="BK337" s="146">
        <f>ROUND(L337*K337,2)</f>
        <v>0</v>
      </c>
      <c r="BL337" s="21" t="s">
        <v>156</v>
      </c>
      <c r="BM337" s="21" t="s">
        <v>460</v>
      </c>
    </row>
    <row r="338" spans="2:51" s="10" customFormat="1" ht="22.5" customHeight="1">
      <c r="B338" s="147"/>
      <c r="C338" s="148"/>
      <c r="D338" s="148"/>
      <c r="E338" s="149" t="s">
        <v>5</v>
      </c>
      <c r="F338" s="257" t="s">
        <v>158</v>
      </c>
      <c r="G338" s="258"/>
      <c r="H338" s="258"/>
      <c r="I338" s="258"/>
      <c r="J338" s="148"/>
      <c r="K338" s="150" t="s">
        <v>5</v>
      </c>
      <c r="L338" s="148"/>
      <c r="M338" s="148"/>
      <c r="N338" s="148"/>
      <c r="O338" s="148"/>
      <c r="P338" s="148"/>
      <c r="Q338" s="148"/>
      <c r="R338" s="151"/>
      <c r="T338" s="152"/>
      <c r="U338" s="148"/>
      <c r="V338" s="148"/>
      <c r="W338" s="148"/>
      <c r="X338" s="148"/>
      <c r="Y338" s="148"/>
      <c r="Z338" s="148"/>
      <c r="AA338" s="153"/>
      <c r="AT338" s="154" t="s">
        <v>159</v>
      </c>
      <c r="AU338" s="154" t="s">
        <v>96</v>
      </c>
      <c r="AV338" s="10" t="s">
        <v>21</v>
      </c>
      <c r="AW338" s="10" t="s">
        <v>36</v>
      </c>
      <c r="AX338" s="10" t="s">
        <v>79</v>
      </c>
      <c r="AY338" s="154" t="s">
        <v>151</v>
      </c>
    </row>
    <row r="339" spans="2:51" s="10" customFormat="1" ht="22.5" customHeight="1">
      <c r="B339" s="147"/>
      <c r="C339" s="148"/>
      <c r="D339" s="148"/>
      <c r="E339" s="149" t="s">
        <v>5</v>
      </c>
      <c r="F339" s="259" t="s">
        <v>160</v>
      </c>
      <c r="G339" s="260"/>
      <c r="H339" s="260"/>
      <c r="I339" s="260"/>
      <c r="J339" s="148"/>
      <c r="K339" s="150" t="s">
        <v>5</v>
      </c>
      <c r="L339" s="148"/>
      <c r="M339" s="148"/>
      <c r="N339" s="148"/>
      <c r="O339" s="148"/>
      <c r="P339" s="148"/>
      <c r="Q339" s="148"/>
      <c r="R339" s="151"/>
      <c r="T339" s="152"/>
      <c r="U339" s="148"/>
      <c r="V339" s="148"/>
      <c r="W339" s="148"/>
      <c r="X339" s="148"/>
      <c r="Y339" s="148"/>
      <c r="Z339" s="148"/>
      <c r="AA339" s="153"/>
      <c r="AT339" s="154" t="s">
        <v>159</v>
      </c>
      <c r="AU339" s="154" t="s">
        <v>96</v>
      </c>
      <c r="AV339" s="10" t="s">
        <v>21</v>
      </c>
      <c r="AW339" s="10" t="s">
        <v>36</v>
      </c>
      <c r="AX339" s="10" t="s">
        <v>79</v>
      </c>
      <c r="AY339" s="154" t="s">
        <v>151</v>
      </c>
    </row>
    <row r="340" spans="2:51" s="10" customFormat="1" ht="22.5" customHeight="1">
      <c r="B340" s="147"/>
      <c r="C340" s="148"/>
      <c r="D340" s="148"/>
      <c r="E340" s="149" t="s">
        <v>5</v>
      </c>
      <c r="F340" s="259" t="s">
        <v>161</v>
      </c>
      <c r="G340" s="260"/>
      <c r="H340" s="260"/>
      <c r="I340" s="260"/>
      <c r="J340" s="148"/>
      <c r="K340" s="150" t="s">
        <v>5</v>
      </c>
      <c r="L340" s="148"/>
      <c r="M340" s="148"/>
      <c r="N340" s="148"/>
      <c r="O340" s="148"/>
      <c r="P340" s="148"/>
      <c r="Q340" s="148"/>
      <c r="R340" s="151"/>
      <c r="T340" s="152"/>
      <c r="U340" s="148"/>
      <c r="V340" s="148"/>
      <c r="W340" s="148"/>
      <c r="X340" s="148"/>
      <c r="Y340" s="148"/>
      <c r="Z340" s="148"/>
      <c r="AA340" s="153"/>
      <c r="AT340" s="154" t="s">
        <v>159</v>
      </c>
      <c r="AU340" s="154" t="s">
        <v>96</v>
      </c>
      <c r="AV340" s="10" t="s">
        <v>21</v>
      </c>
      <c r="AW340" s="10" t="s">
        <v>36</v>
      </c>
      <c r="AX340" s="10" t="s">
        <v>79</v>
      </c>
      <c r="AY340" s="154" t="s">
        <v>151</v>
      </c>
    </row>
    <row r="341" spans="2:51" s="11" customFormat="1" ht="22.5" customHeight="1">
      <c r="B341" s="155"/>
      <c r="C341" s="156"/>
      <c r="D341" s="156"/>
      <c r="E341" s="157" t="s">
        <v>5</v>
      </c>
      <c r="F341" s="261" t="s">
        <v>461</v>
      </c>
      <c r="G341" s="262"/>
      <c r="H341" s="262"/>
      <c r="I341" s="262"/>
      <c r="J341" s="156"/>
      <c r="K341" s="158">
        <v>18.6</v>
      </c>
      <c r="L341" s="156"/>
      <c r="M341" s="156"/>
      <c r="N341" s="156"/>
      <c r="O341" s="156"/>
      <c r="P341" s="156"/>
      <c r="Q341" s="156"/>
      <c r="R341" s="159"/>
      <c r="T341" s="160"/>
      <c r="U341" s="156"/>
      <c r="V341" s="156"/>
      <c r="W341" s="156"/>
      <c r="X341" s="156"/>
      <c r="Y341" s="156"/>
      <c r="Z341" s="156"/>
      <c r="AA341" s="161"/>
      <c r="AT341" s="162" t="s">
        <v>159</v>
      </c>
      <c r="AU341" s="162" t="s">
        <v>96</v>
      </c>
      <c r="AV341" s="11" t="s">
        <v>96</v>
      </c>
      <c r="AW341" s="11" t="s">
        <v>36</v>
      </c>
      <c r="AX341" s="11" t="s">
        <v>21</v>
      </c>
      <c r="AY341" s="162" t="s">
        <v>151</v>
      </c>
    </row>
    <row r="342" spans="2:65" s="1" customFormat="1" ht="22.5" customHeight="1">
      <c r="B342" s="137"/>
      <c r="C342" s="138" t="s">
        <v>462</v>
      </c>
      <c r="D342" s="138" t="s">
        <v>152</v>
      </c>
      <c r="E342" s="139" t="s">
        <v>463</v>
      </c>
      <c r="F342" s="255" t="s">
        <v>464</v>
      </c>
      <c r="G342" s="255"/>
      <c r="H342" s="255"/>
      <c r="I342" s="255"/>
      <c r="J342" s="140" t="s">
        <v>155</v>
      </c>
      <c r="K342" s="141">
        <v>18.6</v>
      </c>
      <c r="L342" s="256">
        <v>0</v>
      </c>
      <c r="M342" s="256"/>
      <c r="N342" s="256">
        <f>ROUND(L342*K342,2)</f>
        <v>0</v>
      </c>
      <c r="O342" s="256"/>
      <c r="P342" s="256"/>
      <c r="Q342" s="256"/>
      <c r="R342" s="142"/>
      <c r="T342" s="143" t="s">
        <v>5</v>
      </c>
      <c r="U342" s="44" t="s">
        <v>44</v>
      </c>
      <c r="V342" s="144">
        <v>0.083</v>
      </c>
      <c r="W342" s="144">
        <f>V342*K342</f>
        <v>1.5438000000000003</v>
      </c>
      <c r="X342" s="144">
        <v>1E-05</v>
      </c>
      <c r="Y342" s="144">
        <f>X342*K342</f>
        <v>0.00018600000000000002</v>
      </c>
      <c r="Z342" s="144">
        <v>0</v>
      </c>
      <c r="AA342" s="145">
        <f>Z342*K342</f>
        <v>0</v>
      </c>
      <c r="AR342" s="21" t="s">
        <v>156</v>
      </c>
      <c r="AT342" s="21" t="s">
        <v>152</v>
      </c>
      <c r="AU342" s="21" t="s">
        <v>96</v>
      </c>
      <c r="AY342" s="21" t="s">
        <v>151</v>
      </c>
      <c r="BE342" s="146">
        <f>IF(U342="základní",N342,0)</f>
        <v>0</v>
      </c>
      <c r="BF342" s="146">
        <f>IF(U342="snížená",N342,0)</f>
        <v>0</v>
      </c>
      <c r="BG342" s="146">
        <f>IF(U342="zákl. přenesená",N342,0)</f>
        <v>0</v>
      </c>
      <c r="BH342" s="146">
        <f>IF(U342="sníž. přenesená",N342,0)</f>
        <v>0</v>
      </c>
      <c r="BI342" s="146">
        <f>IF(U342="nulová",N342,0)</f>
        <v>0</v>
      </c>
      <c r="BJ342" s="21" t="s">
        <v>21</v>
      </c>
      <c r="BK342" s="146">
        <f>ROUND(L342*K342,2)</f>
        <v>0</v>
      </c>
      <c r="BL342" s="21" t="s">
        <v>156</v>
      </c>
      <c r="BM342" s="21" t="s">
        <v>465</v>
      </c>
    </row>
    <row r="343" spans="2:65" s="1" customFormat="1" ht="31.5" customHeight="1">
      <c r="B343" s="137"/>
      <c r="C343" s="138" t="s">
        <v>466</v>
      </c>
      <c r="D343" s="138" t="s">
        <v>152</v>
      </c>
      <c r="E343" s="139" t="s">
        <v>467</v>
      </c>
      <c r="F343" s="255" t="s">
        <v>468</v>
      </c>
      <c r="G343" s="255"/>
      <c r="H343" s="255"/>
      <c r="I343" s="255"/>
      <c r="J343" s="140" t="s">
        <v>186</v>
      </c>
      <c r="K343" s="141">
        <v>51.4</v>
      </c>
      <c r="L343" s="256">
        <v>0</v>
      </c>
      <c r="M343" s="256"/>
      <c r="N343" s="256">
        <f>ROUND(L343*K343,2)</f>
        <v>0</v>
      </c>
      <c r="O343" s="256"/>
      <c r="P343" s="256"/>
      <c r="Q343" s="256"/>
      <c r="R343" s="142"/>
      <c r="T343" s="143" t="s">
        <v>5</v>
      </c>
      <c r="U343" s="44" t="s">
        <v>44</v>
      </c>
      <c r="V343" s="144">
        <v>0.119</v>
      </c>
      <c r="W343" s="144">
        <f>V343*K343</f>
        <v>6.116599999999999</v>
      </c>
      <c r="X343" s="144">
        <v>0.08978</v>
      </c>
      <c r="Y343" s="144">
        <f>X343*K343</f>
        <v>4.614692</v>
      </c>
      <c r="Z343" s="144">
        <v>0</v>
      </c>
      <c r="AA343" s="145">
        <f>Z343*K343</f>
        <v>0</v>
      </c>
      <c r="AR343" s="21" t="s">
        <v>156</v>
      </c>
      <c r="AT343" s="21" t="s">
        <v>152</v>
      </c>
      <c r="AU343" s="21" t="s">
        <v>96</v>
      </c>
      <c r="AY343" s="21" t="s">
        <v>151</v>
      </c>
      <c r="BE343" s="146">
        <f>IF(U343="základní",N343,0)</f>
        <v>0</v>
      </c>
      <c r="BF343" s="146">
        <f>IF(U343="snížená",N343,0)</f>
        <v>0</v>
      </c>
      <c r="BG343" s="146">
        <f>IF(U343="zákl. přenesená",N343,0)</f>
        <v>0</v>
      </c>
      <c r="BH343" s="146">
        <f>IF(U343="sníž. přenesená",N343,0)</f>
        <v>0</v>
      </c>
      <c r="BI343" s="146">
        <f>IF(U343="nulová",N343,0)</f>
        <v>0</v>
      </c>
      <c r="BJ343" s="21" t="s">
        <v>21</v>
      </c>
      <c r="BK343" s="146">
        <f>ROUND(L343*K343,2)</f>
        <v>0</v>
      </c>
      <c r="BL343" s="21" t="s">
        <v>156</v>
      </c>
      <c r="BM343" s="21" t="s">
        <v>469</v>
      </c>
    </row>
    <row r="344" spans="2:51" s="10" customFormat="1" ht="22.5" customHeight="1">
      <c r="B344" s="147"/>
      <c r="C344" s="148"/>
      <c r="D344" s="148"/>
      <c r="E344" s="149" t="s">
        <v>5</v>
      </c>
      <c r="F344" s="257" t="s">
        <v>158</v>
      </c>
      <c r="G344" s="258"/>
      <c r="H344" s="258"/>
      <c r="I344" s="258"/>
      <c r="J344" s="148"/>
      <c r="K344" s="150" t="s">
        <v>5</v>
      </c>
      <c r="L344" s="148"/>
      <c r="M344" s="148"/>
      <c r="N344" s="148"/>
      <c r="O344" s="148"/>
      <c r="P344" s="148"/>
      <c r="Q344" s="148"/>
      <c r="R344" s="151"/>
      <c r="T344" s="152"/>
      <c r="U344" s="148"/>
      <c r="V344" s="148"/>
      <c r="W344" s="148"/>
      <c r="X344" s="148"/>
      <c r="Y344" s="148"/>
      <c r="Z344" s="148"/>
      <c r="AA344" s="153"/>
      <c r="AT344" s="154" t="s">
        <v>159</v>
      </c>
      <c r="AU344" s="154" t="s">
        <v>96</v>
      </c>
      <c r="AV344" s="10" t="s">
        <v>21</v>
      </c>
      <c r="AW344" s="10" t="s">
        <v>36</v>
      </c>
      <c r="AX344" s="10" t="s">
        <v>79</v>
      </c>
      <c r="AY344" s="154" t="s">
        <v>151</v>
      </c>
    </row>
    <row r="345" spans="2:51" s="10" customFormat="1" ht="22.5" customHeight="1">
      <c r="B345" s="147"/>
      <c r="C345" s="148"/>
      <c r="D345" s="148"/>
      <c r="E345" s="149" t="s">
        <v>5</v>
      </c>
      <c r="F345" s="259" t="s">
        <v>160</v>
      </c>
      <c r="G345" s="260"/>
      <c r="H345" s="260"/>
      <c r="I345" s="260"/>
      <c r="J345" s="148"/>
      <c r="K345" s="150" t="s">
        <v>5</v>
      </c>
      <c r="L345" s="148"/>
      <c r="M345" s="148"/>
      <c r="N345" s="148"/>
      <c r="O345" s="148"/>
      <c r="P345" s="148"/>
      <c r="Q345" s="148"/>
      <c r="R345" s="151"/>
      <c r="T345" s="152"/>
      <c r="U345" s="148"/>
      <c r="V345" s="148"/>
      <c r="W345" s="148"/>
      <c r="X345" s="148"/>
      <c r="Y345" s="148"/>
      <c r="Z345" s="148"/>
      <c r="AA345" s="153"/>
      <c r="AT345" s="154" t="s">
        <v>159</v>
      </c>
      <c r="AU345" s="154" t="s">
        <v>96</v>
      </c>
      <c r="AV345" s="10" t="s">
        <v>21</v>
      </c>
      <c r="AW345" s="10" t="s">
        <v>36</v>
      </c>
      <c r="AX345" s="10" t="s">
        <v>79</v>
      </c>
      <c r="AY345" s="154" t="s">
        <v>151</v>
      </c>
    </row>
    <row r="346" spans="2:51" s="10" customFormat="1" ht="22.5" customHeight="1">
      <c r="B346" s="147"/>
      <c r="C346" s="148"/>
      <c r="D346" s="148"/>
      <c r="E346" s="149" t="s">
        <v>5</v>
      </c>
      <c r="F346" s="259" t="s">
        <v>161</v>
      </c>
      <c r="G346" s="260"/>
      <c r="H346" s="260"/>
      <c r="I346" s="260"/>
      <c r="J346" s="148"/>
      <c r="K346" s="150" t="s">
        <v>5</v>
      </c>
      <c r="L346" s="148"/>
      <c r="M346" s="148"/>
      <c r="N346" s="148"/>
      <c r="O346" s="148"/>
      <c r="P346" s="148"/>
      <c r="Q346" s="148"/>
      <c r="R346" s="151"/>
      <c r="T346" s="152"/>
      <c r="U346" s="148"/>
      <c r="V346" s="148"/>
      <c r="W346" s="148"/>
      <c r="X346" s="148"/>
      <c r="Y346" s="148"/>
      <c r="Z346" s="148"/>
      <c r="AA346" s="153"/>
      <c r="AT346" s="154" t="s">
        <v>159</v>
      </c>
      <c r="AU346" s="154" t="s">
        <v>96</v>
      </c>
      <c r="AV346" s="10" t="s">
        <v>21</v>
      </c>
      <c r="AW346" s="10" t="s">
        <v>36</v>
      </c>
      <c r="AX346" s="10" t="s">
        <v>79</v>
      </c>
      <c r="AY346" s="154" t="s">
        <v>151</v>
      </c>
    </row>
    <row r="347" spans="2:51" s="11" customFormat="1" ht="22.5" customHeight="1">
      <c r="B347" s="155"/>
      <c r="C347" s="156"/>
      <c r="D347" s="156"/>
      <c r="E347" s="157" t="s">
        <v>5</v>
      </c>
      <c r="F347" s="261" t="s">
        <v>470</v>
      </c>
      <c r="G347" s="262"/>
      <c r="H347" s="262"/>
      <c r="I347" s="262"/>
      <c r="J347" s="156"/>
      <c r="K347" s="158">
        <v>51.4</v>
      </c>
      <c r="L347" s="156"/>
      <c r="M347" s="156"/>
      <c r="N347" s="156"/>
      <c r="O347" s="156"/>
      <c r="P347" s="156"/>
      <c r="Q347" s="156"/>
      <c r="R347" s="159"/>
      <c r="T347" s="160"/>
      <c r="U347" s="156"/>
      <c r="V347" s="156"/>
      <c r="W347" s="156"/>
      <c r="X347" s="156"/>
      <c r="Y347" s="156"/>
      <c r="Z347" s="156"/>
      <c r="AA347" s="161"/>
      <c r="AT347" s="162" t="s">
        <v>159</v>
      </c>
      <c r="AU347" s="162" t="s">
        <v>96</v>
      </c>
      <c r="AV347" s="11" t="s">
        <v>96</v>
      </c>
      <c r="AW347" s="11" t="s">
        <v>36</v>
      </c>
      <c r="AX347" s="11" t="s">
        <v>21</v>
      </c>
      <c r="AY347" s="162" t="s">
        <v>151</v>
      </c>
    </row>
    <row r="348" spans="2:65" s="1" customFormat="1" ht="31.5" customHeight="1">
      <c r="B348" s="137"/>
      <c r="C348" s="179" t="s">
        <v>471</v>
      </c>
      <c r="D348" s="179" t="s">
        <v>255</v>
      </c>
      <c r="E348" s="180" t="s">
        <v>472</v>
      </c>
      <c r="F348" s="269" t="s">
        <v>473</v>
      </c>
      <c r="G348" s="269"/>
      <c r="H348" s="269"/>
      <c r="I348" s="269"/>
      <c r="J348" s="181" t="s">
        <v>245</v>
      </c>
      <c r="K348" s="182">
        <v>1.234</v>
      </c>
      <c r="L348" s="270">
        <v>0</v>
      </c>
      <c r="M348" s="270"/>
      <c r="N348" s="270">
        <f>ROUND(L348*K348,2)</f>
        <v>0</v>
      </c>
      <c r="O348" s="256"/>
      <c r="P348" s="256"/>
      <c r="Q348" s="256"/>
      <c r="R348" s="142"/>
      <c r="T348" s="143" t="s">
        <v>5</v>
      </c>
      <c r="U348" s="44" t="s">
        <v>44</v>
      </c>
      <c r="V348" s="144">
        <v>0</v>
      </c>
      <c r="W348" s="144">
        <f>V348*K348</f>
        <v>0</v>
      </c>
      <c r="X348" s="144">
        <v>1</v>
      </c>
      <c r="Y348" s="144">
        <f>X348*K348</f>
        <v>1.234</v>
      </c>
      <c r="Z348" s="144">
        <v>0</v>
      </c>
      <c r="AA348" s="145">
        <f>Z348*K348</f>
        <v>0</v>
      </c>
      <c r="AR348" s="21" t="s">
        <v>189</v>
      </c>
      <c r="AT348" s="21" t="s">
        <v>255</v>
      </c>
      <c r="AU348" s="21" t="s">
        <v>96</v>
      </c>
      <c r="AY348" s="21" t="s">
        <v>151</v>
      </c>
      <c r="BE348" s="146">
        <f>IF(U348="základní",N348,0)</f>
        <v>0</v>
      </c>
      <c r="BF348" s="146">
        <f>IF(U348="snížená",N348,0)</f>
        <v>0</v>
      </c>
      <c r="BG348" s="146">
        <f>IF(U348="zákl. přenesená",N348,0)</f>
        <v>0</v>
      </c>
      <c r="BH348" s="146">
        <f>IF(U348="sníž. přenesená",N348,0)</f>
        <v>0</v>
      </c>
      <c r="BI348" s="146">
        <f>IF(U348="nulová",N348,0)</f>
        <v>0</v>
      </c>
      <c r="BJ348" s="21" t="s">
        <v>21</v>
      </c>
      <c r="BK348" s="146">
        <f>ROUND(L348*K348,2)</f>
        <v>0</v>
      </c>
      <c r="BL348" s="21" t="s">
        <v>156</v>
      </c>
      <c r="BM348" s="21" t="s">
        <v>474</v>
      </c>
    </row>
    <row r="349" spans="2:51" s="11" customFormat="1" ht="22.5" customHeight="1">
      <c r="B349" s="155"/>
      <c r="C349" s="156"/>
      <c r="D349" s="156"/>
      <c r="E349" s="157" t="s">
        <v>5</v>
      </c>
      <c r="F349" s="265" t="s">
        <v>475</v>
      </c>
      <c r="G349" s="266"/>
      <c r="H349" s="266"/>
      <c r="I349" s="266"/>
      <c r="J349" s="156"/>
      <c r="K349" s="158">
        <v>1.234</v>
      </c>
      <c r="L349" s="156"/>
      <c r="M349" s="156"/>
      <c r="N349" s="156"/>
      <c r="O349" s="156"/>
      <c r="P349" s="156"/>
      <c r="Q349" s="156"/>
      <c r="R349" s="159"/>
      <c r="T349" s="160"/>
      <c r="U349" s="156"/>
      <c r="V349" s="156"/>
      <c r="W349" s="156"/>
      <c r="X349" s="156"/>
      <c r="Y349" s="156"/>
      <c r="Z349" s="156"/>
      <c r="AA349" s="161"/>
      <c r="AT349" s="162" t="s">
        <v>159</v>
      </c>
      <c r="AU349" s="162" t="s">
        <v>96</v>
      </c>
      <c r="AV349" s="11" t="s">
        <v>96</v>
      </c>
      <c r="AW349" s="11" t="s">
        <v>36</v>
      </c>
      <c r="AX349" s="11" t="s">
        <v>21</v>
      </c>
      <c r="AY349" s="162" t="s">
        <v>151</v>
      </c>
    </row>
    <row r="350" spans="2:65" s="1" customFormat="1" ht="44.25" customHeight="1">
      <c r="B350" s="137"/>
      <c r="C350" s="138" t="s">
        <v>476</v>
      </c>
      <c r="D350" s="138" t="s">
        <v>152</v>
      </c>
      <c r="E350" s="139" t="s">
        <v>477</v>
      </c>
      <c r="F350" s="255" t="s">
        <v>478</v>
      </c>
      <c r="G350" s="255"/>
      <c r="H350" s="255"/>
      <c r="I350" s="255"/>
      <c r="J350" s="140" t="s">
        <v>186</v>
      </c>
      <c r="K350" s="141">
        <v>23.95</v>
      </c>
      <c r="L350" s="256">
        <v>0</v>
      </c>
      <c r="M350" s="256"/>
      <c r="N350" s="256">
        <f>ROUND(L350*K350,2)</f>
        <v>0</v>
      </c>
      <c r="O350" s="256"/>
      <c r="P350" s="256"/>
      <c r="Q350" s="256"/>
      <c r="R350" s="142"/>
      <c r="T350" s="143" t="s">
        <v>5</v>
      </c>
      <c r="U350" s="44" t="s">
        <v>44</v>
      </c>
      <c r="V350" s="144">
        <v>0.216</v>
      </c>
      <c r="W350" s="144">
        <f>V350*K350</f>
        <v>5.1732</v>
      </c>
      <c r="X350" s="144">
        <v>0.1295</v>
      </c>
      <c r="Y350" s="144">
        <f>X350*K350</f>
        <v>3.101525</v>
      </c>
      <c r="Z350" s="144">
        <v>0</v>
      </c>
      <c r="AA350" s="145">
        <f>Z350*K350</f>
        <v>0</v>
      </c>
      <c r="AR350" s="21" t="s">
        <v>156</v>
      </c>
      <c r="AT350" s="21" t="s">
        <v>152</v>
      </c>
      <c r="AU350" s="21" t="s">
        <v>96</v>
      </c>
      <c r="AY350" s="21" t="s">
        <v>151</v>
      </c>
      <c r="BE350" s="146">
        <f>IF(U350="základní",N350,0)</f>
        <v>0</v>
      </c>
      <c r="BF350" s="146">
        <f>IF(U350="snížená",N350,0)</f>
        <v>0</v>
      </c>
      <c r="BG350" s="146">
        <f>IF(U350="zákl. přenesená",N350,0)</f>
        <v>0</v>
      </c>
      <c r="BH350" s="146">
        <f>IF(U350="sníž. přenesená",N350,0)</f>
        <v>0</v>
      </c>
      <c r="BI350" s="146">
        <f>IF(U350="nulová",N350,0)</f>
        <v>0</v>
      </c>
      <c r="BJ350" s="21" t="s">
        <v>21</v>
      </c>
      <c r="BK350" s="146">
        <f>ROUND(L350*K350,2)</f>
        <v>0</v>
      </c>
      <c r="BL350" s="21" t="s">
        <v>156</v>
      </c>
      <c r="BM350" s="21" t="s">
        <v>479</v>
      </c>
    </row>
    <row r="351" spans="2:65" s="1" customFormat="1" ht="31.5" customHeight="1">
      <c r="B351" s="137"/>
      <c r="C351" s="179" t="s">
        <v>480</v>
      </c>
      <c r="D351" s="179" t="s">
        <v>255</v>
      </c>
      <c r="E351" s="180" t="s">
        <v>481</v>
      </c>
      <c r="F351" s="269" t="s">
        <v>482</v>
      </c>
      <c r="G351" s="269"/>
      <c r="H351" s="269"/>
      <c r="I351" s="269"/>
      <c r="J351" s="181" t="s">
        <v>378</v>
      </c>
      <c r="K351" s="182">
        <v>23.95</v>
      </c>
      <c r="L351" s="270">
        <v>0</v>
      </c>
      <c r="M351" s="270"/>
      <c r="N351" s="270">
        <f>ROUND(L351*K351,2)</f>
        <v>0</v>
      </c>
      <c r="O351" s="256"/>
      <c r="P351" s="256"/>
      <c r="Q351" s="256"/>
      <c r="R351" s="142"/>
      <c r="T351" s="143" t="s">
        <v>5</v>
      </c>
      <c r="U351" s="44" t="s">
        <v>44</v>
      </c>
      <c r="V351" s="144">
        <v>0</v>
      </c>
      <c r="W351" s="144">
        <f>V351*K351</f>
        <v>0</v>
      </c>
      <c r="X351" s="144">
        <v>0.055</v>
      </c>
      <c r="Y351" s="144">
        <f>X351*K351</f>
        <v>1.31725</v>
      </c>
      <c r="Z351" s="144">
        <v>0</v>
      </c>
      <c r="AA351" s="145">
        <f>Z351*K351</f>
        <v>0</v>
      </c>
      <c r="AR351" s="21" t="s">
        <v>189</v>
      </c>
      <c r="AT351" s="21" t="s">
        <v>255</v>
      </c>
      <c r="AU351" s="21" t="s">
        <v>96</v>
      </c>
      <c r="AY351" s="21" t="s">
        <v>151</v>
      </c>
      <c r="BE351" s="146">
        <f>IF(U351="základní",N351,0)</f>
        <v>0</v>
      </c>
      <c r="BF351" s="146">
        <f>IF(U351="snížená",N351,0)</f>
        <v>0</v>
      </c>
      <c r="BG351" s="146">
        <f>IF(U351="zákl. přenesená",N351,0)</f>
        <v>0</v>
      </c>
      <c r="BH351" s="146">
        <f>IF(U351="sníž. přenesená",N351,0)</f>
        <v>0</v>
      </c>
      <c r="BI351" s="146">
        <f>IF(U351="nulová",N351,0)</f>
        <v>0</v>
      </c>
      <c r="BJ351" s="21" t="s">
        <v>21</v>
      </c>
      <c r="BK351" s="146">
        <f>ROUND(L351*K351,2)</f>
        <v>0</v>
      </c>
      <c r="BL351" s="21" t="s">
        <v>156</v>
      </c>
      <c r="BM351" s="21" t="s">
        <v>483</v>
      </c>
    </row>
    <row r="352" spans="2:51" s="10" customFormat="1" ht="22.5" customHeight="1">
      <c r="B352" s="147"/>
      <c r="C352" s="148"/>
      <c r="D352" s="148"/>
      <c r="E352" s="149" t="s">
        <v>5</v>
      </c>
      <c r="F352" s="257" t="s">
        <v>158</v>
      </c>
      <c r="G352" s="258"/>
      <c r="H352" s="258"/>
      <c r="I352" s="258"/>
      <c r="J352" s="148"/>
      <c r="K352" s="150" t="s">
        <v>5</v>
      </c>
      <c r="L352" s="148"/>
      <c r="M352" s="148"/>
      <c r="N352" s="148"/>
      <c r="O352" s="148"/>
      <c r="P352" s="148"/>
      <c r="Q352" s="148"/>
      <c r="R352" s="151"/>
      <c r="T352" s="152"/>
      <c r="U352" s="148"/>
      <c r="V352" s="148"/>
      <c r="W352" s="148"/>
      <c r="X352" s="148"/>
      <c r="Y352" s="148"/>
      <c r="Z352" s="148"/>
      <c r="AA352" s="153"/>
      <c r="AT352" s="154" t="s">
        <v>159</v>
      </c>
      <c r="AU352" s="154" t="s">
        <v>96</v>
      </c>
      <c r="AV352" s="10" t="s">
        <v>21</v>
      </c>
      <c r="AW352" s="10" t="s">
        <v>36</v>
      </c>
      <c r="AX352" s="10" t="s">
        <v>79</v>
      </c>
      <c r="AY352" s="154" t="s">
        <v>151</v>
      </c>
    </row>
    <row r="353" spans="2:51" s="10" customFormat="1" ht="22.5" customHeight="1">
      <c r="B353" s="147"/>
      <c r="C353" s="148"/>
      <c r="D353" s="148"/>
      <c r="E353" s="149" t="s">
        <v>5</v>
      </c>
      <c r="F353" s="259" t="s">
        <v>160</v>
      </c>
      <c r="G353" s="260"/>
      <c r="H353" s="260"/>
      <c r="I353" s="260"/>
      <c r="J353" s="148"/>
      <c r="K353" s="150" t="s">
        <v>5</v>
      </c>
      <c r="L353" s="148"/>
      <c r="M353" s="148"/>
      <c r="N353" s="148"/>
      <c r="O353" s="148"/>
      <c r="P353" s="148"/>
      <c r="Q353" s="148"/>
      <c r="R353" s="151"/>
      <c r="T353" s="152"/>
      <c r="U353" s="148"/>
      <c r="V353" s="148"/>
      <c r="W353" s="148"/>
      <c r="X353" s="148"/>
      <c r="Y353" s="148"/>
      <c r="Z353" s="148"/>
      <c r="AA353" s="153"/>
      <c r="AT353" s="154" t="s">
        <v>159</v>
      </c>
      <c r="AU353" s="154" t="s">
        <v>96</v>
      </c>
      <c r="AV353" s="10" t="s">
        <v>21</v>
      </c>
      <c r="AW353" s="10" t="s">
        <v>36</v>
      </c>
      <c r="AX353" s="10" t="s">
        <v>79</v>
      </c>
      <c r="AY353" s="154" t="s">
        <v>151</v>
      </c>
    </row>
    <row r="354" spans="2:51" s="10" customFormat="1" ht="22.5" customHeight="1">
      <c r="B354" s="147"/>
      <c r="C354" s="148"/>
      <c r="D354" s="148"/>
      <c r="E354" s="149" t="s">
        <v>5</v>
      </c>
      <c r="F354" s="259" t="s">
        <v>161</v>
      </c>
      <c r="G354" s="260"/>
      <c r="H354" s="260"/>
      <c r="I354" s="260"/>
      <c r="J354" s="148"/>
      <c r="K354" s="150" t="s">
        <v>5</v>
      </c>
      <c r="L354" s="148"/>
      <c r="M354" s="148"/>
      <c r="N354" s="148"/>
      <c r="O354" s="148"/>
      <c r="P354" s="148"/>
      <c r="Q354" s="148"/>
      <c r="R354" s="151"/>
      <c r="T354" s="152"/>
      <c r="U354" s="148"/>
      <c r="V354" s="148"/>
      <c r="W354" s="148"/>
      <c r="X354" s="148"/>
      <c r="Y354" s="148"/>
      <c r="Z354" s="148"/>
      <c r="AA354" s="153"/>
      <c r="AT354" s="154" t="s">
        <v>159</v>
      </c>
      <c r="AU354" s="154" t="s">
        <v>96</v>
      </c>
      <c r="AV354" s="10" t="s">
        <v>21</v>
      </c>
      <c r="AW354" s="10" t="s">
        <v>36</v>
      </c>
      <c r="AX354" s="10" t="s">
        <v>79</v>
      </c>
      <c r="AY354" s="154" t="s">
        <v>151</v>
      </c>
    </row>
    <row r="355" spans="2:51" s="11" customFormat="1" ht="22.5" customHeight="1">
      <c r="B355" s="155"/>
      <c r="C355" s="156"/>
      <c r="D355" s="156"/>
      <c r="E355" s="157" t="s">
        <v>5</v>
      </c>
      <c r="F355" s="261" t="s">
        <v>484</v>
      </c>
      <c r="G355" s="262"/>
      <c r="H355" s="262"/>
      <c r="I355" s="262"/>
      <c r="J355" s="156"/>
      <c r="K355" s="158">
        <v>23.95</v>
      </c>
      <c r="L355" s="156"/>
      <c r="M355" s="156"/>
      <c r="N355" s="156"/>
      <c r="O355" s="156"/>
      <c r="P355" s="156"/>
      <c r="Q355" s="156"/>
      <c r="R355" s="159"/>
      <c r="T355" s="160"/>
      <c r="U355" s="156"/>
      <c r="V355" s="156"/>
      <c r="W355" s="156"/>
      <c r="X355" s="156"/>
      <c r="Y355" s="156"/>
      <c r="Z355" s="156"/>
      <c r="AA355" s="161"/>
      <c r="AT355" s="162" t="s">
        <v>159</v>
      </c>
      <c r="AU355" s="162" t="s">
        <v>96</v>
      </c>
      <c r="AV355" s="11" t="s">
        <v>96</v>
      </c>
      <c r="AW355" s="11" t="s">
        <v>36</v>
      </c>
      <c r="AX355" s="11" t="s">
        <v>21</v>
      </c>
      <c r="AY355" s="162" t="s">
        <v>151</v>
      </c>
    </row>
    <row r="356" spans="2:65" s="1" customFormat="1" ht="31.5" customHeight="1">
      <c r="B356" s="137"/>
      <c r="C356" s="138" t="s">
        <v>485</v>
      </c>
      <c r="D356" s="138" t="s">
        <v>152</v>
      </c>
      <c r="E356" s="139" t="s">
        <v>486</v>
      </c>
      <c r="F356" s="255" t="s">
        <v>487</v>
      </c>
      <c r="G356" s="255"/>
      <c r="H356" s="255"/>
      <c r="I356" s="255"/>
      <c r="J356" s="140" t="s">
        <v>186</v>
      </c>
      <c r="K356" s="141">
        <v>25.7</v>
      </c>
      <c r="L356" s="256">
        <v>0</v>
      </c>
      <c r="M356" s="256"/>
      <c r="N356" s="256">
        <f>ROUND(L356*K356,2)</f>
        <v>0</v>
      </c>
      <c r="O356" s="256"/>
      <c r="P356" s="256"/>
      <c r="Q356" s="256"/>
      <c r="R356" s="142"/>
      <c r="T356" s="143" t="s">
        <v>5</v>
      </c>
      <c r="U356" s="44" t="s">
        <v>44</v>
      </c>
      <c r="V356" s="144">
        <v>0.234</v>
      </c>
      <c r="W356" s="144">
        <f>V356*K356</f>
        <v>6.0138</v>
      </c>
      <c r="X356" s="144">
        <v>0.14067</v>
      </c>
      <c r="Y356" s="144">
        <f>X356*K356</f>
        <v>3.6152189999999997</v>
      </c>
      <c r="Z356" s="144">
        <v>0</v>
      </c>
      <c r="AA356" s="145">
        <f>Z356*K356</f>
        <v>0</v>
      </c>
      <c r="AR356" s="21" t="s">
        <v>156</v>
      </c>
      <c r="AT356" s="21" t="s">
        <v>152</v>
      </c>
      <c r="AU356" s="21" t="s">
        <v>96</v>
      </c>
      <c r="AY356" s="21" t="s">
        <v>151</v>
      </c>
      <c r="BE356" s="146">
        <f>IF(U356="základní",N356,0)</f>
        <v>0</v>
      </c>
      <c r="BF356" s="146">
        <f>IF(U356="snížená",N356,0)</f>
        <v>0</v>
      </c>
      <c r="BG356" s="146">
        <f>IF(U356="zákl. přenesená",N356,0)</f>
        <v>0</v>
      </c>
      <c r="BH356" s="146">
        <f>IF(U356="sníž. přenesená",N356,0)</f>
        <v>0</v>
      </c>
      <c r="BI356" s="146">
        <f>IF(U356="nulová",N356,0)</f>
        <v>0</v>
      </c>
      <c r="BJ356" s="21" t="s">
        <v>21</v>
      </c>
      <c r="BK356" s="146">
        <f>ROUND(L356*K356,2)</f>
        <v>0</v>
      </c>
      <c r="BL356" s="21" t="s">
        <v>156</v>
      </c>
      <c r="BM356" s="21" t="s">
        <v>488</v>
      </c>
    </row>
    <row r="357" spans="2:65" s="1" customFormat="1" ht="22.5" customHeight="1">
      <c r="B357" s="137"/>
      <c r="C357" s="179" t="s">
        <v>489</v>
      </c>
      <c r="D357" s="179" t="s">
        <v>255</v>
      </c>
      <c r="E357" s="180" t="s">
        <v>490</v>
      </c>
      <c r="F357" s="269" t="s">
        <v>491</v>
      </c>
      <c r="G357" s="269"/>
      <c r="H357" s="269"/>
      <c r="I357" s="269"/>
      <c r="J357" s="181" t="s">
        <v>186</v>
      </c>
      <c r="K357" s="182">
        <v>25.7</v>
      </c>
      <c r="L357" s="270">
        <v>0</v>
      </c>
      <c r="M357" s="270"/>
      <c r="N357" s="270">
        <f>ROUND(L357*K357,2)</f>
        <v>0</v>
      </c>
      <c r="O357" s="256"/>
      <c r="P357" s="256"/>
      <c r="Q357" s="256"/>
      <c r="R357" s="142"/>
      <c r="T357" s="143" t="s">
        <v>5</v>
      </c>
      <c r="U357" s="44" t="s">
        <v>44</v>
      </c>
      <c r="V357" s="144">
        <v>0</v>
      </c>
      <c r="W357" s="144">
        <f>V357*K357</f>
        <v>0</v>
      </c>
      <c r="X357" s="144">
        <v>0.065</v>
      </c>
      <c r="Y357" s="144">
        <f>X357*K357</f>
        <v>1.6705</v>
      </c>
      <c r="Z357" s="144">
        <v>0</v>
      </c>
      <c r="AA357" s="145">
        <f>Z357*K357</f>
        <v>0</v>
      </c>
      <c r="AR357" s="21" t="s">
        <v>189</v>
      </c>
      <c r="AT357" s="21" t="s">
        <v>255</v>
      </c>
      <c r="AU357" s="21" t="s">
        <v>96</v>
      </c>
      <c r="AY357" s="21" t="s">
        <v>151</v>
      </c>
      <c r="BE357" s="146">
        <f>IF(U357="základní",N357,0)</f>
        <v>0</v>
      </c>
      <c r="BF357" s="146">
        <f>IF(U357="snížená",N357,0)</f>
        <v>0</v>
      </c>
      <c r="BG357" s="146">
        <f>IF(U357="zákl. přenesená",N357,0)</f>
        <v>0</v>
      </c>
      <c r="BH357" s="146">
        <f>IF(U357="sníž. přenesená",N357,0)</f>
        <v>0</v>
      </c>
      <c r="BI357" s="146">
        <f>IF(U357="nulová",N357,0)</f>
        <v>0</v>
      </c>
      <c r="BJ357" s="21" t="s">
        <v>21</v>
      </c>
      <c r="BK357" s="146">
        <f>ROUND(L357*K357,2)</f>
        <v>0</v>
      </c>
      <c r="BL357" s="21" t="s">
        <v>156</v>
      </c>
      <c r="BM357" s="21" t="s">
        <v>492</v>
      </c>
    </row>
    <row r="358" spans="2:51" s="10" customFormat="1" ht="22.5" customHeight="1">
      <c r="B358" s="147"/>
      <c r="C358" s="148"/>
      <c r="D358" s="148"/>
      <c r="E358" s="149" t="s">
        <v>5</v>
      </c>
      <c r="F358" s="257" t="s">
        <v>158</v>
      </c>
      <c r="G358" s="258"/>
      <c r="H358" s="258"/>
      <c r="I358" s="258"/>
      <c r="J358" s="148"/>
      <c r="K358" s="150" t="s">
        <v>5</v>
      </c>
      <c r="L358" s="148"/>
      <c r="M358" s="148"/>
      <c r="N358" s="148"/>
      <c r="O358" s="148"/>
      <c r="P358" s="148"/>
      <c r="Q358" s="148"/>
      <c r="R358" s="151"/>
      <c r="T358" s="152"/>
      <c r="U358" s="148"/>
      <c r="V358" s="148"/>
      <c r="W358" s="148"/>
      <c r="X358" s="148"/>
      <c r="Y358" s="148"/>
      <c r="Z358" s="148"/>
      <c r="AA358" s="153"/>
      <c r="AT358" s="154" t="s">
        <v>159</v>
      </c>
      <c r="AU358" s="154" t="s">
        <v>96</v>
      </c>
      <c r="AV358" s="10" t="s">
        <v>21</v>
      </c>
      <c r="AW358" s="10" t="s">
        <v>36</v>
      </c>
      <c r="AX358" s="10" t="s">
        <v>79</v>
      </c>
      <c r="AY358" s="154" t="s">
        <v>151</v>
      </c>
    </row>
    <row r="359" spans="2:51" s="10" customFormat="1" ht="22.5" customHeight="1">
      <c r="B359" s="147"/>
      <c r="C359" s="148"/>
      <c r="D359" s="148"/>
      <c r="E359" s="149" t="s">
        <v>5</v>
      </c>
      <c r="F359" s="259" t="s">
        <v>160</v>
      </c>
      <c r="G359" s="260"/>
      <c r="H359" s="260"/>
      <c r="I359" s="260"/>
      <c r="J359" s="148"/>
      <c r="K359" s="150" t="s">
        <v>5</v>
      </c>
      <c r="L359" s="148"/>
      <c r="M359" s="148"/>
      <c r="N359" s="148"/>
      <c r="O359" s="148"/>
      <c r="P359" s="148"/>
      <c r="Q359" s="148"/>
      <c r="R359" s="151"/>
      <c r="T359" s="152"/>
      <c r="U359" s="148"/>
      <c r="V359" s="148"/>
      <c r="W359" s="148"/>
      <c r="X359" s="148"/>
      <c r="Y359" s="148"/>
      <c r="Z359" s="148"/>
      <c r="AA359" s="153"/>
      <c r="AT359" s="154" t="s">
        <v>159</v>
      </c>
      <c r="AU359" s="154" t="s">
        <v>96</v>
      </c>
      <c r="AV359" s="10" t="s">
        <v>21</v>
      </c>
      <c r="AW359" s="10" t="s">
        <v>36</v>
      </c>
      <c r="AX359" s="10" t="s">
        <v>79</v>
      </c>
      <c r="AY359" s="154" t="s">
        <v>151</v>
      </c>
    </row>
    <row r="360" spans="2:51" s="10" customFormat="1" ht="22.5" customHeight="1">
      <c r="B360" s="147"/>
      <c r="C360" s="148"/>
      <c r="D360" s="148"/>
      <c r="E360" s="149" t="s">
        <v>5</v>
      </c>
      <c r="F360" s="259" t="s">
        <v>161</v>
      </c>
      <c r="G360" s="260"/>
      <c r="H360" s="260"/>
      <c r="I360" s="260"/>
      <c r="J360" s="148"/>
      <c r="K360" s="150" t="s">
        <v>5</v>
      </c>
      <c r="L360" s="148"/>
      <c r="M360" s="148"/>
      <c r="N360" s="148"/>
      <c r="O360" s="148"/>
      <c r="P360" s="148"/>
      <c r="Q360" s="148"/>
      <c r="R360" s="151"/>
      <c r="T360" s="152"/>
      <c r="U360" s="148"/>
      <c r="V360" s="148"/>
      <c r="W360" s="148"/>
      <c r="X360" s="148"/>
      <c r="Y360" s="148"/>
      <c r="Z360" s="148"/>
      <c r="AA360" s="153"/>
      <c r="AT360" s="154" t="s">
        <v>159</v>
      </c>
      <c r="AU360" s="154" t="s">
        <v>96</v>
      </c>
      <c r="AV360" s="10" t="s">
        <v>21</v>
      </c>
      <c r="AW360" s="10" t="s">
        <v>36</v>
      </c>
      <c r="AX360" s="10" t="s">
        <v>79</v>
      </c>
      <c r="AY360" s="154" t="s">
        <v>151</v>
      </c>
    </row>
    <row r="361" spans="2:51" s="11" customFormat="1" ht="22.5" customHeight="1">
      <c r="B361" s="155"/>
      <c r="C361" s="156"/>
      <c r="D361" s="156"/>
      <c r="E361" s="157" t="s">
        <v>5</v>
      </c>
      <c r="F361" s="261" t="s">
        <v>193</v>
      </c>
      <c r="G361" s="262"/>
      <c r="H361" s="262"/>
      <c r="I361" s="262"/>
      <c r="J361" s="156"/>
      <c r="K361" s="158">
        <v>25.7</v>
      </c>
      <c r="L361" s="156"/>
      <c r="M361" s="156"/>
      <c r="N361" s="156"/>
      <c r="O361" s="156"/>
      <c r="P361" s="156"/>
      <c r="Q361" s="156"/>
      <c r="R361" s="159"/>
      <c r="T361" s="160"/>
      <c r="U361" s="156"/>
      <c r="V361" s="156"/>
      <c r="W361" s="156"/>
      <c r="X361" s="156"/>
      <c r="Y361" s="156"/>
      <c r="Z361" s="156"/>
      <c r="AA361" s="161"/>
      <c r="AT361" s="162" t="s">
        <v>159</v>
      </c>
      <c r="AU361" s="162" t="s">
        <v>96</v>
      </c>
      <c r="AV361" s="11" t="s">
        <v>96</v>
      </c>
      <c r="AW361" s="11" t="s">
        <v>36</v>
      </c>
      <c r="AX361" s="11" t="s">
        <v>21</v>
      </c>
      <c r="AY361" s="162" t="s">
        <v>151</v>
      </c>
    </row>
    <row r="362" spans="2:65" s="1" customFormat="1" ht="22.5" customHeight="1">
      <c r="B362" s="137"/>
      <c r="C362" s="138" t="s">
        <v>493</v>
      </c>
      <c r="D362" s="138" t="s">
        <v>152</v>
      </c>
      <c r="E362" s="139" t="s">
        <v>494</v>
      </c>
      <c r="F362" s="255" t="s">
        <v>495</v>
      </c>
      <c r="G362" s="255"/>
      <c r="H362" s="255"/>
      <c r="I362" s="255"/>
      <c r="J362" s="140" t="s">
        <v>186</v>
      </c>
      <c r="K362" s="141">
        <v>25.7</v>
      </c>
      <c r="L362" s="256">
        <v>0</v>
      </c>
      <c r="M362" s="256"/>
      <c r="N362" s="256">
        <f>ROUND(L362*K362,2)</f>
        <v>0</v>
      </c>
      <c r="O362" s="256"/>
      <c r="P362" s="256"/>
      <c r="Q362" s="256"/>
      <c r="R362" s="142"/>
      <c r="T362" s="143" t="s">
        <v>5</v>
      </c>
      <c r="U362" s="44" t="s">
        <v>44</v>
      </c>
      <c r="V362" s="144">
        <v>0.155</v>
      </c>
      <c r="W362" s="144">
        <f>V362*K362</f>
        <v>3.9835</v>
      </c>
      <c r="X362" s="144">
        <v>0</v>
      </c>
      <c r="Y362" s="144">
        <f>X362*K362</f>
        <v>0</v>
      </c>
      <c r="Z362" s="144">
        <v>0</v>
      </c>
      <c r="AA362" s="145">
        <f>Z362*K362</f>
        <v>0</v>
      </c>
      <c r="AR362" s="21" t="s">
        <v>156</v>
      </c>
      <c r="AT362" s="21" t="s">
        <v>152</v>
      </c>
      <c r="AU362" s="21" t="s">
        <v>96</v>
      </c>
      <c r="AY362" s="21" t="s">
        <v>151</v>
      </c>
      <c r="BE362" s="146">
        <f>IF(U362="základní",N362,0)</f>
        <v>0</v>
      </c>
      <c r="BF362" s="146">
        <f>IF(U362="snížená",N362,0)</f>
        <v>0</v>
      </c>
      <c r="BG362" s="146">
        <f>IF(U362="zákl. přenesená",N362,0)</f>
        <v>0</v>
      </c>
      <c r="BH362" s="146">
        <f>IF(U362="sníž. přenesená",N362,0)</f>
        <v>0</v>
      </c>
      <c r="BI362" s="146">
        <f>IF(U362="nulová",N362,0)</f>
        <v>0</v>
      </c>
      <c r="BJ362" s="21" t="s">
        <v>21</v>
      </c>
      <c r="BK362" s="146">
        <f>ROUND(L362*K362,2)</f>
        <v>0</v>
      </c>
      <c r="BL362" s="21" t="s">
        <v>156</v>
      </c>
      <c r="BM362" s="21" t="s">
        <v>496</v>
      </c>
    </row>
    <row r="363" spans="2:51" s="10" customFormat="1" ht="22.5" customHeight="1">
      <c r="B363" s="147"/>
      <c r="C363" s="148"/>
      <c r="D363" s="148"/>
      <c r="E363" s="149" t="s">
        <v>5</v>
      </c>
      <c r="F363" s="257" t="s">
        <v>158</v>
      </c>
      <c r="G363" s="258"/>
      <c r="H363" s="258"/>
      <c r="I363" s="258"/>
      <c r="J363" s="148"/>
      <c r="K363" s="150" t="s">
        <v>5</v>
      </c>
      <c r="L363" s="148"/>
      <c r="M363" s="148"/>
      <c r="N363" s="148"/>
      <c r="O363" s="148"/>
      <c r="P363" s="148"/>
      <c r="Q363" s="148"/>
      <c r="R363" s="151"/>
      <c r="T363" s="152"/>
      <c r="U363" s="148"/>
      <c r="V363" s="148"/>
      <c r="W363" s="148"/>
      <c r="X363" s="148"/>
      <c r="Y363" s="148"/>
      <c r="Z363" s="148"/>
      <c r="AA363" s="153"/>
      <c r="AT363" s="154" t="s">
        <v>159</v>
      </c>
      <c r="AU363" s="154" t="s">
        <v>96</v>
      </c>
      <c r="AV363" s="10" t="s">
        <v>21</v>
      </c>
      <c r="AW363" s="10" t="s">
        <v>36</v>
      </c>
      <c r="AX363" s="10" t="s">
        <v>79</v>
      </c>
      <c r="AY363" s="154" t="s">
        <v>151</v>
      </c>
    </row>
    <row r="364" spans="2:51" s="10" customFormat="1" ht="22.5" customHeight="1">
      <c r="B364" s="147"/>
      <c r="C364" s="148"/>
      <c r="D364" s="148"/>
      <c r="E364" s="149" t="s">
        <v>5</v>
      </c>
      <c r="F364" s="259" t="s">
        <v>160</v>
      </c>
      <c r="G364" s="260"/>
      <c r="H364" s="260"/>
      <c r="I364" s="260"/>
      <c r="J364" s="148"/>
      <c r="K364" s="150" t="s">
        <v>5</v>
      </c>
      <c r="L364" s="148"/>
      <c r="M364" s="148"/>
      <c r="N364" s="148"/>
      <c r="O364" s="148"/>
      <c r="P364" s="148"/>
      <c r="Q364" s="148"/>
      <c r="R364" s="151"/>
      <c r="T364" s="152"/>
      <c r="U364" s="148"/>
      <c r="V364" s="148"/>
      <c r="W364" s="148"/>
      <c r="X364" s="148"/>
      <c r="Y364" s="148"/>
      <c r="Z364" s="148"/>
      <c r="AA364" s="153"/>
      <c r="AT364" s="154" t="s">
        <v>159</v>
      </c>
      <c r="AU364" s="154" t="s">
        <v>96</v>
      </c>
      <c r="AV364" s="10" t="s">
        <v>21</v>
      </c>
      <c r="AW364" s="10" t="s">
        <v>36</v>
      </c>
      <c r="AX364" s="10" t="s">
        <v>79</v>
      </c>
      <c r="AY364" s="154" t="s">
        <v>151</v>
      </c>
    </row>
    <row r="365" spans="2:51" s="10" customFormat="1" ht="22.5" customHeight="1">
      <c r="B365" s="147"/>
      <c r="C365" s="148"/>
      <c r="D365" s="148"/>
      <c r="E365" s="149" t="s">
        <v>5</v>
      </c>
      <c r="F365" s="259" t="s">
        <v>161</v>
      </c>
      <c r="G365" s="260"/>
      <c r="H365" s="260"/>
      <c r="I365" s="260"/>
      <c r="J365" s="148"/>
      <c r="K365" s="150" t="s">
        <v>5</v>
      </c>
      <c r="L365" s="148"/>
      <c r="M365" s="148"/>
      <c r="N365" s="148"/>
      <c r="O365" s="148"/>
      <c r="P365" s="148"/>
      <c r="Q365" s="148"/>
      <c r="R365" s="151"/>
      <c r="T365" s="152"/>
      <c r="U365" s="148"/>
      <c r="V365" s="148"/>
      <c r="W365" s="148"/>
      <c r="X365" s="148"/>
      <c r="Y365" s="148"/>
      <c r="Z365" s="148"/>
      <c r="AA365" s="153"/>
      <c r="AT365" s="154" t="s">
        <v>159</v>
      </c>
      <c r="AU365" s="154" t="s">
        <v>96</v>
      </c>
      <c r="AV365" s="10" t="s">
        <v>21</v>
      </c>
      <c r="AW365" s="10" t="s">
        <v>36</v>
      </c>
      <c r="AX365" s="10" t="s">
        <v>79</v>
      </c>
      <c r="AY365" s="154" t="s">
        <v>151</v>
      </c>
    </row>
    <row r="366" spans="2:51" s="11" customFormat="1" ht="22.5" customHeight="1">
      <c r="B366" s="155"/>
      <c r="C366" s="156"/>
      <c r="D366" s="156"/>
      <c r="E366" s="157" t="s">
        <v>5</v>
      </c>
      <c r="F366" s="261" t="s">
        <v>193</v>
      </c>
      <c r="G366" s="262"/>
      <c r="H366" s="262"/>
      <c r="I366" s="262"/>
      <c r="J366" s="156"/>
      <c r="K366" s="158">
        <v>25.7</v>
      </c>
      <c r="L366" s="156"/>
      <c r="M366" s="156"/>
      <c r="N366" s="156"/>
      <c r="O366" s="156"/>
      <c r="P366" s="156"/>
      <c r="Q366" s="156"/>
      <c r="R366" s="159"/>
      <c r="T366" s="160"/>
      <c r="U366" s="156"/>
      <c r="V366" s="156"/>
      <c r="W366" s="156"/>
      <c r="X366" s="156"/>
      <c r="Y366" s="156"/>
      <c r="Z366" s="156"/>
      <c r="AA366" s="161"/>
      <c r="AT366" s="162" t="s">
        <v>159</v>
      </c>
      <c r="AU366" s="162" t="s">
        <v>96</v>
      </c>
      <c r="AV366" s="11" t="s">
        <v>96</v>
      </c>
      <c r="AW366" s="11" t="s">
        <v>36</v>
      </c>
      <c r="AX366" s="11" t="s">
        <v>21</v>
      </c>
      <c r="AY366" s="162" t="s">
        <v>151</v>
      </c>
    </row>
    <row r="367" spans="2:65" s="1" customFormat="1" ht="22.5" customHeight="1">
      <c r="B367" s="137"/>
      <c r="C367" s="138" t="s">
        <v>497</v>
      </c>
      <c r="D367" s="138" t="s">
        <v>152</v>
      </c>
      <c r="E367" s="139" t="s">
        <v>498</v>
      </c>
      <c r="F367" s="255" t="s">
        <v>499</v>
      </c>
      <c r="G367" s="255"/>
      <c r="H367" s="255"/>
      <c r="I367" s="255"/>
      <c r="J367" s="140" t="s">
        <v>186</v>
      </c>
      <c r="K367" s="141">
        <v>25.7</v>
      </c>
      <c r="L367" s="256">
        <v>0</v>
      </c>
      <c r="M367" s="256"/>
      <c r="N367" s="256">
        <f>ROUND(L367*K367,2)</f>
        <v>0</v>
      </c>
      <c r="O367" s="256"/>
      <c r="P367" s="256"/>
      <c r="Q367" s="256"/>
      <c r="R367" s="142"/>
      <c r="T367" s="143" t="s">
        <v>5</v>
      </c>
      <c r="U367" s="44" t="s">
        <v>44</v>
      </c>
      <c r="V367" s="144">
        <v>0.196</v>
      </c>
      <c r="W367" s="144">
        <f>V367*K367</f>
        <v>5.0372</v>
      </c>
      <c r="X367" s="144">
        <v>0</v>
      </c>
      <c r="Y367" s="144">
        <f>X367*K367</f>
        <v>0</v>
      </c>
      <c r="Z367" s="144">
        <v>0</v>
      </c>
      <c r="AA367" s="145">
        <f>Z367*K367</f>
        <v>0</v>
      </c>
      <c r="AR367" s="21" t="s">
        <v>156</v>
      </c>
      <c r="AT367" s="21" t="s">
        <v>152</v>
      </c>
      <c r="AU367" s="21" t="s">
        <v>96</v>
      </c>
      <c r="AY367" s="21" t="s">
        <v>151</v>
      </c>
      <c r="BE367" s="146">
        <f>IF(U367="základní",N367,0)</f>
        <v>0</v>
      </c>
      <c r="BF367" s="146">
        <f>IF(U367="snížená",N367,0)</f>
        <v>0</v>
      </c>
      <c r="BG367" s="146">
        <f>IF(U367="zákl. přenesená",N367,0)</f>
        <v>0</v>
      </c>
      <c r="BH367" s="146">
        <f>IF(U367="sníž. přenesená",N367,0)</f>
        <v>0</v>
      </c>
      <c r="BI367" s="146">
        <f>IF(U367="nulová",N367,0)</f>
        <v>0</v>
      </c>
      <c r="BJ367" s="21" t="s">
        <v>21</v>
      </c>
      <c r="BK367" s="146">
        <f>ROUND(L367*K367,2)</f>
        <v>0</v>
      </c>
      <c r="BL367" s="21" t="s">
        <v>156</v>
      </c>
      <c r="BM367" s="21" t="s">
        <v>500</v>
      </c>
    </row>
    <row r="368" spans="2:51" s="10" customFormat="1" ht="22.5" customHeight="1">
      <c r="B368" s="147"/>
      <c r="C368" s="148"/>
      <c r="D368" s="148"/>
      <c r="E368" s="149" t="s">
        <v>5</v>
      </c>
      <c r="F368" s="257" t="s">
        <v>158</v>
      </c>
      <c r="G368" s="258"/>
      <c r="H368" s="258"/>
      <c r="I368" s="258"/>
      <c r="J368" s="148"/>
      <c r="K368" s="150" t="s">
        <v>5</v>
      </c>
      <c r="L368" s="148"/>
      <c r="M368" s="148"/>
      <c r="N368" s="148"/>
      <c r="O368" s="148"/>
      <c r="P368" s="148"/>
      <c r="Q368" s="148"/>
      <c r="R368" s="151"/>
      <c r="T368" s="152"/>
      <c r="U368" s="148"/>
      <c r="V368" s="148"/>
      <c r="W368" s="148"/>
      <c r="X368" s="148"/>
      <c r="Y368" s="148"/>
      <c r="Z368" s="148"/>
      <c r="AA368" s="153"/>
      <c r="AT368" s="154" t="s">
        <v>159</v>
      </c>
      <c r="AU368" s="154" t="s">
        <v>96</v>
      </c>
      <c r="AV368" s="10" t="s">
        <v>21</v>
      </c>
      <c r="AW368" s="10" t="s">
        <v>36</v>
      </c>
      <c r="AX368" s="10" t="s">
        <v>79</v>
      </c>
      <c r="AY368" s="154" t="s">
        <v>151</v>
      </c>
    </row>
    <row r="369" spans="2:51" s="10" customFormat="1" ht="22.5" customHeight="1">
      <c r="B369" s="147"/>
      <c r="C369" s="148"/>
      <c r="D369" s="148"/>
      <c r="E369" s="149" t="s">
        <v>5</v>
      </c>
      <c r="F369" s="259" t="s">
        <v>160</v>
      </c>
      <c r="G369" s="260"/>
      <c r="H369" s="260"/>
      <c r="I369" s="260"/>
      <c r="J369" s="148"/>
      <c r="K369" s="150" t="s">
        <v>5</v>
      </c>
      <c r="L369" s="148"/>
      <c r="M369" s="148"/>
      <c r="N369" s="148"/>
      <c r="O369" s="148"/>
      <c r="P369" s="148"/>
      <c r="Q369" s="148"/>
      <c r="R369" s="151"/>
      <c r="T369" s="152"/>
      <c r="U369" s="148"/>
      <c r="V369" s="148"/>
      <c r="W369" s="148"/>
      <c r="X369" s="148"/>
      <c r="Y369" s="148"/>
      <c r="Z369" s="148"/>
      <c r="AA369" s="153"/>
      <c r="AT369" s="154" t="s">
        <v>159</v>
      </c>
      <c r="AU369" s="154" t="s">
        <v>96</v>
      </c>
      <c r="AV369" s="10" t="s">
        <v>21</v>
      </c>
      <c r="AW369" s="10" t="s">
        <v>36</v>
      </c>
      <c r="AX369" s="10" t="s">
        <v>79</v>
      </c>
      <c r="AY369" s="154" t="s">
        <v>151</v>
      </c>
    </row>
    <row r="370" spans="2:51" s="10" customFormat="1" ht="22.5" customHeight="1">
      <c r="B370" s="147"/>
      <c r="C370" s="148"/>
      <c r="D370" s="148"/>
      <c r="E370" s="149" t="s">
        <v>5</v>
      </c>
      <c r="F370" s="259" t="s">
        <v>161</v>
      </c>
      <c r="G370" s="260"/>
      <c r="H370" s="260"/>
      <c r="I370" s="260"/>
      <c r="J370" s="148"/>
      <c r="K370" s="150" t="s">
        <v>5</v>
      </c>
      <c r="L370" s="148"/>
      <c r="M370" s="148"/>
      <c r="N370" s="148"/>
      <c r="O370" s="148"/>
      <c r="P370" s="148"/>
      <c r="Q370" s="148"/>
      <c r="R370" s="151"/>
      <c r="T370" s="152"/>
      <c r="U370" s="148"/>
      <c r="V370" s="148"/>
      <c r="W370" s="148"/>
      <c r="X370" s="148"/>
      <c r="Y370" s="148"/>
      <c r="Z370" s="148"/>
      <c r="AA370" s="153"/>
      <c r="AT370" s="154" t="s">
        <v>159</v>
      </c>
      <c r="AU370" s="154" t="s">
        <v>96</v>
      </c>
      <c r="AV370" s="10" t="s">
        <v>21</v>
      </c>
      <c r="AW370" s="10" t="s">
        <v>36</v>
      </c>
      <c r="AX370" s="10" t="s">
        <v>79</v>
      </c>
      <c r="AY370" s="154" t="s">
        <v>151</v>
      </c>
    </row>
    <row r="371" spans="2:51" s="11" customFormat="1" ht="22.5" customHeight="1">
      <c r="B371" s="155"/>
      <c r="C371" s="156"/>
      <c r="D371" s="156"/>
      <c r="E371" s="157" t="s">
        <v>5</v>
      </c>
      <c r="F371" s="261" t="s">
        <v>193</v>
      </c>
      <c r="G371" s="262"/>
      <c r="H371" s="262"/>
      <c r="I371" s="262"/>
      <c r="J371" s="156"/>
      <c r="K371" s="158">
        <v>25.7</v>
      </c>
      <c r="L371" s="156"/>
      <c r="M371" s="156"/>
      <c r="N371" s="156"/>
      <c r="O371" s="156"/>
      <c r="P371" s="156"/>
      <c r="Q371" s="156"/>
      <c r="R371" s="159"/>
      <c r="T371" s="160"/>
      <c r="U371" s="156"/>
      <c r="V371" s="156"/>
      <c r="W371" s="156"/>
      <c r="X371" s="156"/>
      <c r="Y371" s="156"/>
      <c r="Z371" s="156"/>
      <c r="AA371" s="161"/>
      <c r="AT371" s="162" t="s">
        <v>159</v>
      </c>
      <c r="AU371" s="162" t="s">
        <v>96</v>
      </c>
      <c r="AV371" s="11" t="s">
        <v>96</v>
      </c>
      <c r="AW371" s="11" t="s">
        <v>36</v>
      </c>
      <c r="AX371" s="11" t="s">
        <v>21</v>
      </c>
      <c r="AY371" s="162" t="s">
        <v>151</v>
      </c>
    </row>
    <row r="372" spans="2:63" s="9" customFormat="1" ht="29.85" customHeight="1">
      <c r="B372" s="126"/>
      <c r="C372" s="127"/>
      <c r="D372" s="136" t="s">
        <v>115</v>
      </c>
      <c r="E372" s="136"/>
      <c r="F372" s="136"/>
      <c r="G372" s="136"/>
      <c r="H372" s="136"/>
      <c r="I372" s="136"/>
      <c r="J372" s="136"/>
      <c r="K372" s="136"/>
      <c r="L372" s="136"/>
      <c r="M372" s="136"/>
      <c r="N372" s="275">
        <f>BK372</f>
        <v>0</v>
      </c>
      <c r="O372" s="276"/>
      <c r="P372" s="276"/>
      <c r="Q372" s="276"/>
      <c r="R372" s="129"/>
      <c r="T372" s="130"/>
      <c r="U372" s="127"/>
      <c r="V372" s="127"/>
      <c r="W372" s="131">
        <f>SUM(W373:W377)</f>
        <v>1.861692</v>
      </c>
      <c r="X372" s="127"/>
      <c r="Y372" s="131">
        <f>SUM(Y373:Y377)</f>
        <v>0</v>
      </c>
      <c r="Z372" s="127"/>
      <c r="AA372" s="132">
        <f>SUM(AA373:AA377)</f>
        <v>0</v>
      </c>
      <c r="AR372" s="133" t="s">
        <v>21</v>
      </c>
      <c r="AT372" s="134" t="s">
        <v>78</v>
      </c>
      <c r="AU372" s="134" t="s">
        <v>21</v>
      </c>
      <c r="AY372" s="133" t="s">
        <v>151</v>
      </c>
      <c r="BK372" s="135">
        <f>SUM(BK373:BK377)</f>
        <v>0</v>
      </c>
    </row>
    <row r="373" spans="2:65" s="1" customFormat="1" ht="31.5" customHeight="1">
      <c r="B373" s="137"/>
      <c r="C373" s="138" t="s">
        <v>501</v>
      </c>
      <c r="D373" s="138" t="s">
        <v>152</v>
      </c>
      <c r="E373" s="139" t="s">
        <v>502</v>
      </c>
      <c r="F373" s="255" t="s">
        <v>503</v>
      </c>
      <c r="G373" s="255"/>
      <c r="H373" s="255"/>
      <c r="I373" s="255"/>
      <c r="J373" s="140" t="s">
        <v>245</v>
      </c>
      <c r="K373" s="141">
        <v>25.158</v>
      </c>
      <c r="L373" s="256">
        <v>0</v>
      </c>
      <c r="M373" s="256"/>
      <c r="N373" s="256">
        <f>ROUND(L373*K373,2)</f>
        <v>0</v>
      </c>
      <c r="O373" s="256"/>
      <c r="P373" s="256"/>
      <c r="Q373" s="256"/>
      <c r="R373" s="142"/>
      <c r="T373" s="143" t="s">
        <v>5</v>
      </c>
      <c r="U373" s="44" t="s">
        <v>44</v>
      </c>
      <c r="V373" s="144">
        <v>0.03</v>
      </c>
      <c r="W373" s="144">
        <f>V373*K373</f>
        <v>0.75474</v>
      </c>
      <c r="X373" s="144">
        <v>0</v>
      </c>
      <c r="Y373" s="144">
        <f>X373*K373</f>
        <v>0</v>
      </c>
      <c r="Z373" s="144">
        <v>0</v>
      </c>
      <c r="AA373" s="145">
        <f>Z373*K373</f>
        <v>0</v>
      </c>
      <c r="AR373" s="21" t="s">
        <v>156</v>
      </c>
      <c r="AT373" s="21" t="s">
        <v>152</v>
      </c>
      <c r="AU373" s="21" t="s">
        <v>96</v>
      </c>
      <c r="AY373" s="21" t="s">
        <v>151</v>
      </c>
      <c r="BE373" s="146">
        <f>IF(U373="základní",N373,0)</f>
        <v>0</v>
      </c>
      <c r="BF373" s="146">
        <f>IF(U373="snížená",N373,0)</f>
        <v>0</v>
      </c>
      <c r="BG373" s="146">
        <f>IF(U373="zákl. přenesená",N373,0)</f>
        <v>0</v>
      </c>
      <c r="BH373" s="146">
        <f>IF(U373="sníž. přenesená",N373,0)</f>
        <v>0</v>
      </c>
      <c r="BI373" s="146">
        <f>IF(U373="nulová",N373,0)</f>
        <v>0</v>
      </c>
      <c r="BJ373" s="21" t="s">
        <v>21</v>
      </c>
      <c r="BK373" s="146">
        <f>ROUND(L373*K373,2)</f>
        <v>0</v>
      </c>
      <c r="BL373" s="21" t="s">
        <v>156</v>
      </c>
      <c r="BM373" s="21" t="s">
        <v>504</v>
      </c>
    </row>
    <row r="374" spans="2:65" s="1" customFormat="1" ht="31.5" customHeight="1">
      <c r="B374" s="137"/>
      <c r="C374" s="138" t="s">
        <v>505</v>
      </c>
      <c r="D374" s="138" t="s">
        <v>152</v>
      </c>
      <c r="E374" s="139" t="s">
        <v>506</v>
      </c>
      <c r="F374" s="255" t="s">
        <v>507</v>
      </c>
      <c r="G374" s="255"/>
      <c r="H374" s="255"/>
      <c r="I374" s="255"/>
      <c r="J374" s="140" t="s">
        <v>245</v>
      </c>
      <c r="K374" s="141">
        <v>553.476</v>
      </c>
      <c r="L374" s="256">
        <v>0</v>
      </c>
      <c r="M374" s="256"/>
      <c r="N374" s="256">
        <f>ROUND(L374*K374,2)</f>
        <v>0</v>
      </c>
      <c r="O374" s="256"/>
      <c r="P374" s="256"/>
      <c r="Q374" s="256"/>
      <c r="R374" s="142"/>
      <c r="T374" s="143" t="s">
        <v>5</v>
      </c>
      <c r="U374" s="44" t="s">
        <v>44</v>
      </c>
      <c r="V374" s="144">
        <v>0.002</v>
      </c>
      <c r="W374" s="144">
        <f>V374*K374</f>
        <v>1.106952</v>
      </c>
      <c r="X374" s="144">
        <v>0</v>
      </c>
      <c r="Y374" s="144">
        <f>X374*K374</f>
        <v>0</v>
      </c>
      <c r="Z374" s="144">
        <v>0</v>
      </c>
      <c r="AA374" s="145">
        <f>Z374*K374</f>
        <v>0</v>
      </c>
      <c r="AR374" s="21" t="s">
        <v>156</v>
      </c>
      <c r="AT374" s="21" t="s">
        <v>152</v>
      </c>
      <c r="AU374" s="21" t="s">
        <v>96</v>
      </c>
      <c r="AY374" s="21" t="s">
        <v>151</v>
      </c>
      <c r="BE374" s="146">
        <f>IF(U374="základní",N374,0)</f>
        <v>0</v>
      </c>
      <c r="BF374" s="146">
        <f>IF(U374="snížená",N374,0)</f>
        <v>0</v>
      </c>
      <c r="BG374" s="146">
        <f>IF(U374="zákl. přenesená",N374,0)</f>
        <v>0</v>
      </c>
      <c r="BH374" s="146">
        <f>IF(U374="sníž. přenesená",N374,0)</f>
        <v>0</v>
      </c>
      <c r="BI374" s="146">
        <f>IF(U374="nulová",N374,0)</f>
        <v>0</v>
      </c>
      <c r="BJ374" s="21" t="s">
        <v>21</v>
      </c>
      <c r="BK374" s="146">
        <f>ROUND(L374*K374,2)</f>
        <v>0</v>
      </c>
      <c r="BL374" s="21" t="s">
        <v>156</v>
      </c>
      <c r="BM374" s="21" t="s">
        <v>508</v>
      </c>
    </row>
    <row r="375" spans="2:65" s="1" customFormat="1" ht="31.5" customHeight="1">
      <c r="B375" s="137"/>
      <c r="C375" s="138" t="s">
        <v>509</v>
      </c>
      <c r="D375" s="138" t="s">
        <v>152</v>
      </c>
      <c r="E375" s="139" t="s">
        <v>510</v>
      </c>
      <c r="F375" s="255" t="s">
        <v>511</v>
      </c>
      <c r="G375" s="255"/>
      <c r="H375" s="255"/>
      <c r="I375" s="255"/>
      <c r="J375" s="140" t="s">
        <v>245</v>
      </c>
      <c r="K375" s="141">
        <v>5.139</v>
      </c>
      <c r="L375" s="256">
        <v>0</v>
      </c>
      <c r="M375" s="256"/>
      <c r="N375" s="256">
        <f>ROUND(L375*K375,2)</f>
        <v>0</v>
      </c>
      <c r="O375" s="256"/>
      <c r="P375" s="256"/>
      <c r="Q375" s="256"/>
      <c r="R375" s="142"/>
      <c r="T375" s="143" t="s">
        <v>5</v>
      </c>
      <c r="U375" s="44" t="s">
        <v>44</v>
      </c>
      <c r="V375" s="144">
        <v>0</v>
      </c>
      <c r="W375" s="144">
        <f>V375*K375</f>
        <v>0</v>
      </c>
      <c r="X375" s="144">
        <v>0</v>
      </c>
      <c r="Y375" s="144">
        <f>X375*K375</f>
        <v>0</v>
      </c>
      <c r="Z375" s="144">
        <v>0</v>
      </c>
      <c r="AA375" s="145">
        <f>Z375*K375</f>
        <v>0</v>
      </c>
      <c r="AR375" s="21" t="s">
        <v>156</v>
      </c>
      <c r="AT375" s="21" t="s">
        <v>152</v>
      </c>
      <c r="AU375" s="21" t="s">
        <v>96</v>
      </c>
      <c r="AY375" s="21" t="s">
        <v>151</v>
      </c>
      <c r="BE375" s="146">
        <f>IF(U375="základní",N375,0)</f>
        <v>0</v>
      </c>
      <c r="BF375" s="146">
        <f>IF(U375="snížená",N375,0)</f>
        <v>0</v>
      </c>
      <c r="BG375" s="146">
        <f>IF(U375="zákl. přenesená",N375,0)</f>
        <v>0</v>
      </c>
      <c r="BH375" s="146">
        <f>IF(U375="sníž. přenesená",N375,0)</f>
        <v>0</v>
      </c>
      <c r="BI375" s="146">
        <f>IF(U375="nulová",N375,0)</f>
        <v>0</v>
      </c>
      <c r="BJ375" s="21" t="s">
        <v>21</v>
      </c>
      <c r="BK375" s="146">
        <f>ROUND(L375*K375,2)</f>
        <v>0</v>
      </c>
      <c r="BL375" s="21" t="s">
        <v>156</v>
      </c>
      <c r="BM375" s="21" t="s">
        <v>512</v>
      </c>
    </row>
    <row r="376" spans="2:65" s="1" customFormat="1" ht="31.5" customHeight="1">
      <c r="B376" s="137"/>
      <c r="C376" s="138" t="s">
        <v>513</v>
      </c>
      <c r="D376" s="138" t="s">
        <v>152</v>
      </c>
      <c r="E376" s="139" t="s">
        <v>514</v>
      </c>
      <c r="F376" s="255" t="s">
        <v>515</v>
      </c>
      <c r="G376" s="255"/>
      <c r="H376" s="255"/>
      <c r="I376" s="255"/>
      <c r="J376" s="140" t="s">
        <v>245</v>
      </c>
      <c r="K376" s="141">
        <v>3.087</v>
      </c>
      <c r="L376" s="256">
        <v>0</v>
      </c>
      <c r="M376" s="256"/>
      <c r="N376" s="256">
        <f>ROUND(L376*K376,2)</f>
        <v>0</v>
      </c>
      <c r="O376" s="256"/>
      <c r="P376" s="256"/>
      <c r="Q376" s="256"/>
      <c r="R376" s="142"/>
      <c r="T376" s="143" t="s">
        <v>5</v>
      </c>
      <c r="U376" s="44" t="s">
        <v>44</v>
      </c>
      <c r="V376" s="144">
        <v>0</v>
      </c>
      <c r="W376" s="144">
        <f>V376*K376</f>
        <v>0</v>
      </c>
      <c r="X376" s="144">
        <v>0</v>
      </c>
      <c r="Y376" s="144">
        <f>X376*K376</f>
        <v>0</v>
      </c>
      <c r="Z376" s="144">
        <v>0</v>
      </c>
      <c r="AA376" s="145">
        <f>Z376*K376</f>
        <v>0</v>
      </c>
      <c r="AR376" s="21" t="s">
        <v>156</v>
      </c>
      <c r="AT376" s="21" t="s">
        <v>152</v>
      </c>
      <c r="AU376" s="21" t="s">
        <v>96</v>
      </c>
      <c r="AY376" s="21" t="s">
        <v>151</v>
      </c>
      <c r="BE376" s="146">
        <f>IF(U376="základní",N376,0)</f>
        <v>0</v>
      </c>
      <c r="BF376" s="146">
        <f>IF(U376="snížená",N376,0)</f>
        <v>0</v>
      </c>
      <c r="BG376" s="146">
        <f>IF(U376="zákl. přenesená",N376,0)</f>
        <v>0</v>
      </c>
      <c r="BH376" s="146">
        <f>IF(U376="sníž. přenesená",N376,0)</f>
        <v>0</v>
      </c>
      <c r="BI376" s="146">
        <f>IF(U376="nulová",N376,0)</f>
        <v>0</v>
      </c>
      <c r="BJ376" s="21" t="s">
        <v>21</v>
      </c>
      <c r="BK376" s="146">
        <f>ROUND(L376*K376,2)</f>
        <v>0</v>
      </c>
      <c r="BL376" s="21" t="s">
        <v>156</v>
      </c>
      <c r="BM376" s="21" t="s">
        <v>516</v>
      </c>
    </row>
    <row r="377" spans="2:65" s="1" customFormat="1" ht="31.5" customHeight="1">
      <c r="B377" s="137"/>
      <c r="C377" s="138" t="s">
        <v>517</v>
      </c>
      <c r="D377" s="138" t="s">
        <v>152</v>
      </c>
      <c r="E377" s="139" t="s">
        <v>518</v>
      </c>
      <c r="F377" s="255" t="s">
        <v>519</v>
      </c>
      <c r="G377" s="255"/>
      <c r="H377" s="255"/>
      <c r="I377" s="255"/>
      <c r="J377" s="140" t="s">
        <v>245</v>
      </c>
      <c r="K377" s="141">
        <v>1.378</v>
      </c>
      <c r="L377" s="256">
        <v>0</v>
      </c>
      <c r="M377" s="256"/>
      <c r="N377" s="256">
        <f>ROUND(L377*K377,2)</f>
        <v>0</v>
      </c>
      <c r="O377" s="256"/>
      <c r="P377" s="256"/>
      <c r="Q377" s="256"/>
      <c r="R377" s="142"/>
      <c r="T377" s="143" t="s">
        <v>5</v>
      </c>
      <c r="U377" s="44" t="s">
        <v>44</v>
      </c>
      <c r="V377" s="144">
        <v>0</v>
      </c>
      <c r="W377" s="144">
        <f>V377*K377</f>
        <v>0</v>
      </c>
      <c r="X377" s="144">
        <v>0</v>
      </c>
      <c r="Y377" s="144">
        <f>X377*K377</f>
        <v>0</v>
      </c>
      <c r="Z377" s="144">
        <v>0</v>
      </c>
      <c r="AA377" s="145">
        <f>Z377*K377</f>
        <v>0</v>
      </c>
      <c r="AR377" s="21" t="s">
        <v>156</v>
      </c>
      <c r="AT377" s="21" t="s">
        <v>152</v>
      </c>
      <c r="AU377" s="21" t="s">
        <v>96</v>
      </c>
      <c r="AY377" s="21" t="s">
        <v>151</v>
      </c>
      <c r="BE377" s="146">
        <f>IF(U377="základní",N377,0)</f>
        <v>0</v>
      </c>
      <c r="BF377" s="146">
        <f>IF(U377="snížená",N377,0)</f>
        <v>0</v>
      </c>
      <c r="BG377" s="146">
        <f>IF(U377="zákl. přenesená",N377,0)</f>
        <v>0</v>
      </c>
      <c r="BH377" s="146">
        <f>IF(U377="sníž. přenesená",N377,0)</f>
        <v>0</v>
      </c>
      <c r="BI377" s="146">
        <f>IF(U377="nulová",N377,0)</f>
        <v>0</v>
      </c>
      <c r="BJ377" s="21" t="s">
        <v>21</v>
      </c>
      <c r="BK377" s="146">
        <f>ROUND(L377*K377,2)</f>
        <v>0</v>
      </c>
      <c r="BL377" s="21" t="s">
        <v>156</v>
      </c>
      <c r="BM377" s="21" t="s">
        <v>520</v>
      </c>
    </row>
    <row r="378" spans="2:63" s="9" customFormat="1" ht="29.85" customHeight="1">
      <c r="B378" s="126"/>
      <c r="C378" s="127"/>
      <c r="D378" s="136" t="s">
        <v>116</v>
      </c>
      <c r="E378" s="136"/>
      <c r="F378" s="136"/>
      <c r="G378" s="136"/>
      <c r="H378" s="136"/>
      <c r="I378" s="136"/>
      <c r="J378" s="136"/>
      <c r="K378" s="136"/>
      <c r="L378" s="136"/>
      <c r="M378" s="136"/>
      <c r="N378" s="271">
        <f>BK378</f>
        <v>0</v>
      </c>
      <c r="O378" s="272"/>
      <c r="P378" s="272"/>
      <c r="Q378" s="272"/>
      <c r="R378" s="129"/>
      <c r="T378" s="130"/>
      <c r="U378" s="127"/>
      <c r="V378" s="127"/>
      <c r="W378" s="131">
        <f>W379</f>
        <v>26.361991000000003</v>
      </c>
      <c r="X378" s="127"/>
      <c r="Y378" s="131">
        <f>Y379</f>
        <v>0</v>
      </c>
      <c r="Z378" s="127"/>
      <c r="AA378" s="132">
        <f>AA379</f>
        <v>0</v>
      </c>
      <c r="AR378" s="133" t="s">
        <v>21</v>
      </c>
      <c r="AT378" s="134" t="s">
        <v>78</v>
      </c>
      <c r="AU378" s="134" t="s">
        <v>21</v>
      </c>
      <c r="AY378" s="133" t="s">
        <v>151</v>
      </c>
      <c r="BK378" s="135">
        <f>BK379</f>
        <v>0</v>
      </c>
    </row>
    <row r="379" spans="2:65" s="1" customFormat="1" ht="31.5" customHeight="1">
      <c r="B379" s="137"/>
      <c r="C379" s="138" t="s">
        <v>521</v>
      </c>
      <c r="D379" s="138" t="s">
        <v>152</v>
      </c>
      <c r="E379" s="139" t="s">
        <v>522</v>
      </c>
      <c r="F379" s="255" t="s">
        <v>523</v>
      </c>
      <c r="G379" s="255"/>
      <c r="H379" s="255"/>
      <c r="I379" s="255"/>
      <c r="J379" s="140" t="s">
        <v>245</v>
      </c>
      <c r="K379" s="141">
        <v>66.403</v>
      </c>
      <c r="L379" s="256">
        <v>0</v>
      </c>
      <c r="M379" s="256"/>
      <c r="N379" s="256">
        <f>ROUND(L379*K379,2)</f>
        <v>0</v>
      </c>
      <c r="O379" s="256"/>
      <c r="P379" s="256"/>
      <c r="Q379" s="256"/>
      <c r="R379" s="142"/>
      <c r="T379" s="143" t="s">
        <v>5</v>
      </c>
      <c r="U379" s="44" t="s">
        <v>44</v>
      </c>
      <c r="V379" s="144">
        <v>0.397</v>
      </c>
      <c r="W379" s="144">
        <f>V379*K379</f>
        <v>26.361991000000003</v>
      </c>
      <c r="X379" s="144">
        <v>0</v>
      </c>
      <c r="Y379" s="144">
        <f>X379*K379</f>
        <v>0</v>
      </c>
      <c r="Z379" s="144">
        <v>0</v>
      </c>
      <c r="AA379" s="145">
        <f>Z379*K379</f>
        <v>0</v>
      </c>
      <c r="AR379" s="21" t="s">
        <v>156</v>
      </c>
      <c r="AT379" s="21" t="s">
        <v>152</v>
      </c>
      <c r="AU379" s="21" t="s">
        <v>96</v>
      </c>
      <c r="AY379" s="21" t="s">
        <v>151</v>
      </c>
      <c r="BE379" s="146">
        <f>IF(U379="základní",N379,0)</f>
        <v>0</v>
      </c>
      <c r="BF379" s="146">
        <f>IF(U379="snížená",N379,0)</f>
        <v>0</v>
      </c>
      <c r="BG379" s="146">
        <f>IF(U379="zákl. přenesená",N379,0)</f>
        <v>0</v>
      </c>
      <c r="BH379" s="146">
        <f>IF(U379="sníž. přenesená",N379,0)</f>
        <v>0</v>
      </c>
      <c r="BI379" s="146">
        <f>IF(U379="nulová",N379,0)</f>
        <v>0</v>
      </c>
      <c r="BJ379" s="21" t="s">
        <v>21</v>
      </c>
      <c r="BK379" s="146">
        <f>ROUND(L379*K379,2)</f>
        <v>0</v>
      </c>
      <c r="BL379" s="21" t="s">
        <v>156</v>
      </c>
      <c r="BM379" s="21" t="s">
        <v>524</v>
      </c>
    </row>
    <row r="380" spans="2:63" s="9" customFormat="1" ht="37.35" customHeight="1">
      <c r="B380" s="126"/>
      <c r="C380" s="127"/>
      <c r="D380" s="128" t="s">
        <v>117</v>
      </c>
      <c r="E380" s="128"/>
      <c r="F380" s="128"/>
      <c r="G380" s="128"/>
      <c r="H380" s="128"/>
      <c r="I380" s="128"/>
      <c r="J380" s="128"/>
      <c r="K380" s="128"/>
      <c r="L380" s="128"/>
      <c r="M380" s="128"/>
      <c r="N380" s="281">
        <f>BK380</f>
        <v>0</v>
      </c>
      <c r="O380" s="282"/>
      <c r="P380" s="282"/>
      <c r="Q380" s="282"/>
      <c r="R380" s="129"/>
      <c r="T380" s="130"/>
      <c r="U380" s="127"/>
      <c r="V380" s="127"/>
      <c r="W380" s="131">
        <f>W381</f>
        <v>0</v>
      </c>
      <c r="X380" s="127"/>
      <c r="Y380" s="131">
        <f>Y381</f>
        <v>0</v>
      </c>
      <c r="Z380" s="127"/>
      <c r="AA380" s="132">
        <f>AA381</f>
        <v>0</v>
      </c>
      <c r="AR380" s="133" t="s">
        <v>166</v>
      </c>
      <c r="AT380" s="134" t="s">
        <v>78</v>
      </c>
      <c r="AU380" s="134" t="s">
        <v>79</v>
      </c>
      <c r="AY380" s="133" t="s">
        <v>151</v>
      </c>
      <c r="BK380" s="135">
        <f>BK381</f>
        <v>0</v>
      </c>
    </row>
    <row r="381" spans="2:63" s="9" customFormat="1" ht="19.9" customHeight="1">
      <c r="B381" s="126"/>
      <c r="C381" s="127"/>
      <c r="D381" s="136" t="s">
        <v>118</v>
      </c>
      <c r="E381" s="136"/>
      <c r="F381" s="136"/>
      <c r="G381" s="136"/>
      <c r="H381" s="136"/>
      <c r="I381" s="136"/>
      <c r="J381" s="136"/>
      <c r="K381" s="136"/>
      <c r="L381" s="136"/>
      <c r="M381" s="136"/>
      <c r="N381" s="283">
        <f>BK381</f>
        <v>0</v>
      </c>
      <c r="O381" s="249"/>
      <c r="P381" s="249"/>
      <c r="Q381" s="249"/>
      <c r="R381" s="129"/>
      <c r="T381" s="130"/>
      <c r="U381" s="127"/>
      <c r="V381" s="127"/>
      <c r="W381" s="131">
        <f>W382+W385+W392+W399+W402+W405+W408+W411+W413+W415+W417+W419+W433+W437+W443</f>
        <v>0</v>
      </c>
      <c r="X381" s="127"/>
      <c r="Y381" s="131">
        <f>Y382+Y385+Y392+Y399+Y402+Y405+Y408+Y411+Y413+Y415+Y417+Y419+Y433+Y437+Y443</f>
        <v>0</v>
      </c>
      <c r="Z381" s="127"/>
      <c r="AA381" s="132">
        <f>AA382+AA385+AA392+AA399+AA402+AA405+AA408+AA411+AA413+AA415+AA417+AA419+AA433+AA437+AA443</f>
        <v>0</v>
      </c>
      <c r="AR381" s="133" t="s">
        <v>166</v>
      </c>
      <c r="AT381" s="134" t="s">
        <v>78</v>
      </c>
      <c r="AU381" s="134" t="s">
        <v>21</v>
      </c>
      <c r="AY381" s="133" t="s">
        <v>151</v>
      </c>
      <c r="BK381" s="135">
        <f>BK382+BK385+BK392+BK399+BK402+BK405+BK408+BK411+BK413+BK415+BK417+BK419+BK433+BK437+BK443</f>
        <v>0</v>
      </c>
    </row>
    <row r="382" spans="2:63" s="9" customFormat="1" ht="14.85" customHeight="1">
      <c r="B382" s="126"/>
      <c r="C382" s="127"/>
      <c r="D382" s="136" t="s">
        <v>119</v>
      </c>
      <c r="E382" s="136"/>
      <c r="F382" s="136"/>
      <c r="G382" s="136"/>
      <c r="H382" s="136"/>
      <c r="I382" s="136"/>
      <c r="J382" s="136"/>
      <c r="K382" s="136"/>
      <c r="L382" s="136"/>
      <c r="M382" s="136"/>
      <c r="N382" s="275">
        <f>BK382</f>
        <v>0</v>
      </c>
      <c r="O382" s="276"/>
      <c r="P382" s="276"/>
      <c r="Q382" s="276"/>
      <c r="R382" s="129"/>
      <c r="T382" s="130"/>
      <c r="U382" s="127"/>
      <c r="V382" s="127"/>
      <c r="W382" s="131">
        <f>SUM(W383:W384)</f>
        <v>0</v>
      </c>
      <c r="X382" s="127"/>
      <c r="Y382" s="131">
        <f>SUM(Y383:Y384)</f>
        <v>0</v>
      </c>
      <c r="Z382" s="127"/>
      <c r="AA382" s="132">
        <f>SUM(AA383:AA384)</f>
        <v>0</v>
      </c>
      <c r="AR382" s="133" t="s">
        <v>21</v>
      </c>
      <c r="AT382" s="134" t="s">
        <v>78</v>
      </c>
      <c r="AU382" s="134" t="s">
        <v>96</v>
      </c>
      <c r="AY382" s="133" t="s">
        <v>151</v>
      </c>
      <c r="BK382" s="135">
        <f>SUM(BK383:BK384)</f>
        <v>0</v>
      </c>
    </row>
    <row r="383" spans="2:65" s="1" customFormat="1" ht="22.5" customHeight="1">
      <c r="B383" s="137"/>
      <c r="C383" s="138" t="s">
        <v>525</v>
      </c>
      <c r="D383" s="138" t="s">
        <v>152</v>
      </c>
      <c r="E383" s="139" t="s">
        <v>526</v>
      </c>
      <c r="F383" s="255" t="s">
        <v>527</v>
      </c>
      <c r="G383" s="255"/>
      <c r="H383" s="255"/>
      <c r="I383" s="255"/>
      <c r="J383" s="140" t="s">
        <v>528</v>
      </c>
      <c r="K383" s="141">
        <v>10</v>
      </c>
      <c r="L383" s="256">
        <v>0</v>
      </c>
      <c r="M383" s="256"/>
      <c r="N383" s="256">
        <f>ROUND(L383*K383,2)</f>
        <v>0</v>
      </c>
      <c r="O383" s="256"/>
      <c r="P383" s="256"/>
      <c r="Q383" s="256"/>
      <c r="R383" s="142"/>
      <c r="T383" s="143" t="s">
        <v>5</v>
      </c>
      <c r="U383" s="44" t="s">
        <v>44</v>
      </c>
      <c r="V383" s="144">
        <v>0</v>
      </c>
      <c r="W383" s="144">
        <f>V383*K383</f>
        <v>0</v>
      </c>
      <c r="X383" s="144">
        <v>0</v>
      </c>
      <c r="Y383" s="144">
        <f>X383*K383</f>
        <v>0</v>
      </c>
      <c r="Z383" s="144">
        <v>0</v>
      </c>
      <c r="AA383" s="145">
        <f>Z383*K383</f>
        <v>0</v>
      </c>
      <c r="AR383" s="21" t="s">
        <v>156</v>
      </c>
      <c r="AT383" s="21" t="s">
        <v>152</v>
      </c>
      <c r="AU383" s="21" t="s">
        <v>166</v>
      </c>
      <c r="AY383" s="21" t="s">
        <v>151</v>
      </c>
      <c r="BE383" s="146">
        <f>IF(U383="základní",N383,0)</f>
        <v>0</v>
      </c>
      <c r="BF383" s="146">
        <f>IF(U383="snížená",N383,0)</f>
        <v>0</v>
      </c>
      <c r="BG383" s="146">
        <f>IF(U383="zákl. přenesená",N383,0)</f>
        <v>0</v>
      </c>
      <c r="BH383" s="146">
        <f>IF(U383="sníž. přenesená",N383,0)</f>
        <v>0</v>
      </c>
      <c r="BI383" s="146">
        <f>IF(U383="nulová",N383,0)</f>
        <v>0</v>
      </c>
      <c r="BJ383" s="21" t="s">
        <v>21</v>
      </c>
      <c r="BK383" s="146">
        <f>ROUND(L383*K383,2)</f>
        <v>0</v>
      </c>
      <c r="BL383" s="21" t="s">
        <v>156</v>
      </c>
      <c r="BM383" s="21" t="s">
        <v>96</v>
      </c>
    </row>
    <row r="384" spans="2:65" s="1" customFormat="1" ht="22.5" customHeight="1">
      <c r="B384" s="137"/>
      <c r="C384" s="138" t="s">
        <v>529</v>
      </c>
      <c r="D384" s="138" t="s">
        <v>152</v>
      </c>
      <c r="E384" s="139" t="s">
        <v>530</v>
      </c>
      <c r="F384" s="255" t="s">
        <v>531</v>
      </c>
      <c r="G384" s="255"/>
      <c r="H384" s="255"/>
      <c r="I384" s="255"/>
      <c r="J384" s="140" t="s">
        <v>528</v>
      </c>
      <c r="K384" s="141">
        <v>4</v>
      </c>
      <c r="L384" s="256">
        <v>0</v>
      </c>
      <c r="M384" s="256"/>
      <c r="N384" s="256">
        <f>ROUND(L384*K384,2)</f>
        <v>0</v>
      </c>
      <c r="O384" s="256"/>
      <c r="P384" s="256"/>
      <c r="Q384" s="256"/>
      <c r="R384" s="142"/>
      <c r="T384" s="143" t="s">
        <v>5</v>
      </c>
      <c r="U384" s="44" t="s">
        <v>44</v>
      </c>
      <c r="V384" s="144">
        <v>0</v>
      </c>
      <c r="W384" s="144">
        <f>V384*K384</f>
        <v>0</v>
      </c>
      <c r="X384" s="144">
        <v>0</v>
      </c>
      <c r="Y384" s="144">
        <f>X384*K384</f>
        <v>0</v>
      </c>
      <c r="Z384" s="144">
        <v>0</v>
      </c>
      <c r="AA384" s="145">
        <f>Z384*K384</f>
        <v>0</v>
      </c>
      <c r="AR384" s="21" t="s">
        <v>156</v>
      </c>
      <c r="AT384" s="21" t="s">
        <v>152</v>
      </c>
      <c r="AU384" s="21" t="s">
        <v>166</v>
      </c>
      <c r="AY384" s="21" t="s">
        <v>151</v>
      </c>
      <c r="BE384" s="146">
        <f>IF(U384="základní",N384,0)</f>
        <v>0</v>
      </c>
      <c r="BF384" s="146">
        <f>IF(U384="snížená",N384,0)</f>
        <v>0</v>
      </c>
      <c r="BG384" s="146">
        <f>IF(U384="zákl. přenesená",N384,0)</f>
        <v>0</v>
      </c>
      <c r="BH384" s="146">
        <f>IF(U384="sníž. přenesená",N384,0)</f>
        <v>0</v>
      </c>
      <c r="BI384" s="146">
        <f>IF(U384="nulová",N384,0)</f>
        <v>0</v>
      </c>
      <c r="BJ384" s="21" t="s">
        <v>21</v>
      </c>
      <c r="BK384" s="146">
        <f>ROUND(L384*K384,2)</f>
        <v>0</v>
      </c>
      <c r="BL384" s="21" t="s">
        <v>156</v>
      </c>
      <c r="BM384" s="21" t="s">
        <v>156</v>
      </c>
    </row>
    <row r="385" spans="2:63" s="9" customFormat="1" ht="22.35" customHeight="1">
      <c r="B385" s="126"/>
      <c r="C385" s="127"/>
      <c r="D385" s="136" t="s">
        <v>120</v>
      </c>
      <c r="E385" s="136"/>
      <c r="F385" s="136"/>
      <c r="G385" s="136"/>
      <c r="H385" s="136"/>
      <c r="I385" s="136"/>
      <c r="J385" s="136"/>
      <c r="K385" s="136"/>
      <c r="L385" s="136"/>
      <c r="M385" s="136"/>
      <c r="N385" s="271">
        <f>BK385</f>
        <v>0</v>
      </c>
      <c r="O385" s="272"/>
      <c r="P385" s="272"/>
      <c r="Q385" s="272"/>
      <c r="R385" s="129"/>
      <c r="T385" s="130"/>
      <c r="U385" s="127"/>
      <c r="V385" s="127"/>
      <c r="W385" s="131">
        <f>SUM(W386:W391)</f>
        <v>0</v>
      </c>
      <c r="X385" s="127"/>
      <c r="Y385" s="131">
        <f>SUM(Y386:Y391)</f>
        <v>0</v>
      </c>
      <c r="Z385" s="127"/>
      <c r="AA385" s="132">
        <f>SUM(AA386:AA391)</f>
        <v>0</v>
      </c>
      <c r="AR385" s="133" t="s">
        <v>21</v>
      </c>
      <c r="AT385" s="134" t="s">
        <v>78</v>
      </c>
      <c r="AU385" s="134" t="s">
        <v>96</v>
      </c>
      <c r="AY385" s="133" t="s">
        <v>151</v>
      </c>
      <c r="BK385" s="135">
        <f>SUM(BK386:BK391)</f>
        <v>0</v>
      </c>
    </row>
    <row r="386" spans="2:65" s="1" customFormat="1" ht="22.5" customHeight="1">
      <c r="B386" s="137"/>
      <c r="C386" s="138" t="s">
        <v>532</v>
      </c>
      <c r="D386" s="138" t="s">
        <v>152</v>
      </c>
      <c r="E386" s="139" t="s">
        <v>533</v>
      </c>
      <c r="F386" s="255" t="s">
        <v>534</v>
      </c>
      <c r="G386" s="255"/>
      <c r="H386" s="255"/>
      <c r="I386" s="255"/>
      <c r="J386" s="140" t="s">
        <v>186</v>
      </c>
      <c r="K386" s="141">
        <v>32</v>
      </c>
      <c r="L386" s="256">
        <v>0</v>
      </c>
      <c r="M386" s="256"/>
      <c r="N386" s="256">
        <f aca="true" t="shared" si="0" ref="N386:N391">ROUND(L386*K386,2)</f>
        <v>0</v>
      </c>
      <c r="O386" s="256"/>
      <c r="P386" s="256"/>
      <c r="Q386" s="256"/>
      <c r="R386" s="142"/>
      <c r="T386" s="143" t="s">
        <v>5</v>
      </c>
      <c r="U386" s="44" t="s">
        <v>44</v>
      </c>
      <c r="V386" s="144">
        <v>0</v>
      </c>
      <c r="W386" s="144">
        <f aca="true" t="shared" si="1" ref="W386:W391">V386*K386</f>
        <v>0</v>
      </c>
      <c r="X386" s="144">
        <v>0</v>
      </c>
      <c r="Y386" s="144">
        <f aca="true" t="shared" si="2" ref="Y386:Y391">X386*K386</f>
        <v>0</v>
      </c>
      <c r="Z386" s="144">
        <v>0</v>
      </c>
      <c r="AA386" s="145">
        <f aca="true" t="shared" si="3" ref="AA386:AA391">Z386*K386</f>
        <v>0</v>
      </c>
      <c r="AR386" s="21" t="s">
        <v>156</v>
      </c>
      <c r="AT386" s="21" t="s">
        <v>152</v>
      </c>
      <c r="AU386" s="21" t="s">
        <v>166</v>
      </c>
      <c r="AY386" s="21" t="s">
        <v>151</v>
      </c>
      <c r="BE386" s="146">
        <f aca="true" t="shared" si="4" ref="BE386:BE391">IF(U386="základní",N386,0)</f>
        <v>0</v>
      </c>
      <c r="BF386" s="146">
        <f aca="true" t="shared" si="5" ref="BF386:BF391">IF(U386="snížená",N386,0)</f>
        <v>0</v>
      </c>
      <c r="BG386" s="146">
        <f aca="true" t="shared" si="6" ref="BG386:BG391">IF(U386="zákl. přenesená",N386,0)</f>
        <v>0</v>
      </c>
      <c r="BH386" s="146">
        <f aca="true" t="shared" si="7" ref="BH386:BH391">IF(U386="sníž. přenesená",N386,0)</f>
        <v>0</v>
      </c>
      <c r="BI386" s="146">
        <f aca="true" t="shared" si="8" ref="BI386:BI391">IF(U386="nulová",N386,0)</f>
        <v>0</v>
      </c>
      <c r="BJ386" s="21" t="s">
        <v>21</v>
      </c>
      <c r="BK386" s="146">
        <f aca="true" t="shared" si="9" ref="BK386:BK391">ROUND(L386*K386,2)</f>
        <v>0</v>
      </c>
      <c r="BL386" s="21" t="s">
        <v>156</v>
      </c>
      <c r="BM386" s="21" t="s">
        <v>178</v>
      </c>
    </row>
    <row r="387" spans="2:65" s="1" customFormat="1" ht="22.5" customHeight="1">
      <c r="B387" s="137"/>
      <c r="C387" s="138" t="s">
        <v>535</v>
      </c>
      <c r="D387" s="138" t="s">
        <v>152</v>
      </c>
      <c r="E387" s="139" t="s">
        <v>536</v>
      </c>
      <c r="F387" s="255" t="s">
        <v>537</v>
      </c>
      <c r="G387" s="255"/>
      <c r="H387" s="255"/>
      <c r="I387" s="255"/>
      <c r="J387" s="140" t="s">
        <v>378</v>
      </c>
      <c r="K387" s="141">
        <v>7</v>
      </c>
      <c r="L387" s="256">
        <v>0</v>
      </c>
      <c r="M387" s="256"/>
      <c r="N387" s="256">
        <f t="shared" si="0"/>
        <v>0</v>
      </c>
      <c r="O387" s="256"/>
      <c r="P387" s="256"/>
      <c r="Q387" s="256"/>
      <c r="R387" s="142"/>
      <c r="T387" s="143" t="s">
        <v>5</v>
      </c>
      <c r="U387" s="44" t="s">
        <v>44</v>
      </c>
      <c r="V387" s="144">
        <v>0</v>
      </c>
      <c r="W387" s="144">
        <f t="shared" si="1"/>
        <v>0</v>
      </c>
      <c r="X387" s="144">
        <v>0</v>
      </c>
      <c r="Y387" s="144">
        <f t="shared" si="2"/>
        <v>0</v>
      </c>
      <c r="Z387" s="144">
        <v>0</v>
      </c>
      <c r="AA387" s="145">
        <f t="shared" si="3"/>
        <v>0</v>
      </c>
      <c r="AR387" s="21" t="s">
        <v>156</v>
      </c>
      <c r="AT387" s="21" t="s">
        <v>152</v>
      </c>
      <c r="AU387" s="21" t="s">
        <v>166</v>
      </c>
      <c r="AY387" s="21" t="s">
        <v>151</v>
      </c>
      <c r="BE387" s="146">
        <f t="shared" si="4"/>
        <v>0</v>
      </c>
      <c r="BF387" s="146">
        <f t="shared" si="5"/>
        <v>0</v>
      </c>
      <c r="BG387" s="146">
        <f t="shared" si="6"/>
        <v>0</v>
      </c>
      <c r="BH387" s="146">
        <f t="shared" si="7"/>
        <v>0</v>
      </c>
      <c r="BI387" s="146">
        <f t="shared" si="8"/>
        <v>0</v>
      </c>
      <c r="BJ387" s="21" t="s">
        <v>21</v>
      </c>
      <c r="BK387" s="146">
        <f t="shared" si="9"/>
        <v>0</v>
      </c>
      <c r="BL387" s="21" t="s">
        <v>156</v>
      </c>
      <c r="BM387" s="21" t="s">
        <v>189</v>
      </c>
    </row>
    <row r="388" spans="2:65" s="1" customFormat="1" ht="22.5" customHeight="1">
      <c r="B388" s="137"/>
      <c r="C388" s="138" t="s">
        <v>538</v>
      </c>
      <c r="D388" s="138" t="s">
        <v>152</v>
      </c>
      <c r="E388" s="139" t="s">
        <v>539</v>
      </c>
      <c r="F388" s="255" t="s">
        <v>540</v>
      </c>
      <c r="G388" s="255"/>
      <c r="H388" s="255"/>
      <c r="I388" s="255"/>
      <c r="J388" s="140" t="s">
        <v>378</v>
      </c>
      <c r="K388" s="141">
        <v>4</v>
      </c>
      <c r="L388" s="256">
        <v>0</v>
      </c>
      <c r="M388" s="256"/>
      <c r="N388" s="256">
        <f t="shared" si="0"/>
        <v>0</v>
      </c>
      <c r="O388" s="256"/>
      <c r="P388" s="256"/>
      <c r="Q388" s="256"/>
      <c r="R388" s="142"/>
      <c r="T388" s="143" t="s">
        <v>5</v>
      </c>
      <c r="U388" s="44" t="s">
        <v>44</v>
      </c>
      <c r="V388" s="144">
        <v>0</v>
      </c>
      <c r="W388" s="144">
        <f t="shared" si="1"/>
        <v>0</v>
      </c>
      <c r="X388" s="144">
        <v>0</v>
      </c>
      <c r="Y388" s="144">
        <f t="shared" si="2"/>
        <v>0</v>
      </c>
      <c r="Z388" s="144">
        <v>0</v>
      </c>
      <c r="AA388" s="145">
        <f t="shared" si="3"/>
        <v>0</v>
      </c>
      <c r="AR388" s="21" t="s">
        <v>156</v>
      </c>
      <c r="AT388" s="21" t="s">
        <v>152</v>
      </c>
      <c r="AU388" s="21" t="s">
        <v>166</v>
      </c>
      <c r="AY388" s="21" t="s">
        <v>151</v>
      </c>
      <c r="BE388" s="146">
        <f t="shared" si="4"/>
        <v>0</v>
      </c>
      <c r="BF388" s="146">
        <f t="shared" si="5"/>
        <v>0</v>
      </c>
      <c r="BG388" s="146">
        <f t="shared" si="6"/>
        <v>0</v>
      </c>
      <c r="BH388" s="146">
        <f t="shared" si="7"/>
        <v>0</v>
      </c>
      <c r="BI388" s="146">
        <f t="shared" si="8"/>
        <v>0</v>
      </c>
      <c r="BJ388" s="21" t="s">
        <v>21</v>
      </c>
      <c r="BK388" s="146">
        <f t="shared" si="9"/>
        <v>0</v>
      </c>
      <c r="BL388" s="21" t="s">
        <v>156</v>
      </c>
      <c r="BM388" s="21" t="s">
        <v>26</v>
      </c>
    </row>
    <row r="389" spans="2:65" s="1" customFormat="1" ht="22.5" customHeight="1">
      <c r="B389" s="137"/>
      <c r="C389" s="138" t="s">
        <v>541</v>
      </c>
      <c r="D389" s="138" t="s">
        <v>152</v>
      </c>
      <c r="E389" s="139" t="s">
        <v>542</v>
      </c>
      <c r="F389" s="255" t="s">
        <v>543</v>
      </c>
      <c r="G389" s="255"/>
      <c r="H389" s="255"/>
      <c r="I389" s="255"/>
      <c r="J389" s="140" t="s">
        <v>378</v>
      </c>
      <c r="K389" s="141">
        <v>4</v>
      </c>
      <c r="L389" s="256">
        <v>0</v>
      </c>
      <c r="M389" s="256"/>
      <c r="N389" s="256">
        <f t="shared" si="0"/>
        <v>0</v>
      </c>
      <c r="O389" s="256"/>
      <c r="P389" s="256"/>
      <c r="Q389" s="256"/>
      <c r="R389" s="142"/>
      <c r="T389" s="143" t="s">
        <v>5</v>
      </c>
      <c r="U389" s="44" t="s">
        <v>44</v>
      </c>
      <c r="V389" s="144">
        <v>0</v>
      </c>
      <c r="W389" s="144">
        <f t="shared" si="1"/>
        <v>0</v>
      </c>
      <c r="X389" s="144">
        <v>0</v>
      </c>
      <c r="Y389" s="144">
        <f t="shared" si="2"/>
        <v>0</v>
      </c>
      <c r="Z389" s="144">
        <v>0</v>
      </c>
      <c r="AA389" s="145">
        <f t="shared" si="3"/>
        <v>0</v>
      </c>
      <c r="AR389" s="21" t="s">
        <v>156</v>
      </c>
      <c r="AT389" s="21" t="s">
        <v>152</v>
      </c>
      <c r="AU389" s="21" t="s">
        <v>166</v>
      </c>
      <c r="AY389" s="21" t="s">
        <v>151</v>
      </c>
      <c r="BE389" s="146">
        <f t="shared" si="4"/>
        <v>0</v>
      </c>
      <c r="BF389" s="146">
        <f t="shared" si="5"/>
        <v>0</v>
      </c>
      <c r="BG389" s="146">
        <f t="shared" si="6"/>
        <v>0</v>
      </c>
      <c r="BH389" s="146">
        <f t="shared" si="7"/>
        <v>0</v>
      </c>
      <c r="BI389" s="146">
        <f t="shared" si="8"/>
        <v>0</v>
      </c>
      <c r="BJ389" s="21" t="s">
        <v>21</v>
      </c>
      <c r="BK389" s="146">
        <f t="shared" si="9"/>
        <v>0</v>
      </c>
      <c r="BL389" s="21" t="s">
        <v>156</v>
      </c>
      <c r="BM389" s="21" t="s">
        <v>209</v>
      </c>
    </row>
    <row r="390" spans="2:65" s="1" customFormat="1" ht="22.5" customHeight="1">
      <c r="B390" s="137"/>
      <c r="C390" s="138" t="s">
        <v>544</v>
      </c>
      <c r="D390" s="138" t="s">
        <v>152</v>
      </c>
      <c r="E390" s="139" t="s">
        <v>545</v>
      </c>
      <c r="F390" s="255" t="s">
        <v>546</v>
      </c>
      <c r="G390" s="255"/>
      <c r="H390" s="255"/>
      <c r="I390" s="255"/>
      <c r="J390" s="140" t="s">
        <v>378</v>
      </c>
      <c r="K390" s="141">
        <v>4</v>
      </c>
      <c r="L390" s="256">
        <v>0</v>
      </c>
      <c r="M390" s="256"/>
      <c r="N390" s="256">
        <f t="shared" si="0"/>
        <v>0</v>
      </c>
      <c r="O390" s="256"/>
      <c r="P390" s="256"/>
      <c r="Q390" s="256"/>
      <c r="R390" s="142"/>
      <c r="T390" s="143" t="s">
        <v>5</v>
      </c>
      <c r="U390" s="44" t="s">
        <v>44</v>
      </c>
      <c r="V390" s="144">
        <v>0</v>
      </c>
      <c r="W390" s="144">
        <f t="shared" si="1"/>
        <v>0</v>
      </c>
      <c r="X390" s="144">
        <v>0</v>
      </c>
      <c r="Y390" s="144">
        <f t="shared" si="2"/>
        <v>0</v>
      </c>
      <c r="Z390" s="144">
        <v>0</v>
      </c>
      <c r="AA390" s="145">
        <f t="shared" si="3"/>
        <v>0</v>
      </c>
      <c r="AR390" s="21" t="s">
        <v>156</v>
      </c>
      <c r="AT390" s="21" t="s">
        <v>152</v>
      </c>
      <c r="AU390" s="21" t="s">
        <v>166</v>
      </c>
      <c r="AY390" s="21" t="s">
        <v>151</v>
      </c>
      <c r="BE390" s="146">
        <f t="shared" si="4"/>
        <v>0</v>
      </c>
      <c r="BF390" s="146">
        <f t="shared" si="5"/>
        <v>0</v>
      </c>
      <c r="BG390" s="146">
        <f t="shared" si="6"/>
        <v>0</v>
      </c>
      <c r="BH390" s="146">
        <f t="shared" si="7"/>
        <v>0</v>
      </c>
      <c r="BI390" s="146">
        <f t="shared" si="8"/>
        <v>0</v>
      </c>
      <c r="BJ390" s="21" t="s">
        <v>21</v>
      </c>
      <c r="BK390" s="146">
        <f t="shared" si="9"/>
        <v>0</v>
      </c>
      <c r="BL390" s="21" t="s">
        <v>156</v>
      </c>
      <c r="BM390" s="21" t="s">
        <v>220</v>
      </c>
    </row>
    <row r="391" spans="2:65" s="1" customFormat="1" ht="22.5" customHeight="1">
      <c r="B391" s="137"/>
      <c r="C391" s="138" t="s">
        <v>547</v>
      </c>
      <c r="D391" s="138" t="s">
        <v>152</v>
      </c>
      <c r="E391" s="139" t="s">
        <v>548</v>
      </c>
      <c r="F391" s="255" t="s">
        <v>549</v>
      </c>
      <c r="G391" s="255"/>
      <c r="H391" s="255"/>
      <c r="I391" s="255"/>
      <c r="J391" s="140" t="s">
        <v>378</v>
      </c>
      <c r="K391" s="141">
        <v>4</v>
      </c>
      <c r="L391" s="256">
        <v>0</v>
      </c>
      <c r="M391" s="256"/>
      <c r="N391" s="256">
        <f t="shared" si="0"/>
        <v>0</v>
      </c>
      <c r="O391" s="256"/>
      <c r="P391" s="256"/>
      <c r="Q391" s="256"/>
      <c r="R391" s="142"/>
      <c r="T391" s="143" t="s">
        <v>5</v>
      </c>
      <c r="U391" s="44" t="s">
        <v>44</v>
      </c>
      <c r="V391" s="144">
        <v>0</v>
      </c>
      <c r="W391" s="144">
        <f t="shared" si="1"/>
        <v>0</v>
      </c>
      <c r="X391" s="144">
        <v>0</v>
      </c>
      <c r="Y391" s="144">
        <f t="shared" si="2"/>
        <v>0</v>
      </c>
      <c r="Z391" s="144">
        <v>0</v>
      </c>
      <c r="AA391" s="145">
        <f t="shared" si="3"/>
        <v>0</v>
      </c>
      <c r="AR391" s="21" t="s">
        <v>156</v>
      </c>
      <c r="AT391" s="21" t="s">
        <v>152</v>
      </c>
      <c r="AU391" s="21" t="s">
        <v>166</v>
      </c>
      <c r="AY391" s="21" t="s">
        <v>151</v>
      </c>
      <c r="BE391" s="146">
        <f t="shared" si="4"/>
        <v>0</v>
      </c>
      <c r="BF391" s="146">
        <f t="shared" si="5"/>
        <v>0</v>
      </c>
      <c r="BG391" s="146">
        <f t="shared" si="6"/>
        <v>0</v>
      </c>
      <c r="BH391" s="146">
        <f t="shared" si="7"/>
        <v>0</v>
      </c>
      <c r="BI391" s="146">
        <f t="shared" si="8"/>
        <v>0</v>
      </c>
      <c r="BJ391" s="21" t="s">
        <v>21</v>
      </c>
      <c r="BK391" s="146">
        <f t="shared" si="9"/>
        <v>0</v>
      </c>
      <c r="BL391" s="21" t="s">
        <v>156</v>
      </c>
      <c r="BM391" s="21" t="s">
        <v>228</v>
      </c>
    </row>
    <row r="392" spans="2:63" s="9" customFormat="1" ht="22.35" customHeight="1">
      <c r="B392" s="126"/>
      <c r="C392" s="127"/>
      <c r="D392" s="136" t="s">
        <v>121</v>
      </c>
      <c r="E392" s="136"/>
      <c r="F392" s="136"/>
      <c r="G392" s="136"/>
      <c r="H392" s="136"/>
      <c r="I392" s="136"/>
      <c r="J392" s="136"/>
      <c r="K392" s="136"/>
      <c r="L392" s="136"/>
      <c r="M392" s="136"/>
      <c r="N392" s="271">
        <f>BK392</f>
        <v>0</v>
      </c>
      <c r="O392" s="272"/>
      <c r="P392" s="272"/>
      <c r="Q392" s="272"/>
      <c r="R392" s="129"/>
      <c r="T392" s="130"/>
      <c r="U392" s="127"/>
      <c r="V392" s="127"/>
      <c r="W392" s="131">
        <f>SUM(W393:W398)</f>
        <v>0</v>
      </c>
      <c r="X392" s="127"/>
      <c r="Y392" s="131">
        <f>SUM(Y393:Y398)</f>
        <v>0</v>
      </c>
      <c r="Z392" s="127"/>
      <c r="AA392" s="132">
        <f>SUM(AA393:AA398)</f>
        <v>0</v>
      </c>
      <c r="AR392" s="133" t="s">
        <v>21</v>
      </c>
      <c r="AT392" s="134" t="s">
        <v>78</v>
      </c>
      <c r="AU392" s="134" t="s">
        <v>96</v>
      </c>
      <c r="AY392" s="133" t="s">
        <v>151</v>
      </c>
      <c r="BK392" s="135">
        <f>SUM(BK393:BK398)</f>
        <v>0</v>
      </c>
    </row>
    <row r="393" spans="2:65" s="1" customFormat="1" ht="22.5" customHeight="1">
      <c r="B393" s="137"/>
      <c r="C393" s="138" t="s">
        <v>550</v>
      </c>
      <c r="D393" s="138" t="s">
        <v>152</v>
      </c>
      <c r="E393" s="139" t="s">
        <v>551</v>
      </c>
      <c r="F393" s="255" t="s">
        <v>552</v>
      </c>
      <c r="G393" s="255"/>
      <c r="H393" s="255"/>
      <c r="I393" s="255"/>
      <c r="J393" s="140" t="s">
        <v>186</v>
      </c>
      <c r="K393" s="141">
        <v>33.6</v>
      </c>
      <c r="L393" s="256">
        <v>0</v>
      </c>
      <c r="M393" s="256"/>
      <c r="N393" s="256">
        <f aca="true" t="shared" si="10" ref="N393:N398">ROUND(L393*K393,2)</f>
        <v>0</v>
      </c>
      <c r="O393" s="256"/>
      <c r="P393" s="256"/>
      <c r="Q393" s="256"/>
      <c r="R393" s="142"/>
      <c r="T393" s="143" t="s">
        <v>5</v>
      </c>
      <c r="U393" s="44" t="s">
        <v>44</v>
      </c>
      <c r="V393" s="144">
        <v>0</v>
      </c>
      <c r="W393" s="144">
        <f aca="true" t="shared" si="11" ref="W393:W398">V393*K393</f>
        <v>0</v>
      </c>
      <c r="X393" s="144">
        <v>0</v>
      </c>
      <c r="Y393" s="144">
        <f aca="true" t="shared" si="12" ref="Y393:Y398">X393*K393</f>
        <v>0</v>
      </c>
      <c r="Z393" s="144">
        <v>0</v>
      </c>
      <c r="AA393" s="145">
        <f aca="true" t="shared" si="13" ref="AA393:AA398">Z393*K393</f>
        <v>0</v>
      </c>
      <c r="AR393" s="21" t="s">
        <v>156</v>
      </c>
      <c r="AT393" s="21" t="s">
        <v>152</v>
      </c>
      <c r="AU393" s="21" t="s">
        <v>166</v>
      </c>
      <c r="AY393" s="21" t="s">
        <v>151</v>
      </c>
      <c r="BE393" s="146">
        <f aca="true" t="shared" si="14" ref="BE393:BE398">IF(U393="základní",N393,0)</f>
        <v>0</v>
      </c>
      <c r="BF393" s="146">
        <f aca="true" t="shared" si="15" ref="BF393:BF398">IF(U393="snížená",N393,0)</f>
        <v>0</v>
      </c>
      <c r="BG393" s="146">
        <f aca="true" t="shared" si="16" ref="BG393:BG398">IF(U393="zákl. přenesená",N393,0)</f>
        <v>0</v>
      </c>
      <c r="BH393" s="146">
        <f aca="true" t="shared" si="17" ref="BH393:BH398">IF(U393="sníž. přenesená",N393,0)</f>
        <v>0</v>
      </c>
      <c r="BI393" s="146">
        <f aca="true" t="shared" si="18" ref="BI393:BI398">IF(U393="nulová",N393,0)</f>
        <v>0</v>
      </c>
      <c r="BJ393" s="21" t="s">
        <v>21</v>
      </c>
      <c r="BK393" s="146">
        <f aca="true" t="shared" si="19" ref="BK393:BK398">ROUND(L393*K393,2)</f>
        <v>0</v>
      </c>
      <c r="BL393" s="21" t="s">
        <v>156</v>
      </c>
      <c r="BM393" s="21" t="s">
        <v>237</v>
      </c>
    </row>
    <row r="394" spans="2:65" s="1" customFormat="1" ht="22.5" customHeight="1">
      <c r="B394" s="137"/>
      <c r="C394" s="138" t="s">
        <v>553</v>
      </c>
      <c r="D394" s="138" t="s">
        <v>152</v>
      </c>
      <c r="E394" s="139" t="s">
        <v>554</v>
      </c>
      <c r="F394" s="255" t="s">
        <v>555</v>
      </c>
      <c r="G394" s="255"/>
      <c r="H394" s="255"/>
      <c r="I394" s="255"/>
      <c r="J394" s="140" t="s">
        <v>378</v>
      </c>
      <c r="K394" s="141">
        <v>4</v>
      </c>
      <c r="L394" s="256">
        <v>0</v>
      </c>
      <c r="M394" s="256"/>
      <c r="N394" s="256">
        <f t="shared" si="10"/>
        <v>0</v>
      </c>
      <c r="O394" s="256"/>
      <c r="P394" s="256"/>
      <c r="Q394" s="256"/>
      <c r="R394" s="142"/>
      <c r="T394" s="143" t="s">
        <v>5</v>
      </c>
      <c r="U394" s="44" t="s">
        <v>44</v>
      </c>
      <c r="V394" s="144">
        <v>0</v>
      </c>
      <c r="W394" s="144">
        <f t="shared" si="11"/>
        <v>0</v>
      </c>
      <c r="X394" s="144">
        <v>0</v>
      </c>
      <c r="Y394" s="144">
        <f t="shared" si="12"/>
        <v>0</v>
      </c>
      <c r="Z394" s="144">
        <v>0</v>
      </c>
      <c r="AA394" s="145">
        <f t="shared" si="13"/>
        <v>0</v>
      </c>
      <c r="AR394" s="21" t="s">
        <v>156</v>
      </c>
      <c r="AT394" s="21" t="s">
        <v>152</v>
      </c>
      <c r="AU394" s="21" t="s">
        <v>166</v>
      </c>
      <c r="AY394" s="21" t="s">
        <v>151</v>
      </c>
      <c r="BE394" s="146">
        <f t="shared" si="14"/>
        <v>0</v>
      </c>
      <c r="BF394" s="146">
        <f t="shared" si="15"/>
        <v>0</v>
      </c>
      <c r="BG394" s="146">
        <f t="shared" si="16"/>
        <v>0</v>
      </c>
      <c r="BH394" s="146">
        <f t="shared" si="17"/>
        <v>0</v>
      </c>
      <c r="BI394" s="146">
        <f t="shared" si="18"/>
        <v>0</v>
      </c>
      <c r="BJ394" s="21" t="s">
        <v>21</v>
      </c>
      <c r="BK394" s="146">
        <f t="shared" si="19"/>
        <v>0</v>
      </c>
      <c r="BL394" s="21" t="s">
        <v>156</v>
      </c>
      <c r="BM394" s="21" t="s">
        <v>248</v>
      </c>
    </row>
    <row r="395" spans="2:65" s="1" customFormat="1" ht="22.5" customHeight="1">
      <c r="B395" s="137"/>
      <c r="C395" s="138" t="s">
        <v>556</v>
      </c>
      <c r="D395" s="138" t="s">
        <v>152</v>
      </c>
      <c r="E395" s="139" t="s">
        <v>557</v>
      </c>
      <c r="F395" s="255" t="s">
        <v>558</v>
      </c>
      <c r="G395" s="255"/>
      <c r="H395" s="255"/>
      <c r="I395" s="255"/>
      <c r="J395" s="140" t="s">
        <v>378</v>
      </c>
      <c r="K395" s="141">
        <v>1</v>
      </c>
      <c r="L395" s="256">
        <v>0</v>
      </c>
      <c r="M395" s="256"/>
      <c r="N395" s="256">
        <f t="shared" si="10"/>
        <v>0</v>
      </c>
      <c r="O395" s="256"/>
      <c r="P395" s="256"/>
      <c r="Q395" s="256"/>
      <c r="R395" s="142"/>
      <c r="T395" s="143" t="s">
        <v>5</v>
      </c>
      <c r="U395" s="44" t="s">
        <v>44</v>
      </c>
      <c r="V395" s="144">
        <v>0</v>
      </c>
      <c r="W395" s="144">
        <f t="shared" si="11"/>
        <v>0</v>
      </c>
      <c r="X395" s="144">
        <v>0</v>
      </c>
      <c r="Y395" s="144">
        <f t="shared" si="12"/>
        <v>0</v>
      </c>
      <c r="Z395" s="144">
        <v>0</v>
      </c>
      <c r="AA395" s="145">
        <f t="shared" si="13"/>
        <v>0</v>
      </c>
      <c r="AR395" s="21" t="s">
        <v>156</v>
      </c>
      <c r="AT395" s="21" t="s">
        <v>152</v>
      </c>
      <c r="AU395" s="21" t="s">
        <v>166</v>
      </c>
      <c r="AY395" s="21" t="s">
        <v>151</v>
      </c>
      <c r="BE395" s="146">
        <f t="shared" si="14"/>
        <v>0</v>
      </c>
      <c r="BF395" s="146">
        <f t="shared" si="15"/>
        <v>0</v>
      </c>
      <c r="BG395" s="146">
        <f t="shared" si="16"/>
        <v>0</v>
      </c>
      <c r="BH395" s="146">
        <f t="shared" si="17"/>
        <v>0</v>
      </c>
      <c r="BI395" s="146">
        <f t="shared" si="18"/>
        <v>0</v>
      </c>
      <c r="BJ395" s="21" t="s">
        <v>21</v>
      </c>
      <c r="BK395" s="146">
        <f t="shared" si="19"/>
        <v>0</v>
      </c>
      <c r="BL395" s="21" t="s">
        <v>156</v>
      </c>
      <c r="BM395" s="21" t="s">
        <v>559</v>
      </c>
    </row>
    <row r="396" spans="2:65" s="1" customFormat="1" ht="22.5" customHeight="1">
      <c r="B396" s="137"/>
      <c r="C396" s="138" t="s">
        <v>560</v>
      </c>
      <c r="D396" s="138" t="s">
        <v>152</v>
      </c>
      <c r="E396" s="139" t="s">
        <v>561</v>
      </c>
      <c r="F396" s="255" t="s">
        <v>562</v>
      </c>
      <c r="G396" s="255"/>
      <c r="H396" s="255"/>
      <c r="I396" s="255"/>
      <c r="J396" s="140" t="s">
        <v>378</v>
      </c>
      <c r="K396" s="141">
        <v>3</v>
      </c>
      <c r="L396" s="256">
        <v>0</v>
      </c>
      <c r="M396" s="256"/>
      <c r="N396" s="256">
        <f t="shared" si="10"/>
        <v>0</v>
      </c>
      <c r="O396" s="256"/>
      <c r="P396" s="256"/>
      <c r="Q396" s="256"/>
      <c r="R396" s="142"/>
      <c r="T396" s="143" t="s">
        <v>5</v>
      </c>
      <c r="U396" s="44" t="s">
        <v>44</v>
      </c>
      <c r="V396" s="144">
        <v>0</v>
      </c>
      <c r="W396" s="144">
        <f t="shared" si="11"/>
        <v>0</v>
      </c>
      <c r="X396" s="144">
        <v>0</v>
      </c>
      <c r="Y396" s="144">
        <f t="shared" si="12"/>
        <v>0</v>
      </c>
      <c r="Z396" s="144">
        <v>0</v>
      </c>
      <c r="AA396" s="145">
        <f t="shared" si="13"/>
        <v>0</v>
      </c>
      <c r="AR396" s="21" t="s">
        <v>156</v>
      </c>
      <c r="AT396" s="21" t="s">
        <v>152</v>
      </c>
      <c r="AU396" s="21" t="s">
        <v>166</v>
      </c>
      <c r="AY396" s="21" t="s">
        <v>151</v>
      </c>
      <c r="BE396" s="146">
        <f t="shared" si="14"/>
        <v>0</v>
      </c>
      <c r="BF396" s="146">
        <f t="shared" si="15"/>
        <v>0</v>
      </c>
      <c r="BG396" s="146">
        <f t="shared" si="16"/>
        <v>0</v>
      </c>
      <c r="BH396" s="146">
        <f t="shared" si="17"/>
        <v>0</v>
      </c>
      <c r="BI396" s="146">
        <f t="shared" si="18"/>
        <v>0</v>
      </c>
      <c r="BJ396" s="21" t="s">
        <v>21</v>
      </c>
      <c r="BK396" s="146">
        <f t="shared" si="19"/>
        <v>0</v>
      </c>
      <c r="BL396" s="21" t="s">
        <v>156</v>
      </c>
      <c r="BM396" s="21" t="s">
        <v>260</v>
      </c>
    </row>
    <row r="397" spans="2:65" s="1" customFormat="1" ht="22.5" customHeight="1">
      <c r="B397" s="137"/>
      <c r="C397" s="138" t="s">
        <v>563</v>
      </c>
      <c r="D397" s="138" t="s">
        <v>152</v>
      </c>
      <c r="E397" s="139" t="s">
        <v>564</v>
      </c>
      <c r="F397" s="255" t="s">
        <v>565</v>
      </c>
      <c r="G397" s="255"/>
      <c r="H397" s="255"/>
      <c r="I397" s="255"/>
      <c r="J397" s="140" t="s">
        <v>378</v>
      </c>
      <c r="K397" s="141">
        <v>4</v>
      </c>
      <c r="L397" s="256">
        <v>0</v>
      </c>
      <c r="M397" s="256"/>
      <c r="N397" s="256">
        <f t="shared" si="10"/>
        <v>0</v>
      </c>
      <c r="O397" s="256"/>
      <c r="P397" s="256"/>
      <c r="Q397" s="256"/>
      <c r="R397" s="142"/>
      <c r="T397" s="143" t="s">
        <v>5</v>
      </c>
      <c r="U397" s="44" t="s">
        <v>44</v>
      </c>
      <c r="V397" s="144">
        <v>0</v>
      </c>
      <c r="W397" s="144">
        <f t="shared" si="11"/>
        <v>0</v>
      </c>
      <c r="X397" s="144">
        <v>0</v>
      </c>
      <c r="Y397" s="144">
        <f t="shared" si="12"/>
        <v>0</v>
      </c>
      <c r="Z397" s="144">
        <v>0</v>
      </c>
      <c r="AA397" s="145">
        <f t="shared" si="13"/>
        <v>0</v>
      </c>
      <c r="AR397" s="21" t="s">
        <v>156</v>
      </c>
      <c r="AT397" s="21" t="s">
        <v>152</v>
      </c>
      <c r="AU397" s="21" t="s">
        <v>166</v>
      </c>
      <c r="AY397" s="21" t="s">
        <v>151</v>
      </c>
      <c r="BE397" s="146">
        <f t="shared" si="14"/>
        <v>0</v>
      </c>
      <c r="BF397" s="146">
        <f t="shared" si="15"/>
        <v>0</v>
      </c>
      <c r="BG397" s="146">
        <f t="shared" si="16"/>
        <v>0</v>
      </c>
      <c r="BH397" s="146">
        <f t="shared" si="17"/>
        <v>0</v>
      </c>
      <c r="BI397" s="146">
        <f t="shared" si="18"/>
        <v>0</v>
      </c>
      <c r="BJ397" s="21" t="s">
        <v>21</v>
      </c>
      <c r="BK397" s="146">
        <f t="shared" si="19"/>
        <v>0</v>
      </c>
      <c r="BL397" s="21" t="s">
        <v>156</v>
      </c>
      <c r="BM397" s="21" t="s">
        <v>272</v>
      </c>
    </row>
    <row r="398" spans="2:65" s="1" customFormat="1" ht="22.5" customHeight="1">
      <c r="B398" s="137"/>
      <c r="C398" s="138" t="s">
        <v>566</v>
      </c>
      <c r="D398" s="138" t="s">
        <v>152</v>
      </c>
      <c r="E398" s="139" t="s">
        <v>567</v>
      </c>
      <c r="F398" s="255" t="s">
        <v>568</v>
      </c>
      <c r="G398" s="255"/>
      <c r="H398" s="255"/>
      <c r="I398" s="255"/>
      <c r="J398" s="140" t="s">
        <v>378</v>
      </c>
      <c r="K398" s="141">
        <v>4</v>
      </c>
      <c r="L398" s="256">
        <v>0</v>
      </c>
      <c r="M398" s="256"/>
      <c r="N398" s="256">
        <f t="shared" si="10"/>
        <v>0</v>
      </c>
      <c r="O398" s="256"/>
      <c r="P398" s="256"/>
      <c r="Q398" s="256"/>
      <c r="R398" s="142"/>
      <c r="T398" s="143" t="s">
        <v>5</v>
      </c>
      <c r="U398" s="44" t="s">
        <v>44</v>
      </c>
      <c r="V398" s="144">
        <v>0</v>
      </c>
      <c r="W398" s="144">
        <f t="shared" si="11"/>
        <v>0</v>
      </c>
      <c r="X398" s="144">
        <v>0</v>
      </c>
      <c r="Y398" s="144">
        <f t="shared" si="12"/>
        <v>0</v>
      </c>
      <c r="Z398" s="144">
        <v>0</v>
      </c>
      <c r="AA398" s="145">
        <f t="shared" si="13"/>
        <v>0</v>
      </c>
      <c r="AR398" s="21" t="s">
        <v>156</v>
      </c>
      <c r="AT398" s="21" t="s">
        <v>152</v>
      </c>
      <c r="AU398" s="21" t="s">
        <v>166</v>
      </c>
      <c r="AY398" s="21" t="s">
        <v>151</v>
      </c>
      <c r="BE398" s="146">
        <f t="shared" si="14"/>
        <v>0</v>
      </c>
      <c r="BF398" s="146">
        <f t="shared" si="15"/>
        <v>0</v>
      </c>
      <c r="BG398" s="146">
        <f t="shared" si="16"/>
        <v>0</v>
      </c>
      <c r="BH398" s="146">
        <f t="shared" si="17"/>
        <v>0</v>
      </c>
      <c r="BI398" s="146">
        <f t="shared" si="18"/>
        <v>0</v>
      </c>
      <c r="BJ398" s="21" t="s">
        <v>21</v>
      </c>
      <c r="BK398" s="146">
        <f t="shared" si="19"/>
        <v>0</v>
      </c>
      <c r="BL398" s="21" t="s">
        <v>156</v>
      </c>
      <c r="BM398" s="21" t="s">
        <v>282</v>
      </c>
    </row>
    <row r="399" spans="2:63" s="9" customFormat="1" ht="22.35" customHeight="1">
      <c r="B399" s="126"/>
      <c r="C399" s="127"/>
      <c r="D399" s="136" t="s">
        <v>122</v>
      </c>
      <c r="E399" s="136"/>
      <c r="F399" s="136"/>
      <c r="G399" s="136"/>
      <c r="H399" s="136"/>
      <c r="I399" s="136"/>
      <c r="J399" s="136"/>
      <c r="K399" s="136"/>
      <c r="L399" s="136"/>
      <c r="M399" s="136"/>
      <c r="N399" s="271">
        <f>BK399</f>
        <v>0</v>
      </c>
      <c r="O399" s="272"/>
      <c r="P399" s="272"/>
      <c r="Q399" s="272"/>
      <c r="R399" s="129"/>
      <c r="T399" s="130"/>
      <c r="U399" s="127"/>
      <c r="V399" s="127"/>
      <c r="W399" s="131">
        <f>SUM(W400:W401)</f>
        <v>0</v>
      </c>
      <c r="X399" s="127"/>
      <c r="Y399" s="131">
        <f>SUM(Y400:Y401)</f>
        <v>0</v>
      </c>
      <c r="Z399" s="127"/>
      <c r="AA399" s="132">
        <f>SUM(AA400:AA401)</f>
        <v>0</v>
      </c>
      <c r="AR399" s="133" t="s">
        <v>21</v>
      </c>
      <c r="AT399" s="134" t="s">
        <v>78</v>
      </c>
      <c r="AU399" s="134" t="s">
        <v>96</v>
      </c>
      <c r="AY399" s="133" t="s">
        <v>151</v>
      </c>
      <c r="BK399" s="135">
        <f>SUM(BK400:BK401)</f>
        <v>0</v>
      </c>
    </row>
    <row r="400" spans="2:65" s="1" customFormat="1" ht="22.5" customHeight="1">
      <c r="B400" s="137"/>
      <c r="C400" s="138" t="s">
        <v>569</v>
      </c>
      <c r="D400" s="138" t="s">
        <v>152</v>
      </c>
      <c r="E400" s="139" t="s">
        <v>570</v>
      </c>
      <c r="F400" s="255" t="s">
        <v>571</v>
      </c>
      <c r="G400" s="255"/>
      <c r="H400" s="255"/>
      <c r="I400" s="255"/>
      <c r="J400" s="140" t="s">
        <v>186</v>
      </c>
      <c r="K400" s="141">
        <v>55</v>
      </c>
      <c r="L400" s="256">
        <v>0</v>
      </c>
      <c r="M400" s="256"/>
      <c r="N400" s="256">
        <f>ROUND(L400*K400,2)</f>
        <v>0</v>
      </c>
      <c r="O400" s="256"/>
      <c r="P400" s="256"/>
      <c r="Q400" s="256"/>
      <c r="R400" s="142"/>
      <c r="T400" s="143" t="s">
        <v>5</v>
      </c>
      <c r="U400" s="44" t="s">
        <v>44</v>
      </c>
      <c r="V400" s="144">
        <v>0</v>
      </c>
      <c r="W400" s="144">
        <f>V400*K400</f>
        <v>0</v>
      </c>
      <c r="X400" s="144">
        <v>0</v>
      </c>
      <c r="Y400" s="144">
        <f>X400*K400</f>
        <v>0</v>
      </c>
      <c r="Z400" s="144">
        <v>0</v>
      </c>
      <c r="AA400" s="145">
        <f>Z400*K400</f>
        <v>0</v>
      </c>
      <c r="AR400" s="21" t="s">
        <v>156</v>
      </c>
      <c r="AT400" s="21" t="s">
        <v>152</v>
      </c>
      <c r="AU400" s="21" t="s">
        <v>166</v>
      </c>
      <c r="AY400" s="21" t="s">
        <v>151</v>
      </c>
      <c r="BE400" s="146">
        <f>IF(U400="základní",N400,0)</f>
        <v>0</v>
      </c>
      <c r="BF400" s="146">
        <f>IF(U400="snížená",N400,0)</f>
        <v>0</v>
      </c>
      <c r="BG400" s="146">
        <f>IF(U400="zákl. přenesená",N400,0)</f>
        <v>0</v>
      </c>
      <c r="BH400" s="146">
        <f>IF(U400="sníž. přenesená",N400,0)</f>
        <v>0</v>
      </c>
      <c r="BI400" s="146">
        <f>IF(U400="nulová",N400,0)</f>
        <v>0</v>
      </c>
      <c r="BJ400" s="21" t="s">
        <v>21</v>
      </c>
      <c r="BK400" s="146">
        <f>ROUND(L400*K400,2)</f>
        <v>0</v>
      </c>
      <c r="BL400" s="21" t="s">
        <v>156</v>
      </c>
      <c r="BM400" s="21" t="s">
        <v>293</v>
      </c>
    </row>
    <row r="401" spans="2:65" s="1" customFormat="1" ht="22.5" customHeight="1">
      <c r="B401" s="137"/>
      <c r="C401" s="138" t="s">
        <v>572</v>
      </c>
      <c r="D401" s="138" t="s">
        <v>152</v>
      </c>
      <c r="E401" s="139" t="s">
        <v>573</v>
      </c>
      <c r="F401" s="255" t="s">
        <v>574</v>
      </c>
      <c r="G401" s="255"/>
      <c r="H401" s="255"/>
      <c r="I401" s="255"/>
      <c r="J401" s="140" t="s">
        <v>186</v>
      </c>
      <c r="K401" s="141">
        <v>32</v>
      </c>
      <c r="L401" s="256">
        <v>0</v>
      </c>
      <c r="M401" s="256"/>
      <c r="N401" s="256">
        <f>ROUND(L401*K401,2)</f>
        <v>0</v>
      </c>
      <c r="O401" s="256"/>
      <c r="P401" s="256"/>
      <c r="Q401" s="256"/>
      <c r="R401" s="142"/>
      <c r="T401" s="143" t="s">
        <v>5</v>
      </c>
      <c r="U401" s="44" t="s">
        <v>44</v>
      </c>
      <c r="V401" s="144">
        <v>0</v>
      </c>
      <c r="W401" s="144">
        <f>V401*K401</f>
        <v>0</v>
      </c>
      <c r="X401" s="144">
        <v>0</v>
      </c>
      <c r="Y401" s="144">
        <f>X401*K401</f>
        <v>0</v>
      </c>
      <c r="Z401" s="144">
        <v>0</v>
      </c>
      <c r="AA401" s="145">
        <f>Z401*K401</f>
        <v>0</v>
      </c>
      <c r="AR401" s="21" t="s">
        <v>156</v>
      </c>
      <c r="AT401" s="21" t="s">
        <v>152</v>
      </c>
      <c r="AU401" s="21" t="s">
        <v>166</v>
      </c>
      <c r="AY401" s="21" t="s">
        <v>151</v>
      </c>
      <c r="BE401" s="146">
        <f>IF(U401="základní",N401,0)</f>
        <v>0</v>
      </c>
      <c r="BF401" s="146">
        <f>IF(U401="snížená",N401,0)</f>
        <v>0</v>
      </c>
      <c r="BG401" s="146">
        <f>IF(U401="zákl. přenesená",N401,0)</f>
        <v>0</v>
      </c>
      <c r="BH401" s="146">
        <f>IF(U401="sníž. přenesená",N401,0)</f>
        <v>0</v>
      </c>
      <c r="BI401" s="146">
        <f>IF(U401="nulová",N401,0)</f>
        <v>0</v>
      </c>
      <c r="BJ401" s="21" t="s">
        <v>21</v>
      </c>
      <c r="BK401" s="146">
        <f>ROUND(L401*K401,2)</f>
        <v>0</v>
      </c>
      <c r="BL401" s="21" t="s">
        <v>156</v>
      </c>
      <c r="BM401" s="21" t="s">
        <v>302</v>
      </c>
    </row>
    <row r="402" spans="2:63" s="9" customFormat="1" ht="22.35" customHeight="1">
      <c r="B402" s="126"/>
      <c r="C402" s="127"/>
      <c r="D402" s="136" t="s">
        <v>123</v>
      </c>
      <c r="E402" s="136"/>
      <c r="F402" s="136"/>
      <c r="G402" s="136"/>
      <c r="H402" s="136"/>
      <c r="I402" s="136"/>
      <c r="J402" s="136"/>
      <c r="K402" s="136"/>
      <c r="L402" s="136"/>
      <c r="M402" s="136"/>
      <c r="N402" s="271">
        <f>BK402</f>
        <v>0</v>
      </c>
      <c r="O402" s="272"/>
      <c r="P402" s="272"/>
      <c r="Q402" s="272"/>
      <c r="R402" s="129"/>
      <c r="T402" s="130"/>
      <c r="U402" s="127"/>
      <c r="V402" s="127"/>
      <c r="W402" s="131">
        <f>SUM(W403:W404)</f>
        <v>0</v>
      </c>
      <c r="X402" s="127"/>
      <c r="Y402" s="131">
        <f>SUM(Y403:Y404)</f>
        <v>0</v>
      </c>
      <c r="Z402" s="127"/>
      <c r="AA402" s="132">
        <f>SUM(AA403:AA404)</f>
        <v>0</v>
      </c>
      <c r="AR402" s="133" t="s">
        <v>21</v>
      </c>
      <c r="AT402" s="134" t="s">
        <v>78</v>
      </c>
      <c r="AU402" s="134" t="s">
        <v>96</v>
      </c>
      <c r="AY402" s="133" t="s">
        <v>151</v>
      </c>
      <c r="BK402" s="135">
        <f>SUM(BK403:BK404)</f>
        <v>0</v>
      </c>
    </row>
    <row r="403" spans="2:65" s="1" customFormat="1" ht="22.5" customHeight="1">
      <c r="B403" s="137"/>
      <c r="C403" s="138" t="s">
        <v>575</v>
      </c>
      <c r="D403" s="138" t="s">
        <v>152</v>
      </c>
      <c r="E403" s="139" t="s">
        <v>576</v>
      </c>
      <c r="F403" s="255" t="s">
        <v>577</v>
      </c>
      <c r="G403" s="255"/>
      <c r="H403" s="255"/>
      <c r="I403" s="255"/>
      <c r="J403" s="140" t="s">
        <v>186</v>
      </c>
      <c r="K403" s="141">
        <v>57.75</v>
      </c>
      <c r="L403" s="256">
        <v>0</v>
      </c>
      <c r="M403" s="256"/>
      <c r="N403" s="256">
        <f>ROUND(L403*K403,2)</f>
        <v>0</v>
      </c>
      <c r="O403" s="256"/>
      <c r="P403" s="256"/>
      <c r="Q403" s="256"/>
      <c r="R403" s="142"/>
      <c r="T403" s="143" t="s">
        <v>5</v>
      </c>
      <c r="U403" s="44" t="s">
        <v>44</v>
      </c>
      <c r="V403" s="144">
        <v>0</v>
      </c>
      <c r="W403" s="144">
        <f>V403*K403</f>
        <v>0</v>
      </c>
      <c r="X403" s="144">
        <v>0</v>
      </c>
      <c r="Y403" s="144">
        <f>X403*K403</f>
        <v>0</v>
      </c>
      <c r="Z403" s="144">
        <v>0</v>
      </c>
      <c r="AA403" s="145">
        <f>Z403*K403</f>
        <v>0</v>
      </c>
      <c r="AR403" s="21" t="s">
        <v>156</v>
      </c>
      <c r="AT403" s="21" t="s">
        <v>152</v>
      </c>
      <c r="AU403" s="21" t="s">
        <v>166</v>
      </c>
      <c r="AY403" s="21" t="s">
        <v>151</v>
      </c>
      <c r="BE403" s="146">
        <f>IF(U403="základní",N403,0)</f>
        <v>0</v>
      </c>
      <c r="BF403" s="146">
        <f>IF(U403="snížená",N403,0)</f>
        <v>0</v>
      </c>
      <c r="BG403" s="146">
        <f>IF(U403="zákl. přenesená",N403,0)</f>
        <v>0</v>
      </c>
      <c r="BH403" s="146">
        <f>IF(U403="sníž. přenesená",N403,0)</f>
        <v>0</v>
      </c>
      <c r="BI403" s="146">
        <f>IF(U403="nulová",N403,0)</f>
        <v>0</v>
      </c>
      <c r="BJ403" s="21" t="s">
        <v>21</v>
      </c>
      <c r="BK403" s="146">
        <f>ROUND(L403*K403,2)</f>
        <v>0</v>
      </c>
      <c r="BL403" s="21" t="s">
        <v>156</v>
      </c>
      <c r="BM403" s="21" t="s">
        <v>312</v>
      </c>
    </row>
    <row r="404" spans="2:65" s="1" customFormat="1" ht="22.5" customHeight="1">
      <c r="B404" s="137"/>
      <c r="C404" s="138" t="s">
        <v>578</v>
      </c>
      <c r="D404" s="138" t="s">
        <v>152</v>
      </c>
      <c r="E404" s="139" t="s">
        <v>579</v>
      </c>
      <c r="F404" s="255" t="s">
        <v>580</v>
      </c>
      <c r="G404" s="255"/>
      <c r="H404" s="255"/>
      <c r="I404" s="255"/>
      <c r="J404" s="140" t="s">
        <v>186</v>
      </c>
      <c r="K404" s="141">
        <v>33.6</v>
      </c>
      <c r="L404" s="256">
        <v>0</v>
      </c>
      <c r="M404" s="256"/>
      <c r="N404" s="256">
        <f>ROUND(L404*K404,2)</f>
        <v>0</v>
      </c>
      <c r="O404" s="256"/>
      <c r="P404" s="256"/>
      <c r="Q404" s="256"/>
      <c r="R404" s="142"/>
      <c r="T404" s="143" t="s">
        <v>5</v>
      </c>
      <c r="U404" s="44" t="s">
        <v>44</v>
      </c>
      <c r="V404" s="144">
        <v>0</v>
      </c>
      <c r="W404" s="144">
        <f>V404*K404</f>
        <v>0</v>
      </c>
      <c r="X404" s="144">
        <v>0</v>
      </c>
      <c r="Y404" s="144">
        <f>X404*K404</f>
        <v>0</v>
      </c>
      <c r="Z404" s="144">
        <v>0</v>
      </c>
      <c r="AA404" s="145">
        <f>Z404*K404</f>
        <v>0</v>
      </c>
      <c r="AR404" s="21" t="s">
        <v>156</v>
      </c>
      <c r="AT404" s="21" t="s">
        <v>152</v>
      </c>
      <c r="AU404" s="21" t="s">
        <v>166</v>
      </c>
      <c r="AY404" s="21" t="s">
        <v>151</v>
      </c>
      <c r="BE404" s="146">
        <f>IF(U404="základní",N404,0)</f>
        <v>0</v>
      </c>
      <c r="BF404" s="146">
        <f>IF(U404="snížená",N404,0)</f>
        <v>0</v>
      </c>
      <c r="BG404" s="146">
        <f>IF(U404="zákl. přenesená",N404,0)</f>
        <v>0</v>
      </c>
      <c r="BH404" s="146">
        <f>IF(U404="sníž. přenesená",N404,0)</f>
        <v>0</v>
      </c>
      <c r="BI404" s="146">
        <f>IF(U404="nulová",N404,0)</f>
        <v>0</v>
      </c>
      <c r="BJ404" s="21" t="s">
        <v>21</v>
      </c>
      <c r="BK404" s="146">
        <f>ROUND(L404*K404,2)</f>
        <v>0</v>
      </c>
      <c r="BL404" s="21" t="s">
        <v>156</v>
      </c>
      <c r="BM404" s="21" t="s">
        <v>322</v>
      </c>
    </row>
    <row r="405" spans="2:63" s="9" customFormat="1" ht="22.35" customHeight="1">
      <c r="B405" s="126"/>
      <c r="C405" s="127"/>
      <c r="D405" s="136" t="s">
        <v>124</v>
      </c>
      <c r="E405" s="136"/>
      <c r="F405" s="136"/>
      <c r="G405" s="136"/>
      <c r="H405" s="136"/>
      <c r="I405" s="136"/>
      <c r="J405" s="136"/>
      <c r="K405" s="136"/>
      <c r="L405" s="136"/>
      <c r="M405" s="136"/>
      <c r="N405" s="271">
        <f>BK405</f>
        <v>0</v>
      </c>
      <c r="O405" s="272"/>
      <c r="P405" s="272"/>
      <c r="Q405" s="272"/>
      <c r="R405" s="129"/>
      <c r="T405" s="130"/>
      <c r="U405" s="127"/>
      <c r="V405" s="127"/>
      <c r="W405" s="131">
        <f>SUM(W406:W407)</f>
        <v>0</v>
      </c>
      <c r="X405" s="127"/>
      <c r="Y405" s="131">
        <f>SUM(Y406:Y407)</f>
        <v>0</v>
      </c>
      <c r="Z405" s="127"/>
      <c r="AA405" s="132">
        <f>SUM(AA406:AA407)</f>
        <v>0</v>
      </c>
      <c r="AR405" s="133" t="s">
        <v>21</v>
      </c>
      <c r="AT405" s="134" t="s">
        <v>78</v>
      </c>
      <c r="AU405" s="134" t="s">
        <v>96</v>
      </c>
      <c r="AY405" s="133" t="s">
        <v>151</v>
      </c>
      <c r="BK405" s="135">
        <f>SUM(BK406:BK407)</f>
        <v>0</v>
      </c>
    </row>
    <row r="406" spans="2:65" s="1" customFormat="1" ht="22.5" customHeight="1">
      <c r="B406" s="137"/>
      <c r="C406" s="138" t="s">
        <v>27</v>
      </c>
      <c r="D406" s="138" t="s">
        <v>152</v>
      </c>
      <c r="E406" s="139" t="s">
        <v>581</v>
      </c>
      <c r="F406" s="255" t="s">
        <v>582</v>
      </c>
      <c r="G406" s="255"/>
      <c r="H406" s="255"/>
      <c r="I406" s="255"/>
      <c r="J406" s="140" t="s">
        <v>186</v>
      </c>
      <c r="K406" s="141">
        <v>45</v>
      </c>
      <c r="L406" s="256">
        <v>0</v>
      </c>
      <c r="M406" s="256"/>
      <c r="N406" s="256">
        <f>ROUND(L406*K406,2)</f>
        <v>0</v>
      </c>
      <c r="O406" s="256"/>
      <c r="P406" s="256"/>
      <c r="Q406" s="256"/>
      <c r="R406" s="142"/>
      <c r="T406" s="143" t="s">
        <v>5</v>
      </c>
      <c r="U406" s="44" t="s">
        <v>44</v>
      </c>
      <c r="V406" s="144">
        <v>0</v>
      </c>
      <c r="W406" s="144">
        <f>V406*K406</f>
        <v>0</v>
      </c>
      <c r="X406" s="144">
        <v>0</v>
      </c>
      <c r="Y406" s="144">
        <f>X406*K406</f>
        <v>0</v>
      </c>
      <c r="Z406" s="144">
        <v>0</v>
      </c>
      <c r="AA406" s="145">
        <f>Z406*K406</f>
        <v>0</v>
      </c>
      <c r="AR406" s="21" t="s">
        <v>156</v>
      </c>
      <c r="AT406" s="21" t="s">
        <v>152</v>
      </c>
      <c r="AU406" s="21" t="s">
        <v>166</v>
      </c>
      <c r="AY406" s="21" t="s">
        <v>151</v>
      </c>
      <c r="BE406" s="146">
        <f>IF(U406="základní",N406,0)</f>
        <v>0</v>
      </c>
      <c r="BF406" s="146">
        <f>IF(U406="snížená",N406,0)</f>
        <v>0</v>
      </c>
      <c r="BG406" s="146">
        <f>IF(U406="zákl. přenesená",N406,0)</f>
        <v>0</v>
      </c>
      <c r="BH406" s="146">
        <f>IF(U406="sníž. přenesená",N406,0)</f>
        <v>0</v>
      </c>
      <c r="BI406" s="146">
        <f>IF(U406="nulová",N406,0)</f>
        <v>0</v>
      </c>
      <c r="BJ406" s="21" t="s">
        <v>21</v>
      </c>
      <c r="BK406" s="146">
        <f>ROUND(L406*K406,2)</f>
        <v>0</v>
      </c>
      <c r="BL406" s="21" t="s">
        <v>156</v>
      </c>
      <c r="BM406" s="21" t="s">
        <v>331</v>
      </c>
    </row>
    <row r="407" spans="2:65" s="1" customFormat="1" ht="22.5" customHeight="1">
      <c r="B407" s="137"/>
      <c r="C407" s="138" t="s">
        <v>583</v>
      </c>
      <c r="D407" s="138" t="s">
        <v>152</v>
      </c>
      <c r="E407" s="139" t="s">
        <v>584</v>
      </c>
      <c r="F407" s="255" t="s">
        <v>585</v>
      </c>
      <c r="G407" s="255"/>
      <c r="H407" s="255"/>
      <c r="I407" s="255"/>
      <c r="J407" s="140" t="s">
        <v>186</v>
      </c>
      <c r="K407" s="141">
        <v>12</v>
      </c>
      <c r="L407" s="256">
        <v>0</v>
      </c>
      <c r="M407" s="256"/>
      <c r="N407" s="256">
        <f>ROUND(L407*K407,2)</f>
        <v>0</v>
      </c>
      <c r="O407" s="256"/>
      <c r="P407" s="256"/>
      <c r="Q407" s="256"/>
      <c r="R407" s="142"/>
      <c r="T407" s="143" t="s">
        <v>5</v>
      </c>
      <c r="U407" s="44" t="s">
        <v>44</v>
      </c>
      <c r="V407" s="144">
        <v>0</v>
      </c>
      <c r="W407" s="144">
        <f>V407*K407</f>
        <v>0</v>
      </c>
      <c r="X407" s="144">
        <v>0</v>
      </c>
      <c r="Y407" s="144">
        <f>X407*K407</f>
        <v>0</v>
      </c>
      <c r="Z407" s="144">
        <v>0</v>
      </c>
      <c r="AA407" s="145">
        <f>Z407*K407</f>
        <v>0</v>
      </c>
      <c r="AR407" s="21" t="s">
        <v>156</v>
      </c>
      <c r="AT407" s="21" t="s">
        <v>152</v>
      </c>
      <c r="AU407" s="21" t="s">
        <v>166</v>
      </c>
      <c r="AY407" s="21" t="s">
        <v>151</v>
      </c>
      <c r="BE407" s="146">
        <f>IF(U407="základní",N407,0)</f>
        <v>0</v>
      </c>
      <c r="BF407" s="146">
        <f>IF(U407="snížená",N407,0)</f>
        <v>0</v>
      </c>
      <c r="BG407" s="146">
        <f>IF(U407="zákl. přenesená",N407,0)</f>
        <v>0</v>
      </c>
      <c r="BH407" s="146">
        <f>IF(U407="sníž. přenesená",N407,0)</f>
        <v>0</v>
      </c>
      <c r="BI407" s="146">
        <f>IF(U407="nulová",N407,0)</f>
        <v>0</v>
      </c>
      <c r="BJ407" s="21" t="s">
        <v>21</v>
      </c>
      <c r="BK407" s="146">
        <f>ROUND(L407*K407,2)</f>
        <v>0</v>
      </c>
      <c r="BL407" s="21" t="s">
        <v>156</v>
      </c>
      <c r="BM407" s="21" t="s">
        <v>340</v>
      </c>
    </row>
    <row r="408" spans="2:63" s="9" customFormat="1" ht="22.35" customHeight="1">
      <c r="B408" s="126"/>
      <c r="C408" s="127"/>
      <c r="D408" s="136" t="s">
        <v>125</v>
      </c>
      <c r="E408" s="136"/>
      <c r="F408" s="136"/>
      <c r="G408" s="136"/>
      <c r="H408" s="136"/>
      <c r="I408" s="136"/>
      <c r="J408" s="136"/>
      <c r="K408" s="136"/>
      <c r="L408" s="136"/>
      <c r="M408" s="136"/>
      <c r="N408" s="271">
        <f>BK408</f>
        <v>0</v>
      </c>
      <c r="O408" s="272"/>
      <c r="P408" s="272"/>
      <c r="Q408" s="272"/>
      <c r="R408" s="129"/>
      <c r="T408" s="130"/>
      <c r="U408" s="127"/>
      <c r="V408" s="127"/>
      <c r="W408" s="131">
        <f>SUM(W409:W410)</f>
        <v>0</v>
      </c>
      <c r="X408" s="127"/>
      <c r="Y408" s="131">
        <f>SUM(Y409:Y410)</f>
        <v>0</v>
      </c>
      <c r="Z408" s="127"/>
      <c r="AA408" s="132">
        <f>SUM(AA409:AA410)</f>
        <v>0</v>
      </c>
      <c r="AR408" s="133" t="s">
        <v>21</v>
      </c>
      <c r="AT408" s="134" t="s">
        <v>78</v>
      </c>
      <c r="AU408" s="134" t="s">
        <v>96</v>
      </c>
      <c r="AY408" s="133" t="s">
        <v>151</v>
      </c>
      <c r="BK408" s="135">
        <f>SUM(BK409:BK410)</f>
        <v>0</v>
      </c>
    </row>
    <row r="409" spans="2:65" s="1" customFormat="1" ht="22.5" customHeight="1">
      <c r="B409" s="137"/>
      <c r="C409" s="138" t="s">
        <v>586</v>
      </c>
      <c r="D409" s="138" t="s">
        <v>152</v>
      </c>
      <c r="E409" s="139" t="s">
        <v>587</v>
      </c>
      <c r="F409" s="255" t="s">
        <v>588</v>
      </c>
      <c r="G409" s="255"/>
      <c r="H409" s="255"/>
      <c r="I409" s="255"/>
      <c r="J409" s="140" t="s">
        <v>186</v>
      </c>
      <c r="K409" s="141">
        <v>12.6</v>
      </c>
      <c r="L409" s="256">
        <v>0</v>
      </c>
      <c r="M409" s="256"/>
      <c r="N409" s="256">
        <f>ROUND(L409*K409,2)</f>
        <v>0</v>
      </c>
      <c r="O409" s="256"/>
      <c r="P409" s="256"/>
      <c r="Q409" s="256"/>
      <c r="R409" s="142"/>
      <c r="T409" s="143" t="s">
        <v>5</v>
      </c>
      <c r="U409" s="44" t="s">
        <v>44</v>
      </c>
      <c r="V409" s="144">
        <v>0</v>
      </c>
      <c r="W409" s="144">
        <f>V409*K409</f>
        <v>0</v>
      </c>
      <c r="X409" s="144">
        <v>0</v>
      </c>
      <c r="Y409" s="144">
        <f>X409*K409</f>
        <v>0</v>
      </c>
      <c r="Z409" s="144">
        <v>0</v>
      </c>
      <c r="AA409" s="145">
        <f>Z409*K409</f>
        <v>0</v>
      </c>
      <c r="AR409" s="21" t="s">
        <v>156</v>
      </c>
      <c r="AT409" s="21" t="s">
        <v>152</v>
      </c>
      <c r="AU409" s="21" t="s">
        <v>166</v>
      </c>
      <c r="AY409" s="21" t="s">
        <v>151</v>
      </c>
      <c r="BE409" s="146">
        <f>IF(U409="základní",N409,0)</f>
        <v>0</v>
      </c>
      <c r="BF409" s="146">
        <f>IF(U409="snížená",N409,0)</f>
        <v>0</v>
      </c>
      <c r="BG409" s="146">
        <f>IF(U409="zákl. přenesená",N409,0)</f>
        <v>0</v>
      </c>
      <c r="BH409" s="146">
        <f>IF(U409="sníž. přenesená",N409,0)</f>
        <v>0</v>
      </c>
      <c r="BI409" s="146">
        <f>IF(U409="nulová",N409,0)</f>
        <v>0</v>
      </c>
      <c r="BJ409" s="21" t="s">
        <v>21</v>
      </c>
      <c r="BK409" s="146">
        <f>ROUND(L409*K409,2)</f>
        <v>0</v>
      </c>
      <c r="BL409" s="21" t="s">
        <v>156</v>
      </c>
      <c r="BM409" s="21" t="s">
        <v>349</v>
      </c>
    </row>
    <row r="410" spans="2:65" s="1" customFormat="1" ht="22.5" customHeight="1">
      <c r="B410" s="137"/>
      <c r="C410" s="138" t="s">
        <v>589</v>
      </c>
      <c r="D410" s="138" t="s">
        <v>152</v>
      </c>
      <c r="E410" s="139" t="s">
        <v>590</v>
      </c>
      <c r="F410" s="255" t="s">
        <v>591</v>
      </c>
      <c r="G410" s="255"/>
      <c r="H410" s="255"/>
      <c r="I410" s="255"/>
      <c r="J410" s="140" t="s">
        <v>300</v>
      </c>
      <c r="K410" s="141">
        <v>47.25</v>
      </c>
      <c r="L410" s="256">
        <v>0</v>
      </c>
      <c r="M410" s="256"/>
      <c r="N410" s="256">
        <f>ROUND(L410*K410,2)</f>
        <v>0</v>
      </c>
      <c r="O410" s="256"/>
      <c r="P410" s="256"/>
      <c r="Q410" s="256"/>
      <c r="R410" s="142"/>
      <c r="T410" s="143" t="s">
        <v>5</v>
      </c>
      <c r="U410" s="44" t="s">
        <v>44</v>
      </c>
      <c r="V410" s="144">
        <v>0</v>
      </c>
      <c r="W410" s="144">
        <f>V410*K410</f>
        <v>0</v>
      </c>
      <c r="X410" s="144">
        <v>0</v>
      </c>
      <c r="Y410" s="144">
        <f>X410*K410</f>
        <v>0</v>
      </c>
      <c r="Z410" s="144">
        <v>0</v>
      </c>
      <c r="AA410" s="145">
        <f>Z410*K410</f>
        <v>0</v>
      </c>
      <c r="AR410" s="21" t="s">
        <v>156</v>
      </c>
      <c r="AT410" s="21" t="s">
        <v>152</v>
      </c>
      <c r="AU410" s="21" t="s">
        <v>166</v>
      </c>
      <c r="AY410" s="21" t="s">
        <v>151</v>
      </c>
      <c r="BE410" s="146">
        <f>IF(U410="základní",N410,0)</f>
        <v>0</v>
      </c>
      <c r="BF410" s="146">
        <f>IF(U410="snížená",N410,0)</f>
        <v>0</v>
      </c>
      <c r="BG410" s="146">
        <f>IF(U410="zákl. přenesená",N410,0)</f>
        <v>0</v>
      </c>
      <c r="BH410" s="146">
        <f>IF(U410="sníž. přenesená",N410,0)</f>
        <v>0</v>
      </c>
      <c r="BI410" s="146">
        <f>IF(U410="nulová",N410,0)</f>
        <v>0</v>
      </c>
      <c r="BJ410" s="21" t="s">
        <v>21</v>
      </c>
      <c r="BK410" s="146">
        <f>ROUND(L410*K410,2)</f>
        <v>0</v>
      </c>
      <c r="BL410" s="21" t="s">
        <v>156</v>
      </c>
      <c r="BM410" s="21" t="s">
        <v>358</v>
      </c>
    </row>
    <row r="411" spans="2:63" s="9" customFormat="1" ht="22.35" customHeight="1">
      <c r="B411" s="126"/>
      <c r="C411" s="127"/>
      <c r="D411" s="136" t="s">
        <v>126</v>
      </c>
      <c r="E411" s="136"/>
      <c r="F411" s="136"/>
      <c r="G411" s="136"/>
      <c r="H411" s="136"/>
      <c r="I411" s="136"/>
      <c r="J411" s="136"/>
      <c r="K411" s="136"/>
      <c r="L411" s="136"/>
      <c r="M411" s="136"/>
      <c r="N411" s="271">
        <f>BK411</f>
        <v>0</v>
      </c>
      <c r="O411" s="272"/>
      <c r="P411" s="272"/>
      <c r="Q411" s="272"/>
      <c r="R411" s="129"/>
      <c r="T411" s="130"/>
      <c r="U411" s="127"/>
      <c r="V411" s="127"/>
      <c r="W411" s="131">
        <f>W412</f>
        <v>0</v>
      </c>
      <c r="X411" s="127"/>
      <c r="Y411" s="131">
        <f>Y412</f>
        <v>0</v>
      </c>
      <c r="Z411" s="127"/>
      <c r="AA411" s="132">
        <f>AA412</f>
        <v>0</v>
      </c>
      <c r="AR411" s="133" t="s">
        <v>21</v>
      </c>
      <c r="AT411" s="134" t="s">
        <v>78</v>
      </c>
      <c r="AU411" s="134" t="s">
        <v>96</v>
      </c>
      <c r="AY411" s="133" t="s">
        <v>151</v>
      </c>
      <c r="BK411" s="135">
        <f>BK412</f>
        <v>0</v>
      </c>
    </row>
    <row r="412" spans="2:65" s="1" customFormat="1" ht="22.5" customHeight="1">
      <c r="B412" s="137"/>
      <c r="C412" s="138" t="s">
        <v>592</v>
      </c>
      <c r="D412" s="138" t="s">
        <v>152</v>
      </c>
      <c r="E412" s="139" t="s">
        <v>593</v>
      </c>
      <c r="F412" s="255" t="s">
        <v>594</v>
      </c>
      <c r="G412" s="255"/>
      <c r="H412" s="255"/>
      <c r="I412" s="255"/>
      <c r="J412" s="140" t="s">
        <v>378</v>
      </c>
      <c r="K412" s="141">
        <v>4</v>
      </c>
      <c r="L412" s="256">
        <v>0</v>
      </c>
      <c r="M412" s="256"/>
      <c r="N412" s="256">
        <f>ROUND(L412*K412,2)</f>
        <v>0</v>
      </c>
      <c r="O412" s="256"/>
      <c r="P412" s="256"/>
      <c r="Q412" s="256"/>
      <c r="R412" s="142"/>
      <c r="T412" s="143" t="s">
        <v>5</v>
      </c>
      <c r="U412" s="44" t="s">
        <v>44</v>
      </c>
      <c r="V412" s="144">
        <v>0</v>
      </c>
      <c r="W412" s="144">
        <f>V412*K412</f>
        <v>0</v>
      </c>
      <c r="X412" s="144">
        <v>0</v>
      </c>
      <c r="Y412" s="144">
        <f>X412*K412</f>
        <v>0</v>
      </c>
      <c r="Z412" s="144">
        <v>0</v>
      </c>
      <c r="AA412" s="145">
        <f>Z412*K412</f>
        <v>0</v>
      </c>
      <c r="AR412" s="21" t="s">
        <v>156</v>
      </c>
      <c r="AT412" s="21" t="s">
        <v>152</v>
      </c>
      <c r="AU412" s="21" t="s">
        <v>166</v>
      </c>
      <c r="AY412" s="21" t="s">
        <v>151</v>
      </c>
      <c r="BE412" s="146">
        <f>IF(U412="základní",N412,0)</f>
        <v>0</v>
      </c>
      <c r="BF412" s="146">
        <f>IF(U412="snížená",N412,0)</f>
        <v>0</v>
      </c>
      <c r="BG412" s="146">
        <f>IF(U412="zákl. přenesená",N412,0)</f>
        <v>0</v>
      </c>
      <c r="BH412" s="146">
        <f>IF(U412="sníž. přenesená",N412,0)</f>
        <v>0</v>
      </c>
      <c r="BI412" s="146">
        <f>IF(U412="nulová",N412,0)</f>
        <v>0</v>
      </c>
      <c r="BJ412" s="21" t="s">
        <v>21</v>
      </c>
      <c r="BK412" s="146">
        <f>ROUND(L412*K412,2)</f>
        <v>0</v>
      </c>
      <c r="BL412" s="21" t="s">
        <v>156</v>
      </c>
      <c r="BM412" s="21" t="s">
        <v>366</v>
      </c>
    </row>
    <row r="413" spans="2:63" s="9" customFormat="1" ht="22.35" customHeight="1">
      <c r="B413" s="126"/>
      <c r="C413" s="127"/>
      <c r="D413" s="136" t="s">
        <v>127</v>
      </c>
      <c r="E413" s="136"/>
      <c r="F413" s="136"/>
      <c r="G413" s="136"/>
      <c r="H413" s="136"/>
      <c r="I413" s="136"/>
      <c r="J413" s="136"/>
      <c r="K413" s="136"/>
      <c r="L413" s="136"/>
      <c r="M413" s="136"/>
      <c r="N413" s="271">
        <f>BK413</f>
        <v>0</v>
      </c>
      <c r="O413" s="272"/>
      <c r="P413" s="272"/>
      <c r="Q413" s="272"/>
      <c r="R413" s="129"/>
      <c r="T413" s="130"/>
      <c r="U413" s="127"/>
      <c r="V413" s="127"/>
      <c r="W413" s="131">
        <f>W414</f>
        <v>0</v>
      </c>
      <c r="X413" s="127"/>
      <c r="Y413" s="131">
        <f>Y414</f>
        <v>0</v>
      </c>
      <c r="Z413" s="127"/>
      <c r="AA413" s="132">
        <f>AA414</f>
        <v>0</v>
      </c>
      <c r="AR413" s="133" t="s">
        <v>21</v>
      </c>
      <c r="AT413" s="134" t="s">
        <v>78</v>
      </c>
      <c r="AU413" s="134" t="s">
        <v>96</v>
      </c>
      <c r="AY413" s="133" t="s">
        <v>151</v>
      </c>
      <c r="BK413" s="135">
        <f>BK414</f>
        <v>0</v>
      </c>
    </row>
    <row r="414" spans="2:65" s="1" customFormat="1" ht="22.5" customHeight="1">
      <c r="B414" s="137"/>
      <c r="C414" s="138" t="s">
        <v>595</v>
      </c>
      <c r="D414" s="138" t="s">
        <v>152</v>
      </c>
      <c r="E414" s="139" t="s">
        <v>596</v>
      </c>
      <c r="F414" s="255" t="s">
        <v>597</v>
      </c>
      <c r="G414" s="255"/>
      <c r="H414" s="255"/>
      <c r="I414" s="255"/>
      <c r="J414" s="140" t="s">
        <v>378</v>
      </c>
      <c r="K414" s="141">
        <v>4</v>
      </c>
      <c r="L414" s="256">
        <v>0</v>
      </c>
      <c r="M414" s="256"/>
      <c r="N414" s="256">
        <f>ROUND(L414*K414,2)</f>
        <v>0</v>
      </c>
      <c r="O414" s="256"/>
      <c r="P414" s="256"/>
      <c r="Q414" s="256"/>
      <c r="R414" s="142"/>
      <c r="T414" s="143" t="s">
        <v>5</v>
      </c>
      <c r="U414" s="44" t="s">
        <v>44</v>
      </c>
      <c r="V414" s="144">
        <v>0</v>
      </c>
      <c r="W414" s="144">
        <f>V414*K414</f>
        <v>0</v>
      </c>
      <c r="X414" s="144">
        <v>0</v>
      </c>
      <c r="Y414" s="144">
        <f>X414*K414</f>
        <v>0</v>
      </c>
      <c r="Z414" s="144">
        <v>0</v>
      </c>
      <c r="AA414" s="145">
        <f>Z414*K414</f>
        <v>0</v>
      </c>
      <c r="AR414" s="21" t="s">
        <v>156</v>
      </c>
      <c r="AT414" s="21" t="s">
        <v>152</v>
      </c>
      <c r="AU414" s="21" t="s">
        <v>166</v>
      </c>
      <c r="AY414" s="21" t="s">
        <v>151</v>
      </c>
      <c r="BE414" s="146">
        <f>IF(U414="základní",N414,0)</f>
        <v>0</v>
      </c>
      <c r="BF414" s="146">
        <f>IF(U414="snížená",N414,0)</f>
        <v>0</v>
      </c>
      <c r="BG414" s="146">
        <f>IF(U414="zákl. přenesená",N414,0)</f>
        <v>0</v>
      </c>
      <c r="BH414" s="146">
        <f>IF(U414="sníž. přenesená",N414,0)</f>
        <v>0</v>
      </c>
      <c r="BI414" s="146">
        <f>IF(U414="nulová",N414,0)</f>
        <v>0</v>
      </c>
      <c r="BJ414" s="21" t="s">
        <v>21</v>
      </c>
      <c r="BK414" s="146">
        <f>ROUND(L414*K414,2)</f>
        <v>0</v>
      </c>
      <c r="BL414" s="21" t="s">
        <v>156</v>
      </c>
      <c r="BM414" s="21" t="s">
        <v>375</v>
      </c>
    </row>
    <row r="415" spans="2:63" s="9" customFormat="1" ht="22.35" customHeight="1">
      <c r="B415" s="126"/>
      <c r="C415" s="127"/>
      <c r="D415" s="136" t="s">
        <v>128</v>
      </c>
      <c r="E415" s="136"/>
      <c r="F415" s="136"/>
      <c r="G415" s="136"/>
      <c r="H415" s="136"/>
      <c r="I415" s="136"/>
      <c r="J415" s="136"/>
      <c r="K415" s="136"/>
      <c r="L415" s="136"/>
      <c r="M415" s="136"/>
      <c r="N415" s="271">
        <f>BK415</f>
        <v>0</v>
      </c>
      <c r="O415" s="272"/>
      <c r="P415" s="272"/>
      <c r="Q415" s="272"/>
      <c r="R415" s="129"/>
      <c r="T415" s="130"/>
      <c r="U415" s="127"/>
      <c r="V415" s="127"/>
      <c r="W415" s="131">
        <f>W416</f>
        <v>0</v>
      </c>
      <c r="X415" s="127"/>
      <c r="Y415" s="131">
        <f>Y416</f>
        <v>0</v>
      </c>
      <c r="Z415" s="127"/>
      <c r="AA415" s="132">
        <f>AA416</f>
        <v>0</v>
      </c>
      <c r="AR415" s="133" t="s">
        <v>21</v>
      </c>
      <c r="AT415" s="134" t="s">
        <v>78</v>
      </c>
      <c r="AU415" s="134" t="s">
        <v>96</v>
      </c>
      <c r="AY415" s="133" t="s">
        <v>151</v>
      </c>
      <c r="BK415" s="135">
        <f>BK416</f>
        <v>0</v>
      </c>
    </row>
    <row r="416" spans="2:65" s="1" customFormat="1" ht="22.5" customHeight="1">
      <c r="B416" s="137"/>
      <c r="C416" s="138" t="s">
        <v>598</v>
      </c>
      <c r="D416" s="138" t="s">
        <v>152</v>
      </c>
      <c r="E416" s="139" t="s">
        <v>599</v>
      </c>
      <c r="F416" s="255" t="s">
        <v>600</v>
      </c>
      <c r="G416" s="255"/>
      <c r="H416" s="255"/>
      <c r="I416" s="255"/>
      <c r="J416" s="140" t="s">
        <v>155</v>
      </c>
      <c r="K416" s="141">
        <v>9.6</v>
      </c>
      <c r="L416" s="256">
        <v>0</v>
      </c>
      <c r="M416" s="256"/>
      <c r="N416" s="256">
        <f>ROUND(L416*K416,2)</f>
        <v>0</v>
      </c>
      <c r="O416" s="256"/>
      <c r="P416" s="256"/>
      <c r="Q416" s="256"/>
      <c r="R416" s="142"/>
      <c r="T416" s="143" t="s">
        <v>5</v>
      </c>
      <c r="U416" s="44" t="s">
        <v>44</v>
      </c>
      <c r="V416" s="144">
        <v>0</v>
      </c>
      <c r="W416" s="144">
        <f>V416*K416</f>
        <v>0</v>
      </c>
      <c r="X416" s="144">
        <v>0</v>
      </c>
      <c r="Y416" s="144">
        <f>X416*K416</f>
        <v>0</v>
      </c>
      <c r="Z416" s="144">
        <v>0</v>
      </c>
      <c r="AA416" s="145">
        <f>Z416*K416</f>
        <v>0</v>
      </c>
      <c r="AR416" s="21" t="s">
        <v>156</v>
      </c>
      <c r="AT416" s="21" t="s">
        <v>152</v>
      </c>
      <c r="AU416" s="21" t="s">
        <v>166</v>
      </c>
      <c r="AY416" s="21" t="s">
        <v>151</v>
      </c>
      <c r="BE416" s="146">
        <f>IF(U416="základní",N416,0)</f>
        <v>0</v>
      </c>
      <c r="BF416" s="146">
        <f>IF(U416="snížená",N416,0)</f>
        <v>0</v>
      </c>
      <c r="BG416" s="146">
        <f>IF(U416="zákl. přenesená",N416,0)</f>
        <v>0</v>
      </c>
      <c r="BH416" s="146">
        <f>IF(U416="sníž. přenesená",N416,0)</f>
        <v>0</v>
      </c>
      <c r="BI416" s="146">
        <f>IF(U416="nulová",N416,0)</f>
        <v>0</v>
      </c>
      <c r="BJ416" s="21" t="s">
        <v>21</v>
      </c>
      <c r="BK416" s="146">
        <f>ROUND(L416*K416,2)</f>
        <v>0</v>
      </c>
      <c r="BL416" s="21" t="s">
        <v>156</v>
      </c>
      <c r="BM416" s="21" t="s">
        <v>384</v>
      </c>
    </row>
    <row r="417" spans="2:63" s="9" customFormat="1" ht="22.35" customHeight="1">
      <c r="B417" s="126"/>
      <c r="C417" s="127"/>
      <c r="D417" s="136" t="s">
        <v>129</v>
      </c>
      <c r="E417" s="136"/>
      <c r="F417" s="136"/>
      <c r="G417" s="136"/>
      <c r="H417" s="136"/>
      <c r="I417" s="136"/>
      <c r="J417" s="136"/>
      <c r="K417" s="136"/>
      <c r="L417" s="136"/>
      <c r="M417" s="136"/>
      <c r="N417" s="271">
        <f>BK417</f>
        <v>0</v>
      </c>
      <c r="O417" s="272"/>
      <c r="P417" s="272"/>
      <c r="Q417" s="272"/>
      <c r="R417" s="129"/>
      <c r="T417" s="130"/>
      <c r="U417" s="127"/>
      <c r="V417" s="127"/>
      <c r="W417" s="131">
        <f>W418</f>
        <v>0</v>
      </c>
      <c r="X417" s="127"/>
      <c r="Y417" s="131">
        <f>Y418</f>
        <v>0</v>
      </c>
      <c r="Z417" s="127"/>
      <c r="AA417" s="132">
        <f>AA418</f>
        <v>0</v>
      </c>
      <c r="AR417" s="133" t="s">
        <v>21</v>
      </c>
      <c r="AT417" s="134" t="s">
        <v>78</v>
      </c>
      <c r="AU417" s="134" t="s">
        <v>96</v>
      </c>
      <c r="AY417" s="133" t="s">
        <v>151</v>
      </c>
      <c r="BK417" s="135">
        <f>BK418</f>
        <v>0</v>
      </c>
    </row>
    <row r="418" spans="2:65" s="1" customFormat="1" ht="22.5" customHeight="1">
      <c r="B418" s="137"/>
      <c r="C418" s="138" t="s">
        <v>601</v>
      </c>
      <c r="D418" s="138" t="s">
        <v>152</v>
      </c>
      <c r="E418" s="139" t="s">
        <v>602</v>
      </c>
      <c r="F418" s="255" t="s">
        <v>603</v>
      </c>
      <c r="G418" s="255"/>
      <c r="H418" s="255"/>
      <c r="I418" s="255"/>
      <c r="J418" s="140" t="s">
        <v>378</v>
      </c>
      <c r="K418" s="141">
        <v>4</v>
      </c>
      <c r="L418" s="256">
        <v>0</v>
      </c>
      <c r="M418" s="256"/>
      <c r="N418" s="256">
        <f>ROUND(L418*K418,2)</f>
        <v>0</v>
      </c>
      <c r="O418" s="256"/>
      <c r="P418" s="256"/>
      <c r="Q418" s="256"/>
      <c r="R418" s="142"/>
      <c r="T418" s="143" t="s">
        <v>5</v>
      </c>
      <c r="U418" s="44" t="s">
        <v>44</v>
      </c>
      <c r="V418" s="144">
        <v>0</v>
      </c>
      <c r="W418" s="144">
        <f>V418*K418</f>
        <v>0</v>
      </c>
      <c r="X418" s="144">
        <v>0</v>
      </c>
      <c r="Y418" s="144">
        <f>X418*K418</f>
        <v>0</v>
      </c>
      <c r="Z418" s="144">
        <v>0</v>
      </c>
      <c r="AA418" s="145">
        <f>Z418*K418</f>
        <v>0</v>
      </c>
      <c r="AR418" s="21" t="s">
        <v>156</v>
      </c>
      <c r="AT418" s="21" t="s">
        <v>152</v>
      </c>
      <c r="AU418" s="21" t="s">
        <v>166</v>
      </c>
      <c r="AY418" s="21" t="s">
        <v>151</v>
      </c>
      <c r="BE418" s="146">
        <f>IF(U418="základní",N418,0)</f>
        <v>0</v>
      </c>
      <c r="BF418" s="146">
        <f>IF(U418="snížená",N418,0)</f>
        <v>0</v>
      </c>
      <c r="BG418" s="146">
        <f>IF(U418="zákl. přenesená",N418,0)</f>
        <v>0</v>
      </c>
      <c r="BH418" s="146">
        <f>IF(U418="sníž. přenesená",N418,0)</f>
        <v>0</v>
      </c>
      <c r="BI418" s="146">
        <f>IF(U418="nulová",N418,0)</f>
        <v>0</v>
      </c>
      <c r="BJ418" s="21" t="s">
        <v>21</v>
      </c>
      <c r="BK418" s="146">
        <f>ROUND(L418*K418,2)</f>
        <v>0</v>
      </c>
      <c r="BL418" s="21" t="s">
        <v>156</v>
      </c>
      <c r="BM418" s="21" t="s">
        <v>392</v>
      </c>
    </row>
    <row r="419" spans="2:63" s="9" customFormat="1" ht="22.35" customHeight="1">
      <c r="B419" s="126"/>
      <c r="C419" s="127"/>
      <c r="D419" s="136" t="s">
        <v>130</v>
      </c>
      <c r="E419" s="136"/>
      <c r="F419" s="136"/>
      <c r="G419" s="136"/>
      <c r="H419" s="136"/>
      <c r="I419" s="136"/>
      <c r="J419" s="136"/>
      <c r="K419" s="136"/>
      <c r="L419" s="136"/>
      <c r="M419" s="136"/>
      <c r="N419" s="271">
        <f>BK419</f>
        <v>0</v>
      </c>
      <c r="O419" s="272"/>
      <c r="P419" s="272"/>
      <c r="Q419" s="272"/>
      <c r="R419" s="129"/>
      <c r="T419" s="130"/>
      <c r="U419" s="127"/>
      <c r="V419" s="127"/>
      <c r="W419" s="131">
        <f>SUM(W420:W432)</f>
        <v>0</v>
      </c>
      <c r="X419" s="127"/>
      <c r="Y419" s="131">
        <f>SUM(Y420:Y432)</f>
        <v>0</v>
      </c>
      <c r="Z419" s="127"/>
      <c r="AA419" s="132">
        <f>SUM(AA420:AA432)</f>
        <v>0</v>
      </c>
      <c r="AR419" s="133" t="s">
        <v>21</v>
      </c>
      <c r="AT419" s="134" t="s">
        <v>78</v>
      </c>
      <c r="AU419" s="134" t="s">
        <v>96</v>
      </c>
      <c r="AY419" s="133" t="s">
        <v>151</v>
      </c>
      <c r="BK419" s="135">
        <f>SUM(BK420:BK432)</f>
        <v>0</v>
      </c>
    </row>
    <row r="420" spans="2:65" s="1" customFormat="1" ht="22.5" customHeight="1">
      <c r="B420" s="137"/>
      <c r="C420" s="138" t="s">
        <v>604</v>
      </c>
      <c r="D420" s="138" t="s">
        <v>152</v>
      </c>
      <c r="E420" s="139" t="s">
        <v>605</v>
      </c>
      <c r="F420" s="255" t="s">
        <v>606</v>
      </c>
      <c r="G420" s="255"/>
      <c r="H420" s="255"/>
      <c r="I420" s="255"/>
      <c r="J420" s="140" t="s">
        <v>607</v>
      </c>
      <c r="K420" s="141">
        <v>0.035</v>
      </c>
      <c r="L420" s="256">
        <v>0</v>
      </c>
      <c r="M420" s="256"/>
      <c r="N420" s="256">
        <f aca="true" t="shared" si="20" ref="N420:N432">ROUND(L420*K420,2)</f>
        <v>0</v>
      </c>
      <c r="O420" s="256"/>
      <c r="P420" s="256"/>
      <c r="Q420" s="256"/>
      <c r="R420" s="142"/>
      <c r="T420" s="143" t="s">
        <v>5</v>
      </c>
      <c r="U420" s="44" t="s">
        <v>44</v>
      </c>
      <c r="V420" s="144">
        <v>0</v>
      </c>
      <c r="W420" s="144">
        <f aca="true" t="shared" si="21" ref="W420:W432">V420*K420</f>
        <v>0</v>
      </c>
      <c r="X420" s="144">
        <v>0</v>
      </c>
      <c r="Y420" s="144">
        <f aca="true" t="shared" si="22" ref="Y420:Y432">X420*K420</f>
        <v>0</v>
      </c>
      <c r="Z420" s="144">
        <v>0</v>
      </c>
      <c r="AA420" s="145">
        <f aca="true" t="shared" si="23" ref="AA420:AA432">Z420*K420</f>
        <v>0</v>
      </c>
      <c r="AR420" s="21" t="s">
        <v>156</v>
      </c>
      <c r="AT420" s="21" t="s">
        <v>152</v>
      </c>
      <c r="AU420" s="21" t="s">
        <v>166</v>
      </c>
      <c r="AY420" s="21" t="s">
        <v>151</v>
      </c>
      <c r="BE420" s="146">
        <f aca="true" t="shared" si="24" ref="BE420:BE432">IF(U420="základní",N420,0)</f>
        <v>0</v>
      </c>
      <c r="BF420" s="146">
        <f aca="true" t="shared" si="25" ref="BF420:BF432">IF(U420="snížená",N420,0)</f>
        <v>0</v>
      </c>
      <c r="BG420" s="146">
        <f aca="true" t="shared" si="26" ref="BG420:BG432">IF(U420="zákl. přenesená",N420,0)</f>
        <v>0</v>
      </c>
      <c r="BH420" s="146">
        <f aca="true" t="shared" si="27" ref="BH420:BH432">IF(U420="sníž. přenesená",N420,0)</f>
        <v>0</v>
      </c>
      <c r="BI420" s="146">
        <f aca="true" t="shared" si="28" ref="BI420:BI432">IF(U420="nulová",N420,0)</f>
        <v>0</v>
      </c>
      <c r="BJ420" s="21" t="s">
        <v>21</v>
      </c>
      <c r="BK420" s="146">
        <f aca="true" t="shared" si="29" ref="BK420:BK432">ROUND(L420*K420,2)</f>
        <v>0</v>
      </c>
      <c r="BL420" s="21" t="s">
        <v>156</v>
      </c>
      <c r="BM420" s="21" t="s">
        <v>400</v>
      </c>
    </row>
    <row r="421" spans="2:65" s="1" customFormat="1" ht="22.5" customHeight="1">
      <c r="B421" s="137"/>
      <c r="C421" s="138" t="s">
        <v>608</v>
      </c>
      <c r="D421" s="138" t="s">
        <v>152</v>
      </c>
      <c r="E421" s="139" t="s">
        <v>609</v>
      </c>
      <c r="F421" s="255" t="s">
        <v>610</v>
      </c>
      <c r="G421" s="255"/>
      <c r="H421" s="255"/>
      <c r="I421" s="255"/>
      <c r="J421" s="140" t="s">
        <v>197</v>
      </c>
      <c r="K421" s="141">
        <v>3</v>
      </c>
      <c r="L421" s="256">
        <v>0</v>
      </c>
      <c r="M421" s="256"/>
      <c r="N421" s="256">
        <f t="shared" si="20"/>
        <v>0</v>
      </c>
      <c r="O421" s="256"/>
      <c r="P421" s="256"/>
      <c r="Q421" s="256"/>
      <c r="R421" s="142"/>
      <c r="T421" s="143" t="s">
        <v>5</v>
      </c>
      <c r="U421" s="44" t="s">
        <v>44</v>
      </c>
      <c r="V421" s="144">
        <v>0</v>
      </c>
      <c r="W421" s="144">
        <f t="shared" si="21"/>
        <v>0</v>
      </c>
      <c r="X421" s="144">
        <v>0</v>
      </c>
      <c r="Y421" s="144">
        <f t="shared" si="22"/>
        <v>0</v>
      </c>
      <c r="Z421" s="144">
        <v>0</v>
      </c>
      <c r="AA421" s="145">
        <f t="shared" si="23"/>
        <v>0</v>
      </c>
      <c r="AR421" s="21" t="s">
        <v>156</v>
      </c>
      <c r="AT421" s="21" t="s">
        <v>152</v>
      </c>
      <c r="AU421" s="21" t="s">
        <v>166</v>
      </c>
      <c r="AY421" s="21" t="s">
        <v>151</v>
      </c>
      <c r="BE421" s="146">
        <f t="shared" si="24"/>
        <v>0</v>
      </c>
      <c r="BF421" s="146">
        <f t="shared" si="25"/>
        <v>0</v>
      </c>
      <c r="BG421" s="146">
        <f t="shared" si="26"/>
        <v>0</v>
      </c>
      <c r="BH421" s="146">
        <f t="shared" si="27"/>
        <v>0</v>
      </c>
      <c r="BI421" s="146">
        <f t="shared" si="28"/>
        <v>0</v>
      </c>
      <c r="BJ421" s="21" t="s">
        <v>21</v>
      </c>
      <c r="BK421" s="146">
        <f t="shared" si="29"/>
        <v>0</v>
      </c>
      <c r="BL421" s="21" t="s">
        <v>156</v>
      </c>
      <c r="BM421" s="21" t="s">
        <v>416</v>
      </c>
    </row>
    <row r="422" spans="2:65" s="1" customFormat="1" ht="22.5" customHeight="1">
      <c r="B422" s="137"/>
      <c r="C422" s="138" t="s">
        <v>611</v>
      </c>
      <c r="D422" s="138" t="s">
        <v>152</v>
      </c>
      <c r="E422" s="139" t="s">
        <v>612</v>
      </c>
      <c r="F422" s="255" t="s">
        <v>613</v>
      </c>
      <c r="G422" s="255"/>
      <c r="H422" s="255"/>
      <c r="I422" s="255"/>
      <c r="J422" s="140" t="s">
        <v>186</v>
      </c>
      <c r="K422" s="141">
        <v>35</v>
      </c>
      <c r="L422" s="256">
        <v>0</v>
      </c>
      <c r="M422" s="256"/>
      <c r="N422" s="256">
        <f t="shared" si="20"/>
        <v>0</v>
      </c>
      <c r="O422" s="256"/>
      <c r="P422" s="256"/>
      <c r="Q422" s="256"/>
      <c r="R422" s="142"/>
      <c r="T422" s="143" t="s">
        <v>5</v>
      </c>
      <c r="U422" s="44" t="s">
        <v>44</v>
      </c>
      <c r="V422" s="144">
        <v>0</v>
      </c>
      <c r="W422" s="144">
        <f t="shared" si="21"/>
        <v>0</v>
      </c>
      <c r="X422" s="144">
        <v>0</v>
      </c>
      <c r="Y422" s="144">
        <f t="shared" si="22"/>
        <v>0</v>
      </c>
      <c r="Z422" s="144">
        <v>0</v>
      </c>
      <c r="AA422" s="145">
        <f t="shared" si="23"/>
        <v>0</v>
      </c>
      <c r="AR422" s="21" t="s">
        <v>156</v>
      </c>
      <c r="AT422" s="21" t="s">
        <v>152</v>
      </c>
      <c r="AU422" s="21" t="s">
        <v>166</v>
      </c>
      <c r="AY422" s="21" t="s">
        <v>151</v>
      </c>
      <c r="BE422" s="146">
        <f t="shared" si="24"/>
        <v>0</v>
      </c>
      <c r="BF422" s="146">
        <f t="shared" si="25"/>
        <v>0</v>
      </c>
      <c r="BG422" s="146">
        <f t="shared" si="26"/>
        <v>0</v>
      </c>
      <c r="BH422" s="146">
        <f t="shared" si="27"/>
        <v>0</v>
      </c>
      <c r="BI422" s="146">
        <f t="shared" si="28"/>
        <v>0</v>
      </c>
      <c r="BJ422" s="21" t="s">
        <v>21</v>
      </c>
      <c r="BK422" s="146">
        <f t="shared" si="29"/>
        <v>0</v>
      </c>
      <c r="BL422" s="21" t="s">
        <v>156</v>
      </c>
      <c r="BM422" s="21" t="s">
        <v>425</v>
      </c>
    </row>
    <row r="423" spans="2:65" s="1" customFormat="1" ht="22.5" customHeight="1">
      <c r="B423" s="137"/>
      <c r="C423" s="138" t="s">
        <v>614</v>
      </c>
      <c r="D423" s="138" t="s">
        <v>152</v>
      </c>
      <c r="E423" s="139" t="s">
        <v>615</v>
      </c>
      <c r="F423" s="255" t="s">
        <v>616</v>
      </c>
      <c r="G423" s="255"/>
      <c r="H423" s="255"/>
      <c r="I423" s="255"/>
      <c r="J423" s="140" t="s">
        <v>378</v>
      </c>
      <c r="K423" s="141">
        <v>4</v>
      </c>
      <c r="L423" s="256">
        <v>0</v>
      </c>
      <c r="M423" s="256"/>
      <c r="N423" s="256">
        <f t="shared" si="20"/>
        <v>0</v>
      </c>
      <c r="O423" s="256"/>
      <c r="P423" s="256"/>
      <c r="Q423" s="256"/>
      <c r="R423" s="142"/>
      <c r="T423" s="143" t="s">
        <v>5</v>
      </c>
      <c r="U423" s="44" t="s">
        <v>44</v>
      </c>
      <c r="V423" s="144">
        <v>0</v>
      </c>
      <c r="W423" s="144">
        <f t="shared" si="21"/>
        <v>0</v>
      </c>
      <c r="X423" s="144">
        <v>0</v>
      </c>
      <c r="Y423" s="144">
        <f t="shared" si="22"/>
        <v>0</v>
      </c>
      <c r="Z423" s="144">
        <v>0</v>
      </c>
      <c r="AA423" s="145">
        <f t="shared" si="23"/>
        <v>0</v>
      </c>
      <c r="AR423" s="21" t="s">
        <v>156</v>
      </c>
      <c r="AT423" s="21" t="s">
        <v>152</v>
      </c>
      <c r="AU423" s="21" t="s">
        <v>166</v>
      </c>
      <c r="AY423" s="21" t="s">
        <v>151</v>
      </c>
      <c r="BE423" s="146">
        <f t="shared" si="24"/>
        <v>0</v>
      </c>
      <c r="BF423" s="146">
        <f t="shared" si="25"/>
        <v>0</v>
      </c>
      <c r="BG423" s="146">
        <f t="shared" si="26"/>
        <v>0</v>
      </c>
      <c r="BH423" s="146">
        <f t="shared" si="27"/>
        <v>0</v>
      </c>
      <c r="BI423" s="146">
        <f t="shared" si="28"/>
        <v>0</v>
      </c>
      <c r="BJ423" s="21" t="s">
        <v>21</v>
      </c>
      <c r="BK423" s="146">
        <f t="shared" si="29"/>
        <v>0</v>
      </c>
      <c r="BL423" s="21" t="s">
        <v>156</v>
      </c>
      <c r="BM423" s="21" t="s">
        <v>433</v>
      </c>
    </row>
    <row r="424" spans="2:65" s="1" customFormat="1" ht="22.5" customHeight="1">
      <c r="B424" s="137"/>
      <c r="C424" s="138" t="s">
        <v>617</v>
      </c>
      <c r="D424" s="138" t="s">
        <v>152</v>
      </c>
      <c r="E424" s="139" t="s">
        <v>618</v>
      </c>
      <c r="F424" s="255" t="s">
        <v>619</v>
      </c>
      <c r="G424" s="255"/>
      <c r="H424" s="255"/>
      <c r="I424" s="255"/>
      <c r="J424" s="140" t="s">
        <v>378</v>
      </c>
      <c r="K424" s="141">
        <v>4</v>
      </c>
      <c r="L424" s="256">
        <v>0</v>
      </c>
      <c r="M424" s="256"/>
      <c r="N424" s="256">
        <f t="shared" si="20"/>
        <v>0</v>
      </c>
      <c r="O424" s="256"/>
      <c r="P424" s="256"/>
      <c r="Q424" s="256"/>
      <c r="R424" s="142"/>
      <c r="T424" s="143" t="s">
        <v>5</v>
      </c>
      <c r="U424" s="44" t="s">
        <v>44</v>
      </c>
      <c r="V424" s="144">
        <v>0</v>
      </c>
      <c r="W424" s="144">
        <f t="shared" si="21"/>
        <v>0</v>
      </c>
      <c r="X424" s="144">
        <v>0</v>
      </c>
      <c r="Y424" s="144">
        <f t="shared" si="22"/>
        <v>0</v>
      </c>
      <c r="Z424" s="144">
        <v>0</v>
      </c>
      <c r="AA424" s="145">
        <f t="shared" si="23"/>
        <v>0</v>
      </c>
      <c r="AR424" s="21" t="s">
        <v>156</v>
      </c>
      <c r="AT424" s="21" t="s">
        <v>152</v>
      </c>
      <c r="AU424" s="21" t="s">
        <v>166</v>
      </c>
      <c r="AY424" s="21" t="s">
        <v>151</v>
      </c>
      <c r="BE424" s="146">
        <f t="shared" si="24"/>
        <v>0</v>
      </c>
      <c r="BF424" s="146">
        <f t="shared" si="25"/>
        <v>0</v>
      </c>
      <c r="BG424" s="146">
        <f t="shared" si="26"/>
        <v>0</v>
      </c>
      <c r="BH424" s="146">
        <f t="shared" si="27"/>
        <v>0</v>
      </c>
      <c r="BI424" s="146">
        <f t="shared" si="28"/>
        <v>0</v>
      </c>
      <c r="BJ424" s="21" t="s">
        <v>21</v>
      </c>
      <c r="BK424" s="146">
        <f t="shared" si="29"/>
        <v>0</v>
      </c>
      <c r="BL424" s="21" t="s">
        <v>156</v>
      </c>
      <c r="BM424" s="21" t="s">
        <v>441</v>
      </c>
    </row>
    <row r="425" spans="2:65" s="1" customFormat="1" ht="22.5" customHeight="1">
      <c r="B425" s="137"/>
      <c r="C425" s="138" t="s">
        <v>620</v>
      </c>
      <c r="D425" s="138" t="s">
        <v>152</v>
      </c>
      <c r="E425" s="139" t="s">
        <v>621</v>
      </c>
      <c r="F425" s="255" t="s">
        <v>622</v>
      </c>
      <c r="G425" s="255"/>
      <c r="H425" s="255"/>
      <c r="I425" s="255"/>
      <c r="J425" s="140" t="s">
        <v>186</v>
      </c>
      <c r="K425" s="141">
        <v>35</v>
      </c>
      <c r="L425" s="256">
        <v>0</v>
      </c>
      <c r="M425" s="256"/>
      <c r="N425" s="256">
        <f t="shared" si="20"/>
        <v>0</v>
      </c>
      <c r="O425" s="256"/>
      <c r="P425" s="256"/>
      <c r="Q425" s="256"/>
      <c r="R425" s="142"/>
      <c r="T425" s="143" t="s">
        <v>5</v>
      </c>
      <c r="U425" s="44" t="s">
        <v>44</v>
      </c>
      <c r="V425" s="144">
        <v>0</v>
      </c>
      <c r="W425" s="144">
        <f t="shared" si="21"/>
        <v>0</v>
      </c>
      <c r="X425" s="144">
        <v>0</v>
      </c>
      <c r="Y425" s="144">
        <f t="shared" si="22"/>
        <v>0</v>
      </c>
      <c r="Z425" s="144">
        <v>0</v>
      </c>
      <c r="AA425" s="145">
        <f t="shared" si="23"/>
        <v>0</v>
      </c>
      <c r="AR425" s="21" t="s">
        <v>156</v>
      </c>
      <c r="AT425" s="21" t="s">
        <v>152</v>
      </c>
      <c r="AU425" s="21" t="s">
        <v>166</v>
      </c>
      <c r="AY425" s="21" t="s">
        <v>151</v>
      </c>
      <c r="BE425" s="146">
        <f t="shared" si="24"/>
        <v>0</v>
      </c>
      <c r="BF425" s="146">
        <f t="shared" si="25"/>
        <v>0</v>
      </c>
      <c r="BG425" s="146">
        <f t="shared" si="26"/>
        <v>0</v>
      </c>
      <c r="BH425" s="146">
        <f t="shared" si="27"/>
        <v>0</v>
      </c>
      <c r="BI425" s="146">
        <f t="shared" si="28"/>
        <v>0</v>
      </c>
      <c r="BJ425" s="21" t="s">
        <v>21</v>
      </c>
      <c r="BK425" s="146">
        <f t="shared" si="29"/>
        <v>0</v>
      </c>
      <c r="BL425" s="21" t="s">
        <v>156</v>
      </c>
      <c r="BM425" s="21" t="s">
        <v>449</v>
      </c>
    </row>
    <row r="426" spans="2:65" s="1" customFormat="1" ht="22.5" customHeight="1">
      <c r="B426" s="137"/>
      <c r="C426" s="138" t="s">
        <v>623</v>
      </c>
      <c r="D426" s="138" t="s">
        <v>152</v>
      </c>
      <c r="E426" s="139" t="s">
        <v>624</v>
      </c>
      <c r="F426" s="255" t="s">
        <v>625</v>
      </c>
      <c r="G426" s="255"/>
      <c r="H426" s="255"/>
      <c r="I426" s="255"/>
      <c r="J426" s="140" t="s">
        <v>197</v>
      </c>
      <c r="K426" s="141">
        <v>3</v>
      </c>
      <c r="L426" s="256">
        <v>0</v>
      </c>
      <c r="M426" s="256"/>
      <c r="N426" s="256">
        <f t="shared" si="20"/>
        <v>0</v>
      </c>
      <c r="O426" s="256"/>
      <c r="P426" s="256"/>
      <c r="Q426" s="256"/>
      <c r="R426" s="142"/>
      <c r="T426" s="143" t="s">
        <v>5</v>
      </c>
      <c r="U426" s="44" t="s">
        <v>44</v>
      </c>
      <c r="V426" s="144">
        <v>0</v>
      </c>
      <c r="W426" s="144">
        <f t="shared" si="21"/>
        <v>0</v>
      </c>
      <c r="X426" s="144">
        <v>0</v>
      </c>
      <c r="Y426" s="144">
        <f t="shared" si="22"/>
        <v>0</v>
      </c>
      <c r="Z426" s="144">
        <v>0</v>
      </c>
      <c r="AA426" s="145">
        <f t="shared" si="23"/>
        <v>0</v>
      </c>
      <c r="AR426" s="21" t="s">
        <v>156</v>
      </c>
      <c r="AT426" s="21" t="s">
        <v>152</v>
      </c>
      <c r="AU426" s="21" t="s">
        <v>166</v>
      </c>
      <c r="AY426" s="21" t="s">
        <v>151</v>
      </c>
      <c r="BE426" s="146">
        <f t="shared" si="24"/>
        <v>0</v>
      </c>
      <c r="BF426" s="146">
        <f t="shared" si="25"/>
        <v>0</v>
      </c>
      <c r="BG426" s="146">
        <f t="shared" si="26"/>
        <v>0</v>
      </c>
      <c r="BH426" s="146">
        <f t="shared" si="27"/>
        <v>0</v>
      </c>
      <c r="BI426" s="146">
        <f t="shared" si="28"/>
        <v>0</v>
      </c>
      <c r="BJ426" s="21" t="s">
        <v>21</v>
      </c>
      <c r="BK426" s="146">
        <f t="shared" si="29"/>
        <v>0</v>
      </c>
      <c r="BL426" s="21" t="s">
        <v>156</v>
      </c>
      <c r="BM426" s="21" t="s">
        <v>457</v>
      </c>
    </row>
    <row r="427" spans="2:65" s="1" customFormat="1" ht="22.5" customHeight="1">
      <c r="B427" s="137"/>
      <c r="C427" s="138" t="s">
        <v>626</v>
      </c>
      <c r="D427" s="138" t="s">
        <v>152</v>
      </c>
      <c r="E427" s="139" t="s">
        <v>627</v>
      </c>
      <c r="F427" s="255" t="s">
        <v>628</v>
      </c>
      <c r="G427" s="255"/>
      <c r="H427" s="255"/>
      <c r="I427" s="255"/>
      <c r="J427" s="140" t="s">
        <v>197</v>
      </c>
      <c r="K427" s="141">
        <v>11</v>
      </c>
      <c r="L427" s="256">
        <v>0</v>
      </c>
      <c r="M427" s="256"/>
      <c r="N427" s="256">
        <f t="shared" si="20"/>
        <v>0</v>
      </c>
      <c r="O427" s="256"/>
      <c r="P427" s="256"/>
      <c r="Q427" s="256"/>
      <c r="R427" s="142"/>
      <c r="T427" s="143" t="s">
        <v>5</v>
      </c>
      <c r="U427" s="44" t="s">
        <v>44</v>
      </c>
      <c r="V427" s="144">
        <v>0</v>
      </c>
      <c r="W427" s="144">
        <f t="shared" si="21"/>
        <v>0</v>
      </c>
      <c r="X427" s="144">
        <v>0</v>
      </c>
      <c r="Y427" s="144">
        <f t="shared" si="22"/>
        <v>0</v>
      </c>
      <c r="Z427" s="144">
        <v>0</v>
      </c>
      <c r="AA427" s="145">
        <f t="shared" si="23"/>
        <v>0</v>
      </c>
      <c r="AR427" s="21" t="s">
        <v>156</v>
      </c>
      <c r="AT427" s="21" t="s">
        <v>152</v>
      </c>
      <c r="AU427" s="21" t="s">
        <v>166</v>
      </c>
      <c r="AY427" s="21" t="s">
        <v>151</v>
      </c>
      <c r="BE427" s="146">
        <f t="shared" si="24"/>
        <v>0</v>
      </c>
      <c r="BF427" s="146">
        <f t="shared" si="25"/>
        <v>0</v>
      </c>
      <c r="BG427" s="146">
        <f t="shared" si="26"/>
        <v>0</v>
      </c>
      <c r="BH427" s="146">
        <f t="shared" si="27"/>
        <v>0</v>
      </c>
      <c r="BI427" s="146">
        <f t="shared" si="28"/>
        <v>0</v>
      </c>
      <c r="BJ427" s="21" t="s">
        <v>21</v>
      </c>
      <c r="BK427" s="146">
        <f t="shared" si="29"/>
        <v>0</v>
      </c>
      <c r="BL427" s="21" t="s">
        <v>156</v>
      </c>
      <c r="BM427" s="21" t="s">
        <v>466</v>
      </c>
    </row>
    <row r="428" spans="2:65" s="1" customFormat="1" ht="22.5" customHeight="1">
      <c r="B428" s="137"/>
      <c r="C428" s="138" t="s">
        <v>629</v>
      </c>
      <c r="D428" s="138" t="s">
        <v>152</v>
      </c>
      <c r="E428" s="139" t="s">
        <v>630</v>
      </c>
      <c r="F428" s="255" t="s">
        <v>631</v>
      </c>
      <c r="G428" s="255"/>
      <c r="H428" s="255"/>
      <c r="I428" s="255"/>
      <c r="J428" s="140" t="s">
        <v>197</v>
      </c>
      <c r="K428" s="141">
        <v>11</v>
      </c>
      <c r="L428" s="256">
        <v>0</v>
      </c>
      <c r="M428" s="256"/>
      <c r="N428" s="256">
        <f t="shared" si="20"/>
        <v>0</v>
      </c>
      <c r="O428" s="256"/>
      <c r="P428" s="256"/>
      <c r="Q428" s="256"/>
      <c r="R428" s="142"/>
      <c r="T428" s="143" t="s">
        <v>5</v>
      </c>
      <c r="U428" s="44" t="s">
        <v>44</v>
      </c>
      <c r="V428" s="144">
        <v>0</v>
      </c>
      <c r="W428" s="144">
        <f t="shared" si="21"/>
        <v>0</v>
      </c>
      <c r="X428" s="144">
        <v>0</v>
      </c>
      <c r="Y428" s="144">
        <f t="shared" si="22"/>
        <v>0</v>
      </c>
      <c r="Z428" s="144">
        <v>0</v>
      </c>
      <c r="AA428" s="145">
        <f t="shared" si="23"/>
        <v>0</v>
      </c>
      <c r="AR428" s="21" t="s">
        <v>156</v>
      </c>
      <c r="AT428" s="21" t="s">
        <v>152</v>
      </c>
      <c r="AU428" s="21" t="s">
        <v>166</v>
      </c>
      <c r="AY428" s="21" t="s">
        <v>151</v>
      </c>
      <c r="BE428" s="146">
        <f t="shared" si="24"/>
        <v>0</v>
      </c>
      <c r="BF428" s="146">
        <f t="shared" si="25"/>
        <v>0</v>
      </c>
      <c r="BG428" s="146">
        <f t="shared" si="26"/>
        <v>0</v>
      </c>
      <c r="BH428" s="146">
        <f t="shared" si="27"/>
        <v>0</v>
      </c>
      <c r="BI428" s="146">
        <f t="shared" si="28"/>
        <v>0</v>
      </c>
      <c r="BJ428" s="21" t="s">
        <v>21</v>
      </c>
      <c r="BK428" s="146">
        <f t="shared" si="29"/>
        <v>0</v>
      </c>
      <c r="BL428" s="21" t="s">
        <v>156</v>
      </c>
      <c r="BM428" s="21" t="s">
        <v>476</v>
      </c>
    </row>
    <row r="429" spans="2:65" s="1" customFormat="1" ht="22.5" customHeight="1">
      <c r="B429" s="137"/>
      <c r="C429" s="138" t="s">
        <v>632</v>
      </c>
      <c r="D429" s="138" t="s">
        <v>152</v>
      </c>
      <c r="E429" s="139" t="s">
        <v>633</v>
      </c>
      <c r="F429" s="255" t="s">
        <v>634</v>
      </c>
      <c r="G429" s="255"/>
      <c r="H429" s="255"/>
      <c r="I429" s="255"/>
      <c r="J429" s="140" t="s">
        <v>186</v>
      </c>
      <c r="K429" s="141">
        <v>35</v>
      </c>
      <c r="L429" s="256">
        <v>0</v>
      </c>
      <c r="M429" s="256"/>
      <c r="N429" s="256">
        <f t="shared" si="20"/>
        <v>0</v>
      </c>
      <c r="O429" s="256"/>
      <c r="P429" s="256"/>
      <c r="Q429" s="256"/>
      <c r="R429" s="142"/>
      <c r="T429" s="143" t="s">
        <v>5</v>
      </c>
      <c r="U429" s="44" t="s">
        <v>44</v>
      </c>
      <c r="V429" s="144">
        <v>0</v>
      </c>
      <c r="W429" s="144">
        <f t="shared" si="21"/>
        <v>0</v>
      </c>
      <c r="X429" s="144">
        <v>0</v>
      </c>
      <c r="Y429" s="144">
        <f t="shared" si="22"/>
        <v>0</v>
      </c>
      <c r="Z429" s="144">
        <v>0</v>
      </c>
      <c r="AA429" s="145">
        <f t="shared" si="23"/>
        <v>0</v>
      </c>
      <c r="AR429" s="21" t="s">
        <v>156</v>
      </c>
      <c r="AT429" s="21" t="s">
        <v>152</v>
      </c>
      <c r="AU429" s="21" t="s">
        <v>166</v>
      </c>
      <c r="AY429" s="21" t="s">
        <v>151</v>
      </c>
      <c r="BE429" s="146">
        <f t="shared" si="24"/>
        <v>0</v>
      </c>
      <c r="BF429" s="146">
        <f t="shared" si="25"/>
        <v>0</v>
      </c>
      <c r="BG429" s="146">
        <f t="shared" si="26"/>
        <v>0</v>
      </c>
      <c r="BH429" s="146">
        <f t="shared" si="27"/>
        <v>0</v>
      </c>
      <c r="BI429" s="146">
        <f t="shared" si="28"/>
        <v>0</v>
      </c>
      <c r="BJ429" s="21" t="s">
        <v>21</v>
      </c>
      <c r="BK429" s="146">
        <f t="shared" si="29"/>
        <v>0</v>
      </c>
      <c r="BL429" s="21" t="s">
        <v>156</v>
      </c>
      <c r="BM429" s="21" t="s">
        <v>485</v>
      </c>
    </row>
    <row r="430" spans="2:65" s="1" customFormat="1" ht="22.5" customHeight="1">
      <c r="B430" s="137"/>
      <c r="C430" s="138" t="s">
        <v>635</v>
      </c>
      <c r="D430" s="138" t="s">
        <v>152</v>
      </c>
      <c r="E430" s="139" t="s">
        <v>636</v>
      </c>
      <c r="F430" s="255" t="s">
        <v>637</v>
      </c>
      <c r="G430" s="255"/>
      <c r="H430" s="255"/>
      <c r="I430" s="255"/>
      <c r="J430" s="140" t="s">
        <v>186</v>
      </c>
      <c r="K430" s="141">
        <v>35</v>
      </c>
      <c r="L430" s="256">
        <v>0</v>
      </c>
      <c r="M430" s="256"/>
      <c r="N430" s="256">
        <f t="shared" si="20"/>
        <v>0</v>
      </c>
      <c r="O430" s="256"/>
      <c r="P430" s="256"/>
      <c r="Q430" s="256"/>
      <c r="R430" s="142"/>
      <c r="T430" s="143" t="s">
        <v>5</v>
      </c>
      <c r="U430" s="44" t="s">
        <v>44</v>
      </c>
      <c r="V430" s="144">
        <v>0</v>
      </c>
      <c r="W430" s="144">
        <f t="shared" si="21"/>
        <v>0</v>
      </c>
      <c r="X430" s="144">
        <v>0</v>
      </c>
      <c r="Y430" s="144">
        <f t="shared" si="22"/>
        <v>0</v>
      </c>
      <c r="Z430" s="144">
        <v>0</v>
      </c>
      <c r="AA430" s="145">
        <f t="shared" si="23"/>
        <v>0</v>
      </c>
      <c r="AR430" s="21" t="s">
        <v>156</v>
      </c>
      <c r="AT430" s="21" t="s">
        <v>152</v>
      </c>
      <c r="AU430" s="21" t="s">
        <v>166</v>
      </c>
      <c r="AY430" s="21" t="s">
        <v>151</v>
      </c>
      <c r="BE430" s="146">
        <f t="shared" si="24"/>
        <v>0</v>
      </c>
      <c r="BF430" s="146">
        <f t="shared" si="25"/>
        <v>0</v>
      </c>
      <c r="BG430" s="146">
        <f t="shared" si="26"/>
        <v>0</v>
      </c>
      <c r="BH430" s="146">
        <f t="shared" si="27"/>
        <v>0</v>
      </c>
      <c r="BI430" s="146">
        <f t="shared" si="28"/>
        <v>0</v>
      </c>
      <c r="BJ430" s="21" t="s">
        <v>21</v>
      </c>
      <c r="BK430" s="146">
        <f t="shared" si="29"/>
        <v>0</v>
      </c>
      <c r="BL430" s="21" t="s">
        <v>156</v>
      </c>
      <c r="BM430" s="21" t="s">
        <v>493</v>
      </c>
    </row>
    <row r="431" spans="2:65" s="1" customFormat="1" ht="22.5" customHeight="1">
      <c r="B431" s="137"/>
      <c r="C431" s="138" t="s">
        <v>638</v>
      </c>
      <c r="D431" s="138" t="s">
        <v>152</v>
      </c>
      <c r="E431" s="139" t="s">
        <v>639</v>
      </c>
      <c r="F431" s="255" t="s">
        <v>640</v>
      </c>
      <c r="G431" s="255"/>
      <c r="H431" s="255"/>
      <c r="I431" s="255"/>
      <c r="J431" s="140" t="s">
        <v>186</v>
      </c>
      <c r="K431" s="141">
        <v>35</v>
      </c>
      <c r="L431" s="256">
        <v>0</v>
      </c>
      <c r="M431" s="256"/>
      <c r="N431" s="256">
        <f t="shared" si="20"/>
        <v>0</v>
      </c>
      <c r="O431" s="256"/>
      <c r="P431" s="256"/>
      <c r="Q431" s="256"/>
      <c r="R431" s="142"/>
      <c r="T431" s="143" t="s">
        <v>5</v>
      </c>
      <c r="U431" s="44" t="s">
        <v>44</v>
      </c>
      <c r="V431" s="144">
        <v>0</v>
      </c>
      <c r="W431" s="144">
        <f t="shared" si="21"/>
        <v>0</v>
      </c>
      <c r="X431" s="144">
        <v>0</v>
      </c>
      <c r="Y431" s="144">
        <f t="shared" si="22"/>
        <v>0</v>
      </c>
      <c r="Z431" s="144">
        <v>0</v>
      </c>
      <c r="AA431" s="145">
        <f t="shared" si="23"/>
        <v>0</v>
      </c>
      <c r="AR431" s="21" t="s">
        <v>156</v>
      </c>
      <c r="AT431" s="21" t="s">
        <v>152</v>
      </c>
      <c r="AU431" s="21" t="s">
        <v>166</v>
      </c>
      <c r="AY431" s="21" t="s">
        <v>151</v>
      </c>
      <c r="BE431" s="146">
        <f t="shared" si="24"/>
        <v>0</v>
      </c>
      <c r="BF431" s="146">
        <f t="shared" si="25"/>
        <v>0</v>
      </c>
      <c r="BG431" s="146">
        <f t="shared" si="26"/>
        <v>0</v>
      </c>
      <c r="BH431" s="146">
        <f t="shared" si="27"/>
        <v>0</v>
      </c>
      <c r="BI431" s="146">
        <f t="shared" si="28"/>
        <v>0</v>
      </c>
      <c r="BJ431" s="21" t="s">
        <v>21</v>
      </c>
      <c r="BK431" s="146">
        <f t="shared" si="29"/>
        <v>0</v>
      </c>
      <c r="BL431" s="21" t="s">
        <v>156</v>
      </c>
      <c r="BM431" s="21" t="s">
        <v>501</v>
      </c>
    </row>
    <row r="432" spans="2:65" s="1" customFormat="1" ht="22.5" customHeight="1">
      <c r="B432" s="137"/>
      <c r="C432" s="138" t="s">
        <v>641</v>
      </c>
      <c r="D432" s="138" t="s">
        <v>152</v>
      </c>
      <c r="E432" s="139" t="s">
        <v>642</v>
      </c>
      <c r="F432" s="255" t="s">
        <v>643</v>
      </c>
      <c r="G432" s="255"/>
      <c r="H432" s="255"/>
      <c r="I432" s="255"/>
      <c r="J432" s="140" t="s">
        <v>155</v>
      </c>
      <c r="K432" s="141">
        <v>15.75</v>
      </c>
      <c r="L432" s="256">
        <v>0</v>
      </c>
      <c r="M432" s="256"/>
      <c r="N432" s="256">
        <f t="shared" si="20"/>
        <v>0</v>
      </c>
      <c r="O432" s="256"/>
      <c r="P432" s="256"/>
      <c r="Q432" s="256"/>
      <c r="R432" s="142"/>
      <c r="T432" s="143" t="s">
        <v>5</v>
      </c>
      <c r="U432" s="44" t="s">
        <v>44</v>
      </c>
      <c r="V432" s="144">
        <v>0</v>
      </c>
      <c r="W432" s="144">
        <f t="shared" si="21"/>
        <v>0</v>
      </c>
      <c r="X432" s="144">
        <v>0</v>
      </c>
      <c r="Y432" s="144">
        <f t="shared" si="22"/>
        <v>0</v>
      </c>
      <c r="Z432" s="144">
        <v>0</v>
      </c>
      <c r="AA432" s="145">
        <f t="shared" si="23"/>
        <v>0</v>
      </c>
      <c r="AR432" s="21" t="s">
        <v>156</v>
      </c>
      <c r="AT432" s="21" t="s">
        <v>152</v>
      </c>
      <c r="AU432" s="21" t="s">
        <v>166</v>
      </c>
      <c r="AY432" s="21" t="s">
        <v>151</v>
      </c>
      <c r="BE432" s="146">
        <f t="shared" si="24"/>
        <v>0</v>
      </c>
      <c r="BF432" s="146">
        <f t="shared" si="25"/>
        <v>0</v>
      </c>
      <c r="BG432" s="146">
        <f t="shared" si="26"/>
        <v>0</v>
      </c>
      <c r="BH432" s="146">
        <f t="shared" si="27"/>
        <v>0</v>
      </c>
      <c r="BI432" s="146">
        <f t="shared" si="28"/>
        <v>0</v>
      </c>
      <c r="BJ432" s="21" t="s">
        <v>21</v>
      </c>
      <c r="BK432" s="146">
        <f t="shared" si="29"/>
        <v>0</v>
      </c>
      <c r="BL432" s="21" t="s">
        <v>156</v>
      </c>
      <c r="BM432" s="21" t="s">
        <v>525</v>
      </c>
    </row>
    <row r="433" spans="2:63" s="9" customFormat="1" ht="22.35" customHeight="1">
      <c r="B433" s="126"/>
      <c r="C433" s="127"/>
      <c r="D433" s="136" t="s">
        <v>131</v>
      </c>
      <c r="E433" s="136"/>
      <c r="F433" s="136"/>
      <c r="G433" s="136"/>
      <c r="H433" s="136"/>
      <c r="I433" s="136"/>
      <c r="J433" s="136"/>
      <c r="K433" s="136"/>
      <c r="L433" s="136"/>
      <c r="M433" s="136"/>
      <c r="N433" s="271">
        <f>BK433</f>
        <v>0</v>
      </c>
      <c r="O433" s="272"/>
      <c r="P433" s="272"/>
      <c r="Q433" s="272"/>
      <c r="R433" s="129"/>
      <c r="T433" s="130"/>
      <c r="U433" s="127"/>
      <c r="V433" s="127"/>
      <c r="W433" s="131">
        <f>SUM(W434:W436)</f>
        <v>0</v>
      </c>
      <c r="X433" s="127"/>
      <c r="Y433" s="131">
        <f>SUM(Y434:Y436)</f>
        <v>0</v>
      </c>
      <c r="Z433" s="127"/>
      <c r="AA433" s="132">
        <f>SUM(AA434:AA436)</f>
        <v>0</v>
      </c>
      <c r="AR433" s="133" t="s">
        <v>21</v>
      </c>
      <c r="AT433" s="134" t="s">
        <v>78</v>
      </c>
      <c r="AU433" s="134" t="s">
        <v>96</v>
      </c>
      <c r="AY433" s="133" t="s">
        <v>151</v>
      </c>
      <c r="BK433" s="135">
        <f>SUM(BK434:BK436)</f>
        <v>0</v>
      </c>
    </row>
    <row r="434" spans="2:65" s="1" customFormat="1" ht="22.5" customHeight="1">
      <c r="B434" s="137"/>
      <c r="C434" s="138" t="s">
        <v>644</v>
      </c>
      <c r="D434" s="138" t="s">
        <v>152</v>
      </c>
      <c r="E434" s="139" t="s">
        <v>645</v>
      </c>
      <c r="F434" s="255" t="s">
        <v>646</v>
      </c>
      <c r="G434" s="255"/>
      <c r="H434" s="255"/>
      <c r="I434" s="255"/>
      <c r="J434" s="140" t="s">
        <v>186</v>
      </c>
      <c r="K434" s="141">
        <v>35</v>
      </c>
      <c r="L434" s="256">
        <v>0</v>
      </c>
      <c r="M434" s="256"/>
      <c r="N434" s="256">
        <f>ROUND(L434*K434,2)</f>
        <v>0</v>
      </c>
      <c r="O434" s="256"/>
      <c r="P434" s="256"/>
      <c r="Q434" s="256"/>
      <c r="R434" s="142"/>
      <c r="T434" s="143" t="s">
        <v>5</v>
      </c>
      <c r="U434" s="44" t="s">
        <v>44</v>
      </c>
      <c r="V434" s="144">
        <v>0</v>
      </c>
      <c r="W434" s="144">
        <f>V434*K434</f>
        <v>0</v>
      </c>
      <c r="X434" s="144">
        <v>0</v>
      </c>
      <c r="Y434" s="144">
        <f>X434*K434</f>
        <v>0</v>
      </c>
      <c r="Z434" s="144">
        <v>0</v>
      </c>
      <c r="AA434" s="145">
        <f>Z434*K434</f>
        <v>0</v>
      </c>
      <c r="AR434" s="21" t="s">
        <v>156</v>
      </c>
      <c r="AT434" s="21" t="s">
        <v>152</v>
      </c>
      <c r="AU434" s="21" t="s">
        <v>166</v>
      </c>
      <c r="AY434" s="21" t="s">
        <v>151</v>
      </c>
      <c r="BE434" s="146">
        <f>IF(U434="základní",N434,0)</f>
        <v>0</v>
      </c>
      <c r="BF434" s="146">
        <f>IF(U434="snížená",N434,0)</f>
        <v>0</v>
      </c>
      <c r="BG434" s="146">
        <f>IF(U434="zákl. přenesená",N434,0)</f>
        <v>0</v>
      </c>
      <c r="BH434" s="146">
        <f>IF(U434="sníž. přenesená",N434,0)</f>
        <v>0</v>
      </c>
      <c r="BI434" s="146">
        <f>IF(U434="nulová",N434,0)</f>
        <v>0</v>
      </c>
      <c r="BJ434" s="21" t="s">
        <v>21</v>
      </c>
      <c r="BK434" s="146">
        <f>ROUND(L434*K434,2)</f>
        <v>0</v>
      </c>
      <c r="BL434" s="21" t="s">
        <v>156</v>
      </c>
      <c r="BM434" s="21" t="s">
        <v>532</v>
      </c>
    </row>
    <row r="435" spans="2:65" s="1" customFormat="1" ht="22.5" customHeight="1">
      <c r="B435" s="137"/>
      <c r="C435" s="138" t="s">
        <v>647</v>
      </c>
      <c r="D435" s="138" t="s">
        <v>152</v>
      </c>
      <c r="E435" s="139" t="s">
        <v>648</v>
      </c>
      <c r="F435" s="255" t="s">
        <v>649</v>
      </c>
      <c r="G435" s="255"/>
      <c r="H435" s="255"/>
      <c r="I435" s="255"/>
      <c r="J435" s="140" t="s">
        <v>197</v>
      </c>
      <c r="K435" s="141">
        <v>1.57</v>
      </c>
      <c r="L435" s="256">
        <v>0</v>
      </c>
      <c r="M435" s="256"/>
      <c r="N435" s="256">
        <f>ROUND(L435*K435,2)</f>
        <v>0</v>
      </c>
      <c r="O435" s="256"/>
      <c r="P435" s="256"/>
      <c r="Q435" s="256"/>
      <c r="R435" s="142"/>
      <c r="T435" s="143" t="s">
        <v>5</v>
      </c>
      <c r="U435" s="44" t="s">
        <v>44</v>
      </c>
      <c r="V435" s="144">
        <v>0</v>
      </c>
      <c r="W435" s="144">
        <f>V435*K435</f>
        <v>0</v>
      </c>
      <c r="X435" s="144">
        <v>0</v>
      </c>
      <c r="Y435" s="144">
        <f>X435*K435</f>
        <v>0</v>
      </c>
      <c r="Z435" s="144">
        <v>0</v>
      </c>
      <c r="AA435" s="145">
        <f>Z435*K435</f>
        <v>0</v>
      </c>
      <c r="AR435" s="21" t="s">
        <v>156</v>
      </c>
      <c r="AT435" s="21" t="s">
        <v>152</v>
      </c>
      <c r="AU435" s="21" t="s">
        <v>166</v>
      </c>
      <c r="AY435" s="21" t="s">
        <v>151</v>
      </c>
      <c r="BE435" s="146">
        <f>IF(U435="základní",N435,0)</f>
        <v>0</v>
      </c>
      <c r="BF435" s="146">
        <f>IF(U435="snížená",N435,0)</f>
        <v>0</v>
      </c>
      <c r="BG435" s="146">
        <f>IF(U435="zákl. přenesená",N435,0)</f>
        <v>0</v>
      </c>
      <c r="BH435" s="146">
        <f>IF(U435="sníž. přenesená",N435,0)</f>
        <v>0</v>
      </c>
      <c r="BI435" s="146">
        <f>IF(U435="nulová",N435,0)</f>
        <v>0</v>
      </c>
      <c r="BJ435" s="21" t="s">
        <v>21</v>
      </c>
      <c r="BK435" s="146">
        <f>ROUND(L435*K435,2)</f>
        <v>0</v>
      </c>
      <c r="BL435" s="21" t="s">
        <v>156</v>
      </c>
      <c r="BM435" s="21" t="s">
        <v>538</v>
      </c>
    </row>
    <row r="436" spans="2:65" s="1" customFormat="1" ht="22.5" customHeight="1">
      <c r="B436" s="137"/>
      <c r="C436" s="138" t="s">
        <v>650</v>
      </c>
      <c r="D436" s="138" t="s">
        <v>152</v>
      </c>
      <c r="E436" s="139" t="s">
        <v>651</v>
      </c>
      <c r="F436" s="255" t="s">
        <v>652</v>
      </c>
      <c r="G436" s="255"/>
      <c r="H436" s="255"/>
      <c r="I436" s="255"/>
      <c r="J436" s="140" t="s">
        <v>186</v>
      </c>
      <c r="K436" s="141">
        <v>35</v>
      </c>
      <c r="L436" s="256">
        <v>0</v>
      </c>
      <c r="M436" s="256"/>
      <c r="N436" s="256">
        <f>ROUND(L436*K436,2)</f>
        <v>0</v>
      </c>
      <c r="O436" s="256"/>
      <c r="P436" s="256"/>
      <c r="Q436" s="256"/>
      <c r="R436" s="142"/>
      <c r="T436" s="143" t="s">
        <v>5</v>
      </c>
      <c r="U436" s="44" t="s">
        <v>44</v>
      </c>
      <c r="V436" s="144">
        <v>0</v>
      </c>
      <c r="W436" s="144">
        <f>V436*K436</f>
        <v>0</v>
      </c>
      <c r="X436" s="144">
        <v>0</v>
      </c>
      <c r="Y436" s="144">
        <f>X436*K436</f>
        <v>0</v>
      </c>
      <c r="Z436" s="144">
        <v>0</v>
      </c>
      <c r="AA436" s="145">
        <f>Z436*K436</f>
        <v>0</v>
      </c>
      <c r="AR436" s="21" t="s">
        <v>156</v>
      </c>
      <c r="AT436" s="21" t="s">
        <v>152</v>
      </c>
      <c r="AU436" s="21" t="s">
        <v>166</v>
      </c>
      <c r="AY436" s="21" t="s">
        <v>151</v>
      </c>
      <c r="BE436" s="146">
        <f>IF(U436="základní",N436,0)</f>
        <v>0</v>
      </c>
      <c r="BF436" s="146">
        <f>IF(U436="snížená",N436,0)</f>
        <v>0</v>
      </c>
      <c r="BG436" s="146">
        <f>IF(U436="zákl. přenesená",N436,0)</f>
        <v>0</v>
      </c>
      <c r="BH436" s="146">
        <f>IF(U436="sníž. přenesená",N436,0)</f>
        <v>0</v>
      </c>
      <c r="BI436" s="146">
        <f>IF(U436="nulová",N436,0)</f>
        <v>0</v>
      </c>
      <c r="BJ436" s="21" t="s">
        <v>21</v>
      </c>
      <c r="BK436" s="146">
        <f>ROUND(L436*K436,2)</f>
        <v>0</v>
      </c>
      <c r="BL436" s="21" t="s">
        <v>156</v>
      </c>
      <c r="BM436" s="21" t="s">
        <v>544</v>
      </c>
    </row>
    <row r="437" spans="2:63" s="9" customFormat="1" ht="22.35" customHeight="1">
      <c r="B437" s="126"/>
      <c r="C437" s="127"/>
      <c r="D437" s="136" t="s">
        <v>132</v>
      </c>
      <c r="E437" s="136"/>
      <c r="F437" s="136"/>
      <c r="G437" s="136"/>
      <c r="H437" s="136"/>
      <c r="I437" s="136"/>
      <c r="J437" s="136"/>
      <c r="K437" s="136"/>
      <c r="L437" s="136"/>
      <c r="M437" s="136"/>
      <c r="N437" s="271">
        <f>BK437</f>
        <v>0</v>
      </c>
      <c r="O437" s="272"/>
      <c r="P437" s="272"/>
      <c r="Q437" s="272"/>
      <c r="R437" s="129"/>
      <c r="T437" s="130"/>
      <c r="U437" s="127"/>
      <c r="V437" s="127"/>
      <c r="W437" s="131">
        <f>SUM(W438:W442)</f>
        <v>0</v>
      </c>
      <c r="X437" s="127"/>
      <c r="Y437" s="131">
        <f>SUM(Y438:Y442)</f>
        <v>0</v>
      </c>
      <c r="Z437" s="127"/>
      <c r="AA437" s="132">
        <f>SUM(AA438:AA442)</f>
        <v>0</v>
      </c>
      <c r="AR437" s="133" t="s">
        <v>21</v>
      </c>
      <c r="AT437" s="134" t="s">
        <v>78</v>
      </c>
      <c r="AU437" s="134" t="s">
        <v>96</v>
      </c>
      <c r="AY437" s="133" t="s">
        <v>151</v>
      </c>
      <c r="BK437" s="135">
        <f>SUM(BK438:BK442)</f>
        <v>0</v>
      </c>
    </row>
    <row r="438" spans="2:65" s="1" customFormat="1" ht="22.5" customHeight="1">
      <c r="B438" s="137"/>
      <c r="C438" s="138" t="s">
        <v>653</v>
      </c>
      <c r="D438" s="138" t="s">
        <v>152</v>
      </c>
      <c r="E438" s="139" t="s">
        <v>654</v>
      </c>
      <c r="F438" s="255" t="s">
        <v>655</v>
      </c>
      <c r="G438" s="255"/>
      <c r="H438" s="255"/>
      <c r="I438" s="255"/>
      <c r="J438" s="140" t="s">
        <v>528</v>
      </c>
      <c r="K438" s="141">
        <v>4</v>
      </c>
      <c r="L438" s="256">
        <v>0</v>
      </c>
      <c r="M438" s="256"/>
      <c r="N438" s="256">
        <f>ROUND(L438*K438,2)</f>
        <v>0</v>
      </c>
      <c r="O438" s="256"/>
      <c r="P438" s="256"/>
      <c r="Q438" s="256"/>
      <c r="R438" s="142"/>
      <c r="T438" s="143" t="s">
        <v>5</v>
      </c>
      <c r="U438" s="44" t="s">
        <v>44</v>
      </c>
      <c r="V438" s="144">
        <v>0</v>
      </c>
      <c r="W438" s="144">
        <f>V438*K438</f>
        <v>0</v>
      </c>
      <c r="X438" s="144">
        <v>0</v>
      </c>
      <c r="Y438" s="144">
        <f>X438*K438</f>
        <v>0</v>
      </c>
      <c r="Z438" s="144">
        <v>0</v>
      </c>
      <c r="AA438" s="145">
        <f>Z438*K438</f>
        <v>0</v>
      </c>
      <c r="AR438" s="21" t="s">
        <v>156</v>
      </c>
      <c r="AT438" s="21" t="s">
        <v>152</v>
      </c>
      <c r="AU438" s="21" t="s">
        <v>166</v>
      </c>
      <c r="AY438" s="21" t="s">
        <v>151</v>
      </c>
      <c r="BE438" s="146">
        <f>IF(U438="základní",N438,0)</f>
        <v>0</v>
      </c>
      <c r="BF438" s="146">
        <f>IF(U438="snížená",N438,0)</f>
        <v>0</v>
      </c>
      <c r="BG438" s="146">
        <f>IF(U438="zákl. přenesená",N438,0)</f>
        <v>0</v>
      </c>
      <c r="BH438" s="146">
        <f>IF(U438="sníž. přenesená",N438,0)</f>
        <v>0</v>
      </c>
      <c r="BI438" s="146">
        <f>IF(U438="nulová",N438,0)</f>
        <v>0</v>
      </c>
      <c r="BJ438" s="21" t="s">
        <v>21</v>
      </c>
      <c r="BK438" s="146">
        <f>ROUND(L438*K438,2)</f>
        <v>0</v>
      </c>
      <c r="BL438" s="21" t="s">
        <v>156</v>
      </c>
      <c r="BM438" s="21" t="s">
        <v>556</v>
      </c>
    </row>
    <row r="439" spans="2:65" s="1" customFormat="1" ht="22.5" customHeight="1">
      <c r="B439" s="137"/>
      <c r="C439" s="138" t="s">
        <v>656</v>
      </c>
      <c r="D439" s="138" t="s">
        <v>152</v>
      </c>
      <c r="E439" s="139" t="s">
        <v>657</v>
      </c>
      <c r="F439" s="255" t="s">
        <v>658</v>
      </c>
      <c r="G439" s="255"/>
      <c r="H439" s="255"/>
      <c r="I439" s="255"/>
      <c r="J439" s="140" t="s">
        <v>528</v>
      </c>
      <c r="K439" s="141">
        <v>4</v>
      </c>
      <c r="L439" s="256">
        <v>0</v>
      </c>
      <c r="M439" s="256"/>
      <c r="N439" s="256">
        <f>ROUND(L439*K439,2)</f>
        <v>0</v>
      </c>
      <c r="O439" s="256"/>
      <c r="P439" s="256"/>
      <c r="Q439" s="256"/>
      <c r="R439" s="142"/>
      <c r="T439" s="143" t="s">
        <v>5</v>
      </c>
      <c r="U439" s="44" t="s">
        <v>44</v>
      </c>
      <c r="V439" s="144">
        <v>0</v>
      </c>
      <c r="W439" s="144">
        <f>V439*K439</f>
        <v>0</v>
      </c>
      <c r="X439" s="144">
        <v>0</v>
      </c>
      <c r="Y439" s="144">
        <f>X439*K439</f>
        <v>0</v>
      </c>
      <c r="Z439" s="144">
        <v>0</v>
      </c>
      <c r="AA439" s="145">
        <f>Z439*K439</f>
        <v>0</v>
      </c>
      <c r="AR439" s="21" t="s">
        <v>156</v>
      </c>
      <c r="AT439" s="21" t="s">
        <v>152</v>
      </c>
      <c r="AU439" s="21" t="s">
        <v>166</v>
      </c>
      <c r="AY439" s="21" t="s">
        <v>151</v>
      </c>
      <c r="BE439" s="146">
        <f>IF(U439="základní",N439,0)</f>
        <v>0</v>
      </c>
      <c r="BF439" s="146">
        <f>IF(U439="snížená",N439,0)</f>
        <v>0</v>
      </c>
      <c r="BG439" s="146">
        <f>IF(U439="zákl. přenesená",N439,0)</f>
        <v>0</v>
      </c>
      <c r="BH439" s="146">
        <f>IF(U439="sníž. přenesená",N439,0)</f>
        <v>0</v>
      </c>
      <c r="BI439" s="146">
        <f>IF(U439="nulová",N439,0)</f>
        <v>0</v>
      </c>
      <c r="BJ439" s="21" t="s">
        <v>21</v>
      </c>
      <c r="BK439" s="146">
        <f>ROUND(L439*K439,2)</f>
        <v>0</v>
      </c>
      <c r="BL439" s="21" t="s">
        <v>156</v>
      </c>
      <c r="BM439" s="21" t="s">
        <v>563</v>
      </c>
    </row>
    <row r="440" spans="2:65" s="1" customFormat="1" ht="22.5" customHeight="1">
      <c r="B440" s="137"/>
      <c r="C440" s="138" t="s">
        <v>659</v>
      </c>
      <c r="D440" s="138" t="s">
        <v>152</v>
      </c>
      <c r="E440" s="139" t="s">
        <v>660</v>
      </c>
      <c r="F440" s="255" t="s">
        <v>661</v>
      </c>
      <c r="G440" s="255"/>
      <c r="H440" s="255"/>
      <c r="I440" s="255"/>
      <c r="J440" s="140" t="s">
        <v>528</v>
      </c>
      <c r="K440" s="141">
        <v>10</v>
      </c>
      <c r="L440" s="256">
        <v>0</v>
      </c>
      <c r="M440" s="256"/>
      <c r="N440" s="256">
        <f>ROUND(L440*K440,2)</f>
        <v>0</v>
      </c>
      <c r="O440" s="256"/>
      <c r="P440" s="256"/>
      <c r="Q440" s="256"/>
      <c r="R440" s="142"/>
      <c r="T440" s="143" t="s">
        <v>5</v>
      </c>
      <c r="U440" s="44" t="s">
        <v>44</v>
      </c>
      <c r="V440" s="144">
        <v>0</v>
      </c>
      <c r="W440" s="144">
        <f>V440*K440</f>
        <v>0</v>
      </c>
      <c r="X440" s="144">
        <v>0</v>
      </c>
      <c r="Y440" s="144">
        <f>X440*K440</f>
        <v>0</v>
      </c>
      <c r="Z440" s="144">
        <v>0</v>
      </c>
      <c r="AA440" s="145">
        <f>Z440*K440</f>
        <v>0</v>
      </c>
      <c r="AR440" s="21" t="s">
        <v>156</v>
      </c>
      <c r="AT440" s="21" t="s">
        <v>152</v>
      </c>
      <c r="AU440" s="21" t="s">
        <v>166</v>
      </c>
      <c r="AY440" s="21" t="s">
        <v>151</v>
      </c>
      <c r="BE440" s="146">
        <f>IF(U440="základní",N440,0)</f>
        <v>0</v>
      </c>
      <c r="BF440" s="146">
        <f>IF(U440="snížená",N440,0)</f>
        <v>0</v>
      </c>
      <c r="BG440" s="146">
        <f>IF(U440="zákl. přenesená",N440,0)</f>
        <v>0</v>
      </c>
      <c r="BH440" s="146">
        <f>IF(U440="sníž. přenesená",N440,0)</f>
        <v>0</v>
      </c>
      <c r="BI440" s="146">
        <f>IF(U440="nulová",N440,0)</f>
        <v>0</v>
      </c>
      <c r="BJ440" s="21" t="s">
        <v>21</v>
      </c>
      <c r="BK440" s="146">
        <f>ROUND(L440*K440,2)</f>
        <v>0</v>
      </c>
      <c r="BL440" s="21" t="s">
        <v>156</v>
      </c>
      <c r="BM440" s="21" t="s">
        <v>569</v>
      </c>
    </row>
    <row r="441" spans="2:65" s="1" customFormat="1" ht="22.5" customHeight="1">
      <c r="B441" s="137"/>
      <c r="C441" s="138" t="s">
        <v>662</v>
      </c>
      <c r="D441" s="138" t="s">
        <v>152</v>
      </c>
      <c r="E441" s="139" t="s">
        <v>663</v>
      </c>
      <c r="F441" s="255" t="s">
        <v>664</v>
      </c>
      <c r="G441" s="255"/>
      <c r="H441" s="255"/>
      <c r="I441" s="255"/>
      <c r="J441" s="140" t="s">
        <v>378</v>
      </c>
      <c r="K441" s="141">
        <v>2</v>
      </c>
      <c r="L441" s="256">
        <v>0</v>
      </c>
      <c r="M441" s="256"/>
      <c r="N441" s="256">
        <f>ROUND(L441*K441,2)</f>
        <v>0</v>
      </c>
      <c r="O441" s="256"/>
      <c r="P441" s="256"/>
      <c r="Q441" s="256"/>
      <c r="R441" s="142"/>
      <c r="T441" s="143" t="s">
        <v>5</v>
      </c>
      <c r="U441" s="44" t="s">
        <v>44</v>
      </c>
      <c r="V441" s="144">
        <v>0</v>
      </c>
      <c r="W441" s="144">
        <f>V441*K441</f>
        <v>0</v>
      </c>
      <c r="X441" s="144">
        <v>0</v>
      </c>
      <c r="Y441" s="144">
        <f>X441*K441</f>
        <v>0</v>
      </c>
      <c r="Z441" s="144">
        <v>0</v>
      </c>
      <c r="AA441" s="145">
        <f>Z441*K441</f>
        <v>0</v>
      </c>
      <c r="AR441" s="21" t="s">
        <v>156</v>
      </c>
      <c r="AT441" s="21" t="s">
        <v>152</v>
      </c>
      <c r="AU441" s="21" t="s">
        <v>166</v>
      </c>
      <c r="AY441" s="21" t="s">
        <v>151</v>
      </c>
      <c r="BE441" s="146">
        <f>IF(U441="základní",N441,0)</f>
        <v>0</v>
      </c>
      <c r="BF441" s="146">
        <f>IF(U441="snížená",N441,0)</f>
        <v>0</v>
      </c>
      <c r="BG441" s="146">
        <f>IF(U441="zákl. přenesená",N441,0)</f>
        <v>0</v>
      </c>
      <c r="BH441" s="146">
        <f>IF(U441="sníž. přenesená",N441,0)</f>
        <v>0</v>
      </c>
      <c r="BI441" s="146">
        <f>IF(U441="nulová",N441,0)</f>
        <v>0</v>
      </c>
      <c r="BJ441" s="21" t="s">
        <v>21</v>
      </c>
      <c r="BK441" s="146">
        <f>ROUND(L441*K441,2)</f>
        <v>0</v>
      </c>
      <c r="BL441" s="21" t="s">
        <v>156</v>
      </c>
      <c r="BM441" s="21" t="s">
        <v>575</v>
      </c>
    </row>
    <row r="442" spans="2:65" s="1" customFormat="1" ht="22.5" customHeight="1">
      <c r="B442" s="137"/>
      <c r="C442" s="138" t="s">
        <v>665</v>
      </c>
      <c r="D442" s="138" t="s">
        <v>152</v>
      </c>
      <c r="E442" s="139" t="s">
        <v>666</v>
      </c>
      <c r="F442" s="255" t="s">
        <v>667</v>
      </c>
      <c r="G442" s="255"/>
      <c r="H442" s="255"/>
      <c r="I442" s="255"/>
      <c r="J442" s="140" t="s">
        <v>378</v>
      </c>
      <c r="K442" s="141">
        <v>2</v>
      </c>
      <c r="L442" s="256">
        <v>0</v>
      </c>
      <c r="M442" s="256"/>
      <c r="N442" s="256">
        <f>ROUND(L442*K442,2)</f>
        <v>0</v>
      </c>
      <c r="O442" s="256"/>
      <c r="P442" s="256"/>
      <c r="Q442" s="256"/>
      <c r="R442" s="142"/>
      <c r="T442" s="143" t="s">
        <v>5</v>
      </c>
      <c r="U442" s="44" t="s">
        <v>44</v>
      </c>
      <c r="V442" s="144">
        <v>0</v>
      </c>
      <c r="W442" s="144">
        <f>V442*K442</f>
        <v>0</v>
      </c>
      <c r="X442" s="144">
        <v>0</v>
      </c>
      <c r="Y442" s="144">
        <f>X442*K442</f>
        <v>0</v>
      </c>
      <c r="Z442" s="144">
        <v>0</v>
      </c>
      <c r="AA442" s="145">
        <f>Z442*K442</f>
        <v>0</v>
      </c>
      <c r="AR442" s="21" t="s">
        <v>156</v>
      </c>
      <c r="AT442" s="21" t="s">
        <v>152</v>
      </c>
      <c r="AU442" s="21" t="s">
        <v>166</v>
      </c>
      <c r="AY442" s="21" t="s">
        <v>151</v>
      </c>
      <c r="BE442" s="146">
        <f>IF(U442="základní",N442,0)</f>
        <v>0</v>
      </c>
      <c r="BF442" s="146">
        <f>IF(U442="snížená",N442,0)</f>
        <v>0</v>
      </c>
      <c r="BG442" s="146">
        <f>IF(U442="zákl. přenesená",N442,0)</f>
        <v>0</v>
      </c>
      <c r="BH442" s="146">
        <f>IF(U442="sníž. přenesená",N442,0)</f>
        <v>0</v>
      </c>
      <c r="BI442" s="146">
        <f>IF(U442="nulová",N442,0)</f>
        <v>0</v>
      </c>
      <c r="BJ442" s="21" t="s">
        <v>21</v>
      </c>
      <c r="BK442" s="146">
        <f>ROUND(L442*K442,2)</f>
        <v>0</v>
      </c>
      <c r="BL442" s="21" t="s">
        <v>156</v>
      </c>
      <c r="BM442" s="21" t="s">
        <v>27</v>
      </c>
    </row>
    <row r="443" spans="2:63" s="9" customFormat="1" ht="22.35" customHeight="1">
      <c r="B443" s="126"/>
      <c r="C443" s="127"/>
      <c r="D443" s="136" t="s">
        <v>133</v>
      </c>
      <c r="E443" s="136"/>
      <c r="F443" s="136"/>
      <c r="G443" s="136"/>
      <c r="H443" s="136"/>
      <c r="I443" s="136"/>
      <c r="J443" s="136"/>
      <c r="K443" s="136"/>
      <c r="L443" s="136"/>
      <c r="M443" s="136"/>
      <c r="N443" s="271">
        <f>BK443</f>
        <v>0</v>
      </c>
      <c r="O443" s="272"/>
      <c r="P443" s="272"/>
      <c r="Q443" s="272"/>
      <c r="R443" s="129"/>
      <c r="T443" s="130"/>
      <c r="U443" s="127"/>
      <c r="V443" s="127"/>
      <c r="W443" s="131">
        <f>SUM(W444:W445)</f>
        <v>0</v>
      </c>
      <c r="X443" s="127"/>
      <c r="Y443" s="131">
        <f>SUM(Y444:Y445)</f>
        <v>0</v>
      </c>
      <c r="Z443" s="127"/>
      <c r="AA443" s="132">
        <f>SUM(AA444:AA445)</f>
        <v>0</v>
      </c>
      <c r="AR443" s="133" t="s">
        <v>21</v>
      </c>
      <c r="AT443" s="134" t="s">
        <v>78</v>
      </c>
      <c r="AU443" s="134" t="s">
        <v>96</v>
      </c>
      <c r="AY443" s="133" t="s">
        <v>151</v>
      </c>
      <c r="BK443" s="135">
        <f>SUM(BK444:BK445)</f>
        <v>0</v>
      </c>
    </row>
    <row r="444" spans="2:65" s="1" customFormat="1" ht="22.5" customHeight="1">
      <c r="B444" s="137"/>
      <c r="C444" s="138" t="s">
        <v>668</v>
      </c>
      <c r="D444" s="138" t="s">
        <v>152</v>
      </c>
      <c r="E444" s="139" t="s">
        <v>669</v>
      </c>
      <c r="F444" s="255" t="s">
        <v>670</v>
      </c>
      <c r="G444" s="255"/>
      <c r="H444" s="255"/>
      <c r="I444" s="255"/>
      <c r="J444" s="140" t="s">
        <v>378</v>
      </c>
      <c r="K444" s="141">
        <v>1</v>
      </c>
      <c r="L444" s="256">
        <v>0</v>
      </c>
      <c r="M444" s="256"/>
      <c r="N444" s="256">
        <f>ROUND(L444*K444,2)</f>
        <v>0</v>
      </c>
      <c r="O444" s="256"/>
      <c r="P444" s="256"/>
      <c r="Q444" s="256"/>
      <c r="R444" s="142"/>
      <c r="T444" s="143" t="s">
        <v>5</v>
      </c>
      <c r="U444" s="44" t="s">
        <v>44</v>
      </c>
      <c r="V444" s="144">
        <v>0</v>
      </c>
      <c r="W444" s="144">
        <f>V444*K444</f>
        <v>0</v>
      </c>
      <c r="X444" s="144">
        <v>0</v>
      </c>
      <c r="Y444" s="144">
        <f>X444*K444</f>
        <v>0</v>
      </c>
      <c r="Z444" s="144">
        <v>0</v>
      </c>
      <c r="AA444" s="145">
        <f>Z444*K444</f>
        <v>0</v>
      </c>
      <c r="AR444" s="21" t="s">
        <v>156</v>
      </c>
      <c r="AT444" s="21" t="s">
        <v>152</v>
      </c>
      <c r="AU444" s="21" t="s">
        <v>166</v>
      </c>
      <c r="AY444" s="21" t="s">
        <v>151</v>
      </c>
      <c r="BE444" s="146">
        <f>IF(U444="základní",N444,0)</f>
        <v>0</v>
      </c>
      <c r="BF444" s="146">
        <f>IF(U444="snížená",N444,0)</f>
        <v>0</v>
      </c>
      <c r="BG444" s="146">
        <f>IF(U444="zákl. přenesená",N444,0)</f>
        <v>0</v>
      </c>
      <c r="BH444" s="146">
        <f>IF(U444="sníž. přenesená",N444,0)</f>
        <v>0</v>
      </c>
      <c r="BI444" s="146">
        <f>IF(U444="nulová",N444,0)</f>
        <v>0</v>
      </c>
      <c r="BJ444" s="21" t="s">
        <v>21</v>
      </c>
      <c r="BK444" s="146">
        <f>ROUND(L444*K444,2)</f>
        <v>0</v>
      </c>
      <c r="BL444" s="21" t="s">
        <v>156</v>
      </c>
      <c r="BM444" s="21" t="s">
        <v>586</v>
      </c>
    </row>
    <row r="445" spans="2:65" s="1" customFormat="1" ht="31.5" customHeight="1">
      <c r="B445" s="137"/>
      <c r="C445" s="138" t="s">
        <v>671</v>
      </c>
      <c r="D445" s="138" t="s">
        <v>152</v>
      </c>
      <c r="E445" s="139" t="s">
        <v>672</v>
      </c>
      <c r="F445" s="255" t="s">
        <v>673</v>
      </c>
      <c r="G445" s="255"/>
      <c r="H445" s="255"/>
      <c r="I445" s="255"/>
      <c r="J445" s="140" t="s">
        <v>528</v>
      </c>
      <c r="K445" s="141">
        <v>20</v>
      </c>
      <c r="L445" s="256">
        <v>0</v>
      </c>
      <c r="M445" s="256"/>
      <c r="N445" s="256">
        <f>ROUND(L445*K445,2)</f>
        <v>0</v>
      </c>
      <c r="O445" s="256"/>
      <c r="P445" s="256"/>
      <c r="Q445" s="256"/>
      <c r="R445" s="142"/>
      <c r="T445" s="143" t="s">
        <v>5</v>
      </c>
      <c r="U445" s="44" t="s">
        <v>44</v>
      </c>
      <c r="V445" s="144">
        <v>0</v>
      </c>
      <c r="W445" s="144">
        <f>V445*K445</f>
        <v>0</v>
      </c>
      <c r="X445" s="144">
        <v>0</v>
      </c>
      <c r="Y445" s="144">
        <f>X445*K445</f>
        <v>0</v>
      </c>
      <c r="Z445" s="144">
        <v>0</v>
      </c>
      <c r="AA445" s="145">
        <f>Z445*K445</f>
        <v>0</v>
      </c>
      <c r="AR445" s="21" t="s">
        <v>156</v>
      </c>
      <c r="AT445" s="21" t="s">
        <v>152</v>
      </c>
      <c r="AU445" s="21" t="s">
        <v>166</v>
      </c>
      <c r="AY445" s="21" t="s">
        <v>151</v>
      </c>
      <c r="BE445" s="146">
        <f>IF(U445="základní",N445,0)</f>
        <v>0</v>
      </c>
      <c r="BF445" s="146">
        <f>IF(U445="snížená",N445,0)</f>
        <v>0</v>
      </c>
      <c r="BG445" s="146">
        <f>IF(U445="zákl. přenesená",N445,0)</f>
        <v>0</v>
      </c>
      <c r="BH445" s="146">
        <f>IF(U445="sníž. přenesená",N445,0)</f>
        <v>0</v>
      </c>
      <c r="BI445" s="146">
        <f>IF(U445="nulová",N445,0)</f>
        <v>0</v>
      </c>
      <c r="BJ445" s="21" t="s">
        <v>21</v>
      </c>
      <c r="BK445" s="146">
        <f>ROUND(L445*K445,2)</f>
        <v>0</v>
      </c>
      <c r="BL445" s="21" t="s">
        <v>156</v>
      </c>
      <c r="BM445" s="21" t="s">
        <v>592</v>
      </c>
    </row>
    <row r="446" spans="2:63" s="9" customFormat="1" ht="37.35" customHeight="1">
      <c r="B446" s="126"/>
      <c r="C446" s="127"/>
      <c r="D446" s="128" t="s">
        <v>134</v>
      </c>
      <c r="E446" s="128"/>
      <c r="F446" s="128"/>
      <c r="G446" s="128"/>
      <c r="H446" s="128"/>
      <c r="I446" s="128"/>
      <c r="J446" s="128"/>
      <c r="K446" s="128"/>
      <c r="L446" s="128"/>
      <c r="M446" s="128"/>
      <c r="N446" s="273">
        <f>BK446</f>
        <v>0</v>
      </c>
      <c r="O446" s="274"/>
      <c r="P446" s="274"/>
      <c r="Q446" s="274"/>
      <c r="R446" s="129"/>
      <c r="T446" s="130"/>
      <c r="U446" s="127"/>
      <c r="V446" s="127"/>
      <c r="W446" s="131">
        <f>W447+SUM(W448:W482)</f>
        <v>0</v>
      </c>
      <c r="X446" s="127"/>
      <c r="Y446" s="131">
        <f>Y447+SUM(Y448:Y482)</f>
        <v>0</v>
      </c>
      <c r="Z446" s="127"/>
      <c r="AA446" s="132">
        <f>AA447+SUM(AA448:AA482)</f>
        <v>0</v>
      </c>
      <c r="AR446" s="133" t="s">
        <v>174</v>
      </c>
      <c r="AT446" s="134" t="s">
        <v>78</v>
      </c>
      <c r="AU446" s="134" t="s">
        <v>79</v>
      </c>
      <c r="AY446" s="133" t="s">
        <v>151</v>
      </c>
      <c r="BK446" s="135">
        <f>BK447+SUM(BK448:BK482)</f>
        <v>0</v>
      </c>
    </row>
    <row r="447" spans="2:65" s="1" customFormat="1" ht="44.25" customHeight="1">
      <c r="B447" s="137"/>
      <c r="C447" s="138" t="s">
        <v>674</v>
      </c>
      <c r="D447" s="138" t="s">
        <v>152</v>
      </c>
      <c r="E447" s="139" t="s">
        <v>675</v>
      </c>
      <c r="F447" s="255" t="s">
        <v>676</v>
      </c>
      <c r="G447" s="255"/>
      <c r="H447" s="255"/>
      <c r="I447" s="255"/>
      <c r="J447" s="140" t="s">
        <v>677</v>
      </c>
      <c r="K447" s="141">
        <v>1</v>
      </c>
      <c r="L447" s="256">
        <v>0</v>
      </c>
      <c r="M447" s="256"/>
      <c r="N447" s="256">
        <f>ROUND(L447*K447,2)</f>
        <v>0</v>
      </c>
      <c r="O447" s="256"/>
      <c r="P447" s="256"/>
      <c r="Q447" s="256"/>
      <c r="R447" s="142"/>
      <c r="T447" s="143" t="s">
        <v>5</v>
      </c>
      <c r="U447" s="44" t="s">
        <v>44</v>
      </c>
      <c r="V447" s="144">
        <v>0</v>
      </c>
      <c r="W447" s="144">
        <f>V447*K447</f>
        <v>0</v>
      </c>
      <c r="X447" s="144">
        <v>0</v>
      </c>
      <c r="Y447" s="144">
        <f>X447*K447</f>
        <v>0</v>
      </c>
      <c r="Z447" s="144">
        <v>0</v>
      </c>
      <c r="AA447" s="145">
        <f>Z447*K447</f>
        <v>0</v>
      </c>
      <c r="AR447" s="21" t="s">
        <v>678</v>
      </c>
      <c r="AT447" s="21" t="s">
        <v>152</v>
      </c>
      <c r="AU447" s="21" t="s">
        <v>21</v>
      </c>
      <c r="AY447" s="21" t="s">
        <v>151</v>
      </c>
      <c r="BE447" s="146">
        <f>IF(U447="základní",N447,0)</f>
        <v>0</v>
      </c>
      <c r="BF447" s="146">
        <f>IF(U447="snížená",N447,0)</f>
        <v>0</v>
      </c>
      <c r="BG447" s="146">
        <f>IF(U447="zákl. přenesená",N447,0)</f>
        <v>0</v>
      </c>
      <c r="BH447" s="146">
        <f>IF(U447="sníž. přenesená",N447,0)</f>
        <v>0</v>
      </c>
      <c r="BI447" s="146">
        <f>IF(U447="nulová",N447,0)</f>
        <v>0</v>
      </c>
      <c r="BJ447" s="21" t="s">
        <v>21</v>
      </c>
      <c r="BK447" s="146">
        <f>ROUND(L447*K447,2)</f>
        <v>0</v>
      </c>
      <c r="BL447" s="21" t="s">
        <v>678</v>
      </c>
      <c r="BM447" s="21" t="s">
        <v>679</v>
      </c>
    </row>
    <row r="448" spans="2:51" s="11" customFormat="1" ht="22.5" customHeight="1">
      <c r="B448" s="155"/>
      <c r="C448" s="156"/>
      <c r="D448" s="156"/>
      <c r="E448" s="157" t="s">
        <v>5</v>
      </c>
      <c r="F448" s="265" t="s">
        <v>21</v>
      </c>
      <c r="G448" s="266"/>
      <c r="H448" s="266"/>
      <c r="I448" s="266"/>
      <c r="J448" s="156"/>
      <c r="K448" s="158">
        <v>1</v>
      </c>
      <c r="L448" s="156"/>
      <c r="M448" s="156"/>
      <c r="N448" s="156"/>
      <c r="O448" s="156"/>
      <c r="P448" s="156"/>
      <c r="Q448" s="156"/>
      <c r="R448" s="159"/>
      <c r="T448" s="160"/>
      <c r="U448" s="156"/>
      <c r="V448" s="156"/>
      <c r="W448" s="156"/>
      <c r="X448" s="156"/>
      <c r="Y448" s="156"/>
      <c r="Z448" s="156"/>
      <c r="AA448" s="161"/>
      <c r="AT448" s="162" t="s">
        <v>159</v>
      </c>
      <c r="AU448" s="162" t="s">
        <v>21</v>
      </c>
      <c r="AV448" s="11" t="s">
        <v>96</v>
      </c>
      <c r="AW448" s="11" t="s">
        <v>36</v>
      </c>
      <c r="AX448" s="11" t="s">
        <v>21</v>
      </c>
      <c r="AY448" s="162" t="s">
        <v>151</v>
      </c>
    </row>
    <row r="449" spans="2:51" s="10" customFormat="1" ht="22.5" customHeight="1">
      <c r="B449" s="147"/>
      <c r="C449" s="148"/>
      <c r="D449" s="148"/>
      <c r="E449" s="149" t="s">
        <v>5</v>
      </c>
      <c r="F449" s="259" t="s">
        <v>680</v>
      </c>
      <c r="G449" s="260"/>
      <c r="H449" s="260"/>
      <c r="I449" s="260"/>
      <c r="J449" s="148"/>
      <c r="K449" s="150" t="s">
        <v>5</v>
      </c>
      <c r="L449" s="148"/>
      <c r="M449" s="148"/>
      <c r="N449" s="148"/>
      <c r="O449" s="148"/>
      <c r="P449" s="148"/>
      <c r="Q449" s="148"/>
      <c r="R449" s="151"/>
      <c r="T449" s="152"/>
      <c r="U449" s="148"/>
      <c r="V449" s="148"/>
      <c r="W449" s="148"/>
      <c r="X449" s="148"/>
      <c r="Y449" s="148"/>
      <c r="Z449" s="148"/>
      <c r="AA449" s="153"/>
      <c r="AT449" s="154" t="s">
        <v>159</v>
      </c>
      <c r="AU449" s="154" t="s">
        <v>21</v>
      </c>
      <c r="AV449" s="10" t="s">
        <v>21</v>
      </c>
      <c r="AW449" s="10" t="s">
        <v>36</v>
      </c>
      <c r="AX449" s="10" t="s">
        <v>79</v>
      </c>
      <c r="AY449" s="154" t="s">
        <v>151</v>
      </c>
    </row>
    <row r="450" spans="2:51" s="10" customFormat="1" ht="57" customHeight="1">
      <c r="B450" s="147"/>
      <c r="C450" s="148"/>
      <c r="D450" s="148"/>
      <c r="E450" s="149" t="s">
        <v>5</v>
      </c>
      <c r="F450" s="259" t="s">
        <v>681</v>
      </c>
      <c r="G450" s="260"/>
      <c r="H450" s="260"/>
      <c r="I450" s="260"/>
      <c r="J450" s="148"/>
      <c r="K450" s="150" t="s">
        <v>5</v>
      </c>
      <c r="L450" s="148"/>
      <c r="M450" s="148"/>
      <c r="N450" s="148"/>
      <c r="O450" s="148"/>
      <c r="P450" s="148"/>
      <c r="Q450" s="148"/>
      <c r="R450" s="151"/>
      <c r="T450" s="152"/>
      <c r="U450" s="148"/>
      <c r="V450" s="148"/>
      <c r="W450" s="148"/>
      <c r="X450" s="148"/>
      <c r="Y450" s="148"/>
      <c r="Z450" s="148"/>
      <c r="AA450" s="153"/>
      <c r="AT450" s="154" t="s">
        <v>159</v>
      </c>
      <c r="AU450" s="154" t="s">
        <v>21</v>
      </c>
      <c r="AV450" s="10" t="s">
        <v>21</v>
      </c>
      <c r="AW450" s="10" t="s">
        <v>36</v>
      </c>
      <c r="AX450" s="10" t="s">
        <v>79</v>
      </c>
      <c r="AY450" s="154" t="s">
        <v>151</v>
      </c>
    </row>
    <row r="451" spans="2:51" s="10" customFormat="1" ht="31.5" customHeight="1">
      <c r="B451" s="147"/>
      <c r="C451" s="148"/>
      <c r="D451" s="148"/>
      <c r="E451" s="149" t="s">
        <v>5</v>
      </c>
      <c r="F451" s="259" t="s">
        <v>682</v>
      </c>
      <c r="G451" s="260"/>
      <c r="H451" s="260"/>
      <c r="I451" s="260"/>
      <c r="J451" s="148"/>
      <c r="K451" s="150" t="s">
        <v>5</v>
      </c>
      <c r="L451" s="148"/>
      <c r="M451" s="148"/>
      <c r="N451" s="148"/>
      <c r="O451" s="148"/>
      <c r="P451" s="148"/>
      <c r="Q451" s="148"/>
      <c r="R451" s="151"/>
      <c r="T451" s="152"/>
      <c r="U451" s="148"/>
      <c r="V451" s="148"/>
      <c r="W451" s="148"/>
      <c r="X451" s="148"/>
      <c r="Y451" s="148"/>
      <c r="Z451" s="148"/>
      <c r="AA451" s="153"/>
      <c r="AT451" s="154" t="s">
        <v>159</v>
      </c>
      <c r="AU451" s="154" t="s">
        <v>21</v>
      </c>
      <c r="AV451" s="10" t="s">
        <v>21</v>
      </c>
      <c r="AW451" s="10" t="s">
        <v>36</v>
      </c>
      <c r="AX451" s="10" t="s">
        <v>79</v>
      </c>
      <c r="AY451" s="154" t="s">
        <v>151</v>
      </c>
    </row>
    <row r="452" spans="2:65" s="1" customFormat="1" ht="22.5" customHeight="1">
      <c r="B452" s="137"/>
      <c r="C452" s="138" t="s">
        <v>683</v>
      </c>
      <c r="D452" s="138" t="s">
        <v>152</v>
      </c>
      <c r="E452" s="139" t="s">
        <v>684</v>
      </c>
      <c r="F452" s="255" t="s">
        <v>685</v>
      </c>
      <c r="G452" s="255"/>
      <c r="H452" s="255"/>
      <c r="I452" s="255"/>
      <c r="J452" s="140" t="s">
        <v>677</v>
      </c>
      <c r="K452" s="141">
        <v>1</v>
      </c>
      <c r="L452" s="256">
        <v>0</v>
      </c>
      <c r="M452" s="256"/>
      <c r="N452" s="256">
        <f>ROUND(L452*K452,2)</f>
        <v>0</v>
      </c>
      <c r="O452" s="256"/>
      <c r="P452" s="256"/>
      <c r="Q452" s="256"/>
      <c r="R452" s="142"/>
      <c r="T452" s="143" t="s">
        <v>5</v>
      </c>
      <c r="U452" s="44" t="s">
        <v>44</v>
      </c>
      <c r="V452" s="144">
        <v>0</v>
      </c>
      <c r="W452" s="144">
        <f>V452*K452</f>
        <v>0</v>
      </c>
      <c r="X452" s="144">
        <v>0</v>
      </c>
      <c r="Y452" s="144">
        <f>X452*K452</f>
        <v>0</v>
      </c>
      <c r="Z452" s="144">
        <v>0</v>
      </c>
      <c r="AA452" s="145">
        <f>Z452*K452</f>
        <v>0</v>
      </c>
      <c r="AR452" s="21" t="s">
        <v>678</v>
      </c>
      <c r="AT452" s="21" t="s">
        <v>152</v>
      </c>
      <c r="AU452" s="21" t="s">
        <v>21</v>
      </c>
      <c r="AY452" s="21" t="s">
        <v>151</v>
      </c>
      <c r="BE452" s="146">
        <f>IF(U452="základní",N452,0)</f>
        <v>0</v>
      </c>
      <c r="BF452" s="146">
        <f>IF(U452="snížená",N452,0)</f>
        <v>0</v>
      </c>
      <c r="BG452" s="146">
        <f>IF(U452="zákl. přenesená",N452,0)</f>
        <v>0</v>
      </c>
      <c r="BH452" s="146">
        <f>IF(U452="sníž. přenesená",N452,0)</f>
        <v>0</v>
      </c>
      <c r="BI452" s="146">
        <f>IF(U452="nulová",N452,0)</f>
        <v>0</v>
      </c>
      <c r="BJ452" s="21" t="s">
        <v>21</v>
      </c>
      <c r="BK452" s="146">
        <f>ROUND(L452*K452,2)</f>
        <v>0</v>
      </c>
      <c r="BL452" s="21" t="s">
        <v>678</v>
      </c>
      <c r="BM452" s="21" t="s">
        <v>686</v>
      </c>
    </row>
    <row r="453" spans="2:51" s="11" customFormat="1" ht="22.5" customHeight="1">
      <c r="B453" s="155"/>
      <c r="C453" s="156"/>
      <c r="D453" s="156"/>
      <c r="E453" s="157" t="s">
        <v>5</v>
      </c>
      <c r="F453" s="265" t="s">
        <v>21</v>
      </c>
      <c r="G453" s="266"/>
      <c r="H453" s="266"/>
      <c r="I453" s="266"/>
      <c r="J453" s="156"/>
      <c r="K453" s="158">
        <v>1</v>
      </c>
      <c r="L453" s="156"/>
      <c r="M453" s="156"/>
      <c r="N453" s="156"/>
      <c r="O453" s="156"/>
      <c r="P453" s="156"/>
      <c r="Q453" s="156"/>
      <c r="R453" s="159"/>
      <c r="T453" s="160"/>
      <c r="U453" s="156"/>
      <c r="V453" s="156"/>
      <c r="W453" s="156"/>
      <c r="X453" s="156"/>
      <c r="Y453" s="156"/>
      <c r="Z453" s="156"/>
      <c r="AA453" s="161"/>
      <c r="AT453" s="162" t="s">
        <v>159</v>
      </c>
      <c r="AU453" s="162" t="s">
        <v>21</v>
      </c>
      <c r="AV453" s="11" t="s">
        <v>96</v>
      </c>
      <c r="AW453" s="11" t="s">
        <v>36</v>
      </c>
      <c r="AX453" s="11" t="s">
        <v>21</v>
      </c>
      <c r="AY453" s="162" t="s">
        <v>151</v>
      </c>
    </row>
    <row r="454" spans="2:51" s="10" customFormat="1" ht="22.5" customHeight="1">
      <c r="B454" s="147"/>
      <c r="C454" s="148"/>
      <c r="D454" s="148"/>
      <c r="E454" s="149" t="s">
        <v>5</v>
      </c>
      <c r="F454" s="259" t="s">
        <v>680</v>
      </c>
      <c r="G454" s="260"/>
      <c r="H454" s="260"/>
      <c r="I454" s="260"/>
      <c r="J454" s="148"/>
      <c r="K454" s="150" t="s">
        <v>5</v>
      </c>
      <c r="L454" s="148"/>
      <c r="M454" s="148"/>
      <c r="N454" s="148"/>
      <c r="O454" s="148"/>
      <c r="P454" s="148"/>
      <c r="Q454" s="148"/>
      <c r="R454" s="151"/>
      <c r="T454" s="152"/>
      <c r="U454" s="148"/>
      <c r="V454" s="148"/>
      <c r="W454" s="148"/>
      <c r="X454" s="148"/>
      <c r="Y454" s="148"/>
      <c r="Z454" s="148"/>
      <c r="AA454" s="153"/>
      <c r="AT454" s="154" t="s">
        <v>159</v>
      </c>
      <c r="AU454" s="154" t="s">
        <v>21</v>
      </c>
      <c r="AV454" s="10" t="s">
        <v>21</v>
      </c>
      <c r="AW454" s="10" t="s">
        <v>36</v>
      </c>
      <c r="AX454" s="10" t="s">
        <v>79</v>
      </c>
      <c r="AY454" s="154" t="s">
        <v>151</v>
      </c>
    </row>
    <row r="455" spans="2:51" s="10" customFormat="1" ht="57" customHeight="1">
      <c r="B455" s="147"/>
      <c r="C455" s="148"/>
      <c r="D455" s="148"/>
      <c r="E455" s="149" t="s">
        <v>5</v>
      </c>
      <c r="F455" s="259" t="s">
        <v>687</v>
      </c>
      <c r="G455" s="260"/>
      <c r="H455" s="260"/>
      <c r="I455" s="260"/>
      <c r="J455" s="148"/>
      <c r="K455" s="150" t="s">
        <v>5</v>
      </c>
      <c r="L455" s="148"/>
      <c r="M455" s="148"/>
      <c r="N455" s="148"/>
      <c r="O455" s="148"/>
      <c r="P455" s="148"/>
      <c r="Q455" s="148"/>
      <c r="R455" s="151"/>
      <c r="T455" s="152"/>
      <c r="U455" s="148"/>
      <c r="V455" s="148"/>
      <c r="W455" s="148"/>
      <c r="X455" s="148"/>
      <c r="Y455" s="148"/>
      <c r="Z455" s="148"/>
      <c r="AA455" s="153"/>
      <c r="AT455" s="154" t="s">
        <v>159</v>
      </c>
      <c r="AU455" s="154" t="s">
        <v>21</v>
      </c>
      <c r="AV455" s="10" t="s">
        <v>21</v>
      </c>
      <c r="AW455" s="10" t="s">
        <v>36</v>
      </c>
      <c r="AX455" s="10" t="s">
        <v>79</v>
      </c>
      <c r="AY455" s="154" t="s">
        <v>151</v>
      </c>
    </row>
    <row r="456" spans="2:51" s="10" customFormat="1" ht="31.5" customHeight="1">
      <c r="B456" s="147"/>
      <c r="C456" s="148"/>
      <c r="D456" s="148"/>
      <c r="E456" s="149" t="s">
        <v>5</v>
      </c>
      <c r="F456" s="259" t="s">
        <v>688</v>
      </c>
      <c r="G456" s="260"/>
      <c r="H456" s="260"/>
      <c r="I456" s="260"/>
      <c r="J456" s="148"/>
      <c r="K456" s="150" t="s">
        <v>5</v>
      </c>
      <c r="L456" s="148"/>
      <c r="M456" s="148"/>
      <c r="N456" s="148"/>
      <c r="O456" s="148"/>
      <c r="P456" s="148"/>
      <c r="Q456" s="148"/>
      <c r="R456" s="151"/>
      <c r="T456" s="152"/>
      <c r="U456" s="148"/>
      <c r="V456" s="148"/>
      <c r="W456" s="148"/>
      <c r="X456" s="148"/>
      <c r="Y456" s="148"/>
      <c r="Z456" s="148"/>
      <c r="AA456" s="153"/>
      <c r="AT456" s="154" t="s">
        <v>159</v>
      </c>
      <c r="AU456" s="154" t="s">
        <v>21</v>
      </c>
      <c r="AV456" s="10" t="s">
        <v>21</v>
      </c>
      <c r="AW456" s="10" t="s">
        <v>36</v>
      </c>
      <c r="AX456" s="10" t="s">
        <v>79</v>
      </c>
      <c r="AY456" s="154" t="s">
        <v>151</v>
      </c>
    </row>
    <row r="457" spans="2:51" s="10" customFormat="1" ht="57" customHeight="1">
      <c r="B457" s="147"/>
      <c r="C457" s="148"/>
      <c r="D457" s="148"/>
      <c r="E457" s="149" t="s">
        <v>5</v>
      </c>
      <c r="F457" s="259" t="s">
        <v>689</v>
      </c>
      <c r="G457" s="260"/>
      <c r="H457" s="260"/>
      <c r="I457" s="260"/>
      <c r="J457" s="148"/>
      <c r="K457" s="150" t="s">
        <v>5</v>
      </c>
      <c r="L457" s="148"/>
      <c r="M457" s="148"/>
      <c r="N457" s="148"/>
      <c r="O457" s="148"/>
      <c r="P457" s="148"/>
      <c r="Q457" s="148"/>
      <c r="R457" s="151"/>
      <c r="T457" s="152"/>
      <c r="U457" s="148"/>
      <c r="V457" s="148"/>
      <c r="W457" s="148"/>
      <c r="X457" s="148"/>
      <c r="Y457" s="148"/>
      <c r="Z457" s="148"/>
      <c r="AA457" s="153"/>
      <c r="AT457" s="154" t="s">
        <v>159</v>
      </c>
      <c r="AU457" s="154" t="s">
        <v>21</v>
      </c>
      <c r="AV457" s="10" t="s">
        <v>21</v>
      </c>
      <c r="AW457" s="10" t="s">
        <v>36</v>
      </c>
      <c r="AX457" s="10" t="s">
        <v>79</v>
      </c>
      <c r="AY457" s="154" t="s">
        <v>151</v>
      </c>
    </row>
    <row r="458" spans="2:51" s="10" customFormat="1" ht="44.25" customHeight="1">
      <c r="B458" s="147"/>
      <c r="C458" s="148"/>
      <c r="D458" s="148"/>
      <c r="E458" s="149" t="s">
        <v>5</v>
      </c>
      <c r="F458" s="259" t="s">
        <v>690</v>
      </c>
      <c r="G458" s="260"/>
      <c r="H458" s="260"/>
      <c r="I458" s="260"/>
      <c r="J458" s="148"/>
      <c r="K458" s="150" t="s">
        <v>5</v>
      </c>
      <c r="L458" s="148"/>
      <c r="M458" s="148"/>
      <c r="N458" s="148"/>
      <c r="O458" s="148"/>
      <c r="P458" s="148"/>
      <c r="Q458" s="148"/>
      <c r="R458" s="151"/>
      <c r="T458" s="152"/>
      <c r="U458" s="148"/>
      <c r="V458" s="148"/>
      <c r="W458" s="148"/>
      <c r="X458" s="148"/>
      <c r="Y458" s="148"/>
      <c r="Z458" s="148"/>
      <c r="AA458" s="153"/>
      <c r="AT458" s="154" t="s">
        <v>159</v>
      </c>
      <c r="AU458" s="154" t="s">
        <v>21</v>
      </c>
      <c r="AV458" s="10" t="s">
        <v>21</v>
      </c>
      <c r="AW458" s="10" t="s">
        <v>36</v>
      </c>
      <c r="AX458" s="10" t="s">
        <v>79</v>
      </c>
      <c r="AY458" s="154" t="s">
        <v>151</v>
      </c>
    </row>
    <row r="459" spans="2:51" s="10" customFormat="1" ht="31.5" customHeight="1">
      <c r="B459" s="147"/>
      <c r="C459" s="148"/>
      <c r="D459" s="148"/>
      <c r="E459" s="149" t="s">
        <v>5</v>
      </c>
      <c r="F459" s="259" t="s">
        <v>691</v>
      </c>
      <c r="G459" s="260"/>
      <c r="H459" s="260"/>
      <c r="I459" s="260"/>
      <c r="J459" s="148"/>
      <c r="K459" s="150" t="s">
        <v>5</v>
      </c>
      <c r="L459" s="148"/>
      <c r="M459" s="148"/>
      <c r="N459" s="148"/>
      <c r="O459" s="148"/>
      <c r="P459" s="148"/>
      <c r="Q459" s="148"/>
      <c r="R459" s="151"/>
      <c r="T459" s="152"/>
      <c r="U459" s="148"/>
      <c r="V459" s="148"/>
      <c r="W459" s="148"/>
      <c r="X459" s="148"/>
      <c r="Y459" s="148"/>
      <c r="Z459" s="148"/>
      <c r="AA459" s="153"/>
      <c r="AT459" s="154" t="s">
        <v>159</v>
      </c>
      <c r="AU459" s="154" t="s">
        <v>21</v>
      </c>
      <c r="AV459" s="10" t="s">
        <v>21</v>
      </c>
      <c r="AW459" s="10" t="s">
        <v>36</v>
      </c>
      <c r="AX459" s="10" t="s">
        <v>79</v>
      </c>
      <c r="AY459" s="154" t="s">
        <v>151</v>
      </c>
    </row>
    <row r="460" spans="2:65" s="1" customFormat="1" ht="31.5" customHeight="1">
      <c r="B460" s="137"/>
      <c r="C460" s="138" t="s">
        <v>692</v>
      </c>
      <c r="D460" s="138" t="s">
        <v>152</v>
      </c>
      <c r="E460" s="139" t="s">
        <v>693</v>
      </c>
      <c r="F460" s="255" t="s">
        <v>694</v>
      </c>
      <c r="G460" s="255"/>
      <c r="H460" s="255"/>
      <c r="I460" s="255"/>
      <c r="J460" s="140" t="s">
        <v>677</v>
      </c>
      <c r="K460" s="141">
        <v>1</v>
      </c>
      <c r="L460" s="256">
        <v>0</v>
      </c>
      <c r="M460" s="256"/>
      <c r="N460" s="256">
        <f>ROUND(L460*K460,2)</f>
        <v>0</v>
      </c>
      <c r="O460" s="256"/>
      <c r="P460" s="256"/>
      <c r="Q460" s="256"/>
      <c r="R460" s="142"/>
      <c r="T460" s="143" t="s">
        <v>5</v>
      </c>
      <c r="U460" s="44" t="s">
        <v>44</v>
      </c>
      <c r="V460" s="144">
        <v>0</v>
      </c>
      <c r="W460" s="144">
        <f>V460*K460</f>
        <v>0</v>
      </c>
      <c r="X460" s="144">
        <v>0</v>
      </c>
      <c r="Y460" s="144">
        <f>X460*K460</f>
        <v>0</v>
      </c>
      <c r="Z460" s="144">
        <v>0</v>
      </c>
      <c r="AA460" s="145">
        <f>Z460*K460</f>
        <v>0</v>
      </c>
      <c r="AR460" s="21" t="s">
        <v>678</v>
      </c>
      <c r="AT460" s="21" t="s">
        <v>152</v>
      </c>
      <c r="AU460" s="21" t="s">
        <v>21</v>
      </c>
      <c r="AY460" s="21" t="s">
        <v>151</v>
      </c>
      <c r="BE460" s="146">
        <f>IF(U460="základní",N460,0)</f>
        <v>0</v>
      </c>
      <c r="BF460" s="146">
        <f>IF(U460="snížená",N460,0)</f>
        <v>0</v>
      </c>
      <c r="BG460" s="146">
        <f>IF(U460="zákl. přenesená",N460,0)</f>
        <v>0</v>
      </c>
      <c r="BH460" s="146">
        <f>IF(U460="sníž. přenesená",N460,0)</f>
        <v>0</v>
      </c>
      <c r="BI460" s="146">
        <f>IF(U460="nulová",N460,0)</f>
        <v>0</v>
      </c>
      <c r="BJ460" s="21" t="s">
        <v>21</v>
      </c>
      <c r="BK460" s="146">
        <f>ROUND(L460*K460,2)</f>
        <v>0</v>
      </c>
      <c r="BL460" s="21" t="s">
        <v>678</v>
      </c>
      <c r="BM460" s="21" t="s">
        <v>695</v>
      </c>
    </row>
    <row r="461" spans="2:51" s="11" customFormat="1" ht="22.5" customHeight="1">
      <c r="B461" s="155"/>
      <c r="C461" s="156"/>
      <c r="D461" s="156"/>
      <c r="E461" s="157" t="s">
        <v>5</v>
      </c>
      <c r="F461" s="265" t="s">
        <v>21</v>
      </c>
      <c r="G461" s="266"/>
      <c r="H461" s="266"/>
      <c r="I461" s="266"/>
      <c r="J461" s="156"/>
      <c r="K461" s="158">
        <v>1</v>
      </c>
      <c r="L461" s="156"/>
      <c r="M461" s="156"/>
      <c r="N461" s="156"/>
      <c r="O461" s="156"/>
      <c r="P461" s="156"/>
      <c r="Q461" s="156"/>
      <c r="R461" s="159"/>
      <c r="T461" s="160"/>
      <c r="U461" s="156"/>
      <c r="V461" s="156"/>
      <c r="W461" s="156"/>
      <c r="X461" s="156"/>
      <c r="Y461" s="156"/>
      <c r="Z461" s="156"/>
      <c r="AA461" s="161"/>
      <c r="AT461" s="162" t="s">
        <v>159</v>
      </c>
      <c r="AU461" s="162" t="s">
        <v>21</v>
      </c>
      <c r="AV461" s="11" t="s">
        <v>96</v>
      </c>
      <c r="AW461" s="11" t="s">
        <v>36</v>
      </c>
      <c r="AX461" s="11" t="s">
        <v>21</v>
      </c>
      <c r="AY461" s="162" t="s">
        <v>151</v>
      </c>
    </row>
    <row r="462" spans="2:51" s="10" customFormat="1" ht="22.5" customHeight="1">
      <c r="B462" s="147"/>
      <c r="C462" s="148"/>
      <c r="D462" s="148"/>
      <c r="E462" s="149" t="s">
        <v>5</v>
      </c>
      <c r="F462" s="259" t="s">
        <v>680</v>
      </c>
      <c r="G462" s="260"/>
      <c r="H462" s="260"/>
      <c r="I462" s="260"/>
      <c r="J462" s="148"/>
      <c r="K462" s="150" t="s">
        <v>5</v>
      </c>
      <c r="L462" s="148"/>
      <c r="M462" s="148"/>
      <c r="N462" s="148"/>
      <c r="O462" s="148"/>
      <c r="P462" s="148"/>
      <c r="Q462" s="148"/>
      <c r="R462" s="151"/>
      <c r="T462" s="152"/>
      <c r="U462" s="148"/>
      <c r="V462" s="148"/>
      <c r="W462" s="148"/>
      <c r="X462" s="148"/>
      <c r="Y462" s="148"/>
      <c r="Z462" s="148"/>
      <c r="AA462" s="153"/>
      <c r="AT462" s="154" t="s">
        <v>159</v>
      </c>
      <c r="AU462" s="154" t="s">
        <v>21</v>
      </c>
      <c r="AV462" s="10" t="s">
        <v>21</v>
      </c>
      <c r="AW462" s="10" t="s">
        <v>36</v>
      </c>
      <c r="AX462" s="10" t="s">
        <v>79</v>
      </c>
      <c r="AY462" s="154" t="s">
        <v>151</v>
      </c>
    </row>
    <row r="463" spans="2:51" s="10" customFormat="1" ht="44.25" customHeight="1">
      <c r="B463" s="147"/>
      <c r="C463" s="148"/>
      <c r="D463" s="148"/>
      <c r="E463" s="149" t="s">
        <v>5</v>
      </c>
      <c r="F463" s="259" t="s">
        <v>696</v>
      </c>
      <c r="G463" s="260"/>
      <c r="H463" s="260"/>
      <c r="I463" s="260"/>
      <c r="J463" s="148"/>
      <c r="K463" s="150" t="s">
        <v>5</v>
      </c>
      <c r="L463" s="148"/>
      <c r="M463" s="148"/>
      <c r="N463" s="148"/>
      <c r="O463" s="148"/>
      <c r="P463" s="148"/>
      <c r="Q463" s="148"/>
      <c r="R463" s="151"/>
      <c r="T463" s="152"/>
      <c r="U463" s="148"/>
      <c r="V463" s="148"/>
      <c r="W463" s="148"/>
      <c r="X463" s="148"/>
      <c r="Y463" s="148"/>
      <c r="Z463" s="148"/>
      <c r="AA463" s="153"/>
      <c r="AT463" s="154" t="s">
        <v>159</v>
      </c>
      <c r="AU463" s="154" t="s">
        <v>21</v>
      </c>
      <c r="AV463" s="10" t="s">
        <v>21</v>
      </c>
      <c r="AW463" s="10" t="s">
        <v>36</v>
      </c>
      <c r="AX463" s="10" t="s">
        <v>79</v>
      </c>
      <c r="AY463" s="154" t="s">
        <v>151</v>
      </c>
    </row>
    <row r="464" spans="2:65" s="1" customFormat="1" ht="31.5" customHeight="1">
      <c r="B464" s="137"/>
      <c r="C464" s="138" t="s">
        <v>697</v>
      </c>
      <c r="D464" s="138" t="s">
        <v>152</v>
      </c>
      <c r="E464" s="139" t="s">
        <v>698</v>
      </c>
      <c r="F464" s="255" t="s">
        <v>699</v>
      </c>
      <c r="G464" s="255"/>
      <c r="H464" s="255"/>
      <c r="I464" s="255"/>
      <c r="J464" s="140" t="s">
        <v>677</v>
      </c>
      <c r="K464" s="141">
        <v>1</v>
      </c>
      <c r="L464" s="256">
        <v>0</v>
      </c>
      <c r="M464" s="256"/>
      <c r="N464" s="256">
        <f>ROUND(L464*K464,2)</f>
        <v>0</v>
      </c>
      <c r="O464" s="256"/>
      <c r="P464" s="256"/>
      <c r="Q464" s="256"/>
      <c r="R464" s="142"/>
      <c r="T464" s="143" t="s">
        <v>5</v>
      </c>
      <c r="U464" s="44" t="s">
        <v>44</v>
      </c>
      <c r="V464" s="144">
        <v>0</v>
      </c>
      <c r="W464" s="144">
        <f>V464*K464</f>
        <v>0</v>
      </c>
      <c r="X464" s="144">
        <v>0</v>
      </c>
      <c r="Y464" s="144">
        <f>X464*K464</f>
        <v>0</v>
      </c>
      <c r="Z464" s="144">
        <v>0</v>
      </c>
      <c r="AA464" s="145">
        <f>Z464*K464</f>
        <v>0</v>
      </c>
      <c r="AR464" s="21" t="s">
        <v>678</v>
      </c>
      <c r="AT464" s="21" t="s">
        <v>152</v>
      </c>
      <c r="AU464" s="21" t="s">
        <v>21</v>
      </c>
      <c r="AY464" s="21" t="s">
        <v>151</v>
      </c>
      <c r="BE464" s="146">
        <f>IF(U464="základní",N464,0)</f>
        <v>0</v>
      </c>
      <c r="BF464" s="146">
        <f>IF(U464="snížená",N464,0)</f>
        <v>0</v>
      </c>
      <c r="BG464" s="146">
        <f>IF(U464="zákl. přenesená",N464,0)</f>
        <v>0</v>
      </c>
      <c r="BH464" s="146">
        <f>IF(U464="sníž. přenesená",N464,0)</f>
        <v>0</v>
      </c>
      <c r="BI464" s="146">
        <f>IF(U464="nulová",N464,0)</f>
        <v>0</v>
      </c>
      <c r="BJ464" s="21" t="s">
        <v>21</v>
      </c>
      <c r="BK464" s="146">
        <f>ROUND(L464*K464,2)</f>
        <v>0</v>
      </c>
      <c r="BL464" s="21" t="s">
        <v>678</v>
      </c>
      <c r="BM464" s="21" t="s">
        <v>700</v>
      </c>
    </row>
    <row r="465" spans="2:51" s="11" customFormat="1" ht="22.5" customHeight="1">
      <c r="B465" s="155"/>
      <c r="C465" s="156"/>
      <c r="D465" s="156"/>
      <c r="E465" s="157" t="s">
        <v>5</v>
      </c>
      <c r="F465" s="265" t="s">
        <v>21</v>
      </c>
      <c r="G465" s="266"/>
      <c r="H465" s="266"/>
      <c r="I465" s="266"/>
      <c r="J465" s="156"/>
      <c r="K465" s="158">
        <v>1</v>
      </c>
      <c r="L465" s="156"/>
      <c r="M465" s="156"/>
      <c r="N465" s="156"/>
      <c r="O465" s="156"/>
      <c r="P465" s="156"/>
      <c r="Q465" s="156"/>
      <c r="R465" s="159"/>
      <c r="T465" s="160"/>
      <c r="U465" s="156"/>
      <c r="V465" s="156"/>
      <c r="W465" s="156"/>
      <c r="X465" s="156"/>
      <c r="Y465" s="156"/>
      <c r="Z465" s="156"/>
      <c r="AA465" s="161"/>
      <c r="AT465" s="162" t="s">
        <v>159</v>
      </c>
      <c r="AU465" s="162" t="s">
        <v>21</v>
      </c>
      <c r="AV465" s="11" t="s">
        <v>96</v>
      </c>
      <c r="AW465" s="11" t="s">
        <v>36</v>
      </c>
      <c r="AX465" s="11" t="s">
        <v>21</v>
      </c>
      <c r="AY465" s="162" t="s">
        <v>151</v>
      </c>
    </row>
    <row r="466" spans="2:51" s="10" customFormat="1" ht="22.5" customHeight="1">
      <c r="B466" s="147"/>
      <c r="C466" s="148"/>
      <c r="D466" s="148"/>
      <c r="E466" s="149" t="s">
        <v>5</v>
      </c>
      <c r="F466" s="259" t="s">
        <v>680</v>
      </c>
      <c r="G466" s="260"/>
      <c r="H466" s="260"/>
      <c r="I466" s="260"/>
      <c r="J466" s="148"/>
      <c r="K466" s="150" t="s">
        <v>5</v>
      </c>
      <c r="L466" s="148"/>
      <c r="M466" s="148"/>
      <c r="N466" s="148"/>
      <c r="O466" s="148"/>
      <c r="P466" s="148"/>
      <c r="Q466" s="148"/>
      <c r="R466" s="151"/>
      <c r="T466" s="152"/>
      <c r="U466" s="148"/>
      <c r="V466" s="148"/>
      <c r="W466" s="148"/>
      <c r="X466" s="148"/>
      <c r="Y466" s="148"/>
      <c r="Z466" s="148"/>
      <c r="AA466" s="153"/>
      <c r="AT466" s="154" t="s">
        <v>159</v>
      </c>
      <c r="AU466" s="154" t="s">
        <v>21</v>
      </c>
      <c r="AV466" s="10" t="s">
        <v>21</v>
      </c>
      <c r="AW466" s="10" t="s">
        <v>36</v>
      </c>
      <c r="AX466" s="10" t="s">
        <v>79</v>
      </c>
      <c r="AY466" s="154" t="s">
        <v>151</v>
      </c>
    </row>
    <row r="467" spans="2:51" s="10" customFormat="1" ht="31.5" customHeight="1">
      <c r="B467" s="147"/>
      <c r="C467" s="148"/>
      <c r="D467" s="148"/>
      <c r="E467" s="149" t="s">
        <v>5</v>
      </c>
      <c r="F467" s="259" t="s">
        <v>701</v>
      </c>
      <c r="G467" s="260"/>
      <c r="H467" s="260"/>
      <c r="I467" s="260"/>
      <c r="J467" s="148"/>
      <c r="K467" s="150" t="s">
        <v>5</v>
      </c>
      <c r="L467" s="148"/>
      <c r="M467" s="148"/>
      <c r="N467" s="148"/>
      <c r="O467" s="148"/>
      <c r="P467" s="148"/>
      <c r="Q467" s="148"/>
      <c r="R467" s="151"/>
      <c r="T467" s="152"/>
      <c r="U467" s="148"/>
      <c r="V467" s="148"/>
      <c r="W467" s="148"/>
      <c r="X467" s="148"/>
      <c r="Y467" s="148"/>
      <c r="Z467" s="148"/>
      <c r="AA467" s="153"/>
      <c r="AT467" s="154" t="s">
        <v>159</v>
      </c>
      <c r="AU467" s="154" t="s">
        <v>21</v>
      </c>
      <c r="AV467" s="10" t="s">
        <v>21</v>
      </c>
      <c r="AW467" s="10" t="s">
        <v>36</v>
      </c>
      <c r="AX467" s="10" t="s">
        <v>79</v>
      </c>
      <c r="AY467" s="154" t="s">
        <v>151</v>
      </c>
    </row>
    <row r="468" spans="2:65" s="1" customFormat="1" ht="22.5" customHeight="1">
      <c r="B468" s="137"/>
      <c r="C468" s="138" t="s">
        <v>702</v>
      </c>
      <c r="D468" s="138" t="s">
        <v>152</v>
      </c>
      <c r="E468" s="139" t="s">
        <v>703</v>
      </c>
      <c r="F468" s="255" t="s">
        <v>704</v>
      </c>
      <c r="G468" s="255"/>
      <c r="H468" s="255"/>
      <c r="I468" s="255"/>
      <c r="J468" s="140" t="s">
        <v>677</v>
      </c>
      <c r="K468" s="141">
        <v>1</v>
      </c>
      <c r="L468" s="256">
        <v>0</v>
      </c>
      <c r="M468" s="256"/>
      <c r="N468" s="256">
        <f>ROUND(L468*K468,2)</f>
        <v>0</v>
      </c>
      <c r="O468" s="256"/>
      <c r="P468" s="256"/>
      <c r="Q468" s="256"/>
      <c r="R468" s="142"/>
      <c r="T468" s="143" t="s">
        <v>5</v>
      </c>
      <c r="U468" s="44" t="s">
        <v>44</v>
      </c>
      <c r="V468" s="144">
        <v>0</v>
      </c>
      <c r="W468" s="144">
        <f>V468*K468</f>
        <v>0</v>
      </c>
      <c r="X468" s="144">
        <v>0</v>
      </c>
      <c r="Y468" s="144">
        <f>X468*K468</f>
        <v>0</v>
      </c>
      <c r="Z468" s="144">
        <v>0</v>
      </c>
      <c r="AA468" s="145">
        <f>Z468*K468</f>
        <v>0</v>
      </c>
      <c r="AR468" s="21" t="s">
        <v>678</v>
      </c>
      <c r="AT468" s="21" t="s">
        <v>152</v>
      </c>
      <c r="AU468" s="21" t="s">
        <v>21</v>
      </c>
      <c r="AY468" s="21" t="s">
        <v>151</v>
      </c>
      <c r="BE468" s="146">
        <f>IF(U468="základní",N468,0)</f>
        <v>0</v>
      </c>
      <c r="BF468" s="146">
        <f>IF(U468="snížená",N468,0)</f>
        <v>0</v>
      </c>
      <c r="BG468" s="146">
        <f>IF(U468="zákl. přenesená",N468,0)</f>
        <v>0</v>
      </c>
      <c r="BH468" s="146">
        <f>IF(U468="sníž. přenesená",N468,0)</f>
        <v>0</v>
      </c>
      <c r="BI468" s="146">
        <f>IF(U468="nulová",N468,0)</f>
        <v>0</v>
      </c>
      <c r="BJ468" s="21" t="s">
        <v>21</v>
      </c>
      <c r="BK468" s="146">
        <f>ROUND(L468*K468,2)</f>
        <v>0</v>
      </c>
      <c r="BL468" s="21" t="s">
        <v>678</v>
      </c>
      <c r="BM468" s="21" t="s">
        <v>705</v>
      </c>
    </row>
    <row r="469" spans="2:51" s="11" customFormat="1" ht="22.5" customHeight="1">
      <c r="B469" s="155"/>
      <c r="C469" s="156"/>
      <c r="D469" s="156"/>
      <c r="E469" s="157" t="s">
        <v>5</v>
      </c>
      <c r="F469" s="265" t="s">
        <v>21</v>
      </c>
      <c r="G469" s="266"/>
      <c r="H469" s="266"/>
      <c r="I469" s="266"/>
      <c r="J469" s="156"/>
      <c r="K469" s="158">
        <v>1</v>
      </c>
      <c r="L469" s="156"/>
      <c r="M469" s="156"/>
      <c r="N469" s="156"/>
      <c r="O469" s="156"/>
      <c r="P469" s="156"/>
      <c r="Q469" s="156"/>
      <c r="R469" s="159"/>
      <c r="T469" s="160"/>
      <c r="U469" s="156"/>
      <c r="V469" s="156"/>
      <c r="W469" s="156"/>
      <c r="X469" s="156"/>
      <c r="Y469" s="156"/>
      <c r="Z469" s="156"/>
      <c r="AA469" s="161"/>
      <c r="AT469" s="162" t="s">
        <v>159</v>
      </c>
      <c r="AU469" s="162" t="s">
        <v>21</v>
      </c>
      <c r="AV469" s="11" t="s">
        <v>96</v>
      </c>
      <c r="AW469" s="11" t="s">
        <v>36</v>
      </c>
      <c r="AX469" s="11" t="s">
        <v>21</v>
      </c>
      <c r="AY469" s="162" t="s">
        <v>151</v>
      </c>
    </row>
    <row r="470" spans="2:51" s="10" customFormat="1" ht="22.5" customHeight="1">
      <c r="B470" s="147"/>
      <c r="C470" s="148"/>
      <c r="D470" s="148"/>
      <c r="E470" s="149" t="s">
        <v>5</v>
      </c>
      <c r="F470" s="259" t="s">
        <v>680</v>
      </c>
      <c r="G470" s="260"/>
      <c r="H470" s="260"/>
      <c r="I470" s="260"/>
      <c r="J470" s="148"/>
      <c r="K470" s="150" t="s">
        <v>5</v>
      </c>
      <c r="L470" s="148"/>
      <c r="M470" s="148"/>
      <c r="N470" s="148"/>
      <c r="O470" s="148"/>
      <c r="P470" s="148"/>
      <c r="Q470" s="148"/>
      <c r="R470" s="151"/>
      <c r="T470" s="152"/>
      <c r="U470" s="148"/>
      <c r="V470" s="148"/>
      <c r="W470" s="148"/>
      <c r="X470" s="148"/>
      <c r="Y470" s="148"/>
      <c r="Z470" s="148"/>
      <c r="AA470" s="153"/>
      <c r="AT470" s="154" t="s">
        <v>159</v>
      </c>
      <c r="AU470" s="154" t="s">
        <v>21</v>
      </c>
      <c r="AV470" s="10" t="s">
        <v>21</v>
      </c>
      <c r="AW470" s="10" t="s">
        <v>36</v>
      </c>
      <c r="AX470" s="10" t="s">
        <v>79</v>
      </c>
      <c r="AY470" s="154" t="s">
        <v>151</v>
      </c>
    </row>
    <row r="471" spans="2:51" s="10" customFormat="1" ht="22.5" customHeight="1">
      <c r="B471" s="147"/>
      <c r="C471" s="148"/>
      <c r="D471" s="148"/>
      <c r="E471" s="149" t="s">
        <v>5</v>
      </c>
      <c r="F471" s="259" t="s">
        <v>706</v>
      </c>
      <c r="G471" s="260"/>
      <c r="H471" s="260"/>
      <c r="I471" s="260"/>
      <c r="J471" s="148"/>
      <c r="K471" s="150" t="s">
        <v>5</v>
      </c>
      <c r="L471" s="148"/>
      <c r="M471" s="148"/>
      <c r="N471" s="148"/>
      <c r="O471" s="148"/>
      <c r="P471" s="148"/>
      <c r="Q471" s="148"/>
      <c r="R471" s="151"/>
      <c r="T471" s="152"/>
      <c r="U471" s="148"/>
      <c r="V471" s="148"/>
      <c r="W471" s="148"/>
      <c r="X471" s="148"/>
      <c r="Y471" s="148"/>
      <c r="Z471" s="148"/>
      <c r="AA471" s="153"/>
      <c r="AT471" s="154" t="s">
        <v>159</v>
      </c>
      <c r="AU471" s="154" t="s">
        <v>21</v>
      </c>
      <c r="AV471" s="10" t="s">
        <v>21</v>
      </c>
      <c r="AW471" s="10" t="s">
        <v>36</v>
      </c>
      <c r="AX471" s="10" t="s">
        <v>79</v>
      </c>
      <c r="AY471" s="154" t="s">
        <v>151</v>
      </c>
    </row>
    <row r="472" spans="2:51" s="10" customFormat="1" ht="31.5" customHeight="1">
      <c r="B472" s="147"/>
      <c r="C472" s="148"/>
      <c r="D472" s="148"/>
      <c r="E472" s="149" t="s">
        <v>5</v>
      </c>
      <c r="F472" s="259" t="s">
        <v>707</v>
      </c>
      <c r="G472" s="260"/>
      <c r="H472" s="260"/>
      <c r="I472" s="260"/>
      <c r="J472" s="148"/>
      <c r="K472" s="150" t="s">
        <v>5</v>
      </c>
      <c r="L472" s="148"/>
      <c r="M472" s="148"/>
      <c r="N472" s="148"/>
      <c r="O472" s="148"/>
      <c r="P472" s="148"/>
      <c r="Q472" s="148"/>
      <c r="R472" s="151"/>
      <c r="T472" s="152"/>
      <c r="U472" s="148"/>
      <c r="V472" s="148"/>
      <c r="W472" s="148"/>
      <c r="X472" s="148"/>
      <c r="Y472" s="148"/>
      <c r="Z472" s="148"/>
      <c r="AA472" s="153"/>
      <c r="AT472" s="154" t="s">
        <v>159</v>
      </c>
      <c r="AU472" s="154" t="s">
        <v>21</v>
      </c>
      <c r="AV472" s="10" t="s">
        <v>21</v>
      </c>
      <c r="AW472" s="10" t="s">
        <v>36</v>
      </c>
      <c r="AX472" s="10" t="s">
        <v>79</v>
      </c>
      <c r="AY472" s="154" t="s">
        <v>151</v>
      </c>
    </row>
    <row r="473" spans="2:51" s="10" customFormat="1" ht="31.5" customHeight="1">
      <c r="B473" s="147"/>
      <c r="C473" s="148"/>
      <c r="D473" s="148"/>
      <c r="E473" s="149" t="s">
        <v>5</v>
      </c>
      <c r="F473" s="259" t="s">
        <v>708</v>
      </c>
      <c r="G473" s="260"/>
      <c r="H473" s="260"/>
      <c r="I473" s="260"/>
      <c r="J473" s="148"/>
      <c r="K473" s="150" t="s">
        <v>5</v>
      </c>
      <c r="L473" s="148"/>
      <c r="M473" s="148"/>
      <c r="N473" s="148"/>
      <c r="O473" s="148"/>
      <c r="P473" s="148"/>
      <c r="Q473" s="148"/>
      <c r="R473" s="151"/>
      <c r="T473" s="152"/>
      <c r="U473" s="148"/>
      <c r="V473" s="148"/>
      <c r="W473" s="148"/>
      <c r="X473" s="148"/>
      <c r="Y473" s="148"/>
      <c r="Z473" s="148"/>
      <c r="AA473" s="153"/>
      <c r="AT473" s="154" t="s">
        <v>159</v>
      </c>
      <c r="AU473" s="154" t="s">
        <v>21</v>
      </c>
      <c r="AV473" s="10" t="s">
        <v>21</v>
      </c>
      <c r="AW473" s="10" t="s">
        <v>36</v>
      </c>
      <c r="AX473" s="10" t="s">
        <v>79</v>
      </c>
      <c r="AY473" s="154" t="s">
        <v>151</v>
      </c>
    </row>
    <row r="474" spans="2:65" s="1" customFormat="1" ht="22.5" customHeight="1">
      <c r="B474" s="137"/>
      <c r="C474" s="138" t="s">
        <v>709</v>
      </c>
      <c r="D474" s="138" t="s">
        <v>152</v>
      </c>
      <c r="E474" s="139" t="s">
        <v>710</v>
      </c>
      <c r="F474" s="255" t="s">
        <v>711</v>
      </c>
      <c r="G474" s="255"/>
      <c r="H474" s="255"/>
      <c r="I474" s="255"/>
      <c r="J474" s="140" t="s">
        <v>677</v>
      </c>
      <c r="K474" s="141">
        <v>1</v>
      </c>
      <c r="L474" s="256">
        <v>0</v>
      </c>
      <c r="M474" s="256"/>
      <c r="N474" s="256">
        <f>ROUND(L474*K474,2)</f>
        <v>0</v>
      </c>
      <c r="O474" s="256"/>
      <c r="P474" s="256"/>
      <c r="Q474" s="256"/>
      <c r="R474" s="142"/>
      <c r="T474" s="143" t="s">
        <v>5</v>
      </c>
      <c r="U474" s="44" t="s">
        <v>44</v>
      </c>
      <c r="V474" s="144">
        <v>0</v>
      </c>
      <c r="W474" s="144">
        <f>V474*K474</f>
        <v>0</v>
      </c>
      <c r="X474" s="144">
        <v>0</v>
      </c>
      <c r="Y474" s="144">
        <f>X474*K474</f>
        <v>0</v>
      </c>
      <c r="Z474" s="144">
        <v>0</v>
      </c>
      <c r="AA474" s="145">
        <f>Z474*K474</f>
        <v>0</v>
      </c>
      <c r="AR474" s="21" t="s">
        <v>156</v>
      </c>
      <c r="AT474" s="21" t="s">
        <v>152</v>
      </c>
      <c r="AU474" s="21" t="s">
        <v>21</v>
      </c>
      <c r="AY474" s="21" t="s">
        <v>151</v>
      </c>
      <c r="BE474" s="146">
        <f>IF(U474="základní",N474,0)</f>
        <v>0</v>
      </c>
      <c r="BF474" s="146">
        <f>IF(U474="snížená",N474,0)</f>
        <v>0</v>
      </c>
      <c r="BG474" s="146">
        <f>IF(U474="zákl. přenesená",N474,0)</f>
        <v>0</v>
      </c>
      <c r="BH474" s="146">
        <f>IF(U474="sníž. přenesená",N474,0)</f>
        <v>0</v>
      </c>
      <c r="BI474" s="146">
        <f>IF(U474="nulová",N474,0)</f>
        <v>0</v>
      </c>
      <c r="BJ474" s="21" t="s">
        <v>21</v>
      </c>
      <c r="BK474" s="146">
        <f>ROUND(L474*K474,2)</f>
        <v>0</v>
      </c>
      <c r="BL474" s="21" t="s">
        <v>156</v>
      </c>
      <c r="BM474" s="21" t="s">
        <v>712</v>
      </c>
    </row>
    <row r="475" spans="2:51" s="11" customFormat="1" ht="22.5" customHeight="1">
      <c r="B475" s="155"/>
      <c r="C475" s="156"/>
      <c r="D475" s="156"/>
      <c r="E475" s="157" t="s">
        <v>5</v>
      </c>
      <c r="F475" s="265" t="s">
        <v>21</v>
      </c>
      <c r="G475" s="266"/>
      <c r="H475" s="266"/>
      <c r="I475" s="266"/>
      <c r="J475" s="156"/>
      <c r="K475" s="158">
        <v>1</v>
      </c>
      <c r="L475" s="156"/>
      <c r="M475" s="156"/>
      <c r="N475" s="156"/>
      <c r="O475" s="156"/>
      <c r="P475" s="156"/>
      <c r="Q475" s="156"/>
      <c r="R475" s="159"/>
      <c r="T475" s="160"/>
      <c r="U475" s="156"/>
      <c r="V475" s="156"/>
      <c r="W475" s="156"/>
      <c r="X475" s="156"/>
      <c r="Y475" s="156"/>
      <c r="Z475" s="156"/>
      <c r="AA475" s="161"/>
      <c r="AT475" s="162" t="s">
        <v>159</v>
      </c>
      <c r="AU475" s="162" t="s">
        <v>21</v>
      </c>
      <c r="AV475" s="11" t="s">
        <v>96</v>
      </c>
      <c r="AW475" s="11" t="s">
        <v>36</v>
      </c>
      <c r="AX475" s="11" t="s">
        <v>21</v>
      </c>
      <c r="AY475" s="162" t="s">
        <v>151</v>
      </c>
    </row>
    <row r="476" spans="2:51" s="10" customFormat="1" ht="22.5" customHeight="1">
      <c r="B476" s="147"/>
      <c r="C476" s="148"/>
      <c r="D476" s="148"/>
      <c r="E476" s="149" t="s">
        <v>5</v>
      </c>
      <c r="F476" s="259" t="s">
        <v>680</v>
      </c>
      <c r="G476" s="260"/>
      <c r="H476" s="260"/>
      <c r="I476" s="260"/>
      <c r="J476" s="148"/>
      <c r="K476" s="150" t="s">
        <v>5</v>
      </c>
      <c r="L476" s="148"/>
      <c r="M476" s="148"/>
      <c r="N476" s="148"/>
      <c r="O476" s="148"/>
      <c r="P476" s="148"/>
      <c r="Q476" s="148"/>
      <c r="R476" s="151"/>
      <c r="T476" s="152"/>
      <c r="U476" s="148"/>
      <c r="V476" s="148"/>
      <c r="W476" s="148"/>
      <c r="X476" s="148"/>
      <c r="Y476" s="148"/>
      <c r="Z476" s="148"/>
      <c r="AA476" s="153"/>
      <c r="AT476" s="154" t="s">
        <v>159</v>
      </c>
      <c r="AU476" s="154" t="s">
        <v>21</v>
      </c>
      <c r="AV476" s="10" t="s">
        <v>21</v>
      </c>
      <c r="AW476" s="10" t="s">
        <v>36</v>
      </c>
      <c r="AX476" s="10" t="s">
        <v>79</v>
      </c>
      <c r="AY476" s="154" t="s">
        <v>151</v>
      </c>
    </row>
    <row r="477" spans="2:51" s="10" customFormat="1" ht="44.25" customHeight="1">
      <c r="B477" s="147"/>
      <c r="C477" s="148"/>
      <c r="D477" s="148"/>
      <c r="E477" s="149" t="s">
        <v>5</v>
      </c>
      <c r="F477" s="259" t="s">
        <v>713</v>
      </c>
      <c r="G477" s="260"/>
      <c r="H477" s="260"/>
      <c r="I477" s="260"/>
      <c r="J477" s="148"/>
      <c r="K477" s="150" t="s">
        <v>5</v>
      </c>
      <c r="L477" s="148"/>
      <c r="M477" s="148"/>
      <c r="N477" s="148"/>
      <c r="O477" s="148"/>
      <c r="P477" s="148"/>
      <c r="Q477" s="148"/>
      <c r="R477" s="151"/>
      <c r="T477" s="152"/>
      <c r="U477" s="148"/>
      <c r="V477" s="148"/>
      <c r="W477" s="148"/>
      <c r="X477" s="148"/>
      <c r="Y477" s="148"/>
      <c r="Z477" s="148"/>
      <c r="AA477" s="153"/>
      <c r="AT477" s="154" t="s">
        <v>159</v>
      </c>
      <c r="AU477" s="154" t="s">
        <v>21</v>
      </c>
      <c r="AV477" s="10" t="s">
        <v>21</v>
      </c>
      <c r="AW477" s="10" t="s">
        <v>36</v>
      </c>
      <c r="AX477" s="10" t="s">
        <v>79</v>
      </c>
      <c r="AY477" s="154" t="s">
        <v>151</v>
      </c>
    </row>
    <row r="478" spans="2:51" s="10" customFormat="1" ht="57" customHeight="1">
      <c r="B478" s="147"/>
      <c r="C478" s="148"/>
      <c r="D478" s="148"/>
      <c r="E478" s="149" t="s">
        <v>5</v>
      </c>
      <c r="F478" s="259" t="s">
        <v>714</v>
      </c>
      <c r="G478" s="260"/>
      <c r="H478" s="260"/>
      <c r="I478" s="260"/>
      <c r="J478" s="148"/>
      <c r="K478" s="150" t="s">
        <v>5</v>
      </c>
      <c r="L478" s="148"/>
      <c r="M478" s="148"/>
      <c r="N478" s="148"/>
      <c r="O478" s="148"/>
      <c r="P478" s="148"/>
      <c r="Q478" s="148"/>
      <c r="R478" s="151"/>
      <c r="T478" s="152"/>
      <c r="U478" s="148"/>
      <c r="V478" s="148"/>
      <c r="W478" s="148"/>
      <c r="X478" s="148"/>
      <c r="Y478" s="148"/>
      <c r="Z478" s="148"/>
      <c r="AA478" s="153"/>
      <c r="AT478" s="154" t="s">
        <v>159</v>
      </c>
      <c r="AU478" s="154" t="s">
        <v>21</v>
      </c>
      <c r="AV478" s="10" t="s">
        <v>21</v>
      </c>
      <c r="AW478" s="10" t="s">
        <v>36</v>
      </c>
      <c r="AX478" s="10" t="s">
        <v>79</v>
      </c>
      <c r="AY478" s="154" t="s">
        <v>151</v>
      </c>
    </row>
    <row r="479" spans="2:51" s="10" customFormat="1" ht="44.25" customHeight="1">
      <c r="B479" s="147"/>
      <c r="C479" s="148"/>
      <c r="D479" s="148"/>
      <c r="E479" s="149" t="s">
        <v>5</v>
      </c>
      <c r="F479" s="259" t="s">
        <v>715</v>
      </c>
      <c r="G479" s="260"/>
      <c r="H479" s="260"/>
      <c r="I479" s="260"/>
      <c r="J479" s="148"/>
      <c r="K479" s="150" t="s">
        <v>5</v>
      </c>
      <c r="L479" s="148"/>
      <c r="M479" s="148"/>
      <c r="N479" s="148"/>
      <c r="O479" s="148"/>
      <c r="P479" s="148"/>
      <c r="Q479" s="148"/>
      <c r="R479" s="151"/>
      <c r="T479" s="152"/>
      <c r="U479" s="148"/>
      <c r="V479" s="148"/>
      <c r="W479" s="148"/>
      <c r="X479" s="148"/>
      <c r="Y479" s="148"/>
      <c r="Z479" s="148"/>
      <c r="AA479" s="153"/>
      <c r="AT479" s="154" t="s">
        <v>159</v>
      </c>
      <c r="AU479" s="154" t="s">
        <v>21</v>
      </c>
      <c r="AV479" s="10" t="s">
        <v>21</v>
      </c>
      <c r="AW479" s="10" t="s">
        <v>36</v>
      </c>
      <c r="AX479" s="10" t="s">
        <v>79</v>
      </c>
      <c r="AY479" s="154" t="s">
        <v>151</v>
      </c>
    </row>
    <row r="480" spans="2:51" s="10" customFormat="1" ht="31.5" customHeight="1">
      <c r="B480" s="147"/>
      <c r="C480" s="148"/>
      <c r="D480" s="148"/>
      <c r="E480" s="149" t="s">
        <v>5</v>
      </c>
      <c r="F480" s="259" t="s">
        <v>716</v>
      </c>
      <c r="G480" s="260"/>
      <c r="H480" s="260"/>
      <c r="I480" s="260"/>
      <c r="J480" s="148"/>
      <c r="K480" s="150" t="s">
        <v>5</v>
      </c>
      <c r="L480" s="148"/>
      <c r="M480" s="148"/>
      <c r="N480" s="148"/>
      <c r="O480" s="148"/>
      <c r="P480" s="148"/>
      <c r="Q480" s="148"/>
      <c r="R480" s="151"/>
      <c r="T480" s="152"/>
      <c r="U480" s="148"/>
      <c r="V480" s="148"/>
      <c r="W480" s="148"/>
      <c r="X480" s="148"/>
      <c r="Y480" s="148"/>
      <c r="Z480" s="148"/>
      <c r="AA480" s="153"/>
      <c r="AT480" s="154" t="s">
        <v>159</v>
      </c>
      <c r="AU480" s="154" t="s">
        <v>21</v>
      </c>
      <c r="AV480" s="10" t="s">
        <v>21</v>
      </c>
      <c r="AW480" s="10" t="s">
        <v>36</v>
      </c>
      <c r="AX480" s="10" t="s">
        <v>79</v>
      </c>
      <c r="AY480" s="154" t="s">
        <v>151</v>
      </c>
    </row>
    <row r="481" spans="2:51" s="10" customFormat="1" ht="44.25" customHeight="1">
      <c r="B481" s="147"/>
      <c r="C481" s="148"/>
      <c r="D481" s="148"/>
      <c r="E481" s="149" t="s">
        <v>5</v>
      </c>
      <c r="F481" s="259" t="s">
        <v>717</v>
      </c>
      <c r="G481" s="260"/>
      <c r="H481" s="260"/>
      <c r="I481" s="260"/>
      <c r="J481" s="148"/>
      <c r="K481" s="150" t="s">
        <v>5</v>
      </c>
      <c r="L481" s="148"/>
      <c r="M481" s="148"/>
      <c r="N481" s="148"/>
      <c r="O481" s="148"/>
      <c r="P481" s="148"/>
      <c r="Q481" s="148"/>
      <c r="R481" s="151"/>
      <c r="T481" s="152"/>
      <c r="U481" s="148"/>
      <c r="V481" s="148"/>
      <c r="W481" s="148"/>
      <c r="X481" s="148"/>
      <c r="Y481" s="148"/>
      <c r="Z481" s="148"/>
      <c r="AA481" s="153"/>
      <c r="AT481" s="154" t="s">
        <v>159</v>
      </c>
      <c r="AU481" s="154" t="s">
        <v>21</v>
      </c>
      <c r="AV481" s="10" t="s">
        <v>21</v>
      </c>
      <c r="AW481" s="10" t="s">
        <v>36</v>
      </c>
      <c r="AX481" s="10" t="s">
        <v>79</v>
      </c>
      <c r="AY481" s="154" t="s">
        <v>151</v>
      </c>
    </row>
    <row r="482" spans="2:63" s="9" customFormat="1" ht="29.85" customHeight="1">
      <c r="B482" s="126"/>
      <c r="C482" s="127"/>
      <c r="D482" s="136" t="s">
        <v>135</v>
      </c>
      <c r="E482" s="136"/>
      <c r="F482" s="136"/>
      <c r="G482" s="136"/>
      <c r="H482" s="136"/>
      <c r="I482" s="136"/>
      <c r="J482" s="136"/>
      <c r="K482" s="136"/>
      <c r="L482" s="136"/>
      <c r="M482" s="136"/>
      <c r="N482" s="275">
        <f>BK482</f>
        <v>0</v>
      </c>
      <c r="O482" s="276"/>
      <c r="P482" s="276"/>
      <c r="Q482" s="276"/>
      <c r="R482" s="129"/>
      <c r="T482" s="130"/>
      <c r="U482" s="127"/>
      <c r="V482" s="127"/>
      <c r="W482" s="131">
        <f>SUM(W483:W504)</f>
        <v>0</v>
      </c>
      <c r="X482" s="127"/>
      <c r="Y482" s="131">
        <f>SUM(Y483:Y504)</f>
        <v>0</v>
      </c>
      <c r="Z482" s="127"/>
      <c r="AA482" s="132">
        <f>SUM(AA483:AA504)</f>
        <v>0</v>
      </c>
      <c r="AR482" s="133" t="s">
        <v>156</v>
      </c>
      <c r="AT482" s="134" t="s">
        <v>78</v>
      </c>
      <c r="AU482" s="134" t="s">
        <v>21</v>
      </c>
      <c r="AY482" s="133" t="s">
        <v>151</v>
      </c>
      <c r="BK482" s="135">
        <f>SUM(BK483:BK504)</f>
        <v>0</v>
      </c>
    </row>
    <row r="483" spans="2:65" s="1" customFormat="1" ht="31.5" customHeight="1">
      <c r="B483" s="137"/>
      <c r="C483" s="138" t="s">
        <v>718</v>
      </c>
      <c r="D483" s="138" t="s">
        <v>152</v>
      </c>
      <c r="E483" s="139" t="s">
        <v>719</v>
      </c>
      <c r="F483" s="255" t="s">
        <v>720</v>
      </c>
      <c r="G483" s="255"/>
      <c r="H483" s="255"/>
      <c r="I483" s="255"/>
      <c r="J483" s="140" t="s">
        <v>677</v>
      </c>
      <c r="K483" s="141">
        <v>1</v>
      </c>
      <c r="L483" s="256">
        <v>0</v>
      </c>
      <c r="M483" s="256"/>
      <c r="N483" s="256">
        <f>ROUND(L483*K483,2)</f>
        <v>0</v>
      </c>
      <c r="O483" s="256"/>
      <c r="P483" s="256"/>
      <c r="Q483" s="256"/>
      <c r="R483" s="142"/>
      <c r="T483" s="143" t="s">
        <v>5</v>
      </c>
      <c r="U483" s="44" t="s">
        <v>44</v>
      </c>
      <c r="V483" s="144">
        <v>0</v>
      </c>
      <c r="W483" s="144">
        <f>V483*K483</f>
        <v>0</v>
      </c>
      <c r="X483" s="144">
        <v>0</v>
      </c>
      <c r="Y483" s="144">
        <f>X483*K483</f>
        <v>0</v>
      </c>
      <c r="Z483" s="144">
        <v>0</v>
      </c>
      <c r="AA483" s="145">
        <f>Z483*K483</f>
        <v>0</v>
      </c>
      <c r="AR483" s="21" t="s">
        <v>678</v>
      </c>
      <c r="AT483" s="21" t="s">
        <v>152</v>
      </c>
      <c r="AU483" s="21" t="s">
        <v>96</v>
      </c>
      <c r="AY483" s="21" t="s">
        <v>151</v>
      </c>
      <c r="BE483" s="146">
        <f>IF(U483="základní",N483,0)</f>
        <v>0</v>
      </c>
      <c r="BF483" s="146">
        <f>IF(U483="snížená",N483,0)</f>
        <v>0</v>
      </c>
      <c r="BG483" s="146">
        <f>IF(U483="zákl. přenesená",N483,0)</f>
        <v>0</v>
      </c>
      <c r="BH483" s="146">
        <f>IF(U483="sníž. přenesená",N483,0)</f>
        <v>0</v>
      </c>
      <c r="BI483" s="146">
        <f>IF(U483="nulová",N483,0)</f>
        <v>0</v>
      </c>
      <c r="BJ483" s="21" t="s">
        <v>21</v>
      </c>
      <c r="BK483" s="146">
        <f>ROUND(L483*K483,2)</f>
        <v>0</v>
      </c>
      <c r="BL483" s="21" t="s">
        <v>678</v>
      </c>
      <c r="BM483" s="21" t="s">
        <v>721</v>
      </c>
    </row>
    <row r="484" spans="2:51" s="11" customFormat="1" ht="22.5" customHeight="1">
      <c r="B484" s="155"/>
      <c r="C484" s="156"/>
      <c r="D484" s="156"/>
      <c r="E484" s="157" t="s">
        <v>5</v>
      </c>
      <c r="F484" s="265" t="s">
        <v>21</v>
      </c>
      <c r="G484" s="266"/>
      <c r="H484" s="266"/>
      <c r="I484" s="266"/>
      <c r="J484" s="156"/>
      <c r="K484" s="158">
        <v>1</v>
      </c>
      <c r="L484" s="156"/>
      <c r="M484" s="156"/>
      <c r="N484" s="156"/>
      <c r="O484" s="156"/>
      <c r="P484" s="156"/>
      <c r="Q484" s="156"/>
      <c r="R484" s="159"/>
      <c r="T484" s="160"/>
      <c r="U484" s="156"/>
      <c r="V484" s="156"/>
      <c r="W484" s="156"/>
      <c r="X484" s="156"/>
      <c r="Y484" s="156"/>
      <c r="Z484" s="156"/>
      <c r="AA484" s="161"/>
      <c r="AT484" s="162" t="s">
        <v>159</v>
      </c>
      <c r="AU484" s="162" t="s">
        <v>96</v>
      </c>
      <c r="AV484" s="11" t="s">
        <v>96</v>
      </c>
      <c r="AW484" s="11" t="s">
        <v>36</v>
      </c>
      <c r="AX484" s="11" t="s">
        <v>21</v>
      </c>
      <c r="AY484" s="162" t="s">
        <v>151</v>
      </c>
    </row>
    <row r="485" spans="2:51" s="10" customFormat="1" ht="22.5" customHeight="1">
      <c r="B485" s="147"/>
      <c r="C485" s="148"/>
      <c r="D485" s="148"/>
      <c r="E485" s="149" t="s">
        <v>5</v>
      </c>
      <c r="F485" s="259" t="s">
        <v>680</v>
      </c>
      <c r="G485" s="260"/>
      <c r="H485" s="260"/>
      <c r="I485" s="260"/>
      <c r="J485" s="148"/>
      <c r="K485" s="150" t="s">
        <v>5</v>
      </c>
      <c r="L485" s="148"/>
      <c r="M485" s="148"/>
      <c r="N485" s="148"/>
      <c r="O485" s="148"/>
      <c r="P485" s="148"/>
      <c r="Q485" s="148"/>
      <c r="R485" s="151"/>
      <c r="T485" s="152"/>
      <c r="U485" s="148"/>
      <c r="V485" s="148"/>
      <c r="W485" s="148"/>
      <c r="X485" s="148"/>
      <c r="Y485" s="148"/>
      <c r="Z485" s="148"/>
      <c r="AA485" s="153"/>
      <c r="AT485" s="154" t="s">
        <v>159</v>
      </c>
      <c r="AU485" s="154" t="s">
        <v>96</v>
      </c>
      <c r="AV485" s="10" t="s">
        <v>21</v>
      </c>
      <c r="AW485" s="10" t="s">
        <v>36</v>
      </c>
      <c r="AX485" s="10" t="s">
        <v>79</v>
      </c>
      <c r="AY485" s="154" t="s">
        <v>151</v>
      </c>
    </row>
    <row r="486" spans="2:51" s="10" customFormat="1" ht="44.25" customHeight="1">
      <c r="B486" s="147"/>
      <c r="C486" s="148"/>
      <c r="D486" s="148"/>
      <c r="E486" s="149" t="s">
        <v>5</v>
      </c>
      <c r="F486" s="259" t="s">
        <v>722</v>
      </c>
      <c r="G486" s="260"/>
      <c r="H486" s="260"/>
      <c r="I486" s="260"/>
      <c r="J486" s="148"/>
      <c r="K486" s="150" t="s">
        <v>5</v>
      </c>
      <c r="L486" s="148"/>
      <c r="M486" s="148"/>
      <c r="N486" s="148"/>
      <c r="O486" s="148"/>
      <c r="P486" s="148"/>
      <c r="Q486" s="148"/>
      <c r="R486" s="151"/>
      <c r="T486" s="152"/>
      <c r="U486" s="148"/>
      <c r="V486" s="148"/>
      <c r="W486" s="148"/>
      <c r="X486" s="148"/>
      <c r="Y486" s="148"/>
      <c r="Z486" s="148"/>
      <c r="AA486" s="153"/>
      <c r="AT486" s="154" t="s">
        <v>159</v>
      </c>
      <c r="AU486" s="154" t="s">
        <v>96</v>
      </c>
      <c r="AV486" s="10" t="s">
        <v>21</v>
      </c>
      <c r="AW486" s="10" t="s">
        <v>36</v>
      </c>
      <c r="AX486" s="10" t="s">
        <v>79</v>
      </c>
      <c r="AY486" s="154" t="s">
        <v>151</v>
      </c>
    </row>
    <row r="487" spans="2:51" s="10" customFormat="1" ht="57" customHeight="1">
      <c r="B487" s="147"/>
      <c r="C487" s="148"/>
      <c r="D487" s="148"/>
      <c r="E487" s="149" t="s">
        <v>5</v>
      </c>
      <c r="F487" s="259" t="s">
        <v>723</v>
      </c>
      <c r="G487" s="260"/>
      <c r="H487" s="260"/>
      <c r="I487" s="260"/>
      <c r="J487" s="148"/>
      <c r="K487" s="150" t="s">
        <v>5</v>
      </c>
      <c r="L487" s="148"/>
      <c r="M487" s="148"/>
      <c r="N487" s="148"/>
      <c r="O487" s="148"/>
      <c r="P487" s="148"/>
      <c r="Q487" s="148"/>
      <c r="R487" s="151"/>
      <c r="T487" s="152"/>
      <c r="U487" s="148"/>
      <c r="V487" s="148"/>
      <c r="W487" s="148"/>
      <c r="X487" s="148"/>
      <c r="Y487" s="148"/>
      <c r="Z487" s="148"/>
      <c r="AA487" s="153"/>
      <c r="AT487" s="154" t="s">
        <v>159</v>
      </c>
      <c r="AU487" s="154" t="s">
        <v>96</v>
      </c>
      <c r="AV487" s="10" t="s">
        <v>21</v>
      </c>
      <c r="AW487" s="10" t="s">
        <v>36</v>
      </c>
      <c r="AX487" s="10" t="s">
        <v>79</v>
      </c>
      <c r="AY487" s="154" t="s">
        <v>151</v>
      </c>
    </row>
    <row r="488" spans="2:51" s="10" customFormat="1" ht="31.5" customHeight="1">
      <c r="B488" s="147"/>
      <c r="C488" s="148"/>
      <c r="D488" s="148"/>
      <c r="E488" s="149" t="s">
        <v>5</v>
      </c>
      <c r="F488" s="259" t="s">
        <v>724</v>
      </c>
      <c r="G488" s="260"/>
      <c r="H488" s="260"/>
      <c r="I488" s="260"/>
      <c r="J488" s="148"/>
      <c r="K488" s="150" t="s">
        <v>5</v>
      </c>
      <c r="L488" s="148"/>
      <c r="M488" s="148"/>
      <c r="N488" s="148"/>
      <c r="O488" s="148"/>
      <c r="P488" s="148"/>
      <c r="Q488" s="148"/>
      <c r="R488" s="151"/>
      <c r="T488" s="152"/>
      <c r="U488" s="148"/>
      <c r="V488" s="148"/>
      <c r="W488" s="148"/>
      <c r="X488" s="148"/>
      <c r="Y488" s="148"/>
      <c r="Z488" s="148"/>
      <c r="AA488" s="153"/>
      <c r="AT488" s="154" t="s">
        <v>159</v>
      </c>
      <c r="AU488" s="154" t="s">
        <v>96</v>
      </c>
      <c r="AV488" s="10" t="s">
        <v>21</v>
      </c>
      <c r="AW488" s="10" t="s">
        <v>36</v>
      </c>
      <c r="AX488" s="10" t="s">
        <v>79</v>
      </c>
      <c r="AY488" s="154" t="s">
        <v>151</v>
      </c>
    </row>
    <row r="489" spans="2:51" s="10" customFormat="1" ht="31.5" customHeight="1">
      <c r="B489" s="147"/>
      <c r="C489" s="148"/>
      <c r="D489" s="148"/>
      <c r="E489" s="149" t="s">
        <v>5</v>
      </c>
      <c r="F489" s="259" t="s">
        <v>708</v>
      </c>
      <c r="G489" s="260"/>
      <c r="H489" s="260"/>
      <c r="I489" s="260"/>
      <c r="J489" s="148"/>
      <c r="K489" s="150" t="s">
        <v>5</v>
      </c>
      <c r="L489" s="148"/>
      <c r="M489" s="148"/>
      <c r="N489" s="148"/>
      <c r="O489" s="148"/>
      <c r="P489" s="148"/>
      <c r="Q489" s="148"/>
      <c r="R489" s="151"/>
      <c r="T489" s="152"/>
      <c r="U489" s="148"/>
      <c r="V489" s="148"/>
      <c r="W489" s="148"/>
      <c r="X489" s="148"/>
      <c r="Y489" s="148"/>
      <c r="Z489" s="148"/>
      <c r="AA489" s="153"/>
      <c r="AT489" s="154" t="s">
        <v>159</v>
      </c>
      <c r="AU489" s="154" t="s">
        <v>96</v>
      </c>
      <c r="AV489" s="10" t="s">
        <v>21</v>
      </c>
      <c r="AW489" s="10" t="s">
        <v>36</v>
      </c>
      <c r="AX489" s="10" t="s">
        <v>79</v>
      </c>
      <c r="AY489" s="154" t="s">
        <v>151</v>
      </c>
    </row>
    <row r="490" spans="2:65" s="1" customFormat="1" ht="31.5" customHeight="1">
      <c r="B490" s="137"/>
      <c r="C490" s="138" t="s">
        <v>725</v>
      </c>
      <c r="D490" s="138" t="s">
        <v>152</v>
      </c>
      <c r="E490" s="139" t="s">
        <v>726</v>
      </c>
      <c r="F490" s="255" t="s">
        <v>727</v>
      </c>
      <c r="G490" s="255"/>
      <c r="H490" s="255"/>
      <c r="I490" s="255"/>
      <c r="J490" s="140" t="s">
        <v>677</v>
      </c>
      <c r="K490" s="141">
        <v>1</v>
      </c>
      <c r="L490" s="256">
        <v>0</v>
      </c>
      <c r="M490" s="256"/>
      <c r="N490" s="256">
        <f>ROUND(L490*K490,2)</f>
        <v>0</v>
      </c>
      <c r="O490" s="256"/>
      <c r="P490" s="256"/>
      <c r="Q490" s="256"/>
      <c r="R490" s="142"/>
      <c r="T490" s="143" t="s">
        <v>5</v>
      </c>
      <c r="U490" s="44" t="s">
        <v>44</v>
      </c>
      <c r="V490" s="144">
        <v>0</v>
      </c>
      <c r="W490" s="144">
        <f>V490*K490</f>
        <v>0</v>
      </c>
      <c r="X490" s="144">
        <v>0</v>
      </c>
      <c r="Y490" s="144">
        <f>X490*K490</f>
        <v>0</v>
      </c>
      <c r="Z490" s="144">
        <v>0</v>
      </c>
      <c r="AA490" s="145">
        <f>Z490*K490</f>
        <v>0</v>
      </c>
      <c r="AR490" s="21" t="s">
        <v>678</v>
      </c>
      <c r="AT490" s="21" t="s">
        <v>152</v>
      </c>
      <c r="AU490" s="21" t="s">
        <v>96</v>
      </c>
      <c r="AY490" s="21" t="s">
        <v>151</v>
      </c>
      <c r="BE490" s="146">
        <f>IF(U490="základní",N490,0)</f>
        <v>0</v>
      </c>
      <c r="BF490" s="146">
        <f>IF(U490="snížená",N490,0)</f>
        <v>0</v>
      </c>
      <c r="BG490" s="146">
        <f>IF(U490="zákl. přenesená",N490,0)</f>
        <v>0</v>
      </c>
      <c r="BH490" s="146">
        <f>IF(U490="sníž. přenesená",N490,0)</f>
        <v>0</v>
      </c>
      <c r="BI490" s="146">
        <f>IF(U490="nulová",N490,0)</f>
        <v>0</v>
      </c>
      <c r="BJ490" s="21" t="s">
        <v>21</v>
      </c>
      <c r="BK490" s="146">
        <f>ROUND(L490*K490,2)</f>
        <v>0</v>
      </c>
      <c r="BL490" s="21" t="s">
        <v>678</v>
      </c>
      <c r="BM490" s="21" t="s">
        <v>728</v>
      </c>
    </row>
    <row r="491" spans="2:51" s="11" customFormat="1" ht="22.5" customHeight="1">
      <c r="B491" s="155"/>
      <c r="C491" s="156"/>
      <c r="D491" s="156"/>
      <c r="E491" s="157" t="s">
        <v>5</v>
      </c>
      <c r="F491" s="265" t="s">
        <v>21</v>
      </c>
      <c r="G491" s="266"/>
      <c r="H491" s="266"/>
      <c r="I491" s="266"/>
      <c r="J491" s="156"/>
      <c r="K491" s="158">
        <v>1</v>
      </c>
      <c r="L491" s="156"/>
      <c r="M491" s="156"/>
      <c r="N491" s="156"/>
      <c r="O491" s="156"/>
      <c r="P491" s="156"/>
      <c r="Q491" s="156"/>
      <c r="R491" s="159"/>
      <c r="T491" s="160"/>
      <c r="U491" s="156"/>
      <c r="V491" s="156"/>
      <c r="W491" s="156"/>
      <c r="X491" s="156"/>
      <c r="Y491" s="156"/>
      <c r="Z491" s="156"/>
      <c r="AA491" s="161"/>
      <c r="AT491" s="162" t="s">
        <v>159</v>
      </c>
      <c r="AU491" s="162" t="s">
        <v>96</v>
      </c>
      <c r="AV491" s="11" t="s">
        <v>96</v>
      </c>
      <c r="AW491" s="11" t="s">
        <v>36</v>
      </c>
      <c r="AX491" s="11" t="s">
        <v>21</v>
      </c>
      <c r="AY491" s="162" t="s">
        <v>151</v>
      </c>
    </row>
    <row r="492" spans="2:51" s="10" customFormat="1" ht="22.5" customHeight="1">
      <c r="B492" s="147"/>
      <c r="C492" s="148"/>
      <c r="D492" s="148"/>
      <c r="E492" s="149" t="s">
        <v>5</v>
      </c>
      <c r="F492" s="259" t="s">
        <v>680</v>
      </c>
      <c r="G492" s="260"/>
      <c r="H492" s="260"/>
      <c r="I492" s="260"/>
      <c r="J492" s="148"/>
      <c r="K492" s="150" t="s">
        <v>5</v>
      </c>
      <c r="L492" s="148"/>
      <c r="M492" s="148"/>
      <c r="N492" s="148"/>
      <c r="O492" s="148"/>
      <c r="P492" s="148"/>
      <c r="Q492" s="148"/>
      <c r="R492" s="151"/>
      <c r="T492" s="152"/>
      <c r="U492" s="148"/>
      <c r="V492" s="148"/>
      <c r="W492" s="148"/>
      <c r="X492" s="148"/>
      <c r="Y492" s="148"/>
      <c r="Z492" s="148"/>
      <c r="AA492" s="153"/>
      <c r="AT492" s="154" t="s">
        <v>159</v>
      </c>
      <c r="AU492" s="154" t="s">
        <v>96</v>
      </c>
      <c r="AV492" s="10" t="s">
        <v>21</v>
      </c>
      <c r="AW492" s="10" t="s">
        <v>36</v>
      </c>
      <c r="AX492" s="10" t="s">
        <v>79</v>
      </c>
      <c r="AY492" s="154" t="s">
        <v>151</v>
      </c>
    </row>
    <row r="493" spans="2:51" s="10" customFormat="1" ht="44.25" customHeight="1">
      <c r="B493" s="147"/>
      <c r="C493" s="148"/>
      <c r="D493" s="148"/>
      <c r="E493" s="149" t="s">
        <v>5</v>
      </c>
      <c r="F493" s="259" t="s">
        <v>729</v>
      </c>
      <c r="G493" s="260"/>
      <c r="H493" s="260"/>
      <c r="I493" s="260"/>
      <c r="J493" s="148"/>
      <c r="K493" s="150" t="s">
        <v>5</v>
      </c>
      <c r="L493" s="148"/>
      <c r="M493" s="148"/>
      <c r="N493" s="148"/>
      <c r="O493" s="148"/>
      <c r="P493" s="148"/>
      <c r="Q493" s="148"/>
      <c r="R493" s="151"/>
      <c r="T493" s="152"/>
      <c r="U493" s="148"/>
      <c r="V493" s="148"/>
      <c r="W493" s="148"/>
      <c r="X493" s="148"/>
      <c r="Y493" s="148"/>
      <c r="Z493" s="148"/>
      <c r="AA493" s="153"/>
      <c r="AT493" s="154" t="s">
        <v>159</v>
      </c>
      <c r="AU493" s="154" t="s">
        <v>96</v>
      </c>
      <c r="AV493" s="10" t="s">
        <v>21</v>
      </c>
      <c r="AW493" s="10" t="s">
        <v>36</v>
      </c>
      <c r="AX493" s="10" t="s">
        <v>79</v>
      </c>
      <c r="AY493" s="154" t="s">
        <v>151</v>
      </c>
    </row>
    <row r="494" spans="2:51" s="10" customFormat="1" ht="44.25" customHeight="1">
      <c r="B494" s="147"/>
      <c r="C494" s="148"/>
      <c r="D494" s="148"/>
      <c r="E494" s="149" t="s">
        <v>5</v>
      </c>
      <c r="F494" s="259" t="s">
        <v>730</v>
      </c>
      <c r="G494" s="260"/>
      <c r="H494" s="260"/>
      <c r="I494" s="260"/>
      <c r="J494" s="148"/>
      <c r="K494" s="150" t="s">
        <v>5</v>
      </c>
      <c r="L494" s="148"/>
      <c r="M494" s="148"/>
      <c r="N494" s="148"/>
      <c r="O494" s="148"/>
      <c r="P494" s="148"/>
      <c r="Q494" s="148"/>
      <c r="R494" s="151"/>
      <c r="T494" s="152"/>
      <c r="U494" s="148"/>
      <c r="V494" s="148"/>
      <c r="W494" s="148"/>
      <c r="X494" s="148"/>
      <c r="Y494" s="148"/>
      <c r="Z494" s="148"/>
      <c r="AA494" s="153"/>
      <c r="AT494" s="154" t="s">
        <v>159</v>
      </c>
      <c r="AU494" s="154" t="s">
        <v>96</v>
      </c>
      <c r="AV494" s="10" t="s">
        <v>21</v>
      </c>
      <c r="AW494" s="10" t="s">
        <v>36</v>
      </c>
      <c r="AX494" s="10" t="s">
        <v>79</v>
      </c>
      <c r="AY494" s="154" t="s">
        <v>151</v>
      </c>
    </row>
    <row r="495" spans="2:51" s="10" customFormat="1" ht="31.5" customHeight="1">
      <c r="B495" s="147"/>
      <c r="C495" s="148"/>
      <c r="D495" s="148"/>
      <c r="E495" s="149" t="s">
        <v>5</v>
      </c>
      <c r="F495" s="259" t="s">
        <v>731</v>
      </c>
      <c r="G495" s="260"/>
      <c r="H495" s="260"/>
      <c r="I495" s="260"/>
      <c r="J495" s="148"/>
      <c r="K495" s="150" t="s">
        <v>5</v>
      </c>
      <c r="L495" s="148"/>
      <c r="M495" s="148"/>
      <c r="N495" s="148"/>
      <c r="O495" s="148"/>
      <c r="P495" s="148"/>
      <c r="Q495" s="148"/>
      <c r="R495" s="151"/>
      <c r="T495" s="152"/>
      <c r="U495" s="148"/>
      <c r="V495" s="148"/>
      <c r="W495" s="148"/>
      <c r="X495" s="148"/>
      <c r="Y495" s="148"/>
      <c r="Z495" s="148"/>
      <c r="AA495" s="153"/>
      <c r="AT495" s="154" t="s">
        <v>159</v>
      </c>
      <c r="AU495" s="154" t="s">
        <v>96</v>
      </c>
      <c r="AV495" s="10" t="s">
        <v>21</v>
      </c>
      <c r="AW495" s="10" t="s">
        <v>36</v>
      </c>
      <c r="AX495" s="10" t="s">
        <v>79</v>
      </c>
      <c r="AY495" s="154" t="s">
        <v>151</v>
      </c>
    </row>
    <row r="496" spans="2:51" s="10" customFormat="1" ht="31.5" customHeight="1">
      <c r="B496" s="147"/>
      <c r="C496" s="148"/>
      <c r="D496" s="148"/>
      <c r="E496" s="149" t="s">
        <v>5</v>
      </c>
      <c r="F496" s="259" t="s">
        <v>732</v>
      </c>
      <c r="G496" s="260"/>
      <c r="H496" s="260"/>
      <c r="I496" s="260"/>
      <c r="J496" s="148"/>
      <c r="K496" s="150" t="s">
        <v>5</v>
      </c>
      <c r="L496" s="148"/>
      <c r="M496" s="148"/>
      <c r="N496" s="148"/>
      <c r="O496" s="148"/>
      <c r="P496" s="148"/>
      <c r="Q496" s="148"/>
      <c r="R496" s="151"/>
      <c r="T496" s="152"/>
      <c r="U496" s="148"/>
      <c r="V496" s="148"/>
      <c r="W496" s="148"/>
      <c r="X496" s="148"/>
      <c r="Y496" s="148"/>
      <c r="Z496" s="148"/>
      <c r="AA496" s="153"/>
      <c r="AT496" s="154" t="s">
        <v>159</v>
      </c>
      <c r="AU496" s="154" t="s">
        <v>96</v>
      </c>
      <c r="AV496" s="10" t="s">
        <v>21</v>
      </c>
      <c r="AW496" s="10" t="s">
        <v>36</v>
      </c>
      <c r="AX496" s="10" t="s">
        <v>79</v>
      </c>
      <c r="AY496" s="154" t="s">
        <v>151</v>
      </c>
    </row>
    <row r="497" spans="2:65" s="1" customFormat="1" ht="31.5" customHeight="1">
      <c r="B497" s="137"/>
      <c r="C497" s="138" t="s">
        <v>733</v>
      </c>
      <c r="D497" s="138" t="s">
        <v>152</v>
      </c>
      <c r="E497" s="139" t="s">
        <v>734</v>
      </c>
      <c r="F497" s="255" t="s">
        <v>735</v>
      </c>
      <c r="G497" s="255"/>
      <c r="H497" s="255"/>
      <c r="I497" s="255"/>
      <c r="J497" s="140" t="s">
        <v>677</v>
      </c>
      <c r="K497" s="141">
        <v>1</v>
      </c>
      <c r="L497" s="256">
        <v>0</v>
      </c>
      <c r="M497" s="256"/>
      <c r="N497" s="256">
        <f>ROUND(L497*K497,2)</f>
        <v>0</v>
      </c>
      <c r="O497" s="256"/>
      <c r="P497" s="256"/>
      <c r="Q497" s="256"/>
      <c r="R497" s="142"/>
      <c r="T497" s="143" t="s">
        <v>5</v>
      </c>
      <c r="U497" s="44" t="s">
        <v>44</v>
      </c>
      <c r="V497" s="144">
        <v>0</v>
      </c>
      <c r="W497" s="144">
        <f>V497*K497</f>
        <v>0</v>
      </c>
      <c r="X497" s="144">
        <v>0</v>
      </c>
      <c r="Y497" s="144">
        <f>X497*K497</f>
        <v>0</v>
      </c>
      <c r="Z497" s="144">
        <v>0</v>
      </c>
      <c r="AA497" s="145">
        <f>Z497*K497</f>
        <v>0</v>
      </c>
      <c r="AR497" s="21" t="s">
        <v>678</v>
      </c>
      <c r="AT497" s="21" t="s">
        <v>152</v>
      </c>
      <c r="AU497" s="21" t="s">
        <v>96</v>
      </c>
      <c r="AY497" s="21" t="s">
        <v>151</v>
      </c>
      <c r="BE497" s="146">
        <f>IF(U497="základní",N497,0)</f>
        <v>0</v>
      </c>
      <c r="BF497" s="146">
        <f>IF(U497="snížená",N497,0)</f>
        <v>0</v>
      </c>
      <c r="BG497" s="146">
        <f>IF(U497="zákl. přenesená",N497,0)</f>
        <v>0</v>
      </c>
      <c r="BH497" s="146">
        <f>IF(U497="sníž. přenesená",N497,0)</f>
        <v>0</v>
      </c>
      <c r="BI497" s="146">
        <f>IF(U497="nulová",N497,0)</f>
        <v>0</v>
      </c>
      <c r="BJ497" s="21" t="s">
        <v>21</v>
      </c>
      <c r="BK497" s="146">
        <f>ROUND(L497*K497,2)</f>
        <v>0</v>
      </c>
      <c r="BL497" s="21" t="s">
        <v>678</v>
      </c>
      <c r="BM497" s="21" t="s">
        <v>736</v>
      </c>
    </row>
    <row r="498" spans="2:51" s="11" customFormat="1" ht="22.5" customHeight="1">
      <c r="B498" s="155"/>
      <c r="C498" s="156"/>
      <c r="D498" s="156"/>
      <c r="E498" s="157" t="s">
        <v>5</v>
      </c>
      <c r="F498" s="265" t="s">
        <v>21</v>
      </c>
      <c r="G498" s="266"/>
      <c r="H498" s="266"/>
      <c r="I498" s="266"/>
      <c r="J498" s="156"/>
      <c r="K498" s="158">
        <v>1</v>
      </c>
      <c r="L498" s="156"/>
      <c r="M498" s="156"/>
      <c r="N498" s="156"/>
      <c r="O498" s="156"/>
      <c r="P498" s="156"/>
      <c r="Q498" s="156"/>
      <c r="R498" s="159"/>
      <c r="T498" s="160"/>
      <c r="U498" s="156"/>
      <c r="V498" s="156"/>
      <c r="W498" s="156"/>
      <c r="X498" s="156"/>
      <c r="Y498" s="156"/>
      <c r="Z498" s="156"/>
      <c r="AA498" s="161"/>
      <c r="AT498" s="162" t="s">
        <v>159</v>
      </c>
      <c r="AU498" s="162" t="s">
        <v>96</v>
      </c>
      <c r="AV498" s="11" t="s">
        <v>96</v>
      </c>
      <c r="AW498" s="11" t="s">
        <v>36</v>
      </c>
      <c r="AX498" s="11" t="s">
        <v>21</v>
      </c>
      <c r="AY498" s="162" t="s">
        <v>151</v>
      </c>
    </row>
    <row r="499" spans="2:51" s="10" customFormat="1" ht="22.5" customHeight="1">
      <c r="B499" s="147"/>
      <c r="C499" s="148"/>
      <c r="D499" s="148"/>
      <c r="E499" s="149" t="s">
        <v>5</v>
      </c>
      <c r="F499" s="259" t="s">
        <v>680</v>
      </c>
      <c r="G499" s="260"/>
      <c r="H499" s="260"/>
      <c r="I499" s="260"/>
      <c r="J499" s="148"/>
      <c r="K499" s="150" t="s">
        <v>5</v>
      </c>
      <c r="L499" s="148"/>
      <c r="M499" s="148"/>
      <c r="N499" s="148"/>
      <c r="O499" s="148"/>
      <c r="P499" s="148"/>
      <c r="Q499" s="148"/>
      <c r="R499" s="151"/>
      <c r="T499" s="152"/>
      <c r="U499" s="148"/>
      <c r="V499" s="148"/>
      <c r="W499" s="148"/>
      <c r="X499" s="148"/>
      <c r="Y499" s="148"/>
      <c r="Z499" s="148"/>
      <c r="AA499" s="153"/>
      <c r="AT499" s="154" t="s">
        <v>159</v>
      </c>
      <c r="AU499" s="154" t="s">
        <v>96</v>
      </c>
      <c r="AV499" s="10" t="s">
        <v>21</v>
      </c>
      <c r="AW499" s="10" t="s">
        <v>36</v>
      </c>
      <c r="AX499" s="10" t="s">
        <v>79</v>
      </c>
      <c r="AY499" s="154" t="s">
        <v>151</v>
      </c>
    </row>
    <row r="500" spans="2:51" s="10" customFormat="1" ht="31.5" customHeight="1">
      <c r="B500" s="147"/>
      <c r="C500" s="148"/>
      <c r="D500" s="148"/>
      <c r="E500" s="149" t="s">
        <v>5</v>
      </c>
      <c r="F500" s="259" t="s">
        <v>737</v>
      </c>
      <c r="G500" s="260"/>
      <c r="H500" s="260"/>
      <c r="I500" s="260"/>
      <c r="J500" s="148"/>
      <c r="K500" s="150" t="s">
        <v>5</v>
      </c>
      <c r="L500" s="148"/>
      <c r="M500" s="148"/>
      <c r="N500" s="148"/>
      <c r="O500" s="148"/>
      <c r="P500" s="148"/>
      <c r="Q500" s="148"/>
      <c r="R500" s="151"/>
      <c r="T500" s="152"/>
      <c r="U500" s="148"/>
      <c r="V500" s="148"/>
      <c r="W500" s="148"/>
      <c r="X500" s="148"/>
      <c r="Y500" s="148"/>
      <c r="Z500" s="148"/>
      <c r="AA500" s="153"/>
      <c r="AT500" s="154" t="s">
        <v>159</v>
      </c>
      <c r="AU500" s="154" t="s">
        <v>96</v>
      </c>
      <c r="AV500" s="10" t="s">
        <v>21</v>
      </c>
      <c r="AW500" s="10" t="s">
        <v>36</v>
      </c>
      <c r="AX500" s="10" t="s">
        <v>79</v>
      </c>
      <c r="AY500" s="154" t="s">
        <v>151</v>
      </c>
    </row>
    <row r="501" spans="2:51" s="10" customFormat="1" ht="44.25" customHeight="1">
      <c r="B501" s="147"/>
      <c r="C501" s="148"/>
      <c r="D501" s="148"/>
      <c r="E501" s="149" t="s">
        <v>5</v>
      </c>
      <c r="F501" s="259" t="s">
        <v>738</v>
      </c>
      <c r="G501" s="260"/>
      <c r="H501" s="260"/>
      <c r="I501" s="260"/>
      <c r="J501" s="148"/>
      <c r="K501" s="150" t="s">
        <v>5</v>
      </c>
      <c r="L501" s="148"/>
      <c r="M501" s="148"/>
      <c r="N501" s="148"/>
      <c r="O501" s="148"/>
      <c r="P501" s="148"/>
      <c r="Q501" s="148"/>
      <c r="R501" s="151"/>
      <c r="T501" s="152"/>
      <c r="U501" s="148"/>
      <c r="V501" s="148"/>
      <c r="W501" s="148"/>
      <c r="X501" s="148"/>
      <c r="Y501" s="148"/>
      <c r="Z501" s="148"/>
      <c r="AA501" s="153"/>
      <c r="AT501" s="154" t="s">
        <v>159</v>
      </c>
      <c r="AU501" s="154" t="s">
        <v>96</v>
      </c>
      <c r="AV501" s="10" t="s">
        <v>21</v>
      </c>
      <c r="AW501" s="10" t="s">
        <v>36</v>
      </c>
      <c r="AX501" s="10" t="s">
        <v>79</v>
      </c>
      <c r="AY501" s="154" t="s">
        <v>151</v>
      </c>
    </row>
    <row r="502" spans="2:51" s="10" customFormat="1" ht="44.25" customHeight="1">
      <c r="B502" s="147"/>
      <c r="C502" s="148"/>
      <c r="D502" s="148"/>
      <c r="E502" s="149" t="s">
        <v>5</v>
      </c>
      <c r="F502" s="259" t="s">
        <v>739</v>
      </c>
      <c r="G502" s="260"/>
      <c r="H502" s="260"/>
      <c r="I502" s="260"/>
      <c r="J502" s="148"/>
      <c r="K502" s="150" t="s">
        <v>5</v>
      </c>
      <c r="L502" s="148"/>
      <c r="M502" s="148"/>
      <c r="N502" s="148"/>
      <c r="O502" s="148"/>
      <c r="P502" s="148"/>
      <c r="Q502" s="148"/>
      <c r="R502" s="151"/>
      <c r="T502" s="152"/>
      <c r="U502" s="148"/>
      <c r="V502" s="148"/>
      <c r="W502" s="148"/>
      <c r="X502" s="148"/>
      <c r="Y502" s="148"/>
      <c r="Z502" s="148"/>
      <c r="AA502" s="153"/>
      <c r="AT502" s="154" t="s">
        <v>159</v>
      </c>
      <c r="AU502" s="154" t="s">
        <v>96</v>
      </c>
      <c r="AV502" s="10" t="s">
        <v>21</v>
      </c>
      <c r="AW502" s="10" t="s">
        <v>36</v>
      </c>
      <c r="AX502" s="10" t="s">
        <v>79</v>
      </c>
      <c r="AY502" s="154" t="s">
        <v>151</v>
      </c>
    </row>
    <row r="503" spans="2:65" s="1" customFormat="1" ht="44.25" customHeight="1">
      <c r="B503" s="137"/>
      <c r="C503" s="138" t="s">
        <v>740</v>
      </c>
      <c r="D503" s="138" t="s">
        <v>152</v>
      </c>
      <c r="E503" s="139" t="s">
        <v>741</v>
      </c>
      <c r="F503" s="255" t="s">
        <v>742</v>
      </c>
      <c r="G503" s="255"/>
      <c r="H503" s="255"/>
      <c r="I503" s="255"/>
      <c r="J503" s="140" t="s">
        <v>743</v>
      </c>
      <c r="K503" s="141">
        <v>1</v>
      </c>
      <c r="L503" s="256">
        <v>0</v>
      </c>
      <c r="M503" s="256"/>
      <c r="N503" s="256">
        <f>ROUND(L503*K503,2)</f>
        <v>0</v>
      </c>
      <c r="O503" s="256"/>
      <c r="P503" s="256"/>
      <c r="Q503" s="256"/>
      <c r="R503" s="142"/>
      <c r="T503" s="143" t="s">
        <v>5</v>
      </c>
      <c r="U503" s="44" t="s">
        <v>44</v>
      </c>
      <c r="V503" s="144">
        <v>0</v>
      </c>
      <c r="W503" s="144">
        <f>V503*K503</f>
        <v>0</v>
      </c>
      <c r="X503" s="144">
        <v>0</v>
      </c>
      <c r="Y503" s="144">
        <f>X503*K503</f>
        <v>0</v>
      </c>
      <c r="Z503" s="144">
        <v>0</v>
      </c>
      <c r="AA503" s="145">
        <f>Z503*K503</f>
        <v>0</v>
      </c>
      <c r="AR503" s="21" t="s">
        <v>678</v>
      </c>
      <c r="AT503" s="21" t="s">
        <v>152</v>
      </c>
      <c r="AU503" s="21" t="s">
        <v>96</v>
      </c>
      <c r="AY503" s="21" t="s">
        <v>151</v>
      </c>
      <c r="BE503" s="146">
        <f>IF(U503="základní",N503,0)</f>
        <v>0</v>
      </c>
      <c r="BF503" s="146">
        <f>IF(U503="snížená",N503,0)</f>
        <v>0</v>
      </c>
      <c r="BG503" s="146">
        <f>IF(U503="zákl. přenesená",N503,0)</f>
        <v>0</v>
      </c>
      <c r="BH503" s="146">
        <f>IF(U503="sníž. přenesená",N503,0)</f>
        <v>0</v>
      </c>
      <c r="BI503" s="146">
        <f>IF(U503="nulová",N503,0)</f>
        <v>0</v>
      </c>
      <c r="BJ503" s="21" t="s">
        <v>21</v>
      </c>
      <c r="BK503" s="146">
        <f>ROUND(L503*K503,2)</f>
        <v>0</v>
      </c>
      <c r="BL503" s="21" t="s">
        <v>678</v>
      </c>
      <c r="BM503" s="21" t="s">
        <v>744</v>
      </c>
    </row>
    <row r="504" spans="2:65" s="1" customFormat="1" ht="22.5" customHeight="1">
      <c r="B504" s="137"/>
      <c r="C504" s="138" t="s">
        <v>745</v>
      </c>
      <c r="D504" s="138" t="s">
        <v>152</v>
      </c>
      <c r="E504" s="139" t="s">
        <v>746</v>
      </c>
      <c r="F504" s="255" t="s">
        <v>747</v>
      </c>
      <c r="G504" s="255"/>
      <c r="H504" s="255"/>
      <c r="I504" s="255"/>
      <c r="J504" s="140" t="s">
        <v>743</v>
      </c>
      <c r="K504" s="141">
        <v>1</v>
      </c>
      <c r="L504" s="256">
        <v>0</v>
      </c>
      <c r="M504" s="256"/>
      <c r="N504" s="256">
        <f>ROUND(L504*K504,2)</f>
        <v>0</v>
      </c>
      <c r="O504" s="256"/>
      <c r="P504" s="256"/>
      <c r="Q504" s="256"/>
      <c r="R504" s="142"/>
      <c r="T504" s="143" t="s">
        <v>5</v>
      </c>
      <c r="U504" s="183" t="s">
        <v>44</v>
      </c>
      <c r="V504" s="184">
        <v>0</v>
      </c>
      <c r="W504" s="184">
        <f>V504*K504</f>
        <v>0</v>
      </c>
      <c r="X504" s="184">
        <v>0</v>
      </c>
      <c r="Y504" s="184">
        <f>X504*K504</f>
        <v>0</v>
      </c>
      <c r="Z504" s="184">
        <v>0</v>
      </c>
      <c r="AA504" s="185">
        <f>Z504*K504</f>
        <v>0</v>
      </c>
      <c r="AR504" s="21" t="s">
        <v>678</v>
      </c>
      <c r="AT504" s="21" t="s">
        <v>152</v>
      </c>
      <c r="AU504" s="21" t="s">
        <v>96</v>
      </c>
      <c r="AY504" s="21" t="s">
        <v>151</v>
      </c>
      <c r="BE504" s="146">
        <f>IF(U504="základní",N504,0)</f>
        <v>0</v>
      </c>
      <c r="BF504" s="146">
        <f>IF(U504="snížená",N504,0)</f>
        <v>0</v>
      </c>
      <c r="BG504" s="146">
        <f>IF(U504="zákl. přenesená",N504,0)</f>
        <v>0</v>
      </c>
      <c r="BH504" s="146">
        <f>IF(U504="sníž. přenesená",N504,0)</f>
        <v>0</v>
      </c>
      <c r="BI504" s="146">
        <f>IF(U504="nulová",N504,0)</f>
        <v>0</v>
      </c>
      <c r="BJ504" s="21" t="s">
        <v>21</v>
      </c>
      <c r="BK504" s="146">
        <f>ROUND(L504*K504,2)</f>
        <v>0</v>
      </c>
      <c r="BL504" s="21" t="s">
        <v>678</v>
      </c>
      <c r="BM504" s="21" t="s">
        <v>748</v>
      </c>
    </row>
    <row r="505" spans="2:18" s="1" customFormat="1" ht="6.95" customHeight="1">
      <c r="B505" s="59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1"/>
    </row>
  </sheetData>
  <mergeCells count="728">
    <mergeCell ref="H1:K1"/>
    <mergeCell ref="S2:AC2"/>
    <mergeCell ref="N405:Q405"/>
    <mergeCell ref="N408:Q408"/>
    <mergeCell ref="N411:Q411"/>
    <mergeCell ref="N413:Q413"/>
    <mergeCell ref="N415:Q415"/>
    <mergeCell ref="N417:Q417"/>
    <mergeCell ref="N419:Q419"/>
    <mergeCell ref="N138:Q138"/>
    <mergeCell ref="N139:Q139"/>
    <mergeCell ref="N140:Q140"/>
    <mergeCell ref="N238:Q238"/>
    <mergeCell ref="N245:Q245"/>
    <mergeCell ref="N251:Q251"/>
    <mergeCell ref="N257:Q257"/>
    <mergeCell ref="N283:Q283"/>
    <mergeCell ref="N321:Q321"/>
    <mergeCell ref="N372:Q372"/>
    <mergeCell ref="N378:Q378"/>
    <mergeCell ref="N380:Q380"/>
    <mergeCell ref="N381:Q381"/>
    <mergeCell ref="N382:Q382"/>
    <mergeCell ref="N385:Q385"/>
    <mergeCell ref="F502:I502"/>
    <mergeCell ref="F503:I503"/>
    <mergeCell ref="L503:M503"/>
    <mergeCell ref="N503:Q503"/>
    <mergeCell ref="F504:I504"/>
    <mergeCell ref="L504:M504"/>
    <mergeCell ref="N504:Q504"/>
    <mergeCell ref="F500:I500"/>
    <mergeCell ref="F484:I484"/>
    <mergeCell ref="F485:I485"/>
    <mergeCell ref="F486:I486"/>
    <mergeCell ref="N497:Q497"/>
    <mergeCell ref="F498:I498"/>
    <mergeCell ref="F499:I499"/>
    <mergeCell ref="F487:I487"/>
    <mergeCell ref="F488:I488"/>
    <mergeCell ref="F489:I489"/>
    <mergeCell ref="F490:I490"/>
    <mergeCell ref="L490:M490"/>
    <mergeCell ref="N490:Q490"/>
    <mergeCell ref="F491:I491"/>
    <mergeCell ref="F492:I492"/>
    <mergeCell ref="F493:I493"/>
    <mergeCell ref="F479:I479"/>
    <mergeCell ref="F480:I480"/>
    <mergeCell ref="F481:I481"/>
    <mergeCell ref="F483:I483"/>
    <mergeCell ref="L483:M483"/>
    <mergeCell ref="N483:Q483"/>
    <mergeCell ref="N433:Q433"/>
    <mergeCell ref="N437:Q437"/>
    <mergeCell ref="F501:I501"/>
    <mergeCell ref="N482:Q482"/>
    <mergeCell ref="F472:I472"/>
    <mergeCell ref="F473:I473"/>
    <mergeCell ref="F474:I474"/>
    <mergeCell ref="L474:M474"/>
    <mergeCell ref="N474:Q474"/>
    <mergeCell ref="F475:I475"/>
    <mergeCell ref="F476:I476"/>
    <mergeCell ref="F477:I477"/>
    <mergeCell ref="F478:I478"/>
    <mergeCell ref="F494:I494"/>
    <mergeCell ref="F495:I495"/>
    <mergeCell ref="F496:I496"/>
    <mergeCell ref="F497:I497"/>
    <mergeCell ref="L497:M497"/>
    <mergeCell ref="F465:I465"/>
    <mergeCell ref="F466:I466"/>
    <mergeCell ref="F467:I467"/>
    <mergeCell ref="F468:I468"/>
    <mergeCell ref="L468:M468"/>
    <mergeCell ref="N468:Q468"/>
    <mergeCell ref="F469:I469"/>
    <mergeCell ref="F470:I470"/>
    <mergeCell ref="F471:I471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F464:I464"/>
    <mergeCell ref="L464:M464"/>
    <mergeCell ref="N464:Q464"/>
    <mergeCell ref="F451:I451"/>
    <mergeCell ref="F452:I452"/>
    <mergeCell ref="L452:M452"/>
    <mergeCell ref="N452:Q452"/>
    <mergeCell ref="F453:I453"/>
    <mergeCell ref="F454:I454"/>
    <mergeCell ref="F455:I455"/>
    <mergeCell ref="F456:I456"/>
    <mergeCell ref="F457:I457"/>
    <mergeCell ref="F445:I445"/>
    <mergeCell ref="L445:M445"/>
    <mergeCell ref="N445:Q445"/>
    <mergeCell ref="F447:I447"/>
    <mergeCell ref="L447:M447"/>
    <mergeCell ref="N447:Q447"/>
    <mergeCell ref="F448:I448"/>
    <mergeCell ref="F449:I449"/>
    <mergeCell ref="F450:I450"/>
    <mergeCell ref="N446:Q446"/>
    <mergeCell ref="F441:I441"/>
    <mergeCell ref="L441:M441"/>
    <mergeCell ref="N441:Q441"/>
    <mergeCell ref="F442:I442"/>
    <mergeCell ref="L442:M442"/>
    <mergeCell ref="N442:Q442"/>
    <mergeCell ref="F444:I444"/>
    <mergeCell ref="L444:M444"/>
    <mergeCell ref="N444:Q444"/>
    <mergeCell ref="N443:Q443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16:I416"/>
    <mergeCell ref="L416:M416"/>
    <mergeCell ref="N416:Q416"/>
    <mergeCell ref="F418:I418"/>
    <mergeCell ref="L418:M418"/>
    <mergeCell ref="N418:Q418"/>
    <mergeCell ref="F420:I420"/>
    <mergeCell ref="L420:M420"/>
    <mergeCell ref="N420:Q420"/>
    <mergeCell ref="F410:I410"/>
    <mergeCell ref="L410:M410"/>
    <mergeCell ref="N410:Q410"/>
    <mergeCell ref="F412:I412"/>
    <mergeCell ref="L412:M412"/>
    <mergeCell ref="N412:Q412"/>
    <mergeCell ref="F414:I414"/>
    <mergeCell ref="L414:M414"/>
    <mergeCell ref="N414:Q414"/>
    <mergeCell ref="F406:I406"/>
    <mergeCell ref="L406:M406"/>
    <mergeCell ref="N406:Q406"/>
    <mergeCell ref="F407:I407"/>
    <mergeCell ref="L407:M407"/>
    <mergeCell ref="N407:Q407"/>
    <mergeCell ref="F409:I409"/>
    <mergeCell ref="L409:M409"/>
    <mergeCell ref="N409:Q409"/>
    <mergeCell ref="F401:I401"/>
    <mergeCell ref="L401:M401"/>
    <mergeCell ref="N401:Q401"/>
    <mergeCell ref="F403:I403"/>
    <mergeCell ref="L403:M403"/>
    <mergeCell ref="N403:Q403"/>
    <mergeCell ref="F404:I404"/>
    <mergeCell ref="L404:M404"/>
    <mergeCell ref="N404:Q404"/>
    <mergeCell ref="N402:Q402"/>
    <mergeCell ref="F397:I397"/>
    <mergeCell ref="L397:M397"/>
    <mergeCell ref="N397:Q397"/>
    <mergeCell ref="F398:I398"/>
    <mergeCell ref="L398:M398"/>
    <mergeCell ref="N398:Q398"/>
    <mergeCell ref="F400:I400"/>
    <mergeCell ref="L400:M400"/>
    <mergeCell ref="N400:Q400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0:I390"/>
    <mergeCell ref="L390:M390"/>
    <mergeCell ref="N390:Q390"/>
    <mergeCell ref="F391:I391"/>
    <mergeCell ref="L391:M391"/>
    <mergeCell ref="N391:Q391"/>
    <mergeCell ref="F393:I393"/>
    <mergeCell ref="L393:M393"/>
    <mergeCell ref="N393:Q393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3:I383"/>
    <mergeCell ref="L383:M383"/>
    <mergeCell ref="N383:Q383"/>
    <mergeCell ref="F384:I384"/>
    <mergeCell ref="L384:M384"/>
    <mergeCell ref="N384:Q384"/>
    <mergeCell ref="F386:I386"/>
    <mergeCell ref="L386:M386"/>
    <mergeCell ref="N386:Q386"/>
    <mergeCell ref="F376:I376"/>
    <mergeCell ref="L376:M376"/>
    <mergeCell ref="N376:Q376"/>
    <mergeCell ref="F377:I377"/>
    <mergeCell ref="L377:M377"/>
    <mergeCell ref="N377:Q377"/>
    <mergeCell ref="F379:I379"/>
    <mergeCell ref="L379:M379"/>
    <mergeCell ref="N379:Q379"/>
    <mergeCell ref="F370:I370"/>
    <mergeCell ref="F371:I371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57:I357"/>
    <mergeCell ref="L357:M357"/>
    <mergeCell ref="N357:Q357"/>
    <mergeCell ref="F358:I358"/>
    <mergeCell ref="F359:I359"/>
    <mergeCell ref="F360:I360"/>
    <mergeCell ref="F361:I361"/>
    <mergeCell ref="F362:I362"/>
    <mergeCell ref="L362:M362"/>
    <mergeCell ref="N362:Q362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L356:M356"/>
    <mergeCell ref="N356:Q356"/>
    <mergeCell ref="F344:I344"/>
    <mergeCell ref="F345:I345"/>
    <mergeCell ref="F346:I346"/>
    <mergeCell ref="F347:I347"/>
    <mergeCell ref="F348:I348"/>
    <mergeCell ref="L348:M348"/>
    <mergeCell ref="N348:Q348"/>
    <mergeCell ref="F349:I349"/>
    <mergeCell ref="F350:I350"/>
    <mergeCell ref="L350:M350"/>
    <mergeCell ref="N350:Q350"/>
    <mergeCell ref="F338:I338"/>
    <mergeCell ref="F339:I339"/>
    <mergeCell ref="F340:I340"/>
    <mergeCell ref="F341:I341"/>
    <mergeCell ref="F342:I342"/>
    <mergeCell ref="L342:M342"/>
    <mergeCell ref="N342:Q342"/>
    <mergeCell ref="F343:I343"/>
    <mergeCell ref="L343:M343"/>
    <mergeCell ref="N343:Q343"/>
    <mergeCell ref="F332:I332"/>
    <mergeCell ref="F333:I333"/>
    <mergeCell ref="F334:I334"/>
    <mergeCell ref="F335:I335"/>
    <mergeCell ref="F336:I336"/>
    <mergeCell ref="L336:M336"/>
    <mergeCell ref="N336:Q336"/>
    <mergeCell ref="F337:I337"/>
    <mergeCell ref="L337:M337"/>
    <mergeCell ref="N337:Q33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3:I323"/>
    <mergeCell ref="L323:M323"/>
    <mergeCell ref="N323:Q323"/>
    <mergeCell ref="F324:I324"/>
    <mergeCell ref="F325:I325"/>
    <mergeCell ref="F326:I326"/>
    <mergeCell ref="F327:I327"/>
    <mergeCell ref="F328:I328"/>
    <mergeCell ref="L328:M328"/>
    <mergeCell ref="N328:Q328"/>
    <mergeCell ref="F316:I316"/>
    <mergeCell ref="F317:I317"/>
    <mergeCell ref="F318:I318"/>
    <mergeCell ref="F319:I319"/>
    <mergeCell ref="F320:I320"/>
    <mergeCell ref="L320:M320"/>
    <mergeCell ref="N320:Q320"/>
    <mergeCell ref="F322:I322"/>
    <mergeCell ref="L322:M322"/>
    <mergeCell ref="N322:Q322"/>
    <mergeCell ref="F311:I311"/>
    <mergeCell ref="L311:M311"/>
    <mergeCell ref="N311:Q311"/>
    <mergeCell ref="F312:I312"/>
    <mergeCell ref="L312:M312"/>
    <mergeCell ref="N312:Q312"/>
    <mergeCell ref="F313:I313"/>
    <mergeCell ref="F314:I314"/>
    <mergeCell ref="F315:I315"/>
    <mergeCell ref="L315:M315"/>
    <mergeCell ref="N315:Q315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00:I300"/>
    <mergeCell ref="F301:I301"/>
    <mergeCell ref="L301:M301"/>
    <mergeCell ref="N301:Q301"/>
    <mergeCell ref="F302:I302"/>
    <mergeCell ref="F303:I303"/>
    <mergeCell ref="F304:I304"/>
    <mergeCell ref="L304:M304"/>
    <mergeCell ref="N304:Q304"/>
    <mergeCell ref="F295:I295"/>
    <mergeCell ref="L295:M295"/>
    <mergeCell ref="N295:Q295"/>
    <mergeCell ref="F296:I296"/>
    <mergeCell ref="F297:I297"/>
    <mergeCell ref="F298:I298"/>
    <mergeCell ref="L298:M298"/>
    <mergeCell ref="N298:Q298"/>
    <mergeCell ref="F299:I299"/>
    <mergeCell ref="F291:I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F281:I281"/>
    <mergeCell ref="F282:I282"/>
    <mergeCell ref="L282:M282"/>
    <mergeCell ref="N282:Q282"/>
    <mergeCell ref="F284:I284"/>
    <mergeCell ref="L284:M284"/>
    <mergeCell ref="N284:Q284"/>
    <mergeCell ref="F285:I285"/>
    <mergeCell ref="L285:M285"/>
    <mergeCell ref="N285:Q285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F269:I269"/>
    <mergeCell ref="F270:I270"/>
    <mergeCell ref="F271:I271"/>
    <mergeCell ref="L271:M271"/>
    <mergeCell ref="N271:Q271"/>
    <mergeCell ref="F272:I272"/>
    <mergeCell ref="L272:M272"/>
    <mergeCell ref="N272:Q272"/>
    <mergeCell ref="F273:I27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F256:I256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L263:M263"/>
    <mergeCell ref="N263:Q263"/>
    <mergeCell ref="F248:I248"/>
    <mergeCell ref="F249:I249"/>
    <mergeCell ref="F250:I250"/>
    <mergeCell ref="F252:I252"/>
    <mergeCell ref="L252:M252"/>
    <mergeCell ref="N252:Q252"/>
    <mergeCell ref="F253:I253"/>
    <mergeCell ref="F254:I254"/>
    <mergeCell ref="F255:I255"/>
    <mergeCell ref="F242:I242"/>
    <mergeCell ref="L242:M242"/>
    <mergeCell ref="N242:Q242"/>
    <mergeCell ref="F243:I243"/>
    <mergeCell ref="F244:I244"/>
    <mergeCell ref="F246:I246"/>
    <mergeCell ref="L246:M246"/>
    <mergeCell ref="N246:Q246"/>
    <mergeCell ref="F247:I247"/>
    <mergeCell ref="F236:I236"/>
    <mergeCell ref="F237:I237"/>
    <mergeCell ref="L237:M237"/>
    <mergeCell ref="N237:Q237"/>
    <mergeCell ref="F239:I239"/>
    <mergeCell ref="L239:M239"/>
    <mergeCell ref="N239:Q239"/>
    <mergeCell ref="F240:I240"/>
    <mergeCell ref="F241:I241"/>
    <mergeCell ref="F231:I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L216:M216"/>
    <mergeCell ref="N216:Q216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L174:M174"/>
    <mergeCell ref="N174:Q174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N116:Q116"/>
    <mergeCell ref="N117:Q117"/>
    <mergeCell ref="N119:Q119"/>
    <mergeCell ref="L121:Q121"/>
    <mergeCell ref="C127:Q127"/>
    <mergeCell ref="F129:P129"/>
    <mergeCell ref="F130:P130"/>
    <mergeCell ref="M132:P132"/>
    <mergeCell ref="M134:Q134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Nevyjel</dc:creator>
  <cp:keywords/>
  <dc:description/>
  <cp:lastModifiedBy>Jakub Nevyjel</cp:lastModifiedBy>
  <cp:lastPrinted>2017-07-10T11:57:55Z</cp:lastPrinted>
  <dcterms:created xsi:type="dcterms:W3CDTF">2017-07-10T11:55:51Z</dcterms:created>
  <dcterms:modified xsi:type="dcterms:W3CDTF">2017-07-10T12:03:10Z</dcterms:modified>
  <cp:category/>
  <cp:version/>
  <cp:contentType/>
  <cp:contentStatus/>
</cp:coreProperties>
</file>