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Úprava učebny" sheetId="2" r:id="rId2"/>
    <sheet name="SO-02 - Úprava dílny" sheetId="3" r:id="rId3"/>
  </sheets>
  <definedNames>
    <definedName name="_xlnm.Print_Area" localSheetId="0">'Rekapitulace stavby'!$C$4:$AP$70,'Rekapitulace stavby'!$C$76:$AP$97</definedName>
    <definedName name="_xlnm.Print_Area" localSheetId="1">'SO-01 - Úprava učebny'!$C$4:$Q$70,'SO-01 - Úprava učebny'!$C$76:$Q$105,'SO-01 - Úprava učebny'!$C$111:$Q$161</definedName>
    <definedName name="_xlnm.Print_Area" localSheetId="2">'SO-02 - Úprava dílny'!$C$4:$Q$70,'SO-02 - Úprava dílny'!$C$76:$Q$105,'SO-02 - Úprava dílny'!$C$111:$Q$161</definedName>
    <definedName name="_xlnm.Print_Titles" localSheetId="0">'Rekapitulace stavby'!$85:$85</definedName>
    <definedName name="_xlnm.Print_Titles" localSheetId="1">'SO-01 - Úprava učebny'!$121:$121</definedName>
    <definedName name="_xlnm.Print_Titles" localSheetId="2">'SO-02 - Úprava dílny'!$121:$121</definedName>
  </definedNames>
  <calcPr fullCalcOnLoad="1"/>
</workbook>
</file>

<file path=xl/sharedStrings.xml><?xml version="1.0" encoding="utf-8"?>
<sst xmlns="http://schemas.openxmlformats.org/spreadsheetml/2006/main" count="1404" uniqueCount="268">
  <si>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</si>
  <si>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</si>
  <si>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</si>
  <si>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</si>
  <si>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</si>
  <si>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</si>
  <si>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</si>
  <si>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</si>
  <si>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</si>
  <si>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</si>
  <si>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</si>
  <si>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</si>
  <si>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</si>
  <si>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</si>
  <si>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</si>
  <si>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</si>
  <si>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</si>
  <si>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</si>
  <si>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RS-018-002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</si>
  <si>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</si>
  <si>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</si>
  <si>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ZŠ SJEDNOCENÍ č.p.650 - ÚPRAVA UČEBNY A DÍLNY</t>
  </si>
  <si>
    <t>0,1</t>
  </si>
  <si>
    <t>JKSO:</t>
  </si>
  <si>
    <t>CC-CZ:</t>
  </si>
  <si>
    <t>Místo:</t>
  </si>
  <si>
    <t>Studénka</t>
  </si>
  <si>
    <t>Datum:</t>
  </si>
  <si>
    <t>22. 2. 2018</t>
  </si>
  <si>
    <t>10</t>
  </si>
  <si>
    <t>100</t>
  </si>
  <si>
    <t>Objednatel:</t>
  </si>
  <si>
    <t>IČ:</t>
  </si>
  <si>
    <t>00298441</t>
  </si>
  <si>
    <t>Město Studénka</t>
  </si>
  <si>
    <t>DIČ:</t>
  </si>
  <si>
    <t>CZ00298441</t>
  </si>
  <si>
    <t>Zhotovitel:</t>
  </si>
  <si>
    <t>Vyplň údaj</t>
  </si>
  <si>
    <t>Projektant:</t>
  </si>
  <si>
    <t>73118214</t>
  </si>
  <si>
    <t>Renata Škopová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</si>
  <si>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</si>
  <si>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</si>
  <si>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</si>
  <si>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</si>
  <si>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</si>
  <si>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</si>
  <si>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</si>
  <si>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</si>
  <si>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</si>
  <si>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</si>
  <si>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</si>
  <si>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</si>
  <si>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</si>
  <si>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</si>
  <si>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</si>
  <si>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</si>
  <si>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</si>
  <si>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</si>
  <si>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</si>
  <si>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</si>
  <si>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</si>
  <si>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</si>
  <si>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</si>
  <si>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</si>
  <si>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</si>
  <si>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</si>
  <si>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</si>
  <si>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</si>
  <si>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</si>
  <si>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</si>
  <si>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</si>
  <si>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</si>
  <si>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</si>
  <si>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</si>
  <si>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</si>
  <si>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</si>
  <si>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</si>
  <si>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</si>
  <si>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</si>
  <si>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</si>
  <si>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</si>
  <si>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</si>
  <si>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</si>
  <si>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</si>
  <si>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</si>
  <si>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{c7d0a123-d3f9-4914-b5f3-ed1e38b2c970}</t>
  </si>
  <si>
    <t>{00000000-0000-0000-0000-000000000000}</t>
  </si>
  <si>
    <t>/</t>
  </si>
  <si>
    <t>SO-01</t>
  </si>
  <si>
    <t>Úprava učebny</t>
  </si>
  <si>
    <t>{5c96577c-d659-4720-be17-866c5052255b}</t>
  </si>
  <si>
    <t>SO-02</t>
  </si>
  <si>
    <t>Úprava dílny</t>
  </si>
  <si>
    <t>{8b0ed730-7433-4612-8500-00903660e3bd}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</si>
  <si>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</si>
  <si>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</si>
  <si>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</si>
  <si>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</si>
  <si>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</si>
  <si>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</si>
  <si>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</si>
  <si>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</si>
  <si>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</si>
  <si>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</si>
  <si>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</si>
  <si>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</si>
  <si>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</si>
  <si>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</si>
  <si>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</si>
  <si>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</si>
  <si>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</si>
  <si>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SO-01 - Úprava učebny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</si>
  <si>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</si>
  <si>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</si>
  <si>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</si>
  <si>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</si>
  <si>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</si>
  <si>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</si>
  <si>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</si>
  <si>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</si>
  <si>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</si>
  <si>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</si>
  <si>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</si>
  <si>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VRN9 - Ostatní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</si>
  <si>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</si>
  <si>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</si>
  <si>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</si>
  <si>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</si>
  <si>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</si>
  <si>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</si>
  <si>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</si>
  <si>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</si>
  <si>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</si>
  <si>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</si>
  <si>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</si>
  <si>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</si>
  <si>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</si>
  <si>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</si>
  <si>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</si>
  <si>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</si>
  <si>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</si>
  <si>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</si>
  <si>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</si>
  <si>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</si>
  <si>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</si>
  <si>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</si>
  <si>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</si>
  <si>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</si>
  <si>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</si>
  <si>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</si>
  <si>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776111116</t>
  </si>
  <si>
    <t>Odstranění zbytků lepidla z podkladu povlakových podlah broušením</t>
  </si>
  <si>
    <t>m2</t>
  </si>
  <si>
    <t>16</t>
  </si>
  <si>
    <t>-1296866056</t>
  </si>
  <si>
    <t>776111311</t>
  </si>
  <si>
    <t>Vysátí podkladu povlakových podlah</t>
  </si>
  <si>
    <t>787612271</t>
  </si>
  <si>
    <t>3</t>
  </si>
  <si>
    <t>776121311</t>
  </si>
  <si>
    <t>Vodou ředitelná penetrace savého podkladu povlakových podlah ředěná v poměru 1:1</t>
  </si>
  <si>
    <t>1999312390</t>
  </si>
  <si>
    <t>4</t>
  </si>
  <si>
    <t>776141122</t>
  </si>
  <si>
    <t>Vyrovnání podkladu povlakových podlah stěrkou pevnosti 30 MPa tl 5 mm</t>
  </si>
  <si>
    <t>1204917886</t>
  </si>
  <si>
    <t>5</t>
  </si>
  <si>
    <t>776201811</t>
  </si>
  <si>
    <t>Demontáž lepených povlakových podlah bez podložky ručně</t>
  </si>
  <si>
    <t>-1252648285</t>
  </si>
  <si>
    <t>6</t>
  </si>
  <si>
    <t>776221111</t>
  </si>
  <si>
    <t>Lepení pásů z PVC standardním lepidlem</t>
  </si>
  <si>
    <t>-1951614098</t>
  </si>
  <si>
    <t>7</t>
  </si>
  <si>
    <t>M</t>
  </si>
  <si>
    <t>28412245</t>
  </si>
  <si>
    <t>krytina podlahová heterogenní šíře 1500 tl. 2 mm</t>
  </si>
  <si>
    <t>32</t>
  </si>
  <si>
    <t>1294306505</t>
  </si>
  <si>
    <t>8</t>
  </si>
  <si>
    <t>776223112</t>
  </si>
  <si>
    <t>Spoj povlakových podlahovin z PVC svařováním za studena</t>
  </si>
  <si>
    <t>m</t>
  </si>
  <si>
    <t>-473932346</t>
  </si>
  <si>
    <t>9</t>
  </si>
  <si>
    <t>776411111</t>
  </si>
  <si>
    <t>Montáž obvodových soklíků výšky do 80 mm</t>
  </si>
  <si>
    <t>1960764526</t>
  </si>
  <si>
    <t>28411003</t>
  </si>
  <si>
    <t>lišta soklová PVC 30 x 30 mm</t>
  </si>
  <si>
    <t>-640947754</t>
  </si>
  <si>
    <t>11</t>
  </si>
  <si>
    <t>776991121</t>
  </si>
  <si>
    <t>Základní čištění nově položených podlahovin vysátím a setřením vlhkým mopem</t>
  </si>
  <si>
    <t>-1068086731</t>
  </si>
  <si>
    <t>12</t>
  </si>
  <si>
    <t>998776201</t>
  </si>
  <si>
    <t>Přesun hmot procentní pro podlahy povlakové v objektech v do 6 m</t>
  </si>
  <si>
    <t>%</t>
  </si>
  <si>
    <t>-152443425</t>
  </si>
  <si>
    <t>13</t>
  </si>
  <si>
    <t>HZS2311</t>
  </si>
  <si>
    <t>Hodinová zúčtovací sazba malíř, natěrač, lakýrník - nátěr topného systému (4x radiátor + potrubí)</t>
  </si>
  <si>
    <t>hod</t>
  </si>
  <si>
    <t>1330750326</t>
  </si>
  <si>
    <t>14</t>
  </si>
  <si>
    <t>11111310</t>
  </si>
  <si>
    <t>benzín technický čistící</t>
  </si>
  <si>
    <t>litr</t>
  </si>
  <si>
    <t>850266566</t>
  </si>
  <si>
    <t>24621670</t>
  </si>
  <si>
    <t>hmota nátěrová  syntetická vrchní (email) odstín bílý</t>
  </si>
  <si>
    <t>kg</t>
  </si>
  <si>
    <t>-1309967512</t>
  </si>
  <si>
    <t>784121001</t>
  </si>
  <si>
    <t>Oškrabání malby v mísnostech výšky do 3,80 m</t>
  </si>
  <si>
    <t>-257060548</t>
  </si>
  <si>
    <t>17</t>
  </si>
  <si>
    <t>784161001</t>
  </si>
  <si>
    <t>Tmelení spar a rohů šířky do 3 mm akrylátovým tmelem v místnostech výšky do 3,80 m</t>
  </si>
  <si>
    <t>-1719640988</t>
  </si>
  <si>
    <t>18</t>
  </si>
  <si>
    <t>784161321</t>
  </si>
  <si>
    <t>Lokální vyrovnání podkladu disperzní stěrkou plochy do 0,5 m2 v místnostech výšky do 3,80 m</t>
  </si>
  <si>
    <t>kus</t>
  </si>
  <si>
    <t>1776964887</t>
  </si>
  <si>
    <t>19</t>
  </si>
  <si>
    <t>784171101</t>
  </si>
  <si>
    <t>Zakrytí vnitřních podlah včetně pozdějšího odkrytí</t>
  </si>
  <si>
    <t>-1546812221</t>
  </si>
  <si>
    <t>20</t>
  </si>
  <si>
    <t>58124844</t>
  </si>
  <si>
    <t>fólie pro malířské potřeby zakrývací,  25µ,  4 x 5 m</t>
  </si>
  <si>
    <t>-1688446343</t>
  </si>
  <si>
    <t>784171111</t>
  </si>
  <si>
    <t>Zakrytí vnitřních ploch oken v místnostech výšky do 3,80 m</t>
  </si>
  <si>
    <t>-601422094</t>
  </si>
  <si>
    <t>22</t>
  </si>
  <si>
    <t>1425314461</t>
  </si>
  <si>
    <t>23</t>
  </si>
  <si>
    <t>58124833</t>
  </si>
  <si>
    <t>páska pro malířské potřeby maskovací krepová 19mm x 50 m</t>
  </si>
  <si>
    <t>443910619</t>
  </si>
  <si>
    <t>24</t>
  </si>
  <si>
    <t>784181101</t>
  </si>
  <si>
    <t>Základní akrylátová jednonásobná penetrace podkladu v místnostech výšky do 3,80m</t>
  </si>
  <si>
    <t>1325188426</t>
  </si>
  <si>
    <t>25</t>
  </si>
  <si>
    <t>784221101</t>
  </si>
  <si>
    <t>Dvojnásobné bílé malby  ze směsí za sucha dobře otěruvzdorných v místnostech do 3,80 m</t>
  </si>
  <si>
    <t>811812613</t>
  </si>
  <si>
    <t>26</t>
  </si>
  <si>
    <t>784221155</t>
  </si>
  <si>
    <t>Příplatek k cenám 2x maleb za sucha otěruvzdorných za barevnou malbu v odstínu sytém</t>
  </si>
  <si>
    <t>-81149876</t>
  </si>
  <si>
    <t>27</t>
  </si>
  <si>
    <t>090001000</t>
  </si>
  <si>
    <t>Kč</t>
  </si>
  <si>
    <t>1024</t>
  </si>
  <si>
    <t>1670961024</t>
  </si>
  <si>
    <t>VP - Vícepráce</t>
  </si>
  <si>
    <t>PN</t>
  </si>
  <si>
    <t>SO-02 - Úprava dílny</t>
  </si>
  <si>
    <t>997795008</t>
  </si>
  <si>
    <t>2080548322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</si>
</sst>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7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166" fontId="29" fillId="0" borderId="17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164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" fontId="21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Border="1" applyAlignment="1">
      <alignment vertical="center"/>
    </xf>
    <xf numFmtId="164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4" fontId="21" fillId="0" borderId="18" xfId="0" applyNumberFormat="1" applyFont="1" applyBorder="1" applyAlignment="1">
      <alignment vertical="center"/>
    </xf>
    <xf numFmtId="0" fontId="24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4" fontId="24" fillId="6" borderId="0" xfId="0" applyNumberFormat="1" applyFont="1" applyFill="1" applyBorder="1" applyAlignment="1">
      <alignment vertical="center"/>
    </xf>
    <xf numFmtId="0" fontId="0" fillId="2" borderId="0" xfId="0" applyFill="1" applyProtection="1">
      <protection/>
    </xf>
    <xf numFmtId="0" fontId="12" fillId="2" borderId="0" xfId="20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 vertical="center" wrapText="1"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/>
    </xf>
    <xf numFmtId="4" fontId="4" fillId="6" borderId="9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vertical="center"/>
    </xf>
    <xf numFmtId="166" fontId="32" fillId="0" borderId="12" xfId="0" applyNumberFormat="1" applyFont="1" applyBorder="1" applyAlignment="1">
      <alignment/>
    </xf>
    <xf numFmtId="166" fontId="32" fillId="0" borderId="13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4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4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4" fontId="34" fillId="4" borderId="25" xfId="0" applyNumberFormat="1" applyFont="1" applyFill="1" applyBorder="1" applyAlignment="1" applyProtection="1">
      <alignment vertical="center"/>
      <protection locked="0"/>
    </xf>
    <xf numFmtId="4" fontId="34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/>
    </xf>
    <xf numFmtId="4" fontId="7" fillId="0" borderId="23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4" fontId="0" fillId="0" borderId="25" xfId="0" applyNumberFormat="1" applyFont="1" applyBorder="1" applyAlignment="1">
      <alignment vertical="center"/>
    </xf>
    <xf numFmtId="0" fontId="2" fillId="4" borderId="2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8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R2" s="19" t="s">
        <v>8</v>
      </c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11</v>
      </c>
      <c r="BT3" s="20" t="s">
        <v>12</v>
      </c>
    </row>
    <row r="4" spans="2:71" ht="36.95" customHeight="1">
      <c r="B4" s="24"/>
      <c r="C4" s="25" t="s">
        <v>13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S4" s="18" t="s">
        <v>14</v>
      </c>
      <c r="BE4" s="28" t="s">
        <v>15</v>
      </c>
      <c r="BS4" s="20" t="s">
        <v>16</v>
      </c>
    </row>
    <row r="5" spans="2:71" ht="14.4" customHeight="1">
      <c r="B5" s="24"/>
      <c r="C5" s="29"/>
      <c r="D5" s="30" t="s">
        <v>17</v>
      </c>
      <c r="E5" s="29"/>
      <c r="F5" s="29"/>
      <c r="G5" s="29"/>
      <c r="H5" s="29"/>
      <c r="I5" s="29"/>
      <c r="J5" s="29"/>
      <c r="K5" s="31" t="s">
        <v>18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7"/>
      <c r="BE5" s="32" t="s">
        <v>19</v>
      </c>
      <c r="BS5" s="20" t="s">
        <v>9</v>
      </c>
    </row>
    <row r="6" spans="2:71" ht="36.95" customHeight="1">
      <c r="B6" s="24"/>
      <c r="C6" s="29"/>
      <c r="D6" s="33" t="s">
        <v>20</v>
      </c>
      <c r="E6" s="29"/>
      <c r="F6" s="29"/>
      <c r="G6" s="29"/>
      <c r="H6" s="29"/>
      <c r="I6" s="29"/>
      <c r="J6" s="29"/>
      <c r="K6" s="34" t="s">
        <v>21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7"/>
      <c r="BE6" s="35"/>
      <c r="BS6" s="20" t="s">
        <v>22</v>
      </c>
    </row>
    <row r="7" spans="2:71" ht="14.4" customHeight="1">
      <c r="B7" s="24"/>
      <c r="C7" s="29"/>
      <c r="D7" s="36" t="s">
        <v>23</v>
      </c>
      <c r="E7" s="29"/>
      <c r="F7" s="29"/>
      <c r="G7" s="29"/>
      <c r="H7" s="29"/>
      <c r="I7" s="29"/>
      <c r="J7" s="29"/>
      <c r="K7" s="31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6" t="s">
        <v>24</v>
      </c>
      <c r="AL7" s="29"/>
      <c r="AM7" s="29"/>
      <c r="AN7" s="31" t="s">
        <v>5</v>
      </c>
      <c r="AO7" s="29"/>
      <c r="AP7" s="29"/>
      <c r="AQ7" s="27"/>
      <c r="BE7" s="35"/>
      <c r="BS7" s="20" t="s">
        <v>11</v>
      </c>
    </row>
    <row r="8" spans="2:71" ht="14.4" customHeight="1">
      <c r="B8" s="24"/>
      <c r="C8" s="29"/>
      <c r="D8" s="36" t="s">
        <v>25</v>
      </c>
      <c r="E8" s="29"/>
      <c r="F8" s="29"/>
      <c r="G8" s="29"/>
      <c r="H8" s="29"/>
      <c r="I8" s="29"/>
      <c r="J8" s="29"/>
      <c r="K8" s="31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6" t="s">
        <v>27</v>
      </c>
      <c r="AL8" s="29"/>
      <c r="AM8" s="29"/>
      <c r="AN8" s="37" t="s">
        <v>28</v>
      </c>
      <c r="AO8" s="29"/>
      <c r="AP8" s="29"/>
      <c r="AQ8" s="27"/>
      <c r="BE8" s="35"/>
      <c r="BS8" s="20" t="s">
        <v>29</v>
      </c>
    </row>
    <row r="9" spans="2:71" ht="14.4" customHeight="1">
      <c r="B9" s="2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35"/>
      <c r="BS9" s="20" t="s">
        <v>30</v>
      </c>
    </row>
    <row r="10" spans="2:71" ht="14.4" customHeight="1">
      <c r="B10" s="24"/>
      <c r="C10" s="29"/>
      <c r="D10" s="36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6" t="s">
        <v>32</v>
      </c>
      <c r="AL10" s="29"/>
      <c r="AM10" s="29"/>
      <c r="AN10" s="31" t="s">
        <v>33</v>
      </c>
      <c r="AO10" s="29"/>
      <c r="AP10" s="29"/>
      <c r="AQ10" s="27"/>
      <c r="BE10" s="35"/>
      <c r="BS10" s="20" t="s">
        <v>22</v>
      </c>
    </row>
    <row r="11" spans="2:71" ht="18.45" customHeight="1">
      <c r="B11" s="24"/>
      <c r="C11" s="29"/>
      <c r="D11" s="29"/>
      <c r="E11" s="31" t="s">
        <v>34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6" t="s">
        <v>35</v>
      </c>
      <c r="AL11" s="29"/>
      <c r="AM11" s="29"/>
      <c r="AN11" s="31" t="s">
        <v>36</v>
      </c>
      <c r="AO11" s="29"/>
      <c r="AP11" s="29"/>
      <c r="AQ11" s="27"/>
      <c r="BE11" s="35"/>
      <c r="BS11" s="20" t="s">
        <v>22</v>
      </c>
    </row>
    <row r="12" spans="2:71" ht="6.95" customHeight="1">
      <c r="B12" s="2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35"/>
      <c r="BS12" s="20" t="s">
        <v>22</v>
      </c>
    </row>
    <row r="13" spans="2:71" ht="14.4" customHeight="1">
      <c r="B13" s="24"/>
      <c r="C13" s="29"/>
      <c r="D13" s="36" t="s">
        <v>37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6" t="s">
        <v>32</v>
      </c>
      <c r="AL13" s="29"/>
      <c r="AM13" s="29"/>
      <c r="AN13" s="38" t="s">
        <v>38</v>
      </c>
      <c r="AO13" s="29"/>
      <c r="AP13" s="29"/>
      <c r="AQ13" s="27"/>
      <c r="BE13" s="35"/>
      <c r="BS13" s="20" t="s">
        <v>22</v>
      </c>
    </row>
    <row r="14" spans="2:71" ht="13.5">
      <c r="B14" s="24"/>
      <c r="C14" s="29"/>
      <c r="D14" s="29"/>
      <c r="E14" s="38" t="s">
        <v>38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35</v>
      </c>
      <c r="AL14" s="29"/>
      <c r="AM14" s="29"/>
      <c r="AN14" s="38" t="s">
        <v>38</v>
      </c>
      <c r="AO14" s="29"/>
      <c r="AP14" s="29"/>
      <c r="AQ14" s="27"/>
      <c r="BE14" s="35"/>
      <c r="BS14" s="20" t="s">
        <v>22</v>
      </c>
    </row>
    <row r="15" spans="2:71" ht="6.95" customHeight="1">
      <c r="B15" s="2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35"/>
      <c r="BS15" s="20" t="s">
        <v>6</v>
      </c>
    </row>
    <row r="16" spans="2:71" ht="14.4" customHeight="1">
      <c r="B16" s="24"/>
      <c r="C16" s="29"/>
      <c r="D16" s="36" t="s">
        <v>39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6" t="s">
        <v>32</v>
      </c>
      <c r="AL16" s="29"/>
      <c r="AM16" s="29"/>
      <c r="AN16" s="31" t="s">
        <v>40</v>
      </c>
      <c r="AO16" s="29"/>
      <c r="AP16" s="29"/>
      <c r="AQ16" s="27"/>
      <c r="BE16" s="35"/>
      <c r="BS16" s="20" t="s">
        <v>6</v>
      </c>
    </row>
    <row r="17" spans="2:71" ht="18.45" customHeight="1">
      <c r="B17" s="24"/>
      <c r="C17" s="29"/>
      <c r="D17" s="29"/>
      <c r="E17" s="31" t="s">
        <v>41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6" t="s">
        <v>35</v>
      </c>
      <c r="AL17" s="29"/>
      <c r="AM17" s="29"/>
      <c r="AN17" s="31" t="s">
        <v>5</v>
      </c>
      <c r="AO17" s="29"/>
      <c r="AP17" s="29"/>
      <c r="AQ17" s="27"/>
      <c r="BE17" s="35"/>
      <c r="BS17" s="20" t="s">
        <v>42</v>
      </c>
    </row>
    <row r="18" spans="2:71" ht="6.95" customHeight="1">
      <c r="B18" s="2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35"/>
      <c r="BS18" s="20" t="s">
        <v>11</v>
      </c>
    </row>
    <row r="19" spans="2:71" ht="14.4" customHeight="1">
      <c r="B19" s="24"/>
      <c r="C19" s="29"/>
      <c r="D19" s="36" t="s">
        <v>43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6" t="s">
        <v>32</v>
      </c>
      <c r="AL19" s="29"/>
      <c r="AM19" s="29"/>
      <c r="AN19" s="31" t="s">
        <v>40</v>
      </c>
      <c r="AO19" s="29"/>
      <c r="AP19" s="29"/>
      <c r="AQ19" s="27"/>
      <c r="BE19" s="35"/>
      <c r="BS19" s="20" t="s">
        <v>11</v>
      </c>
    </row>
    <row r="20" spans="2:57" ht="18.45" customHeight="1">
      <c r="B20" s="24"/>
      <c r="C20" s="29"/>
      <c r="D20" s="29"/>
      <c r="E20" s="31" t="s">
        <v>41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6" t="s">
        <v>35</v>
      </c>
      <c r="AL20" s="29"/>
      <c r="AM20" s="29"/>
      <c r="AN20" s="31" t="s">
        <v>5</v>
      </c>
      <c r="AO20" s="29"/>
      <c r="AP20" s="29"/>
      <c r="AQ20" s="27"/>
      <c r="BE20" s="35"/>
    </row>
    <row r="21" spans="2:57" ht="6.95" customHeight="1">
      <c r="B21" s="2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35"/>
    </row>
    <row r="22" spans="2:57" ht="13.5">
      <c r="B22" s="24"/>
      <c r="C22" s="29"/>
      <c r="D22" s="36" t="s">
        <v>44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35"/>
    </row>
    <row r="23" spans="2:57" ht="16.5" customHeight="1">
      <c r="B23" s="24"/>
      <c r="C23" s="29"/>
      <c r="D23" s="29"/>
      <c r="E23" s="40" t="s">
        <v>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9"/>
      <c r="AP23" s="29"/>
      <c r="AQ23" s="27"/>
      <c r="BE23" s="35"/>
    </row>
    <row r="24" spans="2:57" ht="6.95" customHeight="1"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35"/>
    </row>
    <row r="25" spans="2:57" ht="6.95" customHeight="1">
      <c r="B25" s="24"/>
      <c r="C25" s="2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9"/>
      <c r="AQ25" s="27"/>
      <c r="BE25" s="35"/>
    </row>
    <row r="26" spans="2:57" ht="14.4" customHeight="1">
      <c r="B26" s="24"/>
      <c r="C26" s="29"/>
      <c r="D26" s="42" t="s">
        <v>45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43">
        <f>ROUND(AG87,0)</f>
        <v>0</v>
      </c>
      <c r="AL26" s="29"/>
      <c r="AM26" s="29"/>
      <c r="AN26" s="29"/>
      <c r="AO26" s="29"/>
      <c r="AP26" s="29"/>
      <c r="AQ26" s="27"/>
      <c r="BE26" s="35"/>
    </row>
    <row r="27" spans="2:57" ht="14.4" customHeight="1">
      <c r="B27" s="24"/>
      <c r="C27" s="29"/>
      <c r="D27" s="42" t="s">
        <v>46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43">
        <f>ROUND(AG91,0)</f>
        <v>0</v>
      </c>
      <c r="AL27" s="43"/>
      <c r="AM27" s="43"/>
      <c r="AN27" s="43"/>
      <c r="AO27" s="43"/>
      <c r="AP27" s="29"/>
      <c r="AQ27" s="27"/>
      <c r="BE27" s="35"/>
    </row>
    <row r="28" spans="2:57" s="1" customFormat="1" ht="6.95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  <c r="BE28" s="35"/>
    </row>
    <row r="29" spans="2:57" s="1" customFormat="1" ht="25.9" customHeight="1">
      <c r="B29" s="44"/>
      <c r="C29" s="45"/>
      <c r="D29" s="47" t="s">
        <v>47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>
        <f>ROUND(AK26+AK27,0)</f>
        <v>0</v>
      </c>
      <c r="AL29" s="48"/>
      <c r="AM29" s="48"/>
      <c r="AN29" s="48"/>
      <c r="AO29" s="48"/>
      <c r="AP29" s="45"/>
      <c r="AQ29" s="46"/>
      <c r="BE29" s="35"/>
    </row>
    <row r="30" spans="2:57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6"/>
      <c r="BE30" s="35"/>
    </row>
    <row r="31" spans="2:57" s="2" customFormat="1" ht="14.4" customHeight="1">
      <c r="B31" s="50"/>
      <c r="C31" s="51"/>
      <c r="D31" s="52" t="s">
        <v>48</v>
      </c>
      <c r="E31" s="51"/>
      <c r="F31" s="52" t="s">
        <v>49</v>
      </c>
      <c r="G31" s="51"/>
      <c r="H31" s="51"/>
      <c r="I31" s="51"/>
      <c r="J31" s="51"/>
      <c r="K31" s="51"/>
      <c r="L31" s="53">
        <v>0.21</v>
      </c>
      <c r="M31" s="51"/>
      <c r="N31" s="51"/>
      <c r="O31" s="51"/>
      <c r="P31" s="51"/>
      <c r="Q31" s="51"/>
      <c r="R31" s="51"/>
      <c r="S31" s="51"/>
      <c r="T31" s="54" t="s">
        <v>50</v>
      </c>
      <c r="U31" s="51"/>
      <c r="V31" s="51"/>
      <c r="W31" s="55">
        <f>ROUND(AZ87+SUM(CD92:CD96),0)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5">
        <f>ROUND(AV87+SUM(BY92:BY96),0)</f>
        <v>0</v>
      </c>
      <c r="AL31" s="51"/>
      <c r="AM31" s="51"/>
      <c r="AN31" s="51"/>
      <c r="AO31" s="51"/>
      <c r="AP31" s="51"/>
      <c r="AQ31" s="56"/>
      <c r="BE31" s="35"/>
    </row>
    <row r="32" spans="2:57" s="2" customFormat="1" ht="14.4" customHeight="1">
      <c r="B32" s="50"/>
      <c r="C32" s="51"/>
      <c r="D32" s="51"/>
      <c r="E32" s="51"/>
      <c r="F32" s="52" t="s">
        <v>51</v>
      </c>
      <c r="G32" s="51"/>
      <c r="H32" s="51"/>
      <c r="I32" s="51"/>
      <c r="J32" s="51"/>
      <c r="K32" s="51"/>
      <c r="L32" s="53">
        <v>0.15</v>
      </c>
      <c r="M32" s="51"/>
      <c r="N32" s="51"/>
      <c r="O32" s="51"/>
      <c r="P32" s="51"/>
      <c r="Q32" s="51"/>
      <c r="R32" s="51"/>
      <c r="S32" s="51"/>
      <c r="T32" s="54" t="s">
        <v>50</v>
      </c>
      <c r="U32" s="51"/>
      <c r="V32" s="51"/>
      <c r="W32" s="55">
        <f>ROUND(BA87+SUM(CE92:CE96),0)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5">
        <f>ROUND(AW87+SUM(BZ92:BZ96),0)</f>
        <v>0</v>
      </c>
      <c r="AL32" s="51"/>
      <c r="AM32" s="51"/>
      <c r="AN32" s="51"/>
      <c r="AO32" s="51"/>
      <c r="AP32" s="51"/>
      <c r="AQ32" s="56"/>
      <c r="BE32" s="35"/>
    </row>
    <row r="33" spans="2:57" s="2" customFormat="1" ht="14.4" customHeight="1" hidden="1">
      <c r="B33" s="50"/>
      <c r="C33" s="51"/>
      <c r="D33" s="51"/>
      <c r="E33" s="51"/>
      <c r="F33" s="52" t="s">
        <v>52</v>
      </c>
      <c r="G33" s="51"/>
      <c r="H33" s="51"/>
      <c r="I33" s="51"/>
      <c r="J33" s="51"/>
      <c r="K33" s="51"/>
      <c r="L33" s="53">
        <v>0.21</v>
      </c>
      <c r="M33" s="51"/>
      <c r="N33" s="51"/>
      <c r="O33" s="51"/>
      <c r="P33" s="51"/>
      <c r="Q33" s="51"/>
      <c r="R33" s="51"/>
      <c r="S33" s="51"/>
      <c r="T33" s="54" t="s">
        <v>50</v>
      </c>
      <c r="U33" s="51"/>
      <c r="V33" s="51"/>
      <c r="W33" s="55">
        <f>ROUND(BB87+SUM(CF92:CF96),0)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5">
        <v>0</v>
      </c>
      <c r="AL33" s="51"/>
      <c r="AM33" s="51"/>
      <c r="AN33" s="51"/>
      <c r="AO33" s="51"/>
      <c r="AP33" s="51"/>
      <c r="AQ33" s="56"/>
      <c r="BE33" s="35"/>
    </row>
    <row r="34" spans="2:57" s="2" customFormat="1" ht="14.4" customHeight="1" hidden="1">
      <c r="B34" s="50"/>
      <c r="C34" s="51"/>
      <c r="D34" s="51"/>
      <c r="E34" s="51"/>
      <c r="F34" s="52" t="s">
        <v>53</v>
      </c>
      <c r="G34" s="51"/>
      <c r="H34" s="51"/>
      <c r="I34" s="51"/>
      <c r="J34" s="51"/>
      <c r="K34" s="51"/>
      <c r="L34" s="53">
        <v>0.15</v>
      </c>
      <c r="M34" s="51"/>
      <c r="N34" s="51"/>
      <c r="O34" s="51"/>
      <c r="P34" s="51"/>
      <c r="Q34" s="51"/>
      <c r="R34" s="51"/>
      <c r="S34" s="51"/>
      <c r="T34" s="54" t="s">
        <v>50</v>
      </c>
      <c r="U34" s="51"/>
      <c r="V34" s="51"/>
      <c r="W34" s="55">
        <f>ROUND(BC87+SUM(CG92:CG96),0)</f>
        <v>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5">
        <v>0</v>
      </c>
      <c r="AL34" s="51"/>
      <c r="AM34" s="51"/>
      <c r="AN34" s="51"/>
      <c r="AO34" s="51"/>
      <c r="AP34" s="51"/>
      <c r="AQ34" s="56"/>
      <c r="BE34" s="35"/>
    </row>
    <row r="35" spans="2:43" s="2" customFormat="1" ht="14.4" customHeight="1" hidden="1">
      <c r="B35" s="50"/>
      <c r="C35" s="51"/>
      <c r="D35" s="51"/>
      <c r="E35" s="51"/>
      <c r="F35" s="52" t="s">
        <v>54</v>
      </c>
      <c r="G35" s="51"/>
      <c r="H35" s="51"/>
      <c r="I35" s="51"/>
      <c r="J35" s="51"/>
      <c r="K35" s="51"/>
      <c r="L35" s="53">
        <v>0</v>
      </c>
      <c r="M35" s="51"/>
      <c r="N35" s="51"/>
      <c r="O35" s="51"/>
      <c r="P35" s="51"/>
      <c r="Q35" s="51"/>
      <c r="R35" s="51"/>
      <c r="S35" s="51"/>
      <c r="T35" s="54" t="s">
        <v>50</v>
      </c>
      <c r="U35" s="51"/>
      <c r="V35" s="51"/>
      <c r="W35" s="55">
        <f>ROUND(BD87+SUM(CH92:CH96),0)</f>
        <v>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5">
        <v>0</v>
      </c>
      <c r="AL35" s="51"/>
      <c r="AM35" s="51"/>
      <c r="AN35" s="51"/>
      <c r="AO35" s="51"/>
      <c r="AP35" s="51"/>
      <c r="AQ35" s="56"/>
    </row>
    <row r="36" spans="2:43" s="1" customFormat="1" ht="6.95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6"/>
    </row>
    <row r="37" spans="2:43" s="1" customFormat="1" ht="25.9" customHeight="1">
      <c r="B37" s="44"/>
      <c r="C37" s="57"/>
      <c r="D37" s="58" t="s">
        <v>55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0" t="s">
        <v>56</v>
      </c>
      <c r="U37" s="59"/>
      <c r="V37" s="59"/>
      <c r="W37" s="59"/>
      <c r="X37" s="61" t="s">
        <v>57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2">
        <f>SUM(AK29:AK35)</f>
        <v>0</v>
      </c>
      <c r="AL37" s="59"/>
      <c r="AM37" s="59"/>
      <c r="AN37" s="59"/>
      <c r="AO37" s="63"/>
      <c r="AP37" s="57"/>
      <c r="AQ37" s="46"/>
    </row>
    <row r="38" spans="2:43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</row>
    <row r="39" spans="2:43" ht="13.5"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43" ht="13.5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43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43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43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43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43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43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43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43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1" customFormat="1" ht="13.5">
      <c r="B49" s="44"/>
      <c r="C49" s="45"/>
      <c r="D49" s="64" t="s">
        <v>58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45"/>
      <c r="AB49" s="45"/>
      <c r="AC49" s="64" t="s">
        <v>59</v>
      </c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6"/>
      <c r="AP49" s="45"/>
      <c r="AQ49" s="46"/>
    </row>
    <row r="50" spans="2:43" ht="13.5">
      <c r="B50" s="24"/>
      <c r="C50" s="29"/>
      <c r="D50" s="6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8"/>
      <c r="AA50" s="29"/>
      <c r="AB50" s="29"/>
      <c r="AC50" s="67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68"/>
      <c r="AP50" s="29"/>
      <c r="AQ50" s="27"/>
    </row>
    <row r="51" spans="2:43" ht="13.5">
      <c r="B51" s="24"/>
      <c r="C51" s="29"/>
      <c r="D51" s="6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68"/>
      <c r="AA51" s="29"/>
      <c r="AB51" s="29"/>
      <c r="AC51" s="67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68"/>
      <c r="AP51" s="29"/>
      <c r="AQ51" s="27"/>
    </row>
    <row r="52" spans="2:43" ht="13.5">
      <c r="B52" s="24"/>
      <c r="C52" s="29"/>
      <c r="D52" s="6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68"/>
      <c r="AA52" s="29"/>
      <c r="AB52" s="29"/>
      <c r="AC52" s="67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68"/>
      <c r="AP52" s="29"/>
      <c r="AQ52" s="27"/>
    </row>
    <row r="53" spans="2:43" ht="13.5">
      <c r="B53" s="24"/>
      <c r="C53" s="29"/>
      <c r="D53" s="6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68"/>
      <c r="AA53" s="29"/>
      <c r="AB53" s="29"/>
      <c r="AC53" s="67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68"/>
      <c r="AP53" s="29"/>
      <c r="AQ53" s="27"/>
    </row>
    <row r="54" spans="2:43" ht="13.5">
      <c r="B54" s="24"/>
      <c r="C54" s="29"/>
      <c r="D54" s="6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68"/>
      <c r="AA54" s="29"/>
      <c r="AB54" s="29"/>
      <c r="AC54" s="67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68"/>
      <c r="AP54" s="29"/>
      <c r="AQ54" s="27"/>
    </row>
    <row r="55" spans="2:43" ht="13.5">
      <c r="B55" s="24"/>
      <c r="C55" s="29"/>
      <c r="D55" s="6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68"/>
      <c r="AA55" s="29"/>
      <c r="AB55" s="29"/>
      <c r="AC55" s="67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68"/>
      <c r="AP55" s="29"/>
      <c r="AQ55" s="27"/>
    </row>
    <row r="56" spans="2:43" ht="13.5">
      <c r="B56" s="24"/>
      <c r="C56" s="29"/>
      <c r="D56" s="6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68"/>
      <c r="AA56" s="29"/>
      <c r="AB56" s="29"/>
      <c r="AC56" s="67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68"/>
      <c r="AP56" s="29"/>
      <c r="AQ56" s="27"/>
    </row>
    <row r="57" spans="2:43" ht="13.5">
      <c r="B57" s="24"/>
      <c r="C57" s="29"/>
      <c r="D57" s="6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68"/>
      <c r="AA57" s="29"/>
      <c r="AB57" s="29"/>
      <c r="AC57" s="67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68"/>
      <c r="AP57" s="29"/>
      <c r="AQ57" s="27"/>
    </row>
    <row r="58" spans="2:43" s="1" customFormat="1" ht="13.5">
      <c r="B58" s="44"/>
      <c r="C58" s="45"/>
      <c r="D58" s="69" t="s">
        <v>60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 t="s">
        <v>61</v>
      </c>
      <c r="S58" s="70"/>
      <c r="T58" s="70"/>
      <c r="U58" s="70"/>
      <c r="V58" s="70"/>
      <c r="W58" s="70"/>
      <c r="X58" s="70"/>
      <c r="Y58" s="70"/>
      <c r="Z58" s="72"/>
      <c r="AA58" s="45"/>
      <c r="AB58" s="45"/>
      <c r="AC58" s="69" t="s">
        <v>60</v>
      </c>
      <c r="AD58" s="70"/>
      <c r="AE58" s="70"/>
      <c r="AF58" s="70"/>
      <c r="AG58" s="70"/>
      <c r="AH58" s="70"/>
      <c r="AI58" s="70"/>
      <c r="AJ58" s="70"/>
      <c r="AK58" s="70"/>
      <c r="AL58" s="70"/>
      <c r="AM58" s="71" t="s">
        <v>61</v>
      </c>
      <c r="AN58" s="70"/>
      <c r="AO58" s="72"/>
      <c r="AP58" s="45"/>
      <c r="AQ58" s="46"/>
    </row>
    <row r="59" spans="2:43" ht="13.5">
      <c r="B59" s="2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1" customFormat="1" ht="13.5">
      <c r="B60" s="44"/>
      <c r="C60" s="45"/>
      <c r="D60" s="64" t="s">
        <v>62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  <c r="AA60" s="45"/>
      <c r="AB60" s="45"/>
      <c r="AC60" s="64" t="s">
        <v>63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45"/>
      <c r="AQ60" s="46"/>
    </row>
    <row r="61" spans="2:43" ht="13.5">
      <c r="B61" s="24"/>
      <c r="C61" s="29"/>
      <c r="D61" s="6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68"/>
      <c r="AA61" s="29"/>
      <c r="AB61" s="29"/>
      <c r="AC61" s="67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68"/>
      <c r="AP61" s="29"/>
      <c r="AQ61" s="27"/>
    </row>
    <row r="62" spans="2:43" ht="13.5">
      <c r="B62" s="24"/>
      <c r="C62" s="29"/>
      <c r="D62" s="6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68"/>
      <c r="AA62" s="29"/>
      <c r="AB62" s="29"/>
      <c r="AC62" s="67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68"/>
      <c r="AP62" s="29"/>
      <c r="AQ62" s="27"/>
    </row>
    <row r="63" spans="2:43" ht="13.5">
      <c r="B63" s="24"/>
      <c r="C63" s="29"/>
      <c r="D63" s="6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68"/>
      <c r="AA63" s="29"/>
      <c r="AB63" s="29"/>
      <c r="AC63" s="67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68"/>
      <c r="AP63" s="29"/>
      <c r="AQ63" s="27"/>
    </row>
    <row r="64" spans="2:43" ht="13.5">
      <c r="B64" s="24"/>
      <c r="C64" s="29"/>
      <c r="D64" s="6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68"/>
      <c r="AA64" s="29"/>
      <c r="AB64" s="29"/>
      <c r="AC64" s="67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68"/>
      <c r="AP64" s="29"/>
      <c r="AQ64" s="27"/>
    </row>
    <row r="65" spans="2:43" ht="13.5">
      <c r="B65" s="24"/>
      <c r="C65" s="29"/>
      <c r="D65" s="6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68"/>
      <c r="AA65" s="29"/>
      <c r="AB65" s="29"/>
      <c r="AC65" s="67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68"/>
      <c r="AP65" s="29"/>
      <c r="AQ65" s="27"/>
    </row>
    <row r="66" spans="2:43" ht="13.5">
      <c r="B66" s="24"/>
      <c r="C66" s="29"/>
      <c r="D66" s="6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68"/>
      <c r="AA66" s="29"/>
      <c r="AB66" s="29"/>
      <c r="AC66" s="67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68"/>
      <c r="AP66" s="29"/>
      <c r="AQ66" s="27"/>
    </row>
    <row r="67" spans="2:43" ht="13.5">
      <c r="B67" s="24"/>
      <c r="C67" s="29"/>
      <c r="D67" s="6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68"/>
      <c r="AA67" s="29"/>
      <c r="AB67" s="29"/>
      <c r="AC67" s="67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68"/>
      <c r="AP67" s="29"/>
      <c r="AQ67" s="27"/>
    </row>
    <row r="68" spans="2:43" ht="13.5">
      <c r="B68" s="24"/>
      <c r="C68" s="29"/>
      <c r="D68" s="6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68"/>
      <c r="AA68" s="29"/>
      <c r="AB68" s="29"/>
      <c r="AC68" s="67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68"/>
      <c r="AP68" s="29"/>
      <c r="AQ68" s="27"/>
    </row>
    <row r="69" spans="2:43" s="1" customFormat="1" ht="13.5">
      <c r="B69" s="44"/>
      <c r="C69" s="45"/>
      <c r="D69" s="69" t="s">
        <v>60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 t="s">
        <v>61</v>
      </c>
      <c r="S69" s="70"/>
      <c r="T69" s="70"/>
      <c r="U69" s="70"/>
      <c r="V69" s="70"/>
      <c r="W69" s="70"/>
      <c r="X69" s="70"/>
      <c r="Y69" s="70"/>
      <c r="Z69" s="72"/>
      <c r="AA69" s="45"/>
      <c r="AB69" s="45"/>
      <c r="AC69" s="69" t="s">
        <v>60</v>
      </c>
      <c r="AD69" s="70"/>
      <c r="AE69" s="70"/>
      <c r="AF69" s="70"/>
      <c r="AG69" s="70"/>
      <c r="AH69" s="70"/>
      <c r="AI69" s="70"/>
      <c r="AJ69" s="70"/>
      <c r="AK69" s="70"/>
      <c r="AL69" s="70"/>
      <c r="AM69" s="71" t="s">
        <v>61</v>
      </c>
      <c r="AN69" s="70"/>
      <c r="AO69" s="72"/>
      <c r="AP69" s="45"/>
      <c r="AQ69" s="46"/>
    </row>
    <row r="70" spans="2:43" s="1" customFormat="1" ht="6.9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6"/>
    </row>
    <row r="71" spans="2:43" s="1" customFormat="1" ht="6.95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5" spans="2:43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8"/>
    </row>
    <row r="76" spans="2:43" s="1" customFormat="1" ht="36.95" customHeight="1">
      <c r="B76" s="44"/>
      <c r="C76" s="25" t="s">
        <v>64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46"/>
    </row>
    <row r="77" spans="2:43" s="3" customFormat="1" ht="14.4" customHeight="1">
      <c r="B77" s="79"/>
      <c r="C77" s="36" t="s">
        <v>17</v>
      </c>
      <c r="D77" s="80"/>
      <c r="E77" s="80"/>
      <c r="F77" s="80"/>
      <c r="G77" s="80"/>
      <c r="H77" s="80"/>
      <c r="I77" s="80"/>
      <c r="J77" s="80"/>
      <c r="K77" s="80"/>
      <c r="L77" s="80" t="str">
        <f>K5</f>
        <v>RS-018-002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1"/>
    </row>
    <row r="78" spans="2:43" s="4" customFormat="1" ht="36.95" customHeight="1">
      <c r="B78" s="82"/>
      <c r="C78" s="83" t="s">
        <v>20</v>
      </c>
      <c r="D78" s="84"/>
      <c r="E78" s="84"/>
      <c r="F78" s="84"/>
      <c r="G78" s="84"/>
      <c r="H78" s="84"/>
      <c r="I78" s="84"/>
      <c r="J78" s="84"/>
      <c r="K78" s="84"/>
      <c r="L78" s="85" t="str">
        <f>K6</f>
        <v>ZŠ SJEDNOCENÍ č.p.650 - ÚPRAVA UČEBNY A DÍLNY</v>
      </c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6"/>
    </row>
    <row r="79" spans="2:43" s="1" customFormat="1" ht="6.95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6"/>
    </row>
    <row r="80" spans="2:43" s="1" customFormat="1" ht="13.5">
      <c r="B80" s="44"/>
      <c r="C80" s="36" t="s">
        <v>25</v>
      </c>
      <c r="D80" s="45"/>
      <c r="E80" s="45"/>
      <c r="F80" s="45"/>
      <c r="G80" s="45"/>
      <c r="H80" s="45"/>
      <c r="I80" s="45"/>
      <c r="J80" s="45"/>
      <c r="K80" s="45"/>
      <c r="L80" s="87" t="str">
        <f>IF(K8="","",K8)</f>
        <v>Studénka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36" t="s">
        <v>27</v>
      </c>
      <c r="AJ80" s="45"/>
      <c r="AK80" s="45"/>
      <c r="AL80" s="45"/>
      <c r="AM80" s="88" t="str">
        <f>IF(AN8="","",AN8)</f>
        <v>22. 2. 2018</v>
      </c>
      <c r="AN80" s="45"/>
      <c r="AO80" s="45"/>
      <c r="AP80" s="45"/>
      <c r="AQ80" s="46"/>
    </row>
    <row r="81" spans="2:43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6"/>
    </row>
    <row r="82" spans="2:56" s="1" customFormat="1" ht="13.5">
      <c r="B82" s="44"/>
      <c r="C82" s="36" t="s">
        <v>31</v>
      </c>
      <c r="D82" s="45"/>
      <c r="E82" s="45"/>
      <c r="F82" s="45"/>
      <c r="G82" s="45"/>
      <c r="H82" s="45"/>
      <c r="I82" s="45"/>
      <c r="J82" s="45"/>
      <c r="K82" s="45"/>
      <c r="L82" s="80" t="str">
        <f>IF(E11="","",E11)</f>
        <v>Město Studénka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36" t="s">
        <v>39</v>
      </c>
      <c r="AJ82" s="45"/>
      <c r="AK82" s="45"/>
      <c r="AL82" s="45"/>
      <c r="AM82" s="80" t="str">
        <f>IF(E17="","",E17)</f>
        <v>Renata Škopová</v>
      </c>
      <c r="AN82" s="80"/>
      <c r="AO82" s="80"/>
      <c r="AP82" s="80"/>
      <c r="AQ82" s="46"/>
      <c r="AS82" s="89" t="s">
        <v>65</v>
      </c>
      <c r="AT82" s="90"/>
      <c r="AU82" s="65"/>
      <c r="AV82" s="65"/>
      <c r="AW82" s="65"/>
      <c r="AX82" s="65"/>
      <c r="AY82" s="65"/>
      <c r="AZ82" s="65"/>
      <c r="BA82" s="65"/>
      <c r="BB82" s="65"/>
      <c r="BC82" s="65"/>
      <c r="BD82" s="66"/>
    </row>
    <row r="83" spans="2:56" s="1" customFormat="1" ht="13.5">
      <c r="B83" s="44"/>
      <c r="C83" s="36" t="s">
        <v>37</v>
      </c>
      <c r="D83" s="45"/>
      <c r="E83" s="45"/>
      <c r="F83" s="45"/>
      <c r="G83" s="45"/>
      <c r="H83" s="45"/>
      <c r="I83" s="45"/>
      <c r="J83" s="45"/>
      <c r="K83" s="45"/>
      <c r="L83" s="80" t="str">
        <f>IF(E14="Vyplň údaj","",E14)</f>
        <v/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36" t="s">
        <v>43</v>
      </c>
      <c r="AJ83" s="45"/>
      <c r="AK83" s="45"/>
      <c r="AL83" s="45"/>
      <c r="AM83" s="80" t="str">
        <f>IF(E20="","",E20)</f>
        <v>Renata Škopová</v>
      </c>
      <c r="AN83" s="80"/>
      <c r="AO83" s="80"/>
      <c r="AP83" s="80"/>
      <c r="AQ83" s="46"/>
      <c r="AS83" s="91"/>
      <c r="AT83" s="52"/>
      <c r="AU83" s="45"/>
      <c r="AV83" s="45"/>
      <c r="AW83" s="45"/>
      <c r="AX83" s="45"/>
      <c r="AY83" s="45"/>
      <c r="AZ83" s="45"/>
      <c r="BA83" s="45"/>
      <c r="BB83" s="45"/>
      <c r="BC83" s="45"/>
      <c r="BD83" s="92"/>
    </row>
    <row r="84" spans="2:56" s="1" customFormat="1" ht="10.8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6"/>
      <c r="AS84" s="91"/>
      <c r="AT84" s="52"/>
      <c r="AU84" s="45"/>
      <c r="AV84" s="45"/>
      <c r="AW84" s="45"/>
      <c r="AX84" s="45"/>
      <c r="AY84" s="45"/>
      <c r="AZ84" s="45"/>
      <c r="BA84" s="45"/>
      <c r="BB84" s="45"/>
      <c r="BC84" s="45"/>
      <c r="BD84" s="92"/>
    </row>
    <row r="85" spans="2:56" s="1" customFormat="1" ht="29.25" customHeight="1">
      <c r="B85" s="44"/>
      <c r="C85" s="93" t="s">
        <v>66</v>
      </c>
      <c r="D85" s="94"/>
      <c r="E85" s="94"/>
      <c r="F85" s="94"/>
      <c r="G85" s="94"/>
      <c r="H85" s="95"/>
      <c r="I85" s="96" t="s">
        <v>67</v>
      </c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6" t="s">
        <v>68</v>
      </c>
      <c r="AH85" s="94"/>
      <c r="AI85" s="94"/>
      <c r="AJ85" s="94"/>
      <c r="AK85" s="94"/>
      <c r="AL85" s="94"/>
      <c r="AM85" s="94"/>
      <c r="AN85" s="96" t="s">
        <v>69</v>
      </c>
      <c r="AO85" s="94"/>
      <c r="AP85" s="97"/>
      <c r="AQ85" s="46"/>
      <c r="AS85" s="98" t="s">
        <v>70</v>
      </c>
      <c r="AT85" s="99" t="s">
        <v>71</v>
      </c>
      <c r="AU85" s="99" t="s">
        <v>72</v>
      </c>
      <c r="AV85" s="99" t="s">
        <v>73</v>
      </c>
      <c r="AW85" s="99" t="s">
        <v>74</v>
      </c>
      <c r="AX85" s="99" t="s">
        <v>75</v>
      </c>
      <c r="AY85" s="99" t="s">
        <v>76</v>
      </c>
      <c r="AZ85" s="99" t="s">
        <v>77</v>
      </c>
      <c r="BA85" s="99" t="s">
        <v>78</v>
      </c>
      <c r="BB85" s="99" t="s">
        <v>79</v>
      </c>
      <c r="BC85" s="99" t="s">
        <v>80</v>
      </c>
      <c r="BD85" s="100" t="s">
        <v>81</v>
      </c>
    </row>
    <row r="86" spans="2:56" s="1" customFormat="1" ht="10.8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6"/>
      <c r="AS86" s="101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6"/>
    </row>
    <row r="87" spans="2:76" s="4" customFormat="1" ht="32.4" customHeight="1">
      <c r="B87" s="82"/>
      <c r="C87" s="102" t="s">
        <v>82</v>
      </c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4">
        <f>ROUND(SUM(AG88:AG89),0)</f>
        <v>0</v>
      </c>
      <c r="AH87" s="104"/>
      <c r="AI87" s="104"/>
      <c r="AJ87" s="104"/>
      <c r="AK87" s="104"/>
      <c r="AL87" s="104"/>
      <c r="AM87" s="104"/>
      <c r="AN87" s="105">
        <f>SUM(AG87,AT87)</f>
        <v>0</v>
      </c>
      <c r="AO87" s="105"/>
      <c r="AP87" s="105"/>
      <c r="AQ87" s="86"/>
      <c r="AS87" s="106">
        <f>ROUND(SUM(AS88:AS89),0)</f>
        <v>0</v>
      </c>
      <c r="AT87" s="107">
        <f>ROUND(SUM(AV87:AW87),0)</f>
        <v>0</v>
      </c>
      <c r="AU87" s="108">
        <f>ROUND(SUM(AU88:AU89),5)</f>
        <v>0</v>
      </c>
      <c r="AV87" s="107">
        <f>ROUND(AZ87*L31,0)</f>
        <v>0</v>
      </c>
      <c r="AW87" s="107">
        <f>ROUND(BA87*L32,0)</f>
        <v>0</v>
      </c>
      <c r="AX87" s="107">
        <f>ROUND(BB87*L31,0)</f>
        <v>0</v>
      </c>
      <c r="AY87" s="107">
        <f>ROUND(BC87*L32,0)</f>
        <v>0</v>
      </c>
      <c r="AZ87" s="107">
        <f>ROUND(SUM(AZ88:AZ89),0)</f>
        <v>0</v>
      </c>
      <c r="BA87" s="107">
        <f>ROUND(SUM(BA88:BA89),0)</f>
        <v>0</v>
      </c>
      <c r="BB87" s="107">
        <f>ROUND(SUM(BB88:BB89),0)</f>
        <v>0</v>
      </c>
      <c r="BC87" s="107">
        <f>ROUND(SUM(BC88:BC89),0)</f>
        <v>0</v>
      </c>
      <c r="BD87" s="109">
        <f>ROUND(SUM(BD88:BD89),0)</f>
        <v>0</v>
      </c>
      <c r="BS87" s="110" t="s">
        <v>83</v>
      </c>
      <c r="BT87" s="110" t="s">
        <v>84</v>
      </c>
      <c r="BU87" s="111" t="s">
        <v>85</v>
      </c>
      <c r="BV87" s="110" t="s">
        <v>86</v>
      </c>
      <c r="BW87" s="110" t="s">
        <v>87</v>
      </c>
      <c r="BX87" s="110" t="s">
        <v>88</v>
      </c>
    </row>
    <row r="88" spans="1:76" s="5" customFormat="1" ht="16.5" customHeight="1">
      <c r="A88" s="112" t="s">
        <v>89</v>
      </c>
      <c r="B88" s="113"/>
      <c r="C88" s="114"/>
      <c r="D88" s="115" t="s">
        <v>90</v>
      </c>
      <c r="E88" s="115"/>
      <c r="F88" s="115"/>
      <c r="G88" s="115"/>
      <c r="H88" s="115"/>
      <c r="I88" s="116"/>
      <c r="J88" s="115" t="s">
        <v>91</v>
      </c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7">
        <f>'SO-01 - Úprava učebny'!M30</f>
        <v>0</v>
      </c>
      <c r="AH88" s="116"/>
      <c r="AI88" s="116"/>
      <c r="AJ88" s="116"/>
      <c r="AK88" s="116"/>
      <c r="AL88" s="116"/>
      <c r="AM88" s="116"/>
      <c r="AN88" s="117">
        <f>SUM(AG88,AT88)</f>
        <v>0</v>
      </c>
      <c r="AO88" s="116"/>
      <c r="AP88" s="116"/>
      <c r="AQ88" s="118"/>
      <c r="AS88" s="119">
        <f>'SO-01 - Úprava učebny'!M28</f>
        <v>0</v>
      </c>
      <c r="AT88" s="120">
        <f>ROUND(SUM(AV88:AW88),0)</f>
        <v>0</v>
      </c>
      <c r="AU88" s="121">
        <f>'SO-01 - Úprava učebny'!W122</f>
        <v>0</v>
      </c>
      <c r="AV88" s="120">
        <f>'SO-01 - Úprava učebny'!M32</f>
        <v>0</v>
      </c>
      <c r="AW88" s="120">
        <f>'SO-01 - Úprava učebny'!M33</f>
        <v>0</v>
      </c>
      <c r="AX88" s="120">
        <f>'SO-01 - Úprava učebny'!M34</f>
        <v>0</v>
      </c>
      <c r="AY88" s="120">
        <f>'SO-01 - Úprava učebny'!M35</f>
        <v>0</v>
      </c>
      <c r="AZ88" s="120">
        <f>'SO-01 - Úprava učebny'!H32</f>
        <v>0</v>
      </c>
      <c r="BA88" s="120">
        <f>'SO-01 - Úprava učebny'!H33</f>
        <v>0</v>
      </c>
      <c r="BB88" s="120">
        <f>'SO-01 - Úprava učebny'!H34</f>
        <v>0</v>
      </c>
      <c r="BC88" s="120">
        <f>'SO-01 - Úprava učebny'!H35</f>
        <v>0</v>
      </c>
      <c r="BD88" s="122">
        <f>'SO-01 - Úprava učebny'!H36</f>
        <v>0</v>
      </c>
      <c r="BT88" s="123" t="s">
        <v>11</v>
      </c>
      <c r="BV88" s="123" t="s">
        <v>86</v>
      </c>
      <c r="BW88" s="123" t="s">
        <v>92</v>
      </c>
      <c r="BX88" s="123" t="s">
        <v>87</v>
      </c>
    </row>
    <row r="89" spans="1:76" s="5" customFormat="1" ht="16.5" customHeight="1">
      <c r="A89" s="112" t="s">
        <v>89</v>
      </c>
      <c r="B89" s="113"/>
      <c r="C89" s="114"/>
      <c r="D89" s="115" t="s">
        <v>93</v>
      </c>
      <c r="E89" s="115"/>
      <c r="F89" s="115"/>
      <c r="G89" s="115"/>
      <c r="H89" s="115"/>
      <c r="I89" s="116"/>
      <c r="J89" s="115" t="s">
        <v>94</v>
      </c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7">
        <f>'SO-02 - Úprava dílny'!M30</f>
        <v>0</v>
      </c>
      <c r="AH89" s="116"/>
      <c r="AI89" s="116"/>
      <c r="AJ89" s="116"/>
      <c r="AK89" s="116"/>
      <c r="AL89" s="116"/>
      <c r="AM89" s="116"/>
      <c r="AN89" s="117">
        <f>SUM(AG89,AT89)</f>
        <v>0</v>
      </c>
      <c r="AO89" s="116"/>
      <c r="AP89" s="116"/>
      <c r="AQ89" s="118"/>
      <c r="AS89" s="124">
        <f>'SO-02 - Úprava dílny'!M28</f>
        <v>0</v>
      </c>
      <c r="AT89" s="125">
        <f>ROUND(SUM(AV89:AW89),0)</f>
        <v>0</v>
      </c>
      <c r="AU89" s="126">
        <f>'SO-02 - Úprava dílny'!W122</f>
        <v>0</v>
      </c>
      <c r="AV89" s="125">
        <f>'SO-02 - Úprava dílny'!M32</f>
        <v>0</v>
      </c>
      <c r="AW89" s="125">
        <f>'SO-02 - Úprava dílny'!M33</f>
        <v>0</v>
      </c>
      <c r="AX89" s="125">
        <f>'SO-02 - Úprava dílny'!M34</f>
        <v>0</v>
      </c>
      <c r="AY89" s="125">
        <f>'SO-02 - Úprava dílny'!M35</f>
        <v>0</v>
      </c>
      <c r="AZ89" s="125">
        <f>'SO-02 - Úprava dílny'!H32</f>
        <v>0</v>
      </c>
      <c r="BA89" s="125">
        <f>'SO-02 - Úprava dílny'!H33</f>
        <v>0</v>
      </c>
      <c r="BB89" s="125">
        <f>'SO-02 - Úprava dílny'!H34</f>
        <v>0</v>
      </c>
      <c r="BC89" s="125">
        <f>'SO-02 - Úprava dílny'!H35</f>
        <v>0</v>
      </c>
      <c r="BD89" s="127">
        <f>'SO-02 - Úprava dílny'!H36</f>
        <v>0</v>
      </c>
      <c r="BT89" s="123" t="s">
        <v>11</v>
      </c>
      <c r="BV89" s="123" t="s">
        <v>86</v>
      </c>
      <c r="BW89" s="123" t="s">
        <v>95</v>
      </c>
      <c r="BX89" s="123" t="s">
        <v>87</v>
      </c>
    </row>
    <row r="90" spans="2:43" ht="13.5">
      <c r="B90" s="24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7"/>
    </row>
    <row r="91" spans="2:48" s="1" customFormat="1" ht="30" customHeight="1">
      <c r="B91" s="44"/>
      <c r="C91" s="102" t="s">
        <v>96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105">
        <f>ROUND(SUM(AG92:AG95),0)</f>
        <v>0</v>
      </c>
      <c r="AH91" s="105"/>
      <c r="AI91" s="105"/>
      <c r="AJ91" s="105"/>
      <c r="AK91" s="105"/>
      <c r="AL91" s="105"/>
      <c r="AM91" s="105"/>
      <c r="AN91" s="105">
        <f>ROUND(SUM(AN92:AN95),0)</f>
        <v>0</v>
      </c>
      <c r="AO91" s="105"/>
      <c r="AP91" s="105"/>
      <c r="AQ91" s="46"/>
      <c r="AS91" s="98" t="s">
        <v>97</v>
      </c>
      <c r="AT91" s="99" t="s">
        <v>98</v>
      </c>
      <c r="AU91" s="99" t="s">
        <v>48</v>
      </c>
      <c r="AV91" s="100" t="s">
        <v>71</v>
      </c>
    </row>
    <row r="92" spans="2:89" s="1" customFormat="1" ht="19.9" customHeight="1">
      <c r="B92" s="44"/>
      <c r="C92" s="45"/>
      <c r="D92" s="128" t="s">
        <v>99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129">
        <f>ROUND(AG87*AS92,0)</f>
        <v>0</v>
      </c>
      <c r="AH92" s="130"/>
      <c r="AI92" s="130"/>
      <c r="AJ92" s="130"/>
      <c r="AK92" s="130"/>
      <c r="AL92" s="130"/>
      <c r="AM92" s="130"/>
      <c r="AN92" s="130">
        <f>ROUND(AG92+AV92,0)</f>
        <v>0</v>
      </c>
      <c r="AO92" s="130"/>
      <c r="AP92" s="130"/>
      <c r="AQ92" s="46"/>
      <c r="AS92" s="131">
        <v>0</v>
      </c>
      <c r="AT92" s="132" t="s">
        <v>100</v>
      </c>
      <c r="AU92" s="132" t="s">
        <v>49</v>
      </c>
      <c r="AV92" s="133">
        <f>ROUND(IF(AU92="základní",AG92*L31,IF(AU92="snížená",AG92*L32,0)),0)</f>
        <v>0</v>
      </c>
      <c r="BV92" s="20" t="s">
        <v>101</v>
      </c>
      <c r="BY92" s="134">
        <f>IF(AU92="základní",AV92,0)</f>
        <v>0</v>
      </c>
      <c r="BZ92" s="134">
        <f>IF(AU92="snížená",AV92,0)</f>
        <v>0</v>
      </c>
      <c r="CA92" s="134">
        <v>0</v>
      </c>
      <c r="CB92" s="134">
        <v>0</v>
      </c>
      <c r="CC92" s="134">
        <v>0</v>
      </c>
      <c r="CD92" s="134">
        <f>IF(AU92="základní",AG92,0)</f>
        <v>0</v>
      </c>
      <c r="CE92" s="134">
        <f>IF(AU92="snížená",AG92,0)</f>
        <v>0</v>
      </c>
      <c r="CF92" s="134">
        <f>IF(AU92="zákl. přenesená",AG92,0)</f>
        <v>0</v>
      </c>
      <c r="CG92" s="134">
        <f>IF(AU92="sníž. přenesená",AG92,0)</f>
        <v>0</v>
      </c>
      <c r="CH92" s="134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>x</v>
      </c>
    </row>
    <row r="93" spans="2:89" s="1" customFormat="1" ht="19.9" customHeight="1">
      <c r="B93" s="44"/>
      <c r="C93" s="45"/>
      <c r="D93" s="135" t="s">
        <v>102</v>
      </c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45"/>
      <c r="AD93" s="45"/>
      <c r="AE93" s="45"/>
      <c r="AF93" s="45"/>
      <c r="AG93" s="129">
        <f>AG87*AS93</f>
        <v>0</v>
      </c>
      <c r="AH93" s="130"/>
      <c r="AI93" s="130"/>
      <c r="AJ93" s="130"/>
      <c r="AK93" s="130"/>
      <c r="AL93" s="130"/>
      <c r="AM93" s="130"/>
      <c r="AN93" s="130">
        <f>AG93+AV93</f>
        <v>0</v>
      </c>
      <c r="AO93" s="130"/>
      <c r="AP93" s="130"/>
      <c r="AQ93" s="46"/>
      <c r="AS93" s="136">
        <v>0</v>
      </c>
      <c r="AT93" s="137" t="s">
        <v>100</v>
      </c>
      <c r="AU93" s="137" t="s">
        <v>49</v>
      </c>
      <c r="AV93" s="138">
        <f>ROUND(IF(AU93="nulová",0,IF(OR(AU93="základní",AU93="zákl. přenesená"),AG93*L31,AG93*L32)),0)</f>
        <v>0</v>
      </c>
      <c r="BV93" s="20" t="s">
        <v>103</v>
      </c>
      <c r="BY93" s="134">
        <f>IF(AU93="základní",AV93,0)</f>
        <v>0</v>
      </c>
      <c r="BZ93" s="134">
        <f>IF(AU93="snížená",AV93,0)</f>
        <v>0</v>
      </c>
      <c r="CA93" s="134">
        <f>IF(AU93="zákl. přenesená",AV93,0)</f>
        <v>0</v>
      </c>
      <c r="CB93" s="134">
        <f>IF(AU93="sníž. přenesená",AV93,0)</f>
        <v>0</v>
      </c>
      <c r="CC93" s="134">
        <f>IF(AU93="nulová",AV93,0)</f>
        <v>0</v>
      </c>
      <c r="CD93" s="134">
        <f>IF(AU93="základní",AG93,0)</f>
        <v>0</v>
      </c>
      <c r="CE93" s="134">
        <f>IF(AU93="snížená",AG93,0)</f>
        <v>0</v>
      </c>
      <c r="CF93" s="134">
        <f>IF(AU93="zákl. přenesená",AG93,0)</f>
        <v>0</v>
      </c>
      <c r="CG93" s="134">
        <f>IF(AU93="sníž. přenesená",AG93,0)</f>
        <v>0</v>
      </c>
      <c r="CH93" s="134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 t="str">
        <f>IF(D93="Vyplň vlastní","","x")</f>
        <v/>
      </c>
    </row>
    <row r="94" spans="2:89" s="1" customFormat="1" ht="19.9" customHeight="1">
      <c r="B94" s="44"/>
      <c r="C94" s="45"/>
      <c r="D94" s="135" t="s">
        <v>102</v>
      </c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45"/>
      <c r="AD94" s="45"/>
      <c r="AE94" s="45"/>
      <c r="AF94" s="45"/>
      <c r="AG94" s="129">
        <f>AG87*AS94</f>
        <v>0</v>
      </c>
      <c r="AH94" s="130"/>
      <c r="AI94" s="130"/>
      <c r="AJ94" s="130"/>
      <c r="AK94" s="130"/>
      <c r="AL94" s="130"/>
      <c r="AM94" s="130"/>
      <c r="AN94" s="130">
        <f>AG94+AV94</f>
        <v>0</v>
      </c>
      <c r="AO94" s="130"/>
      <c r="AP94" s="130"/>
      <c r="AQ94" s="46"/>
      <c r="AS94" s="136">
        <v>0</v>
      </c>
      <c r="AT94" s="137" t="s">
        <v>100</v>
      </c>
      <c r="AU94" s="137" t="s">
        <v>49</v>
      </c>
      <c r="AV94" s="138">
        <f>ROUND(IF(AU94="nulová",0,IF(OR(AU94="základní",AU94="zákl. přenesená"),AG94*L31,AG94*L32)),0)</f>
        <v>0</v>
      </c>
      <c r="BV94" s="20" t="s">
        <v>103</v>
      </c>
      <c r="BY94" s="134">
        <f>IF(AU94="základní",AV94,0)</f>
        <v>0</v>
      </c>
      <c r="BZ94" s="134">
        <f>IF(AU94="snížená",AV94,0)</f>
        <v>0</v>
      </c>
      <c r="CA94" s="134">
        <f>IF(AU94="zákl. přenesená",AV94,0)</f>
        <v>0</v>
      </c>
      <c r="CB94" s="134">
        <f>IF(AU94="sníž. přenesená",AV94,0)</f>
        <v>0</v>
      </c>
      <c r="CC94" s="134">
        <f>IF(AU94="nulová",AV94,0)</f>
        <v>0</v>
      </c>
      <c r="CD94" s="134">
        <f>IF(AU94="základní",AG94,0)</f>
        <v>0</v>
      </c>
      <c r="CE94" s="134">
        <f>IF(AU94="snížená",AG94,0)</f>
        <v>0</v>
      </c>
      <c r="CF94" s="134">
        <f>IF(AU94="zákl. přenesená",AG94,0)</f>
        <v>0</v>
      </c>
      <c r="CG94" s="134">
        <f>IF(AU94="sníž. přenesená",AG94,0)</f>
        <v>0</v>
      </c>
      <c r="CH94" s="134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/>
      </c>
    </row>
    <row r="95" spans="2:89" s="1" customFormat="1" ht="19.9" customHeight="1">
      <c r="B95" s="44"/>
      <c r="C95" s="45"/>
      <c r="D95" s="135" t="s">
        <v>102</v>
      </c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45"/>
      <c r="AD95" s="45"/>
      <c r="AE95" s="45"/>
      <c r="AF95" s="45"/>
      <c r="AG95" s="129">
        <f>AG87*AS95</f>
        <v>0</v>
      </c>
      <c r="AH95" s="130"/>
      <c r="AI95" s="130"/>
      <c r="AJ95" s="130"/>
      <c r="AK95" s="130"/>
      <c r="AL95" s="130"/>
      <c r="AM95" s="130"/>
      <c r="AN95" s="130">
        <f>AG95+AV95</f>
        <v>0</v>
      </c>
      <c r="AO95" s="130"/>
      <c r="AP95" s="130"/>
      <c r="AQ95" s="46"/>
      <c r="AS95" s="139">
        <v>0</v>
      </c>
      <c r="AT95" s="140" t="s">
        <v>100</v>
      </c>
      <c r="AU95" s="140" t="s">
        <v>49</v>
      </c>
      <c r="AV95" s="141">
        <f>ROUND(IF(AU95="nulová",0,IF(OR(AU95="základní",AU95="zákl. přenesená"),AG95*L31,AG95*L32)),0)</f>
        <v>0</v>
      </c>
      <c r="BV95" s="20" t="s">
        <v>103</v>
      </c>
      <c r="BY95" s="134">
        <f>IF(AU95="základní",AV95,0)</f>
        <v>0</v>
      </c>
      <c r="BZ95" s="134">
        <f>IF(AU95="snížená",AV95,0)</f>
        <v>0</v>
      </c>
      <c r="CA95" s="134">
        <f>IF(AU95="zákl. přenesená",AV95,0)</f>
        <v>0</v>
      </c>
      <c r="CB95" s="134">
        <f>IF(AU95="sníž. přenesená",AV95,0)</f>
        <v>0</v>
      </c>
      <c r="CC95" s="134">
        <f>IF(AU95="nulová",AV95,0)</f>
        <v>0</v>
      </c>
      <c r="CD95" s="134">
        <f>IF(AU95="základní",AG95,0)</f>
        <v>0</v>
      </c>
      <c r="CE95" s="134">
        <f>IF(AU95="snížená",AG95,0)</f>
        <v>0</v>
      </c>
      <c r="CF95" s="134">
        <f>IF(AU95="zákl. přenesená",AG95,0)</f>
        <v>0</v>
      </c>
      <c r="CG95" s="134">
        <f>IF(AU95="sníž. přenesená",AG95,0)</f>
        <v>0</v>
      </c>
      <c r="CH95" s="134">
        <f>IF(AU95="nulová",AG95,0)</f>
        <v>0</v>
      </c>
      <c r="CI95" s="20">
        <f>IF(AU95="základní",1,IF(AU95="snížená",2,IF(AU95="zákl. přenesená",4,IF(AU95="sníž. přenesená",5,3))))</f>
        <v>1</v>
      </c>
      <c r="CJ95" s="20">
        <f>IF(AT95="stavební čast",1,IF(8895="investiční čast",2,3))</f>
        <v>1</v>
      </c>
      <c r="CK95" s="20" t="str">
        <f>IF(D95="Vyplň vlastní","","x")</f>
        <v/>
      </c>
    </row>
    <row r="96" spans="2:43" s="1" customFormat="1" ht="10.8" customHeight="1">
      <c r="B96" s="44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6"/>
    </row>
    <row r="97" spans="2:43" s="1" customFormat="1" ht="30" customHeight="1">
      <c r="B97" s="44"/>
      <c r="C97" s="142" t="s">
        <v>104</v>
      </c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4">
        <f>ROUND(AG87+AG91,0)</f>
        <v>0</v>
      </c>
      <c r="AH97" s="144"/>
      <c r="AI97" s="144"/>
      <c r="AJ97" s="144"/>
      <c r="AK97" s="144"/>
      <c r="AL97" s="144"/>
      <c r="AM97" s="144"/>
      <c r="AN97" s="144">
        <f>AN87+AN91</f>
        <v>0</v>
      </c>
      <c r="AO97" s="144"/>
      <c r="AP97" s="144"/>
      <c r="AQ97" s="46"/>
    </row>
    <row r="98" spans="2:43" s="1" customFormat="1" ht="6.95" customHeight="1">
      <c r="B98" s="73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5"/>
    </row>
  </sheetData>
  <mergeCells count="62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D95:AB95"/>
    <mergeCell ref="AG95:AM95"/>
    <mergeCell ref="AN95:AP95"/>
    <mergeCell ref="AG87:AM87"/>
    <mergeCell ref="AN87:AP87"/>
    <mergeCell ref="AG91:AM91"/>
    <mergeCell ref="AN91:AP91"/>
    <mergeCell ref="AG97:AM97"/>
    <mergeCell ref="AN97:AP97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-01 - Úprava učebny'!C2" display="/"/>
    <hyperlink ref="A89" location="'SO-02 - Úprava dílny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45"/>
      <c r="B1" s="11"/>
      <c r="C1" s="11"/>
      <c r="D1" s="12" t="s">
        <v>1</v>
      </c>
      <c r="E1" s="11"/>
      <c r="F1" s="13" t="s">
        <v>105</v>
      </c>
      <c r="G1" s="13"/>
      <c r="H1" s="146" t="s">
        <v>106</v>
      </c>
      <c r="I1" s="146"/>
      <c r="J1" s="146"/>
      <c r="K1" s="146"/>
      <c r="L1" s="13" t="s">
        <v>107</v>
      </c>
      <c r="M1" s="11"/>
      <c r="N1" s="11"/>
      <c r="O1" s="12" t="s">
        <v>108</v>
      </c>
      <c r="P1" s="11"/>
      <c r="Q1" s="11"/>
      <c r="R1" s="11"/>
      <c r="S1" s="13" t="s">
        <v>109</v>
      </c>
      <c r="T1" s="13"/>
      <c r="U1" s="145"/>
      <c r="V1" s="14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92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110</v>
      </c>
    </row>
    <row r="4" spans="2:46" ht="36.95" customHeight="1">
      <c r="B4" s="24"/>
      <c r="C4" s="25" t="s">
        <v>111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14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20</v>
      </c>
      <c r="E6" s="29"/>
      <c r="F6" s="147" t="str">
        <f>'Rekapitulace stavby'!K6</f>
        <v>ZŠ SJEDNOCENÍ č.p.650 - ÚPRAVA UČEBNY A DÍLNY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s="1" customFormat="1" ht="32.85" customHeight="1">
      <c r="B7" s="44"/>
      <c r="C7" s="45"/>
      <c r="D7" s="33" t="s">
        <v>112</v>
      </c>
      <c r="E7" s="45"/>
      <c r="F7" s="34" t="s">
        <v>113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pans="2:18" s="1" customFormat="1" ht="14.4" customHeight="1">
      <c r="B8" s="44"/>
      <c r="C8" s="45"/>
      <c r="D8" s="36" t="s">
        <v>23</v>
      </c>
      <c r="E8" s="45"/>
      <c r="F8" s="31" t="s">
        <v>5</v>
      </c>
      <c r="G8" s="45"/>
      <c r="H8" s="45"/>
      <c r="I8" s="45"/>
      <c r="J8" s="45"/>
      <c r="K8" s="45"/>
      <c r="L8" s="45"/>
      <c r="M8" s="36" t="s">
        <v>24</v>
      </c>
      <c r="N8" s="45"/>
      <c r="O8" s="31" t="s">
        <v>5</v>
      </c>
      <c r="P8" s="45"/>
      <c r="Q8" s="45"/>
      <c r="R8" s="46"/>
    </row>
    <row r="9" spans="2:18" s="1" customFormat="1" ht="14.4" customHeight="1">
      <c r="B9" s="44"/>
      <c r="C9" s="45"/>
      <c r="D9" s="36" t="s">
        <v>25</v>
      </c>
      <c r="E9" s="45"/>
      <c r="F9" s="31" t="s">
        <v>26</v>
      </c>
      <c r="G9" s="45"/>
      <c r="H9" s="45"/>
      <c r="I9" s="45"/>
      <c r="J9" s="45"/>
      <c r="K9" s="45"/>
      <c r="L9" s="45"/>
      <c r="M9" s="36" t="s">
        <v>27</v>
      </c>
      <c r="N9" s="45"/>
      <c r="O9" s="148" t="str">
        <f>'Rekapitulace stavby'!AN8</f>
        <v>22. 2. 2018</v>
      </c>
      <c r="P9" s="88"/>
      <c r="Q9" s="45"/>
      <c r="R9" s="46"/>
    </row>
    <row r="10" spans="2:18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2:18" s="1" customFormat="1" ht="14.4" customHeight="1">
      <c r="B11" s="44"/>
      <c r="C11" s="45"/>
      <c r="D11" s="36" t="s">
        <v>31</v>
      </c>
      <c r="E11" s="45"/>
      <c r="F11" s="45"/>
      <c r="G11" s="45"/>
      <c r="H11" s="45"/>
      <c r="I11" s="45"/>
      <c r="J11" s="45"/>
      <c r="K11" s="45"/>
      <c r="L11" s="45"/>
      <c r="M11" s="36" t="s">
        <v>32</v>
      </c>
      <c r="N11" s="45"/>
      <c r="O11" s="31" t="s">
        <v>33</v>
      </c>
      <c r="P11" s="31"/>
      <c r="Q11" s="45"/>
      <c r="R11" s="46"/>
    </row>
    <row r="12" spans="2:18" s="1" customFormat="1" ht="18" customHeight="1">
      <c r="B12" s="44"/>
      <c r="C12" s="45"/>
      <c r="D12" s="45"/>
      <c r="E12" s="31" t="s">
        <v>34</v>
      </c>
      <c r="F12" s="45"/>
      <c r="G12" s="45"/>
      <c r="H12" s="45"/>
      <c r="I12" s="45"/>
      <c r="J12" s="45"/>
      <c r="K12" s="45"/>
      <c r="L12" s="45"/>
      <c r="M12" s="36" t="s">
        <v>35</v>
      </c>
      <c r="N12" s="45"/>
      <c r="O12" s="31" t="s">
        <v>36</v>
      </c>
      <c r="P12" s="31"/>
      <c r="Q12" s="45"/>
      <c r="R12" s="46"/>
    </row>
    <row r="13" spans="2:18" s="1" customFormat="1" ht="6.95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pans="2:18" s="1" customFormat="1" ht="14.4" customHeight="1">
      <c r="B14" s="44"/>
      <c r="C14" s="45"/>
      <c r="D14" s="36" t="s">
        <v>37</v>
      </c>
      <c r="E14" s="45"/>
      <c r="F14" s="45"/>
      <c r="G14" s="45"/>
      <c r="H14" s="45"/>
      <c r="I14" s="45"/>
      <c r="J14" s="45"/>
      <c r="K14" s="45"/>
      <c r="L14" s="45"/>
      <c r="M14" s="36" t="s">
        <v>32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pans="2:18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49"/>
      <c r="G15" s="149"/>
      <c r="H15" s="149"/>
      <c r="I15" s="149"/>
      <c r="J15" s="149"/>
      <c r="K15" s="149"/>
      <c r="L15" s="149"/>
      <c r="M15" s="36" t="s">
        <v>35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pans="2:18" s="1" customFormat="1" ht="6.95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2:18" s="1" customFormat="1" ht="14.4" customHeight="1">
      <c r="B17" s="44"/>
      <c r="C17" s="45"/>
      <c r="D17" s="36" t="s">
        <v>39</v>
      </c>
      <c r="E17" s="45"/>
      <c r="F17" s="45"/>
      <c r="G17" s="45"/>
      <c r="H17" s="45"/>
      <c r="I17" s="45"/>
      <c r="J17" s="45"/>
      <c r="K17" s="45"/>
      <c r="L17" s="45"/>
      <c r="M17" s="36" t="s">
        <v>32</v>
      </c>
      <c r="N17" s="45"/>
      <c r="O17" s="31" t="s">
        <v>40</v>
      </c>
      <c r="P17" s="31"/>
      <c r="Q17" s="45"/>
      <c r="R17" s="46"/>
    </row>
    <row r="18" spans="2:18" s="1" customFormat="1" ht="18" customHeight="1">
      <c r="B18" s="44"/>
      <c r="C18" s="45"/>
      <c r="D18" s="45"/>
      <c r="E18" s="31" t="s">
        <v>41</v>
      </c>
      <c r="F18" s="45"/>
      <c r="G18" s="45"/>
      <c r="H18" s="45"/>
      <c r="I18" s="45"/>
      <c r="J18" s="45"/>
      <c r="K18" s="45"/>
      <c r="L18" s="45"/>
      <c r="M18" s="36" t="s">
        <v>35</v>
      </c>
      <c r="N18" s="45"/>
      <c r="O18" s="31" t="s">
        <v>5</v>
      </c>
      <c r="P18" s="31"/>
      <c r="Q18" s="45"/>
      <c r="R18" s="46"/>
    </row>
    <row r="19" spans="2:18" s="1" customFormat="1" ht="6.9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2:18" s="1" customFormat="1" ht="14.4" customHeight="1">
      <c r="B20" s="44"/>
      <c r="C20" s="45"/>
      <c r="D20" s="36" t="s">
        <v>43</v>
      </c>
      <c r="E20" s="45"/>
      <c r="F20" s="45"/>
      <c r="G20" s="45"/>
      <c r="H20" s="45"/>
      <c r="I20" s="45"/>
      <c r="J20" s="45"/>
      <c r="K20" s="45"/>
      <c r="L20" s="45"/>
      <c r="M20" s="36" t="s">
        <v>32</v>
      </c>
      <c r="N20" s="45"/>
      <c r="O20" s="31" t="s">
        <v>40</v>
      </c>
      <c r="P20" s="31"/>
      <c r="Q20" s="45"/>
      <c r="R20" s="46"/>
    </row>
    <row r="21" spans="2:18" s="1" customFormat="1" ht="18" customHeight="1">
      <c r="B21" s="44"/>
      <c r="C21" s="45"/>
      <c r="D21" s="45"/>
      <c r="E21" s="31" t="s">
        <v>41</v>
      </c>
      <c r="F21" s="45"/>
      <c r="G21" s="45"/>
      <c r="H21" s="45"/>
      <c r="I21" s="45"/>
      <c r="J21" s="45"/>
      <c r="K21" s="45"/>
      <c r="L21" s="45"/>
      <c r="M21" s="36" t="s">
        <v>35</v>
      </c>
      <c r="N21" s="45"/>
      <c r="O21" s="31" t="s">
        <v>5</v>
      </c>
      <c r="P21" s="31"/>
      <c r="Q21" s="45"/>
      <c r="R21" s="46"/>
    </row>
    <row r="22" spans="2:18" s="1" customFormat="1" ht="6.95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2:18" s="1" customFormat="1" ht="14.4" customHeight="1">
      <c r="B23" s="44"/>
      <c r="C23" s="45"/>
      <c r="D23" s="36" t="s">
        <v>44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6.5" customHeight="1">
      <c r="B24" s="44"/>
      <c r="C24" s="45"/>
      <c r="D24" s="45"/>
      <c r="E24" s="40" t="s">
        <v>5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pans="2:18" s="1" customFormat="1" ht="6.95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pans="2:18" s="1" customFormat="1" ht="14.4" customHeight="1">
      <c r="B27" s="44"/>
      <c r="C27" s="45"/>
      <c r="D27" s="150" t="s">
        <v>114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pans="2:18" s="1" customFormat="1" ht="14.4" customHeight="1">
      <c r="B28" s="44"/>
      <c r="C28" s="45"/>
      <c r="D28" s="42" t="s">
        <v>99</v>
      </c>
      <c r="E28" s="45"/>
      <c r="F28" s="45"/>
      <c r="G28" s="45"/>
      <c r="H28" s="45"/>
      <c r="I28" s="45"/>
      <c r="J28" s="45"/>
      <c r="K28" s="45"/>
      <c r="L28" s="45"/>
      <c r="M28" s="43">
        <f>N97</f>
        <v>0</v>
      </c>
      <c r="N28" s="43"/>
      <c r="O28" s="43"/>
      <c r="P28" s="43"/>
      <c r="Q28" s="45"/>
      <c r="R28" s="46"/>
    </row>
    <row r="29" spans="2:18" s="1" customFormat="1" ht="6.95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pans="2:18" s="1" customFormat="1" ht="25.4" customHeight="1">
      <c r="B30" s="44"/>
      <c r="C30" s="45"/>
      <c r="D30" s="151" t="s">
        <v>47</v>
      </c>
      <c r="E30" s="45"/>
      <c r="F30" s="45"/>
      <c r="G30" s="45"/>
      <c r="H30" s="45"/>
      <c r="I30" s="45"/>
      <c r="J30" s="45"/>
      <c r="K30" s="45"/>
      <c r="L30" s="45"/>
      <c r="M30" s="152">
        <f>ROUND(M27+M28,0)</f>
        <v>0</v>
      </c>
      <c r="N30" s="45"/>
      <c r="O30" s="45"/>
      <c r="P30" s="45"/>
      <c r="Q30" s="45"/>
      <c r="R30" s="46"/>
    </row>
    <row r="31" spans="2:18" s="1" customFormat="1" ht="6.95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pans="2:18" s="1" customFormat="1" ht="14.4" customHeight="1">
      <c r="B32" s="44"/>
      <c r="C32" s="45"/>
      <c r="D32" s="52" t="s">
        <v>48</v>
      </c>
      <c r="E32" s="52" t="s">
        <v>49</v>
      </c>
      <c r="F32" s="53">
        <v>0.21</v>
      </c>
      <c r="G32" s="153" t="s">
        <v>50</v>
      </c>
      <c r="H32" s="154">
        <f>ROUND((((SUM(BE97:BE104)+SUM(BE122:BE155))+SUM(BE157:BE161))),0)</f>
        <v>0</v>
      </c>
      <c r="I32" s="45"/>
      <c r="J32" s="45"/>
      <c r="K32" s="45"/>
      <c r="L32" s="45"/>
      <c r="M32" s="154">
        <f>ROUND(((ROUND((SUM(BE97:BE104)+SUM(BE122:BE155)),0)*F32)+SUM(BE157:BE161)*F32),0)</f>
        <v>0</v>
      </c>
      <c r="N32" s="45"/>
      <c r="O32" s="45"/>
      <c r="P32" s="45"/>
      <c r="Q32" s="45"/>
      <c r="R32" s="46"/>
    </row>
    <row r="33" spans="2:18" s="1" customFormat="1" ht="14.4" customHeight="1">
      <c r="B33" s="44"/>
      <c r="C33" s="45"/>
      <c r="D33" s="45"/>
      <c r="E33" s="52" t="s">
        <v>51</v>
      </c>
      <c r="F33" s="53">
        <v>0.15</v>
      </c>
      <c r="G33" s="153" t="s">
        <v>50</v>
      </c>
      <c r="H33" s="154">
        <f>ROUND((((SUM(BF97:BF104)+SUM(BF122:BF155))+SUM(BF157:BF161))),0)</f>
        <v>0</v>
      </c>
      <c r="I33" s="45"/>
      <c r="J33" s="45"/>
      <c r="K33" s="45"/>
      <c r="L33" s="45"/>
      <c r="M33" s="154">
        <f>ROUND(((ROUND((SUM(BF97:BF104)+SUM(BF122:BF155)),0)*F33)+SUM(BF157:BF161)*F33),0)</f>
        <v>0</v>
      </c>
      <c r="N33" s="45"/>
      <c r="O33" s="45"/>
      <c r="P33" s="45"/>
      <c r="Q33" s="45"/>
      <c r="R33" s="46"/>
    </row>
    <row r="34" spans="2:18" s="1" customFormat="1" ht="14.4" customHeight="1" hidden="1">
      <c r="B34" s="44"/>
      <c r="C34" s="45"/>
      <c r="D34" s="45"/>
      <c r="E34" s="52" t="s">
        <v>52</v>
      </c>
      <c r="F34" s="53">
        <v>0.21</v>
      </c>
      <c r="G34" s="153" t="s">
        <v>50</v>
      </c>
      <c r="H34" s="154">
        <f>ROUND((((SUM(BG97:BG104)+SUM(BG122:BG155))+SUM(BG157:BG161))),0)</f>
        <v>0</v>
      </c>
      <c r="I34" s="45"/>
      <c r="J34" s="45"/>
      <c r="K34" s="45"/>
      <c r="L34" s="45"/>
      <c r="M34" s="154"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53</v>
      </c>
      <c r="F35" s="53">
        <v>0.15</v>
      </c>
      <c r="G35" s="153" t="s">
        <v>50</v>
      </c>
      <c r="H35" s="154">
        <f>ROUND((((SUM(BH97:BH104)+SUM(BH122:BH155))+SUM(BH157:BH161))),0)</f>
        <v>0</v>
      </c>
      <c r="I35" s="45"/>
      <c r="J35" s="45"/>
      <c r="K35" s="45"/>
      <c r="L35" s="45"/>
      <c r="M35" s="154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54</v>
      </c>
      <c r="F36" s="53">
        <v>0</v>
      </c>
      <c r="G36" s="153" t="s">
        <v>50</v>
      </c>
      <c r="H36" s="154">
        <f>ROUND((((SUM(BI97:BI104)+SUM(BI122:BI155))+SUM(BI157:BI161))),0)</f>
        <v>0</v>
      </c>
      <c r="I36" s="45"/>
      <c r="J36" s="45"/>
      <c r="K36" s="45"/>
      <c r="L36" s="45"/>
      <c r="M36" s="154">
        <v>0</v>
      </c>
      <c r="N36" s="45"/>
      <c r="O36" s="45"/>
      <c r="P36" s="45"/>
      <c r="Q36" s="45"/>
      <c r="R36" s="46"/>
    </row>
    <row r="37" spans="2:18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pans="2:18" s="1" customFormat="1" ht="25.4" customHeight="1">
      <c r="B38" s="44"/>
      <c r="C38" s="143"/>
      <c r="D38" s="155" t="s">
        <v>55</v>
      </c>
      <c r="E38" s="95"/>
      <c r="F38" s="95"/>
      <c r="G38" s="156" t="s">
        <v>56</v>
      </c>
      <c r="H38" s="157" t="s">
        <v>57</v>
      </c>
      <c r="I38" s="95"/>
      <c r="J38" s="95"/>
      <c r="K38" s="95"/>
      <c r="L38" s="158">
        <f>SUM(M30:M36)</f>
        <v>0</v>
      </c>
      <c r="M38" s="158"/>
      <c r="N38" s="158"/>
      <c r="O38" s="158"/>
      <c r="P38" s="159"/>
      <c r="Q38" s="143"/>
      <c r="R38" s="46"/>
    </row>
    <row r="39" spans="2:18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58</v>
      </c>
      <c r="E50" s="65"/>
      <c r="F50" s="65"/>
      <c r="G50" s="65"/>
      <c r="H50" s="66"/>
      <c r="I50" s="45"/>
      <c r="J50" s="64" t="s">
        <v>59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60</v>
      </c>
      <c r="E59" s="70"/>
      <c r="F59" s="70"/>
      <c r="G59" s="71" t="s">
        <v>61</v>
      </c>
      <c r="H59" s="72"/>
      <c r="I59" s="45"/>
      <c r="J59" s="69" t="s">
        <v>60</v>
      </c>
      <c r="K59" s="70"/>
      <c r="L59" s="70"/>
      <c r="M59" s="70"/>
      <c r="N59" s="71" t="s">
        <v>61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62</v>
      </c>
      <c r="E61" s="65"/>
      <c r="F61" s="65"/>
      <c r="G61" s="65"/>
      <c r="H61" s="66"/>
      <c r="I61" s="45"/>
      <c r="J61" s="64" t="s">
        <v>63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60</v>
      </c>
      <c r="E70" s="70"/>
      <c r="F70" s="70"/>
      <c r="G70" s="71" t="s">
        <v>61</v>
      </c>
      <c r="H70" s="72"/>
      <c r="I70" s="45"/>
      <c r="J70" s="69" t="s">
        <v>60</v>
      </c>
      <c r="K70" s="70"/>
      <c r="L70" s="70"/>
      <c r="M70" s="70"/>
      <c r="N70" s="71" t="s">
        <v>61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115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0" customHeight="1">
      <c r="B78" s="44"/>
      <c r="C78" s="36" t="s">
        <v>20</v>
      </c>
      <c r="D78" s="45"/>
      <c r="E78" s="45"/>
      <c r="F78" s="147" t="str">
        <f>F6</f>
        <v>ZŠ SJEDNOCENÍ č.p.650 - ÚPRAVA UČEBNY A DÍLNY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</row>
    <row r="79" spans="2:18" s="1" customFormat="1" ht="36.95" customHeight="1">
      <c r="B79" s="44"/>
      <c r="C79" s="83" t="s">
        <v>112</v>
      </c>
      <c r="D79" s="45"/>
      <c r="E79" s="45"/>
      <c r="F79" s="85" t="str">
        <f>F7</f>
        <v>SO-01 - Úprava učebny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</row>
    <row r="80" spans="2:18" s="1" customFormat="1" ht="6.95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pans="2:18" s="1" customFormat="1" ht="18" customHeight="1">
      <c r="B81" s="44"/>
      <c r="C81" s="36" t="s">
        <v>25</v>
      </c>
      <c r="D81" s="45"/>
      <c r="E81" s="45"/>
      <c r="F81" s="31" t="str">
        <f>F9</f>
        <v>Studénka</v>
      </c>
      <c r="G81" s="45"/>
      <c r="H81" s="45"/>
      <c r="I81" s="45"/>
      <c r="J81" s="45"/>
      <c r="K81" s="36" t="s">
        <v>27</v>
      </c>
      <c r="L81" s="45"/>
      <c r="M81" s="88" t="str">
        <f>IF(O9="","",O9)</f>
        <v>22. 2. 2018</v>
      </c>
      <c r="N81" s="88"/>
      <c r="O81" s="88"/>
      <c r="P81" s="88"/>
      <c r="Q81" s="45"/>
      <c r="R81" s="46"/>
    </row>
    <row r="82" spans="2:18" s="1" customFormat="1" ht="6.95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</row>
    <row r="83" spans="2:18" s="1" customFormat="1" ht="13.5">
      <c r="B83" s="44"/>
      <c r="C83" s="36" t="s">
        <v>31</v>
      </c>
      <c r="D83" s="45"/>
      <c r="E83" s="45"/>
      <c r="F83" s="31" t="str">
        <f>E12</f>
        <v>Město Studénka</v>
      </c>
      <c r="G83" s="45"/>
      <c r="H83" s="45"/>
      <c r="I83" s="45"/>
      <c r="J83" s="45"/>
      <c r="K83" s="36" t="s">
        <v>39</v>
      </c>
      <c r="L83" s="45"/>
      <c r="M83" s="31" t="str">
        <f>E18</f>
        <v>Renata Škopová</v>
      </c>
      <c r="N83" s="31"/>
      <c r="O83" s="31"/>
      <c r="P83" s="31"/>
      <c r="Q83" s="31"/>
      <c r="R83" s="46"/>
    </row>
    <row r="84" spans="2:18" s="1" customFormat="1" ht="14.4" customHeight="1">
      <c r="B84" s="44"/>
      <c r="C84" s="36" t="s">
        <v>37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43</v>
      </c>
      <c r="L84" s="45"/>
      <c r="M84" s="31" t="str">
        <f>E21</f>
        <v>Renata Škopová</v>
      </c>
      <c r="N84" s="31"/>
      <c r="O84" s="31"/>
      <c r="P84" s="31"/>
      <c r="Q84" s="31"/>
      <c r="R84" s="46"/>
    </row>
    <row r="85" spans="2:18" s="1" customFormat="1" ht="10.3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</row>
    <row r="86" spans="2:18" s="1" customFormat="1" ht="29.25" customHeight="1">
      <c r="B86" s="44"/>
      <c r="C86" s="160" t="s">
        <v>116</v>
      </c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60" t="s">
        <v>117</v>
      </c>
      <c r="O86" s="143"/>
      <c r="P86" s="143"/>
      <c r="Q86" s="143"/>
      <c r="R86" s="46"/>
    </row>
    <row r="87" spans="2:18" s="1" customFormat="1" ht="10.3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</row>
    <row r="88" spans="2:47" s="1" customFormat="1" ht="29.25" customHeight="1">
      <c r="B88" s="44"/>
      <c r="C88" s="161" t="s">
        <v>118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05">
        <f>N122</f>
        <v>0</v>
      </c>
      <c r="O88" s="162"/>
      <c r="P88" s="162"/>
      <c r="Q88" s="162"/>
      <c r="R88" s="46"/>
      <c r="AU88" s="20" t="s">
        <v>119</v>
      </c>
    </row>
    <row r="89" spans="2:18" s="6" customFormat="1" ht="24.95" customHeight="1">
      <c r="B89" s="163"/>
      <c r="C89" s="164"/>
      <c r="D89" s="165" t="s">
        <v>120</v>
      </c>
      <c r="E89" s="164"/>
      <c r="F89" s="164"/>
      <c r="G89" s="164"/>
      <c r="H89" s="164"/>
      <c r="I89" s="164"/>
      <c r="J89" s="164"/>
      <c r="K89" s="164"/>
      <c r="L89" s="164"/>
      <c r="M89" s="164"/>
      <c r="N89" s="166">
        <f>N123</f>
        <v>0</v>
      </c>
      <c r="O89" s="164"/>
      <c r="P89" s="164"/>
      <c r="Q89" s="164"/>
      <c r="R89" s="167"/>
    </row>
    <row r="90" spans="2:18" s="7" customFormat="1" ht="19.9" customHeight="1">
      <c r="B90" s="168"/>
      <c r="C90" s="169"/>
      <c r="D90" s="128" t="s">
        <v>121</v>
      </c>
      <c r="E90" s="169"/>
      <c r="F90" s="169"/>
      <c r="G90" s="169"/>
      <c r="H90" s="169"/>
      <c r="I90" s="169"/>
      <c r="J90" s="169"/>
      <c r="K90" s="169"/>
      <c r="L90" s="169"/>
      <c r="M90" s="169"/>
      <c r="N90" s="130">
        <f>N124</f>
        <v>0</v>
      </c>
      <c r="O90" s="169"/>
      <c r="P90" s="169"/>
      <c r="Q90" s="169"/>
      <c r="R90" s="170"/>
    </row>
    <row r="91" spans="2:18" s="7" customFormat="1" ht="19.9" customHeight="1">
      <c r="B91" s="168"/>
      <c r="C91" s="169"/>
      <c r="D91" s="128" t="s">
        <v>122</v>
      </c>
      <c r="E91" s="169"/>
      <c r="F91" s="169"/>
      <c r="G91" s="169"/>
      <c r="H91" s="169"/>
      <c r="I91" s="169"/>
      <c r="J91" s="169"/>
      <c r="K91" s="169"/>
      <c r="L91" s="169"/>
      <c r="M91" s="169"/>
      <c r="N91" s="130">
        <f>N137</f>
        <v>0</v>
      </c>
      <c r="O91" s="169"/>
      <c r="P91" s="169"/>
      <c r="Q91" s="169"/>
      <c r="R91" s="170"/>
    </row>
    <row r="92" spans="2:18" s="7" customFormat="1" ht="19.9" customHeight="1">
      <c r="B92" s="168"/>
      <c r="C92" s="169"/>
      <c r="D92" s="128" t="s">
        <v>123</v>
      </c>
      <c r="E92" s="169"/>
      <c r="F92" s="169"/>
      <c r="G92" s="169"/>
      <c r="H92" s="169"/>
      <c r="I92" s="169"/>
      <c r="J92" s="169"/>
      <c r="K92" s="169"/>
      <c r="L92" s="169"/>
      <c r="M92" s="169"/>
      <c r="N92" s="130">
        <f>N141</f>
        <v>0</v>
      </c>
      <c r="O92" s="169"/>
      <c r="P92" s="169"/>
      <c r="Q92" s="169"/>
      <c r="R92" s="170"/>
    </row>
    <row r="93" spans="2:18" s="6" customFormat="1" ht="24.95" customHeight="1">
      <c r="B93" s="163"/>
      <c r="C93" s="164"/>
      <c r="D93" s="165" t="s">
        <v>124</v>
      </c>
      <c r="E93" s="164"/>
      <c r="F93" s="164"/>
      <c r="G93" s="164"/>
      <c r="H93" s="164"/>
      <c r="I93" s="164"/>
      <c r="J93" s="164"/>
      <c r="K93" s="164"/>
      <c r="L93" s="164"/>
      <c r="M93" s="164"/>
      <c r="N93" s="166">
        <f>N153</f>
        <v>0</v>
      </c>
      <c r="O93" s="164"/>
      <c r="P93" s="164"/>
      <c r="Q93" s="164"/>
      <c r="R93" s="167"/>
    </row>
    <row r="94" spans="2:18" s="7" customFormat="1" ht="19.9" customHeight="1">
      <c r="B94" s="168"/>
      <c r="C94" s="169"/>
      <c r="D94" s="128" t="s">
        <v>125</v>
      </c>
      <c r="E94" s="169"/>
      <c r="F94" s="169"/>
      <c r="G94" s="169"/>
      <c r="H94" s="169"/>
      <c r="I94" s="169"/>
      <c r="J94" s="169"/>
      <c r="K94" s="169"/>
      <c r="L94" s="169"/>
      <c r="M94" s="169"/>
      <c r="N94" s="130">
        <f>N154</f>
        <v>0</v>
      </c>
      <c r="O94" s="169"/>
      <c r="P94" s="169"/>
      <c r="Q94" s="169"/>
      <c r="R94" s="170"/>
    </row>
    <row r="95" spans="2:18" s="6" customFormat="1" ht="21.8" customHeight="1">
      <c r="B95" s="163"/>
      <c r="C95" s="164"/>
      <c r="D95" s="165" t="s">
        <v>126</v>
      </c>
      <c r="E95" s="164"/>
      <c r="F95" s="164"/>
      <c r="G95" s="164"/>
      <c r="H95" s="164"/>
      <c r="I95" s="164"/>
      <c r="J95" s="164"/>
      <c r="K95" s="164"/>
      <c r="L95" s="164"/>
      <c r="M95" s="164"/>
      <c r="N95" s="171">
        <f>N156</f>
        <v>0</v>
      </c>
      <c r="O95" s="164"/>
      <c r="P95" s="164"/>
      <c r="Q95" s="164"/>
      <c r="R95" s="167"/>
    </row>
    <row r="96" spans="2:18" s="1" customFormat="1" ht="21.8" customHeight="1">
      <c r="B96" s="44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6"/>
    </row>
    <row r="97" spans="2:21" s="1" customFormat="1" ht="29.25" customHeight="1">
      <c r="B97" s="44"/>
      <c r="C97" s="161" t="s">
        <v>127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162">
        <f>ROUND(N98+N99+N100+N101+N102+N103,0)</f>
        <v>0</v>
      </c>
      <c r="O97" s="172"/>
      <c r="P97" s="172"/>
      <c r="Q97" s="172"/>
      <c r="R97" s="46"/>
      <c r="T97" s="173"/>
      <c r="U97" s="174" t="s">
        <v>48</v>
      </c>
    </row>
    <row r="98" spans="2:65" s="1" customFormat="1" ht="18" customHeight="1">
      <c r="B98" s="175"/>
      <c r="C98" s="176"/>
      <c r="D98" s="135" t="s">
        <v>128</v>
      </c>
      <c r="E98" s="177"/>
      <c r="F98" s="177"/>
      <c r="G98" s="177"/>
      <c r="H98" s="177"/>
      <c r="I98" s="176"/>
      <c r="J98" s="176"/>
      <c r="K98" s="176"/>
      <c r="L98" s="176"/>
      <c r="M98" s="176"/>
      <c r="N98" s="129">
        <f>ROUND(N88*T98,0)</f>
        <v>0</v>
      </c>
      <c r="O98" s="178"/>
      <c r="P98" s="178"/>
      <c r="Q98" s="178"/>
      <c r="R98" s="179"/>
      <c r="S98" s="180"/>
      <c r="T98" s="181"/>
      <c r="U98" s="182" t="s">
        <v>49</v>
      </c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0"/>
      <c r="AU98" s="180"/>
      <c r="AV98" s="180"/>
      <c r="AW98" s="180"/>
      <c r="AX98" s="180"/>
      <c r="AY98" s="183" t="s">
        <v>129</v>
      </c>
      <c r="AZ98" s="180"/>
      <c r="BA98" s="180"/>
      <c r="BB98" s="180"/>
      <c r="BC98" s="180"/>
      <c r="BD98" s="180"/>
      <c r="BE98" s="184">
        <f>IF(U98="základní",N98,0)</f>
        <v>0</v>
      </c>
      <c r="BF98" s="184">
        <f>IF(U98="snížená",N98,0)</f>
        <v>0</v>
      </c>
      <c r="BG98" s="184">
        <f>IF(U98="zákl. přenesená",N98,0)</f>
        <v>0</v>
      </c>
      <c r="BH98" s="184">
        <f>IF(U98="sníž. přenesená",N98,0)</f>
        <v>0</v>
      </c>
      <c r="BI98" s="184">
        <f>IF(U98="nulová",N98,0)</f>
        <v>0</v>
      </c>
      <c r="BJ98" s="183" t="s">
        <v>11</v>
      </c>
      <c r="BK98" s="180"/>
      <c r="BL98" s="180"/>
      <c r="BM98" s="180"/>
    </row>
    <row r="99" spans="2:65" s="1" customFormat="1" ht="18" customHeight="1">
      <c r="B99" s="175"/>
      <c r="C99" s="176"/>
      <c r="D99" s="135" t="s">
        <v>130</v>
      </c>
      <c r="E99" s="177"/>
      <c r="F99" s="177"/>
      <c r="G99" s="177"/>
      <c r="H99" s="177"/>
      <c r="I99" s="176"/>
      <c r="J99" s="176"/>
      <c r="K99" s="176"/>
      <c r="L99" s="176"/>
      <c r="M99" s="176"/>
      <c r="N99" s="129">
        <f>ROUND(N88*T99,0)</f>
        <v>0</v>
      </c>
      <c r="O99" s="178"/>
      <c r="P99" s="178"/>
      <c r="Q99" s="178"/>
      <c r="R99" s="179"/>
      <c r="S99" s="180"/>
      <c r="T99" s="181"/>
      <c r="U99" s="182" t="s">
        <v>49</v>
      </c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80"/>
      <c r="AT99" s="180"/>
      <c r="AU99" s="180"/>
      <c r="AV99" s="180"/>
      <c r="AW99" s="180"/>
      <c r="AX99" s="180"/>
      <c r="AY99" s="183" t="s">
        <v>129</v>
      </c>
      <c r="AZ99" s="180"/>
      <c r="BA99" s="180"/>
      <c r="BB99" s="180"/>
      <c r="BC99" s="180"/>
      <c r="BD99" s="180"/>
      <c r="BE99" s="184">
        <f>IF(U99="základní",N99,0)</f>
        <v>0</v>
      </c>
      <c r="BF99" s="184">
        <f>IF(U99="snížená",N99,0)</f>
        <v>0</v>
      </c>
      <c r="BG99" s="184">
        <f>IF(U99="zákl. přenesená",N99,0)</f>
        <v>0</v>
      </c>
      <c r="BH99" s="184">
        <f>IF(U99="sníž. přenesená",N99,0)</f>
        <v>0</v>
      </c>
      <c r="BI99" s="184">
        <f>IF(U99="nulová",N99,0)</f>
        <v>0</v>
      </c>
      <c r="BJ99" s="183" t="s">
        <v>11</v>
      </c>
      <c r="BK99" s="180"/>
      <c r="BL99" s="180"/>
      <c r="BM99" s="180"/>
    </row>
    <row r="100" spans="2:65" s="1" customFormat="1" ht="18" customHeight="1">
      <c r="B100" s="175"/>
      <c r="C100" s="176"/>
      <c r="D100" s="135" t="s">
        <v>131</v>
      </c>
      <c r="E100" s="177"/>
      <c r="F100" s="177"/>
      <c r="G100" s="177"/>
      <c r="H100" s="177"/>
      <c r="I100" s="176"/>
      <c r="J100" s="176"/>
      <c r="K100" s="176"/>
      <c r="L100" s="176"/>
      <c r="M100" s="176"/>
      <c r="N100" s="129">
        <f>ROUND(N88*T100,0)</f>
        <v>0</v>
      </c>
      <c r="O100" s="178"/>
      <c r="P100" s="178"/>
      <c r="Q100" s="178"/>
      <c r="R100" s="179"/>
      <c r="S100" s="180"/>
      <c r="T100" s="181"/>
      <c r="U100" s="182" t="s">
        <v>49</v>
      </c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0"/>
      <c r="AT100" s="180"/>
      <c r="AU100" s="180"/>
      <c r="AV100" s="180"/>
      <c r="AW100" s="180"/>
      <c r="AX100" s="180"/>
      <c r="AY100" s="183" t="s">
        <v>129</v>
      </c>
      <c r="AZ100" s="180"/>
      <c r="BA100" s="180"/>
      <c r="BB100" s="180"/>
      <c r="BC100" s="180"/>
      <c r="BD100" s="180"/>
      <c r="BE100" s="184">
        <f>IF(U100="základní",N100,0)</f>
        <v>0</v>
      </c>
      <c r="BF100" s="184">
        <f>IF(U100="snížená",N100,0)</f>
        <v>0</v>
      </c>
      <c r="BG100" s="184">
        <f>IF(U100="zákl. přenesená",N100,0)</f>
        <v>0</v>
      </c>
      <c r="BH100" s="184">
        <f>IF(U100="sníž. přenesená",N100,0)</f>
        <v>0</v>
      </c>
      <c r="BI100" s="184">
        <f>IF(U100="nulová",N100,0)</f>
        <v>0</v>
      </c>
      <c r="BJ100" s="183" t="s">
        <v>11</v>
      </c>
      <c r="BK100" s="180"/>
      <c r="BL100" s="180"/>
      <c r="BM100" s="180"/>
    </row>
    <row r="101" spans="2:65" s="1" customFormat="1" ht="18" customHeight="1">
      <c r="B101" s="175"/>
      <c r="C101" s="176"/>
      <c r="D101" s="135" t="s">
        <v>132</v>
      </c>
      <c r="E101" s="177"/>
      <c r="F101" s="177"/>
      <c r="G101" s="177"/>
      <c r="H101" s="177"/>
      <c r="I101" s="176"/>
      <c r="J101" s="176"/>
      <c r="K101" s="176"/>
      <c r="L101" s="176"/>
      <c r="M101" s="176"/>
      <c r="N101" s="129">
        <f>ROUND(N88*T101,0)</f>
        <v>0</v>
      </c>
      <c r="O101" s="178"/>
      <c r="P101" s="178"/>
      <c r="Q101" s="178"/>
      <c r="R101" s="179"/>
      <c r="S101" s="180"/>
      <c r="T101" s="181"/>
      <c r="U101" s="182" t="s">
        <v>49</v>
      </c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3" t="s">
        <v>129</v>
      </c>
      <c r="AZ101" s="180"/>
      <c r="BA101" s="180"/>
      <c r="BB101" s="180"/>
      <c r="BC101" s="180"/>
      <c r="BD101" s="180"/>
      <c r="BE101" s="184">
        <f>IF(U101="základní",N101,0)</f>
        <v>0</v>
      </c>
      <c r="BF101" s="184">
        <f>IF(U101="snížená",N101,0)</f>
        <v>0</v>
      </c>
      <c r="BG101" s="184">
        <f>IF(U101="zákl. přenesená",N101,0)</f>
        <v>0</v>
      </c>
      <c r="BH101" s="184">
        <f>IF(U101="sníž. přenesená",N101,0)</f>
        <v>0</v>
      </c>
      <c r="BI101" s="184">
        <f>IF(U101="nulová",N101,0)</f>
        <v>0</v>
      </c>
      <c r="BJ101" s="183" t="s">
        <v>11</v>
      </c>
      <c r="BK101" s="180"/>
      <c r="BL101" s="180"/>
      <c r="BM101" s="180"/>
    </row>
    <row r="102" spans="2:65" s="1" customFormat="1" ht="18" customHeight="1">
      <c r="B102" s="175"/>
      <c r="C102" s="176"/>
      <c r="D102" s="135" t="s">
        <v>133</v>
      </c>
      <c r="E102" s="177"/>
      <c r="F102" s="177"/>
      <c r="G102" s="177"/>
      <c r="H102" s="177"/>
      <c r="I102" s="176"/>
      <c r="J102" s="176"/>
      <c r="K102" s="176"/>
      <c r="L102" s="176"/>
      <c r="M102" s="176"/>
      <c r="N102" s="129">
        <f>ROUND(N88*T102,0)</f>
        <v>0</v>
      </c>
      <c r="O102" s="178"/>
      <c r="P102" s="178"/>
      <c r="Q102" s="178"/>
      <c r="R102" s="179"/>
      <c r="S102" s="180"/>
      <c r="T102" s="181"/>
      <c r="U102" s="182" t="s">
        <v>49</v>
      </c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3" t="s">
        <v>129</v>
      </c>
      <c r="AZ102" s="180"/>
      <c r="BA102" s="180"/>
      <c r="BB102" s="180"/>
      <c r="BC102" s="180"/>
      <c r="BD102" s="180"/>
      <c r="BE102" s="184">
        <f>IF(U102="základní",N102,0)</f>
        <v>0</v>
      </c>
      <c r="BF102" s="184">
        <f>IF(U102="snížená",N102,0)</f>
        <v>0</v>
      </c>
      <c r="BG102" s="184">
        <f>IF(U102="zákl. přenesená",N102,0)</f>
        <v>0</v>
      </c>
      <c r="BH102" s="184">
        <f>IF(U102="sníž. přenesená",N102,0)</f>
        <v>0</v>
      </c>
      <c r="BI102" s="184">
        <f>IF(U102="nulová",N102,0)</f>
        <v>0</v>
      </c>
      <c r="BJ102" s="183" t="s">
        <v>11</v>
      </c>
      <c r="BK102" s="180"/>
      <c r="BL102" s="180"/>
      <c r="BM102" s="180"/>
    </row>
    <row r="103" spans="2:65" s="1" customFormat="1" ht="18" customHeight="1">
      <c r="B103" s="175"/>
      <c r="C103" s="176"/>
      <c r="D103" s="177" t="s">
        <v>134</v>
      </c>
      <c r="E103" s="176"/>
      <c r="F103" s="176"/>
      <c r="G103" s="176"/>
      <c r="H103" s="176"/>
      <c r="I103" s="176"/>
      <c r="J103" s="176"/>
      <c r="K103" s="176"/>
      <c r="L103" s="176"/>
      <c r="M103" s="176"/>
      <c r="N103" s="129">
        <f>ROUND(N88*T103,0)</f>
        <v>0</v>
      </c>
      <c r="O103" s="178"/>
      <c r="P103" s="178"/>
      <c r="Q103" s="178"/>
      <c r="R103" s="179"/>
      <c r="S103" s="180"/>
      <c r="T103" s="185"/>
      <c r="U103" s="186" t="s">
        <v>49</v>
      </c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0"/>
      <c r="AU103" s="180"/>
      <c r="AV103" s="180"/>
      <c r="AW103" s="180"/>
      <c r="AX103" s="180"/>
      <c r="AY103" s="183" t="s">
        <v>135</v>
      </c>
      <c r="AZ103" s="180"/>
      <c r="BA103" s="180"/>
      <c r="BB103" s="180"/>
      <c r="BC103" s="180"/>
      <c r="BD103" s="180"/>
      <c r="BE103" s="184">
        <f>IF(U103="základní",N103,0)</f>
        <v>0</v>
      </c>
      <c r="BF103" s="184">
        <f>IF(U103="snížená",N103,0)</f>
        <v>0</v>
      </c>
      <c r="BG103" s="184">
        <f>IF(U103="zákl. přenesená",N103,0)</f>
        <v>0</v>
      </c>
      <c r="BH103" s="184">
        <f>IF(U103="sníž. přenesená",N103,0)</f>
        <v>0</v>
      </c>
      <c r="BI103" s="184">
        <f>IF(U103="nulová",N103,0)</f>
        <v>0</v>
      </c>
      <c r="BJ103" s="183" t="s">
        <v>11</v>
      </c>
      <c r="BK103" s="180"/>
      <c r="BL103" s="180"/>
      <c r="BM103" s="180"/>
    </row>
    <row r="104" spans="2:18" s="1" customFormat="1" ht="13.5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6"/>
    </row>
    <row r="105" spans="2:18" s="1" customFormat="1" ht="29.25" customHeight="1">
      <c r="B105" s="44"/>
      <c r="C105" s="142" t="s">
        <v>104</v>
      </c>
      <c r="D105" s="143"/>
      <c r="E105" s="143"/>
      <c r="F105" s="143"/>
      <c r="G105" s="143"/>
      <c r="H105" s="143"/>
      <c r="I105" s="143"/>
      <c r="J105" s="143"/>
      <c r="K105" s="143"/>
      <c r="L105" s="144">
        <f>ROUND(SUM(N88+N97),0)</f>
        <v>0</v>
      </c>
      <c r="M105" s="144"/>
      <c r="N105" s="144"/>
      <c r="O105" s="144"/>
      <c r="P105" s="144"/>
      <c r="Q105" s="144"/>
      <c r="R105" s="46"/>
    </row>
    <row r="106" spans="2:18" s="1" customFormat="1" ht="6.95" customHeight="1"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5"/>
    </row>
    <row r="110" spans="2:18" s="1" customFormat="1" ht="6.95" customHeight="1">
      <c r="B110" s="76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8"/>
    </row>
    <row r="111" spans="2:18" s="1" customFormat="1" ht="36.95" customHeight="1">
      <c r="B111" s="44"/>
      <c r="C111" s="25" t="s">
        <v>136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pans="2:18" s="1" customFormat="1" ht="6.9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pans="2:18" s="1" customFormat="1" ht="30" customHeight="1">
      <c r="B113" s="44"/>
      <c r="C113" s="36" t="s">
        <v>20</v>
      </c>
      <c r="D113" s="45"/>
      <c r="E113" s="45"/>
      <c r="F113" s="147" t="str">
        <f>F6</f>
        <v>ZŠ SJEDNOCENÍ č.p.650 - ÚPRAVA UČEBNY A DÍLNY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45"/>
      <c r="R113" s="46"/>
    </row>
    <row r="114" spans="2:18" s="1" customFormat="1" ht="36.95" customHeight="1">
      <c r="B114" s="44"/>
      <c r="C114" s="83" t="s">
        <v>112</v>
      </c>
      <c r="D114" s="45"/>
      <c r="E114" s="45"/>
      <c r="F114" s="85" t="str">
        <f>F7</f>
        <v>SO-01 - Úprava učebny</v>
      </c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pans="2:18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pans="2:18" s="1" customFormat="1" ht="18" customHeight="1">
      <c r="B116" s="44"/>
      <c r="C116" s="36" t="s">
        <v>25</v>
      </c>
      <c r="D116" s="45"/>
      <c r="E116" s="45"/>
      <c r="F116" s="31" t="str">
        <f>F9</f>
        <v>Studénka</v>
      </c>
      <c r="G116" s="45"/>
      <c r="H116" s="45"/>
      <c r="I116" s="45"/>
      <c r="J116" s="45"/>
      <c r="K116" s="36" t="s">
        <v>27</v>
      </c>
      <c r="L116" s="45"/>
      <c r="M116" s="88" t="str">
        <f>IF(O9="","",O9)</f>
        <v>22. 2. 2018</v>
      </c>
      <c r="N116" s="88"/>
      <c r="O116" s="88"/>
      <c r="P116" s="88"/>
      <c r="Q116" s="45"/>
      <c r="R116" s="46"/>
    </row>
    <row r="117" spans="2:18" s="1" customFormat="1" ht="6.95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pans="2:18" s="1" customFormat="1" ht="13.5">
      <c r="B118" s="44"/>
      <c r="C118" s="36" t="s">
        <v>31</v>
      </c>
      <c r="D118" s="45"/>
      <c r="E118" s="45"/>
      <c r="F118" s="31" t="str">
        <f>E12</f>
        <v>Město Studénka</v>
      </c>
      <c r="G118" s="45"/>
      <c r="H118" s="45"/>
      <c r="I118" s="45"/>
      <c r="J118" s="45"/>
      <c r="K118" s="36" t="s">
        <v>39</v>
      </c>
      <c r="L118" s="45"/>
      <c r="M118" s="31" t="str">
        <f>E18</f>
        <v>Renata Škopová</v>
      </c>
      <c r="N118" s="31"/>
      <c r="O118" s="31"/>
      <c r="P118" s="31"/>
      <c r="Q118" s="31"/>
      <c r="R118" s="46"/>
    </row>
    <row r="119" spans="2:18" s="1" customFormat="1" ht="14.4" customHeight="1">
      <c r="B119" s="44"/>
      <c r="C119" s="36" t="s">
        <v>37</v>
      </c>
      <c r="D119" s="45"/>
      <c r="E119" s="45"/>
      <c r="F119" s="31" t="str">
        <f>IF(E15="","",E15)</f>
        <v>Vyplň údaj</v>
      </c>
      <c r="G119" s="45"/>
      <c r="H119" s="45"/>
      <c r="I119" s="45"/>
      <c r="J119" s="45"/>
      <c r="K119" s="36" t="s">
        <v>43</v>
      </c>
      <c r="L119" s="45"/>
      <c r="M119" s="31" t="str">
        <f>E21</f>
        <v>Renata Škopová</v>
      </c>
      <c r="N119" s="31"/>
      <c r="O119" s="31"/>
      <c r="P119" s="31"/>
      <c r="Q119" s="31"/>
      <c r="R119" s="46"/>
    </row>
    <row r="120" spans="2:18" s="1" customFormat="1" ht="10.3" customHeight="1"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6"/>
    </row>
    <row r="121" spans="2:27" s="8" customFormat="1" ht="29.25" customHeight="1">
      <c r="B121" s="187"/>
      <c r="C121" s="188" t="s">
        <v>137</v>
      </c>
      <c r="D121" s="189" t="s">
        <v>138</v>
      </c>
      <c r="E121" s="189" t="s">
        <v>66</v>
      </c>
      <c r="F121" s="189" t="s">
        <v>139</v>
      </c>
      <c r="G121" s="189"/>
      <c r="H121" s="189"/>
      <c r="I121" s="189"/>
      <c r="J121" s="189" t="s">
        <v>140</v>
      </c>
      <c r="K121" s="189" t="s">
        <v>141</v>
      </c>
      <c r="L121" s="189" t="s">
        <v>142</v>
      </c>
      <c r="M121" s="189"/>
      <c r="N121" s="189" t="s">
        <v>117</v>
      </c>
      <c r="O121" s="189"/>
      <c r="P121" s="189"/>
      <c r="Q121" s="190"/>
      <c r="R121" s="191"/>
      <c r="T121" s="98" t="s">
        <v>143</v>
      </c>
      <c r="U121" s="99" t="s">
        <v>48</v>
      </c>
      <c r="V121" s="99" t="s">
        <v>144</v>
      </c>
      <c r="W121" s="99" t="s">
        <v>145</v>
      </c>
      <c r="X121" s="99" t="s">
        <v>146</v>
      </c>
      <c r="Y121" s="99" t="s">
        <v>147</v>
      </c>
      <c r="Z121" s="99" t="s">
        <v>148</v>
      </c>
      <c r="AA121" s="100" t="s">
        <v>149</v>
      </c>
    </row>
    <row r="122" spans="2:63" s="1" customFormat="1" ht="29.25" customHeight="1">
      <c r="B122" s="44"/>
      <c r="C122" s="102" t="s">
        <v>114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192">
        <f>BK122</f>
        <v>0</v>
      </c>
      <c r="O122" s="193"/>
      <c r="P122" s="193"/>
      <c r="Q122" s="193"/>
      <c r="R122" s="46"/>
      <c r="T122" s="101"/>
      <c r="U122" s="65"/>
      <c r="V122" s="65"/>
      <c r="W122" s="194">
        <f>W123+W153+W156</f>
        <v>0</v>
      </c>
      <c r="X122" s="65"/>
      <c r="Y122" s="194">
        <f>Y123+Y153+Y156</f>
        <v>0.89612668</v>
      </c>
      <c r="Z122" s="65"/>
      <c r="AA122" s="195">
        <f>AA123+AA153+AA156</f>
        <v>0.19249929999999998</v>
      </c>
      <c r="AT122" s="20" t="s">
        <v>83</v>
      </c>
      <c r="AU122" s="20" t="s">
        <v>119</v>
      </c>
      <c r="BK122" s="196">
        <f>BK123+BK153+BK156</f>
        <v>0</v>
      </c>
    </row>
    <row r="123" spans="2:63" s="9" customFormat="1" ht="37.4" customHeight="1">
      <c r="B123" s="197"/>
      <c r="C123" s="198"/>
      <c r="D123" s="199" t="s">
        <v>120</v>
      </c>
      <c r="E123" s="199"/>
      <c r="F123" s="199"/>
      <c r="G123" s="199"/>
      <c r="H123" s="199"/>
      <c r="I123" s="199"/>
      <c r="J123" s="199"/>
      <c r="K123" s="199"/>
      <c r="L123" s="199"/>
      <c r="M123" s="199"/>
      <c r="N123" s="171">
        <f>BK123</f>
        <v>0</v>
      </c>
      <c r="O123" s="166"/>
      <c r="P123" s="166"/>
      <c r="Q123" s="166"/>
      <c r="R123" s="200"/>
      <c r="T123" s="201"/>
      <c r="U123" s="198"/>
      <c r="V123" s="198"/>
      <c r="W123" s="202">
        <f>W124+W137+W141</f>
        <v>0</v>
      </c>
      <c r="X123" s="198"/>
      <c r="Y123" s="202">
        <f>Y124+Y137+Y141</f>
        <v>0.89612668</v>
      </c>
      <c r="Z123" s="198"/>
      <c r="AA123" s="203">
        <f>AA124+AA137+AA141</f>
        <v>0.19249929999999998</v>
      </c>
      <c r="AR123" s="204" t="s">
        <v>110</v>
      </c>
      <c r="AT123" s="205" t="s">
        <v>83</v>
      </c>
      <c r="AU123" s="205" t="s">
        <v>84</v>
      </c>
      <c r="AY123" s="204" t="s">
        <v>150</v>
      </c>
      <c r="BK123" s="206">
        <f>BK124+BK137+BK141</f>
        <v>0</v>
      </c>
    </row>
    <row r="124" spans="2:63" s="9" customFormat="1" ht="19.9" customHeight="1">
      <c r="B124" s="197"/>
      <c r="C124" s="198"/>
      <c r="D124" s="207" t="s">
        <v>121</v>
      </c>
      <c r="E124" s="207"/>
      <c r="F124" s="207"/>
      <c r="G124" s="207"/>
      <c r="H124" s="207"/>
      <c r="I124" s="207"/>
      <c r="J124" s="207"/>
      <c r="K124" s="207"/>
      <c r="L124" s="207"/>
      <c r="M124" s="207"/>
      <c r="N124" s="208">
        <f>BK124</f>
        <v>0</v>
      </c>
      <c r="O124" s="209"/>
      <c r="P124" s="209"/>
      <c r="Q124" s="209"/>
      <c r="R124" s="200"/>
      <c r="T124" s="201"/>
      <c r="U124" s="198"/>
      <c r="V124" s="198"/>
      <c r="W124" s="202">
        <f>SUM(W125:W136)</f>
        <v>0</v>
      </c>
      <c r="X124" s="198"/>
      <c r="Y124" s="202">
        <f>SUM(Y125:Y136)</f>
        <v>0.6310106799999999</v>
      </c>
      <c r="Z124" s="198"/>
      <c r="AA124" s="203">
        <f>SUM(AA125:AA136)</f>
        <v>0.14475</v>
      </c>
      <c r="AR124" s="204" t="s">
        <v>110</v>
      </c>
      <c r="AT124" s="205" t="s">
        <v>83</v>
      </c>
      <c r="AU124" s="205" t="s">
        <v>11</v>
      </c>
      <c r="AY124" s="204" t="s">
        <v>150</v>
      </c>
      <c r="BK124" s="206">
        <f>SUM(BK125:BK136)</f>
        <v>0</v>
      </c>
    </row>
    <row r="125" spans="2:65" s="1" customFormat="1" ht="25.5" customHeight="1">
      <c r="B125" s="175"/>
      <c r="C125" s="210" t="s">
        <v>11</v>
      </c>
      <c r="D125" s="210" t="s">
        <v>151</v>
      </c>
      <c r="E125" s="211" t="s">
        <v>152</v>
      </c>
      <c r="F125" s="212" t="s">
        <v>153</v>
      </c>
      <c r="G125" s="212"/>
      <c r="H125" s="212"/>
      <c r="I125" s="212"/>
      <c r="J125" s="213" t="s">
        <v>154</v>
      </c>
      <c r="K125" s="214">
        <v>57.9</v>
      </c>
      <c r="L125" s="215">
        <v>0</v>
      </c>
      <c r="M125" s="215"/>
      <c r="N125" s="216">
        <f>ROUND(L125*K125,0)</f>
        <v>0</v>
      </c>
      <c r="O125" s="216"/>
      <c r="P125" s="216"/>
      <c r="Q125" s="216"/>
      <c r="R125" s="179"/>
      <c r="T125" s="217" t="s">
        <v>5</v>
      </c>
      <c r="U125" s="54" t="s">
        <v>49</v>
      </c>
      <c r="V125" s="45"/>
      <c r="W125" s="218">
        <f>V125*K125</f>
        <v>0</v>
      </c>
      <c r="X125" s="218">
        <v>0</v>
      </c>
      <c r="Y125" s="218">
        <f>X125*K125</f>
        <v>0</v>
      </c>
      <c r="Z125" s="218">
        <v>0</v>
      </c>
      <c r="AA125" s="219">
        <f>Z125*K125</f>
        <v>0</v>
      </c>
      <c r="AR125" s="20" t="s">
        <v>155</v>
      </c>
      <c r="AT125" s="20" t="s">
        <v>151</v>
      </c>
      <c r="AU125" s="20" t="s">
        <v>110</v>
      </c>
      <c r="AY125" s="20" t="s">
        <v>150</v>
      </c>
      <c r="BE125" s="134">
        <f>IF(U125="základní",N125,0)</f>
        <v>0</v>
      </c>
      <c r="BF125" s="134">
        <f>IF(U125="snížená",N125,0)</f>
        <v>0</v>
      </c>
      <c r="BG125" s="134">
        <f>IF(U125="zákl. přenesená",N125,0)</f>
        <v>0</v>
      </c>
      <c r="BH125" s="134">
        <f>IF(U125="sníž. přenesená",N125,0)</f>
        <v>0</v>
      </c>
      <c r="BI125" s="134">
        <f>IF(U125="nulová",N125,0)</f>
        <v>0</v>
      </c>
      <c r="BJ125" s="20" t="s">
        <v>11</v>
      </c>
      <c r="BK125" s="134">
        <f>ROUND(L125*K125,0)</f>
        <v>0</v>
      </c>
      <c r="BL125" s="20" t="s">
        <v>155</v>
      </c>
      <c r="BM125" s="20" t="s">
        <v>156</v>
      </c>
    </row>
    <row r="126" spans="2:65" s="1" customFormat="1" ht="16.5" customHeight="1">
      <c r="B126" s="175"/>
      <c r="C126" s="210" t="s">
        <v>110</v>
      </c>
      <c r="D126" s="210" t="s">
        <v>151</v>
      </c>
      <c r="E126" s="211" t="s">
        <v>157</v>
      </c>
      <c r="F126" s="212" t="s">
        <v>158</v>
      </c>
      <c r="G126" s="212"/>
      <c r="H126" s="212"/>
      <c r="I126" s="212"/>
      <c r="J126" s="213" t="s">
        <v>154</v>
      </c>
      <c r="K126" s="214">
        <v>57.9</v>
      </c>
      <c r="L126" s="215">
        <v>0</v>
      </c>
      <c r="M126" s="215"/>
      <c r="N126" s="216">
        <f>ROUND(L126*K126,0)</f>
        <v>0</v>
      </c>
      <c r="O126" s="216"/>
      <c r="P126" s="216"/>
      <c r="Q126" s="216"/>
      <c r="R126" s="179"/>
      <c r="T126" s="217" t="s">
        <v>5</v>
      </c>
      <c r="U126" s="54" t="s">
        <v>49</v>
      </c>
      <c r="V126" s="45"/>
      <c r="W126" s="218">
        <f>V126*K126</f>
        <v>0</v>
      </c>
      <c r="X126" s="218">
        <v>0</v>
      </c>
      <c r="Y126" s="218">
        <f>X126*K126</f>
        <v>0</v>
      </c>
      <c r="Z126" s="218">
        <v>0</v>
      </c>
      <c r="AA126" s="219">
        <f>Z126*K126</f>
        <v>0</v>
      </c>
      <c r="AR126" s="20" t="s">
        <v>155</v>
      </c>
      <c r="AT126" s="20" t="s">
        <v>151</v>
      </c>
      <c r="AU126" s="20" t="s">
        <v>110</v>
      </c>
      <c r="AY126" s="20" t="s">
        <v>150</v>
      </c>
      <c r="BE126" s="134">
        <f>IF(U126="základní",N126,0)</f>
        <v>0</v>
      </c>
      <c r="BF126" s="134">
        <f>IF(U126="snížená",N126,0)</f>
        <v>0</v>
      </c>
      <c r="BG126" s="134">
        <f>IF(U126="zákl. přenesená",N126,0)</f>
        <v>0</v>
      </c>
      <c r="BH126" s="134">
        <f>IF(U126="sníž. přenesená",N126,0)</f>
        <v>0</v>
      </c>
      <c r="BI126" s="134">
        <f>IF(U126="nulová",N126,0)</f>
        <v>0</v>
      </c>
      <c r="BJ126" s="20" t="s">
        <v>11</v>
      </c>
      <c r="BK126" s="134">
        <f>ROUND(L126*K126,0)</f>
        <v>0</v>
      </c>
      <c r="BL126" s="20" t="s">
        <v>155</v>
      </c>
      <c r="BM126" s="20" t="s">
        <v>159</v>
      </c>
    </row>
    <row r="127" spans="2:65" s="1" customFormat="1" ht="25.5" customHeight="1">
      <c r="B127" s="175"/>
      <c r="C127" s="210" t="s">
        <v>160</v>
      </c>
      <c r="D127" s="210" t="s">
        <v>151</v>
      </c>
      <c r="E127" s="211" t="s">
        <v>161</v>
      </c>
      <c r="F127" s="212" t="s">
        <v>162</v>
      </c>
      <c r="G127" s="212"/>
      <c r="H127" s="212"/>
      <c r="I127" s="212"/>
      <c r="J127" s="213" t="s">
        <v>154</v>
      </c>
      <c r="K127" s="214">
        <v>57.9</v>
      </c>
      <c r="L127" s="215">
        <v>0</v>
      </c>
      <c r="M127" s="215"/>
      <c r="N127" s="216">
        <f>ROUND(L127*K127,0)</f>
        <v>0</v>
      </c>
      <c r="O127" s="216"/>
      <c r="P127" s="216"/>
      <c r="Q127" s="216"/>
      <c r="R127" s="179"/>
      <c r="T127" s="217" t="s">
        <v>5</v>
      </c>
      <c r="U127" s="54" t="s">
        <v>49</v>
      </c>
      <c r="V127" s="45"/>
      <c r="W127" s="218">
        <f>V127*K127</f>
        <v>0</v>
      </c>
      <c r="X127" s="218">
        <v>7E-05</v>
      </c>
      <c r="Y127" s="218">
        <f>X127*K127</f>
        <v>0.004052999999999999</v>
      </c>
      <c r="Z127" s="218">
        <v>0</v>
      </c>
      <c r="AA127" s="219">
        <f>Z127*K127</f>
        <v>0</v>
      </c>
      <c r="AR127" s="20" t="s">
        <v>155</v>
      </c>
      <c r="AT127" s="20" t="s">
        <v>151</v>
      </c>
      <c r="AU127" s="20" t="s">
        <v>110</v>
      </c>
      <c r="AY127" s="20" t="s">
        <v>150</v>
      </c>
      <c r="BE127" s="134">
        <f>IF(U127="základní",N127,0)</f>
        <v>0</v>
      </c>
      <c r="BF127" s="134">
        <f>IF(U127="snížená",N127,0)</f>
        <v>0</v>
      </c>
      <c r="BG127" s="134">
        <f>IF(U127="zákl. přenesená",N127,0)</f>
        <v>0</v>
      </c>
      <c r="BH127" s="134">
        <f>IF(U127="sníž. přenesená",N127,0)</f>
        <v>0</v>
      </c>
      <c r="BI127" s="134">
        <f>IF(U127="nulová",N127,0)</f>
        <v>0</v>
      </c>
      <c r="BJ127" s="20" t="s">
        <v>11</v>
      </c>
      <c r="BK127" s="134">
        <f>ROUND(L127*K127,0)</f>
        <v>0</v>
      </c>
      <c r="BL127" s="20" t="s">
        <v>155</v>
      </c>
      <c r="BM127" s="20" t="s">
        <v>163</v>
      </c>
    </row>
    <row r="128" spans="2:65" s="1" customFormat="1" ht="25.5" customHeight="1">
      <c r="B128" s="175"/>
      <c r="C128" s="210" t="s">
        <v>164</v>
      </c>
      <c r="D128" s="210" t="s">
        <v>151</v>
      </c>
      <c r="E128" s="211" t="s">
        <v>165</v>
      </c>
      <c r="F128" s="212" t="s">
        <v>166</v>
      </c>
      <c r="G128" s="212"/>
      <c r="H128" s="212"/>
      <c r="I128" s="212"/>
      <c r="J128" s="213" t="s">
        <v>154</v>
      </c>
      <c r="K128" s="214">
        <v>57.9</v>
      </c>
      <c r="L128" s="215">
        <v>0</v>
      </c>
      <c r="M128" s="215"/>
      <c r="N128" s="216">
        <f>ROUND(L128*K128,0)</f>
        <v>0</v>
      </c>
      <c r="O128" s="216"/>
      <c r="P128" s="216"/>
      <c r="Q128" s="216"/>
      <c r="R128" s="179"/>
      <c r="T128" s="217" t="s">
        <v>5</v>
      </c>
      <c r="U128" s="54" t="s">
        <v>49</v>
      </c>
      <c r="V128" s="45"/>
      <c r="W128" s="218">
        <f>V128*K128</f>
        <v>0</v>
      </c>
      <c r="X128" s="218">
        <v>0.0075</v>
      </c>
      <c r="Y128" s="218">
        <f>X128*K128</f>
        <v>0.43424999999999997</v>
      </c>
      <c r="Z128" s="218">
        <v>0</v>
      </c>
      <c r="AA128" s="219">
        <f>Z128*K128</f>
        <v>0</v>
      </c>
      <c r="AR128" s="20" t="s">
        <v>155</v>
      </c>
      <c r="AT128" s="20" t="s">
        <v>151</v>
      </c>
      <c r="AU128" s="20" t="s">
        <v>110</v>
      </c>
      <c r="AY128" s="20" t="s">
        <v>150</v>
      </c>
      <c r="BE128" s="134">
        <f>IF(U128="základní",N128,0)</f>
        <v>0</v>
      </c>
      <c r="BF128" s="134">
        <f>IF(U128="snížená",N128,0)</f>
        <v>0</v>
      </c>
      <c r="BG128" s="134">
        <f>IF(U128="zákl. přenesená",N128,0)</f>
        <v>0</v>
      </c>
      <c r="BH128" s="134">
        <f>IF(U128="sníž. přenesená",N128,0)</f>
        <v>0</v>
      </c>
      <c r="BI128" s="134">
        <f>IF(U128="nulová",N128,0)</f>
        <v>0</v>
      </c>
      <c r="BJ128" s="20" t="s">
        <v>11</v>
      </c>
      <c r="BK128" s="134">
        <f>ROUND(L128*K128,0)</f>
        <v>0</v>
      </c>
      <c r="BL128" s="20" t="s">
        <v>155</v>
      </c>
      <c r="BM128" s="20" t="s">
        <v>167</v>
      </c>
    </row>
    <row r="129" spans="2:65" s="1" customFormat="1" ht="25.5" customHeight="1">
      <c r="B129" s="175"/>
      <c r="C129" s="210" t="s">
        <v>168</v>
      </c>
      <c r="D129" s="210" t="s">
        <v>151</v>
      </c>
      <c r="E129" s="211" t="s">
        <v>169</v>
      </c>
      <c r="F129" s="212" t="s">
        <v>170</v>
      </c>
      <c r="G129" s="212"/>
      <c r="H129" s="212"/>
      <c r="I129" s="212"/>
      <c r="J129" s="213" t="s">
        <v>154</v>
      </c>
      <c r="K129" s="214">
        <v>57.9</v>
      </c>
      <c r="L129" s="215">
        <v>0</v>
      </c>
      <c r="M129" s="215"/>
      <c r="N129" s="216">
        <f>ROUND(L129*K129,0)</f>
        <v>0</v>
      </c>
      <c r="O129" s="216"/>
      <c r="P129" s="216"/>
      <c r="Q129" s="216"/>
      <c r="R129" s="179"/>
      <c r="T129" s="217" t="s">
        <v>5</v>
      </c>
      <c r="U129" s="54" t="s">
        <v>49</v>
      </c>
      <c r="V129" s="45"/>
      <c r="W129" s="218">
        <f>V129*K129</f>
        <v>0</v>
      </c>
      <c r="X129" s="218">
        <v>0</v>
      </c>
      <c r="Y129" s="218">
        <f>X129*K129</f>
        <v>0</v>
      </c>
      <c r="Z129" s="218">
        <v>0.0025</v>
      </c>
      <c r="AA129" s="219">
        <f>Z129*K129</f>
        <v>0.14475</v>
      </c>
      <c r="AR129" s="20" t="s">
        <v>155</v>
      </c>
      <c r="AT129" s="20" t="s">
        <v>151</v>
      </c>
      <c r="AU129" s="20" t="s">
        <v>110</v>
      </c>
      <c r="AY129" s="20" t="s">
        <v>150</v>
      </c>
      <c r="BE129" s="134">
        <f>IF(U129="základní",N129,0)</f>
        <v>0</v>
      </c>
      <c r="BF129" s="134">
        <f>IF(U129="snížená",N129,0)</f>
        <v>0</v>
      </c>
      <c r="BG129" s="134">
        <f>IF(U129="zákl. přenesená",N129,0)</f>
        <v>0</v>
      </c>
      <c r="BH129" s="134">
        <f>IF(U129="sníž. přenesená",N129,0)</f>
        <v>0</v>
      </c>
      <c r="BI129" s="134">
        <f>IF(U129="nulová",N129,0)</f>
        <v>0</v>
      </c>
      <c r="BJ129" s="20" t="s">
        <v>11</v>
      </c>
      <c r="BK129" s="134">
        <f>ROUND(L129*K129,0)</f>
        <v>0</v>
      </c>
      <c r="BL129" s="20" t="s">
        <v>155</v>
      </c>
      <c r="BM129" s="20" t="s">
        <v>171</v>
      </c>
    </row>
    <row r="130" spans="2:65" s="1" customFormat="1" ht="16.5" customHeight="1">
      <c r="B130" s="175"/>
      <c r="C130" s="210" t="s">
        <v>172</v>
      </c>
      <c r="D130" s="210" t="s">
        <v>151</v>
      </c>
      <c r="E130" s="211" t="s">
        <v>173</v>
      </c>
      <c r="F130" s="212" t="s">
        <v>174</v>
      </c>
      <c r="G130" s="212"/>
      <c r="H130" s="212"/>
      <c r="I130" s="212"/>
      <c r="J130" s="213" t="s">
        <v>154</v>
      </c>
      <c r="K130" s="214">
        <v>57.9</v>
      </c>
      <c r="L130" s="215">
        <v>0</v>
      </c>
      <c r="M130" s="215"/>
      <c r="N130" s="216">
        <f>ROUND(L130*K130,0)</f>
        <v>0</v>
      </c>
      <c r="O130" s="216"/>
      <c r="P130" s="216"/>
      <c r="Q130" s="216"/>
      <c r="R130" s="179"/>
      <c r="T130" s="217" t="s">
        <v>5</v>
      </c>
      <c r="U130" s="54" t="s">
        <v>49</v>
      </c>
      <c r="V130" s="45"/>
      <c r="W130" s="218">
        <f>V130*K130</f>
        <v>0</v>
      </c>
      <c r="X130" s="218">
        <v>0.0003</v>
      </c>
      <c r="Y130" s="218">
        <f>X130*K130</f>
        <v>0.017369999999999997</v>
      </c>
      <c r="Z130" s="218">
        <v>0</v>
      </c>
      <c r="AA130" s="219">
        <f>Z130*K130</f>
        <v>0</v>
      </c>
      <c r="AR130" s="20" t="s">
        <v>155</v>
      </c>
      <c r="AT130" s="20" t="s">
        <v>151</v>
      </c>
      <c r="AU130" s="20" t="s">
        <v>110</v>
      </c>
      <c r="AY130" s="20" t="s">
        <v>150</v>
      </c>
      <c r="BE130" s="134">
        <f>IF(U130="základní",N130,0)</f>
        <v>0</v>
      </c>
      <c r="BF130" s="134">
        <f>IF(U130="snížená",N130,0)</f>
        <v>0</v>
      </c>
      <c r="BG130" s="134">
        <f>IF(U130="zákl. přenesená",N130,0)</f>
        <v>0</v>
      </c>
      <c r="BH130" s="134">
        <f>IF(U130="sníž. přenesená",N130,0)</f>
        <v>0</v>
      </c>
      <c r="BI130" s="134">
        <f>IF(U130="nulová",N130,0)</f>
        <v>0</v>
      </c>
      <c r="BJ130" s="20" t="s">
        <v>11</v>
      </c>
      <c r="BK130" s="134">
        <f>ROUND(L130*K130,0)</f>
        <v>0</v>
      </c>
      <c r="BL130" s="20" t="s">
        <v>155</v>
      </c>
      <c r="BM130" s="20" t="s">
        <v>175</v>
      </c>
    </row>
    <row r="131" spans="2:65" s="1" customFormat="1" ht="25.5" customHeight="1">
      <c r="B131" s="175"/>
      <c r="C131" s="220" t="s">
        <v>176</v>
      </c>
      <c r="D131" s="220" t="s">
        <v>177</v>
      </c>
      <c r="E131" s="221" t="s">
        <v>178</v>
      </c>
      <c r="F131" s="222" t="s">
        <v>179</v>
      </c>
      <c r="G131" s="222"/>
      <c r="H131" s="222"/>
      <c r="I131" s="222"/>
      <c r="J131" s="223" t="s">
        <v>154</v>
      </c>
      <c r="K131" s="224">
        <v>63.69</v>
      </c>
      <c r="L131" s="225">
        <v>0</v>
      </c>
      <c r="M131" s="225"/>
      <c r="N131" s="226">
        <f>ROUND(L131*K131,0)</f>
        <v>0</v>
      </c>
      <c r="O131" s="216"/>
      <c r="P131" s="216"/>
      <c r="Q131" s="216"/>
      <c r="R131" s="179"/>
      <c r="T131" s="217" t="s">
        <v>5</v>
      </c>
      <c r="U131" s="54" t="s">
        <v>49</v>
      </c>
      <c r="V131" s="45"/>
      <c r="W131" s="218">
        <f>V131*K131</f>
        <v>0</v>
      </c>
      <c r="X131" s="218">
        <v>0.00264</v>
      </c>
      <c r="Y131" s="218">
        <f>X131*K131</f>
        <v>0.1681416</v>
      </c>
      <c r="Z131" s="218">
        <v>0</v>
      </c>
      <c r="AA131" s="219">
        <f>Z131*K131</f>
        <v>0</v>
      </c>
      <c r="AR131" s="20" t="s">
        <v>180</v>
      </c>
      <c r="AT131" s="20" t="s">
        <v>177</v>
      </c>
      <c r="AU131" s="20" t="s">
        <v>110</v>
      </c>
      <c r="AY131" s="20" t="s">
        <v>150</v>
      </c>
      <c r="BE131" s="134">
        <f>IF(U131="základní",N131,0)</f>
        <v>0</v>
      </c>
      <c r="BF131" s="134">
        <f>IF(U131="snížená",N131,0)</f>
        <v>0</v>
      </c>
      <c r="BG131" s="134">
        <f>IF(U131="zákl. přenesená",N131,0)</f>
        <v>0</v>
      </c>
      <c r="BH131" s="134">
        <f>IF(U131="sníž. přenesená",N131,0)</f>
        <v>0</v>
      </c>
      <c r="BI131" s="134">
        <f>IF(U131="nulová",N131,0)</f>
        <v>0</v>
      </c>
      <c r="BJ131" s="20" t="s">
        <v>11</v>
      </c>
      <c r="BK131" s="134">
        <f>ROUND(L131*K131,0)</f>
        <v>0</v>
      </c>
      <c r="BL131" s="20" t="s">
        <v>155</v>
      </c>
      <c r="BM131" s="20" t="s">
        <v>181</v>
      </c>
    </row>
    <row r="132" spans="2:65" s="1" customFormat="1" ht="25.5" customHeight="1">
      <c r="B132" s="175"/>
      <c r="C132" s="210" t="s">
        <v>182</v>
      </c>
      <c r="D132" s="210" t="s">
        <v>151</v>
      </c>
      <c r="E132" s="211" t="s">
        <v>183</v>
      </c>
      <c r="F132" s="212" t="s">
        <v>184</v>
      </c>
      <c r="G132" s="212"/>
      <c r="H132" s="212"/>
      <c r="I132" s="212"/>
      <c r="J132" s="213" t="s">
        <v>185</v>
      </c>
      <c r="K132" s="214">
        <v>35.2</v>
      </c>
      <c r="L132" s="215">
        <v>0</v>
      </c>
      <c r="M132" s="215"/>
      <c r="N132" s="216">
        <f>ROUND(L132*K132,0)</f>
        <v>0</v>
      </c>
      <c r="O132" s="216"/>
      <c r="P132" s="216"/>
      <c r="Q132" s="216"/>
      <c r="R132" s="179"/>
      <c r="T132" s="217" t="s">
        <v>5</v>
      </c>
      <c r="U132" s="54" t="s">
        <v>49</v>
      </c>
      <c r="V132" s="45"/>
      <c r="W132" s="218">
        <f>V132*K132</f>
        <v>0</v>
      </c>
      <c r="X132" s="218">
        <v>0</v>
      </c>
      <c r="Y132" s="218">
        <f>X132*K132</f>
        <v>0</v>
      </c>
      <c r="Z132" s="218">
        <v>0</v>
      </c>
      <c r="AA132" s="219">
        <f>Z132*K132</f>
        <v>0</v>
      </c>
      <c r="AR132" s="20" t="s">
        <v>155</v>
      </c>
      <c r="AT132" s="20" t="s">
        <v>151</v>
      </c>
      <c r="AU132" s="20" t="s">
        <v>110</v>
      </c>
      <c r="AY132" s="20" t="s">
        <v>150</v>
      </c>
      <c r="BE132" s="134">
        <f>IF(U132="základní",N132,0)</f>
        <v>0</v>
      </c>
      <c r="BF132" s="134">
        <f>IF(U132="snížená",N132,0)</f>
        <v>0</v>
      </c>
      <c r="BG132" s="134">
        <f>IF(U132="zákl. přenesená",N132,0)</f>
        <v>0</v>
      </c>
      <c r="BH132" s="134">
        <f>IF(U132="sníž. přenesená",N132,0)</f>
        <v>0</v>
      </c>
      <c r="BI132" s="134">
        <f>IF(U132="nulová",N132,0)</f>
        <v>0</v>
      </c>
      <c r="BJ132" s="20" t="s">
        <v>11</v>
      </c>
      <c r="BK132" s="134">
        <f>ROUND(L132*K132,0)</f>
        <v>0</v>
      </c>
      <c r="BL132" s="20" t="s">
        <v>155</v>
      </c>
      <c r="BM132" s="20" t="s">
        <v>186</v>
      </c>
    </row>
    <row r="133" spans="2:65" s="1" customFormat="1" ht="25.5" customHeight="1">
      <c r="B133" s="175"/>
      <c r="C133" s="210" t="s">
        <v>187</v>
      </c>
      <c r="D133" s="210" t="s">
        <v>151</v>
      </c>
      <c r="E133" s="211" t="s">
        <v>188</v>
      </c>
      <c r="F133" s="212" t="s">
        <v>189</v>
      </c>
      <c r="G133" s="212"/>
      <c r="H133" s="212"/>
      <c r="I133" s="212"/>
      <c r="J133" s="213" t="s">
        <v>185</v>
      </c>
      <c r="K133" s="214">
        <v>30.7</v>
      </c>
      <c r="L133" s="215">
        <v>0</v>
      </c>
      <c r="M133" s="215"/>
      <c r="N133" s="216">
        <f>ROUND(L133*K133,0)</f>
        <v>0</v>
      </c>
      <c r="O133" s="216"/>
      <c r="P133" s="216"/>
      <c r="Q133" s="216"/>
      <c r="R133" s="179"/>
      <c r="T133" s="217" t="s">
        <v>5</v>
      </c>
      <c r="U133" s="54" t="s">
        <v>49</v>
      </c>
      <c r="V133" s="45"/>
      <c r="W133" s="218">
        <f>V133*K133</f>
        <v>0</v>
      </c>
      <c r="X133" s="218">
        <v>1E-05</v>
      </c>
      <c r="Y133" s="218">
        <f>X133*K133</f>
        <v>0.00030700000000000004</v>
      </c>
      <c r="Z133" s="218">
        <v>0</v>
      </c>
      <c r="AA133" s="219">
        <f>Z133*K133</f>
        <v>0</v>
      </c>
      <c r="AR133" s="20" t="s">
        <v>155</v>
      </c>
      <c r="AT133" s="20" t="s">
        <v>151</v>
      </c>
      <c r="AU133" s="20" t="s">
        <v>110</v>
      </c>
      <c r="AY133" s="20" t="s">
        <v>150</v>
      </c>
      <c r="BE133" s="134">
        <f>IF(U133="základní",N133,0)</f>
        <v>0</v>
      </c>
      <c r="BF133" s="134">
        <f>IF(U133="snížená",N133,0)</f>
        <v>0</v>
      </c>
      <c r="BG133" s="134">
        <f>IF(U133="zákl. přenesená",N133,0)</f>
        <v>0</v>
      </c>
      <c r="BH133" s="134">
        <f>IF(U133="sníž. přenesená",N133,0)</f>
        <v>0</v>
      </c>
      <c r="BI133" s="134">
        <f>IF(U133="nulová",N133,0)</f>
        <v>0</v>
      </c>
      <c r="BJ133" s="20" t="s">
        <v>11</v>
      </c>
      <c r="BK133" s="134">
        <f>ROUND(L133*K133,0)</f>
        <v>0</v>
      </c>
      <c r="BL133" s="20" t="s">
        <v>155</v>
      </c>
      <c r="BM133" s="20" t="s">
        <v>190</v>
      </c>
    </row>
    <row r="134" spans="2:65" s="1" customFormat="1" ht="16.5" customHeight="1">
      <c r="B134" s="175"/>
      <c r="C134" s="220" t="s">
        <v>29</v>
      </c>
      <c r="D134" s="220" t="s">
        <v>177</v>
      </c>
      <c r="E134" s="221" t="s">
        <v>191</v>
      </c>
      <c r="F134" s="222" t="s">
        <v>192</v>
      </c>
      <c r="G134" s="222"/>
      <c r="H134" s="222"/>
      <c r="I134" s="222"/>
      <c r="J134" s="223" t="s">
        <v>185</v>
      </c>
      <c r="K134" s="224">
        <v>31.314</v>
      </c>
      <c r="L134" s="225">
        <v>0</v>
      </c>
      <c r="M134" s="225"/>
      <c r="N134" s="226">
        <f>ROUND(L134*K134,0)</f>
        <v>0</v>
      </c>
      <c r="O134" s="216"/>
      <c r="P134" s="216"/>
      <c r="Q134" s="216"/>
      <c r="R134" s="179"/>
      <c r="T134" s="217" t="s">
        <v>5</v>
      </c>
      <c r="U134" s="54" t="s">
        <v>49</v>
      </c>
      <c r="V134" s="45"/>
      <c r="W134" s="218">
        <f>V134*K134</f>
        <v>0</v>
      </c>
      <c r="X134" s="218">
        <v>0.00022</v>
      </c>
      <c r="Y134" s="218">
        <f>X134*K134</f>
        <v>0.0068890800000000006</v>
      </c>
      <c r="Z134" s="218">
        <v>0</v>
      </c>
      <c r="AA134" s="219">
        <f>Z134*K134</f>
        <v>0</v>
      </c>
      <c r="AR134" s="20" t="s">
        <v>180</v>
      </c>
      <c r="AT134" s="20" t="s">
        <v>177</v>
      </c>
      <c r="AU134" s="20" t="s">
        <v>110</v>
      </c>
      <c r="AY134" s="20" t="s">
        <v>150</v>
      </c>
      <c r="BE134" s="134">
        <f>IF(U134="základní",N134,0)</f>
        <v>0</v>
      </c>
      <c r="BF134" s="134">
        <f>IF(U134="snížená",N134,0)</f>
        <v>0</v>
      </c>
      <c r="BG134" s="134">
        <f>IF(U134="zákl. přenesená",N134,0)</f>
        <v>0</v>
      </c>
      <c r="BH134" s="134">
        <f>IF(U134="sníž. přenesená",N134,0)</f>
        <v>0</v>
      </c>
      <c r="BI134" s="134">
        <f>IF(U134="nulová",N134,0)</f>
        <v>0</v>
      </c>
      <c r="BJ134" s="20" t="s">
        <v>11</v>
      </c>
      <c r="BK134" s="134">
        <f>ROUND(L134*K134,0)</f>
        <v>0</v>
      </c>
      <c r="BL134" s="20" t="s">
        <v>155</v>
      </c>
      <c r="BM134" s="20" t="s">
        <v>193</v>
      </c>
    </row>
    <row r="135" spans="2:65" s="1" customFormat="1" ht="25.5" customHeight="1">
      <c r="B135" s="175"/>
      <c r="C135" s="210" t="s">
        <v>194</v>
      </c>
      <c r="D135" s="210" t="s">
        <v>151</v>
      </c>
      <c r="E135" s="211" t="s">
        <v>195</v>
      </c>
      <c r="F135" s="212" t="s">
        <v>196</v>
      </c>
      <c r="G135" s="212"/>
      <c r="H135" s="212"/>
      <c r="I135" s="212"/>
      <c r="J135" s="213" t="s">
        <v>154</v>
      </c>
      <c r="K135" s="214">
        <v>57.9</v>
      </c>
      <c r="L135" s="215">
        <v>0</v>
      </c>
      <c r="M135" s="215"/>
      <c r="N135" s="216">
        <f>ROUND(L135*K135,0)</f>
        <v>0</v>
      </c>
      <c r="O135" s="216"/>
      <c r="P135" s="216"/>
      <c r="Q135" s="216"/>
      <c r="R135" s="179"/>
      <c r="T135" s="217" t="s">
        <v>5</v>
      </c>
      <c r="U135" s="54" t="s">
        <v>49</v>
      </c>
      <c r="V135" s="45"/>
      <c r="W135" s="218">
        <f>V135*K135</f>
        <v>0</v>
      </c>
      <c r="X135" s="218">
        <v>0</v>
      </c>
      <c r="Y135" s="218">
        <f>X135*K135</f>
        <v>0</v>
      </c>
      <c r="Z135" s="218">
        <v>0</v>
      </c>
      <c r="AA135" s="219">
        <f>Z135*K135</f>
        <v>0</v>
      </c>
      <c r="AR135" s="20" t="s">
        <v>155</v>
      </c>
      <c r="AT135" s="20" t="s">
        <v>151</v>
      </c>
      <c r="AU135" s="20" t="s">
        <v>110</v>
      </c>
      <c r="AY135" s="20" t="s">
        <v>150</v>
      </c>
      <c r="BE135" s="134">
        <f>IF(U135="základní",N135,0)</f>
        <v>0</v>
      </c>
      <c r="BF135" s="134">
        <f>IF(U135="snížená",N135,0)</f>
        <v>0</v>
      </c>
      <c r="BG135" s="134">
        <f>IF(U135="zákl. přenesená",N135,0)</f>
        <v>0</v>
      </c>
      <c r="BH135" s="134">
        <f>IF(U135="sníž. přenesená",N135,0)</f>
        <v>0</v>
      </c>
      <c r="BI135" s="134">
        <f>IF(U135="nulová",N135,0)</f>
        <v>0</v>
      </c>
      <c r="BJ135" s="20" t="s">
        <v>11</v>
      </c>
      <c r="BK135" s="134">
        <f>ROUND(L135*K135,0)</f>
        <v>0</v>
      </c>
      <c r="BL135" s="20" t="s">
        <v>155</v>
      </c>
      <c r="BM135" s="20" t="s">
        <v>197</v>
      </c>
    </row>
    <row r="136" spans="2:65" s="1" customFormat="1" ht="25.5" customHeight="1">
      <c r="B136" s="175"/>
      <c r="C136" s="210" t="s">
        <v>198</v>
      </c>
      <c r="D136" s="210" t="s">
        <v>151</v>
      </c>
      <c r="E136" s="211" t="s">
        <v>199</v>
      </c>
      <c r="F136" s="212" t="s">
        <v>200</v>
      </c>
      <c r="G136" s="212"/>
      <c r="H136" s="212"/>
      <c r="I136" s="212"/>
      <c r="J136" s="213" t="s">
        <v>201</v>
      </c>
      <c r="K136" s="227">
        <v>0</v>
      </c>
      <c r="L136" s="215">
        <v>0</v>
      </c>
      <c r="M136" s="215"/>
      <c r="N136" s="216">
        <f>ROUND(L136*K136,0)</f>
        <v>0</v>
      </c>
      <c r="O136" s="216"/>
      <c r="P136" s="216"/>
      <c r="Q136" s="216"/>
      <c r="R136" s="179"/>
      <c r="T136" s="217" t="s">
        <v>5</v>
      </c>
      <c r="U136" s="54" t="s">
        <v>49</v>
      </c>
      <c r="V136" s="45"/>
      <c r="W136" s="218">
        <f>V136*K136</f>
        <v>0</v>
      </c>
      <c r="X136" s="218">
        <v>0</v>
      </c>
      <c r="Y136" s="218">
        <f>X136*K136</f>
        <v>0</v>
      </c>
      <c r="Z136" s="218">
        <v>0</v>
      </c>
      <c r="AA136" s="219">
        <f>Z136*K136</f>
        <v>0</v>
      </c>
      <c r="AR136" s="20" t="s">
        <v>155</v>
      </c>
      <c r="AT136" s="20" t="s">
        <v>151</v>
      </c>
      <c r="AU136" s="20" t="s">
        <v>110</v>
      </c>
      <c r="AY136" s="20" t="s">
        <v>150</v>
      </c>
      <c r="BE136" s="134">
        <f>IF(U136="základní",N136,0)</f>
        <v>0</v>
      </c>
      <c r="BF136" s="134">
        <f>IF(U136="snížená",N136,0)</f>
        <v>0</v>
      </c>
      <c r="BG136" s="134">
        <f>IF(U136="zákl. přenesená",N136,0)</f>
        <v>0</v>
      </c>
      <c r="BH136" s="134">
        <f>IF(U136="sníž. přenesená",N136,0)</f>
        <v>0</v>
      </c>
      <c r="BI136" s="134">
        <f>IF(U136="nulová",N136,0)</f>
        <v>0</v>
      </c>
      <c r="BJ136" s="20" t="s">
        <v>11</v>
      </c>
      <c r="BK136" s="134">
        <f>ROUND(L136*K136,0)</f>
        <v>0</v>
      </c>
      <c r="BL136" s="20" t="s">
        <v>155</v>
      </c>
      <c r="BM136" s="20" t="s">
        <v>202</v>
      </c>
    </row>
    <row r="137" spans="2:63" s="9" customFormat="1" ht="29.85" customHeight="1">
      <c r="B137" s="197"/>
      <c r="C137" s="198"/>
      <c r="D137" s="207" t="s">
        <v>122</v>
      </c>
      <c r="E137" s="207"/>
      <c r="F137" s="207"/>
      <c r="G137" s="207"/>
      <c r="H137" s="207"/>
      <c r="I137" s="207"/>
      <c r="J137" s="207"/>
      <c r="K137" s="207"/>
      <c r="L137" s="207"/>
      <c r="M137" s="207"/>
      <c r="N137" s="228">
        <f>BK137</f>
        <v>0</v>
      </c>
      <c r="O137" s="229"/>
      <c r="P137" s="229"/>
      <c r="Q137" s="229"/>
      <c r="R137" s="200"/>
      <c r="T137" s="201"/>
      <c r="U137" s="198"/>
      <c r="V137" s="198"/>
      <c r="W137" s="202">
        <f>SUM(W138:W140)</f>
        <v>0</v>
      </c>
      <c r="X137" s="198"/>
      <c r="Y137" s="202">
        <f>SUM(Y138:Y140)</f>
        <v>0.012</v>
      </c>
      <c r="Z137" s="198"/>
      <c r="AA137" s="203">
        <f>SUM(AA138:AA140)</f>
        <v>0</v>
      </c>
      <c r="AR137" s="204" t="s">
        <v>110</v>
      </c>
      <c r="AT137" s="205" t="s">
        <v>83</v>
      </c>
      <c r="AU137" s="205" t="s">
        <v>11</v>
      </c>
      <c r="AY137" s="204" t="s">
        <v>150</v>
      </c>
      <c r="BK137" s="206">
        <f>SUM(BK138:BK140)</f>
        <v>0</v>
      </c>
    </row>
    <row r="138" spans="2:65" s="1" customFormat="1" ht="38.25" customHeight="1">
      <c r="B138" s="175"/>
      <c r="C138" s="210" t="s">
        <v>203</v>
      </c>
      <c r="D138" s="210" t="s">
        <v>151</v>
      </c>
      <c r="E138" s="211" t="s">
        <v>204</v>
      </c>
      <c r="F138" s="212" t="s">
        <v>205</v>
      </c>
      <c r="G138" s="212"/>
      <c r="H138" s="212"/>
      <c r="I138" s="212"/>
      <c r="J138" s="213" t="s">
        <v>206</v>
      </c>
      <c r="K138" s="214">
        <v>24</v>
      </c>
      <c r="L138" s="215">
        <v>0</v>
      </c>
      <c r="M138" s="215"/>
      <c r="N138" s="216">
        <f>ROUND(L138*K138,0)</f>
        <v>0</v>
      </c>
      <c r="O138" s="216"/>
      <c r="P138" s="216"/>
      <c r="Q138" s="216"/>
      <c r="R138" s="179"/>
      <c r="T138" s="217" t="s">
        <v>5</v>
      </c>
      <c r="U138" s="54" t="s">
        <v>49</v>
      </c>
      <c r="V138" s="45"/>
      <c r="W138" s="218">
        <f>V138*K138</f>
        <v>0</v>
      </c>
      <c r="X138" s="218">
        <v>0</v>
      </c>
      <c r="Y138" s="218">
        <f>X138*K138</f>
        <v>0</v>
      </c>
      <c r="Z138" s="218">
        <v>0</v>
      </c>
      <c r="AA138" s="219">
        <f>Z138*K138</f>
        <v>0</v>
      </c>
      <c r="AR138" s="20" t="s">
        <v>155</v>
      </c>
      <c r="AT138" s="20" t="s">
        <v>151</v>
      </c>
      <c r="AU138" s="20" t="s">
        <v>110</v>
      </c>
      <c r="AY138" s="20" t="s">
        <v>150</v>
      </c>
      <c r="BE138" s="134">
        <f>IF(U138="základní",N138,0)</f>
        <v>0</v>
      </c>
      <c r="BF138" s="134">
        <f>IF(U138="snížená",N138,0)</f>
        <v>0</v>
      </c>
      <c r="BG138" s="134">
        <f>IF(U138="zákl. přenesená",N138,0)</f>
        <v>0</v>
      </c>
      <c r="BH138" s="134">
        <f>IF(U138="sníž. přenesená",N138,0)</f>
        <v>0</v>
      </c>
      <c r="BI138" s="134">
        <f>IF(U138="nulová",N138,0)</f>
        <v>0</v>
      </c>
      <c r="BJ138" s="20" t="s">
        <v>11</v>
      </c>
      <c r="BK138" s="134">
        <f>ROUND(L138*K138,0)</f>
        <v>0</v>
      </c>
      <c r="BL138" s="20" t="s">
        <v>155</v>
      </c>
      <c r="BM138" s="20" t="s">
        <v>207</v>
      </c>
    </row>
    <row r="139" spans="2:65" s="1" customFormat="1" ht="16.5" customHeight="1">
      <c r="B139" s="175"/>
      <c r="C139" s="220" t="s">
        <v>208</v>
      </c>
      <c r="D139" s="220" t="s">
        <v>177</v>
      </c>
      <c r="E139" s="221" t="s">
        <v>209</v>
      </c>
      <c r="F139" s="222" t="s">
        <v>210</v>
      </c>
      <c r="G139" s="222"/>
      <c r="H139" s="222"/>
      <c r="I139" s="222"/>
      <c r="J139" s="223" t="s">
        <v>211</v>
      </c>
      <c r="K139" s="224">
        <v>2</v>
      </c>
      <c r="L139" s="225">
        <v>0</v>
      </c>
      <c r="M139" s="225"/>
      <c r="N139" s="226">
        <f>ROUND(L139*K139,0)</f>
        <v>0</v>
      </c>
      <c r="O139" s="216"/>
      <c r="P139" s="216"/>
      <c r="Q139" s="216"/>
      <c r="R139" s="179"/>
      <c r="T139" s="217" t="s">
        <v>5</v>
      </c>
      <c r="U139" s="54" t="s">
        <v>49</v>
      </c>
      <c r="V139" s="45"/>
      <c r="W139" s="218">
        <f>V139*K139</f>
        <v>0</v>
      </c>
      <c r="X139" s="218">
        <v>0.001</v>
      </c>
      <c r="Y139" s="218">
        <f>X139*K139</f>
        <v>0.002</v>
      </c>
      <c r="Z139" s="218">
        <v>0</v>
      </c>
      <c r="AA139" s="219">
        <f>Z139*K139</f>
        <v>0</v>
      </c>
      <c r="AR139" s="20" t="s">
        <v>180</v>
      </c>
      <c r="AT139" s="20" t="s">
        <v>177</v>
      </c>
      <c r="AU139" s="20" t="s">
        <v>110</v>
      </c>
      <c r="AY139" s="20" t="s">
        <v>150</v>
      </c>
      <c r="BE139" s="134">
        <f>IF(U139="základní",N139,0)</f>
        <v>0</v>
      </c>
      <c r="BF139" s="134">
        <f>IF(U139="snížená",N139,0)</f>
        <v>0</v>
      </c>
      <c r="BG139" s="134">
        <f>IF(U139="zákl. přenesená",N139,0)</f>
        <v>0</v>
      </c>
      <c r="BH139" s="134">
        <f>IF(U139="sníž. přenesená",N139,0)</f>
        <v>0</v>
      </c>
      <c r="BI139" s="134">
        <f>IF(U139="nulová",N139,0)</f>
        <v>0</v>
      </c>
      <c r="BJ139" s="20" t="s">
        <v>11</v>
      </c>
      <c r="BK139" s="134">
        <f>ROUND(L139*K139,0)</f>
        <v>0</v>
      </c>
      <c r="BL139" s="20" t="s">
        <v>155</v>
      </c>
      <c r="BM139" s="20" t="s">
        <v>212</v>
      </c>
    </row>
    <row r="140" spans="2:65" s="1" customFormat="1" ht="25.5" customHeight="1">
      <c r="B140" s="175"/>
      <c r="C140" s="220" t="s">
        <v>12</v>
      </c>
      <c r="D140" s="220" t="s">
        <v>177</v>
      </c>
      <c r="E140" s="221" t="s">
        <v>213</v>
      </c>
      <c r="F140" s="222" t="s">
        <v>214</v>
      </c>
      <c r="G140" s="222"/>
      <c r="H140" s="222"/>
      <c r="I140" s="222"/>
      <c r="J140" s="223" t="s">
        <v>215</v>
      </c>
      <c r="K140" s="224">
        <v>10</v>
      </c>
      <c r="L140" s="225">
        <v>0</v>
      </c>
      <c r="M140" s="225"/>
      <c r="N140" s="226">
        <f>ROUND(L140*K140,0)</f>
        <v>0</v>
      </c>
      <c r="O140" s="216"/>
      <c r="P140" s="216"/>
      <c r="Q140" s="216"/>
      <c r="R140" s="179"/>
      <c r="T140" s="217" t="s">
        <v>5</v>
      </c>
      <c r="U140" s="54" t="s">
        <v>49</v>
      </c>
      <c r="V140" s="45"/>
      <c r="W140" s="218">
        <f>V140*K140</f>
        <v>0</v>
      </c>
      <c r="X140" s="218">
        <v>0.001</v>
      </c>
      <c r="Y140" s="218">
        <f>X140*K140</f>
        <v>0.01</v>
      </c>
      <c r="Z140" s="218">
        <v>0</v>
      </c>
      <c r="AA140" s="219">
        <f>Z140*K140</f>
        <v>0</v>
      </c>
      <c r="AR140" s="20" t="s">
        <v>180</v>
      </c>
      <c r="AT140" s="20" t="s">
        <v>177</v>
      </c>
      <c r="AU140" s="20" t="s">
        <v>110</v>
      </c>
      <c r="AY140" s="20" t="s">
        <v>150</v>
      </c>
      <c r="BE140" s="134">
        <f>IF(U140="základní",N140,0)</f>
        <v>0</v>
      </c>
      <c r="BF140" s="134">
        <f>IF(U140="snížená",N140,0)</f>
        <v>0</v>
      </c>
      <c r="BG140" s="134">
        <f>IF(U140="zákl. přenesená",N140,0)</f>
        <v>0</v>
      </c>
      <c r="BH140" s="134">
        <f>IF(U140="sníž. přenesená",N140,0)</f>
        <v>0</v>
      </c>
      <c r="BI140" s="134">
        <f>IF(U140="nulová",N140,0)</f>
        <v>0</v>
      </c>
      <c r="BJ140" s="20" t="s">
        <v>11</v>
      </c>
      <c r="BK140" s="134">
        <f>ROUND(L140*K140,0)</f>
        <v>0</v>
      </c>
      <c r="BL140" s="20" t="s">
        <v>155</v>
      </c>
      <c r="BM140" s="20" t="s">
        <v>216</v>
      </c>
    </row>
    <row r="141" spans="2:63" s="9" customFormat="1" ht="29.85" customHeight="1">
      <c r="B141" s="197"/>
      <c r="C141" s="198"/>
      <c r="D141" s="207" t="s">
        <v>123</v>
      </c>
      <c r="E141" s="207"/>
      <c r="F141" s="207"/>
      <c r="G141" s="207"/>
      <c r="H141" s="207"/>
      <c r="I141" s="207"/>
      <c r="J141" s="207"/>
      <c r="K141" s="207"/>
      <c r="L141" s="207"/>
      <c r="M141" s="207"/>
      <c r="N141" s="228">
        <f>BK141</f>
        <v>0</v>
      </c>
      <c r="O141" s="229"/>
      <c r="P141" s="229"/>
      <c r="Q141" s="229"/>
      <c r="R141" s="200"/>
      <c r="T141" s="201"/>
      <c r="U141" s="198"/>
      <c r="V141" s="198"/>
      <c r="W141" s="202">
        <f>SUM(W142:W152)</f>
        <v>0</v>
      </c>
      <c r="X141" s="198"/>
      <c r="Y141" s="202">
        <f>SUM(Y142:Y152)</f>
        <v>0.253116</v>
      </c>
      <c r="Z141" s="198"/>
      <c r="AA141" s="203">
        <f>SUM(AA142:AA152)</f>
        <v>0.0477493</v>
      </c>
      <c r="AR141" s="204" t="s">
        <v>110</v>
      </c>
      <c r="AT141" s="205" t="s">
        <v>83</v>
      </c>
      <c r="AU141" s="205" t="s">
        <v>11</v>
      </c>
      <c r="AY141" s="204" t="s">
        <v>150</v>
      </c>
      <c r="BK141" s="206">
        <f>SUM(BK142:BK152)</f>
        <v>0</v>
      </c>
    </row>
    <row r="142" spans="2:65" s="1" customFormat="1" ht="25.5" customHeight="1">
      <c r="B142" s="175"/>
      <c r="C142" s="210" t="s">
        <v>155</v>
      </c>
      <c r="D142" s="210" t="s">
        <v>151</v>
      </c>
      <c r="E142" s="211" t="s">
        <v>217</v>
      </c>
      <c r="F142" s="212" t="s">
        <v>218</v>
      </c>
      <c r="G142" s="212"/>
      <c r="H142" s="212"/>
      <c r="I142" s="212"/>
      <c r="J142" s="213" t="s">
        <v>154</v>
      </c>
      <c r="K142" s="214">
        <v>154.03</v>
      </c>
      <c r="L142" s="215">
        <v>0</v>
      </c>
      <c r="M142" s="215"/>
      <c r="N142" s="216">
        <f>ROUND(L142*K142,0)</f>
        <v>0</v>
      </c>
      <c r="O142" s="216"/>
      <c r="P142" s="216"/>
      <c r="Q142" s="216"/>
      <c r="R142" s="179"/>
      <c r="T142" s="217" t="s">
        <v>5</v>
      </c>
      <c r="U142" s="54" t="s">
        <v>49</v>
      </c>
      <c r="V142" s="45"/>
      <c r="W142" s="218">
        <f>V142*K142</f>
        <v>0</v>
      </c>
      <c r="X142" s="218">
        <v>0.001</v>
      </c>
      <c r="Y142" s="218">
        <f>X142*K142</f>
        <v>0.15403</v>
      </c>
      <c r="Z142" s="218">
        <v>0.00031</v>
      </c>
      <c r="AA142" s="219">
        <f>Z142*K142</f>
        <v>0.0477493</v>
      </c>
      <c r="AR142" s="20" t="s">
        <v>155</v>
      </c>
      <c r="AT142" s="20" t="s">
        <v>151</v>
      </c>
      <c r="AU142" s="20" t="s">
        <v>110</v>
      </c>
      <c r="AY142" s="20" t="s">
        <v>150</v>
      </c>
      <c r="BE142" s="134">
        <f>IF(U142="základní",N142,0)</f>
        <v>0</v>
      </c>
      <c r="BF142" s="134">
        <f>IF(U142="snížená",N142,0)</f>
        <v>0</v>
      </c>
      <c r="BG142" s="134">
        <f>IF(U142="zákl. přenesená",N142,0)</f>
        <v>0</v>
      </c>
      <c r="BH142" s="134">
        <f>IF(U142="sníž. přenesená",N142,0)</f>
        <v>0</v>
      </c>
      <c r="BI142" s="134">
        <f>IF(U142="nulová",N142,0)</f>
        <v>0</v>
      </c>
      <c r="BJ142" s="20" t="s">
        <v>11</v>
      </c>
      <c r="BK142" s="134">
        <f>ROUND(L142*K142,0)</f>
        <v>0</v>
      </c>
      <c r="BL142" s="20" t="s">
        <v>155</v>
      </c>
      <c r="BM142" s="20" t="s">
        <v>219</v>
      </c>
    </row>
    <row r="143" spans="2:65" s="1" customFormat="1" ht="38.25" customHeight="1">
      <c r="B143" s="175"/>
      <c r="C143" s="210" t="s">
        <v>220</v>
      </c>
      <c r="D143" s="210" t="s">
        <v>151</v>
      </c>
      <c r="E143" s="211" t="s">
        <v>221</v>
      </c>
      <c r="F143" s="212" t="s">
        <v>222</v>
      </c>
      <c r="G143" s="212"/>
      <c r="H143" s="212"/>
      <c r="I143" s="212"/>
      <c r="J143" s="213" t="s">
        <v>185</v>
      </c>
      <c r="K143" s="214">
        <v>15</v>
      </c>
      <c r="L143" s="215">
        <v>0</v>
      </c>
      <c r="M143" s="215"/>
      <c r="N143" s="216">
        <f>ROUND(L143*K143,0)</f>
        <v>0</v>
      </c>
      <c r="O143" s="216"/>
      <c r="P143" s="216"/>
      <c r="Q143" s="216"/>
      <c r="R143" s="179"/>
      <c r="T143" s="217" t="s">
        <v>5</v>
      </c>
      <c r="U143" s="54" t="s">
        <v>49</v>
      </c>
      <c r="V143" s="45"/>
      <c r="W143" s="218">
        <f>V143*K143</f>
        <v>0</v>
      </c>
      <c r="X143" s="218">
        <v>1E-05</v>
      </c>
      <c r="Y143" s="218">
        <f>X143*K143</f>
        <v>0.00015000000000000001</v>
      </c>
      <c r="Z143" s="218">
        <v>0</v>
      </c>
      <c r="AA143" s="219">
        <f>Z143*K143</f>
        <v>0</v>
      </c>
      <c r="AR143" s="20" t="s">
        <v>155</v>
      </c>
      <c r="AT143" s="20" t="s">
        <v>151</v>
      </c>
      <c r="AU143" s="20" t="s">
        <v>110</v>
      </c>
      <c r="AY143" s="20" t="s">
        <v>150</v>
      </c>
      <c r="BE143" s="134">
        <f>IF(U143="základní",N143,0)</f>
        <v>0</v>
      </c>
      <c r="BF143" s="134">
        <f>IF(U143="snížená",N143,0)</f>
        <v>0</v>
      </c>
      <c r="BG143" s="134">
        <f>IF(U143="zákl. přenesená",N143,0)</f>
        <v>0</v>
      </c>
      <c r="BH143" s="134">
        <f>IF(U143="sníž. přenesená",N143,0)</f>
        <v>0</v>
      </c>
      <c r="BI143" s="134">
        <f>IF(U143="nulová",N143,0)</f>
        <v>0</v>
      </c>
      <c r="BJ143" s="20" t="s">
        <v>11</v>
      </c>
      <c r="BK143" s="134">
        <f>ROUND(L143*K143,0)</f>
        <v>0</v>
      </c>
      <c r="BL143" s="20" t="s">
        <v>155</v>
      </c>
      <c r="BM143" s="20" t="s">
        <v>223</v>
      </c>
    </row>
    <row r="144" spans="2:65" s="1" customFormat="1" ht="38.25" customHeight="1">
      <c r="B144" s="175"/>
      <c r="C144" s="210" t="s">
        <v>224</v>
      </c>
      <c r="D144" s="210" t="s">
        <v>151</v>
      </c>
      <c r="E144" s="211" t="s">
        <v>225</v>
      </c>
      <c r="F144" s="212" t="s">
        <v>226</v>
      </c>
      <c r="G144" s="212"/>
      <c r="H144" s="212"/>
      <c r="I144" s="212"/>
      <c r="J144" s="213" t="s">
        <v>227</v>
      </c>
      <c r="K144" s="214">
        <v>10</v>
      </c>
      <c r="L144" s="215">
        <v>0</v>
      </c>
      <c r="M144" s="215"/>
      <c r="N144" s="216">
        <f>ROUND(L144*K144,0)</f>
        <v>0</v>
      </c>
      <c r="O144" s="216"/>
      <c r="P144" s="216"/>
      <c r="Q144" s="216"/>
      <c r="R144" s="179"/>
      <c r="T144" s="217" t="s">
        <v>5</v>
      </c>
      <c r="U144" s="54" t="s">
        <v>49</v>
      </c>
      <c r="V144" s="45"/>
      <c r="W144" s="218">
        <f>V144*K144</f>
        <v>0</v>
      </c>
      <c r="X144" s="218">
        <v>0.00225</v>
      </c>
      <c r="Y144" s="218">
        <f>X144*K144</f>
        <v>0.0225</v>
      </c>
      <c r="Z144" s="218">
        <v>0</v>
      </c>
      <c r="AA144" s="219">
        <f>Z144*K144</f>
        <v>0</v>
      </c>
      <c r="AR144" s="20" t="s">
        <v>155</v>
      </c>
      <c r="AT144" s="20" t="s">
        <v>151</v>
      </c>
      <c r="AU144" s="20" t="s">
        <v>110</v>
      </c>
      <c r="AY144" s="20" t="s">
        <v>150</v>
      </c>
      <c r="BE144" s="134">
        <f>IF(U144="základní",N144,0)</f>
        <v>0</v>
      </c>
      <c r="BF144" s="134">
        <f>IF(U144="snížená",N144,0)</f>
        <v>0</v>
      </c>
      <c r="BG144" s="134">
        <f>IF(U144="zákl. přenesená",N144,0)</f>
        <v>0</v>
      </c>
      <c r="BH144" s="134">
        <f>IF(U144="sníž. přenesená",N144,0)</f>
        <v>0</v>
      </c>
      <c r="BI144" s="134">
        <f>IF(U144="nulová",N144,0)</f>
        <v>0</v>
      </c>
      <c r="BJ144" s="20" t="s">
        <v>11</v>
      </c>
      <c r="BK144" s="134">
        <f>ROUND(L144*K144,0)</f>
        <v>0</v>
      </c>
      <c r="BL144" s="20" t="s">
        <v>155</v>
      </c>
      <c r="BM144" s="20" t="s">
        <v>228</v>
      </c>
    </row>
    <row r="145" spans="2:65" s="1" customFormat="1" ht="25.5" customHeight="1">
      <c r="B145" s="175"/>
      <c r="C145" s="210" t="s">
        <v>229</v>
      </c>
      <c r="D145" s="210" t="s">
        <v>151</v>
      </c>
      <c r="E145" s="211" t="s">
        <v>230</v>
      </c>
      <c r="F145" s="212" t="s">
        <v>231</v>
      </c>
      <c r="G145" s="212"/>
      <c r="H145" s="212"/>
      <c r="I145" s="212"/>
      <c r="J145" s="213" t="s">
        <v>154</v>
      </c>
      <c r="K145" s="214">
        <v>57.9</v>
      </c>
      <c r="L145" s="215">
        <v>0</v>
      </c>
      <c r="M145" s="215"/>
      <c r="N145" s="216">
        <f>ROUND(L145*K145,0)</f>
        <v>0</v>
      </c>
      <c r="O145" s="216"/>
      <c r="P145" s="216"/>
      <c r="Q145" s="216"/>
      <c r="R145" s="179"/>
      <c r="T145" s="217" t="s">
        <v>5</v>
      </c>
      <c r="U145" s="54" t="s">
        <v>49</v>
      </c>
      <c r="V145" s="45"/>
      <c r="W145" s="218">
        <f>V145*K145</f>
        <v>0</v>
      </c>
      <c r="X145" s="218">
        <v>0</v>
      </c>
      <c r="Y145" s="218">
        <f>X145*K145</f>
        <v>0</v>
      </c>
      <c r="Z145" s="218">
        <v>0</v>
      </c>
      <c r="AA145" s="219">
        <f>Z145*K145</f>
        <v>0</v>
      </c>
      <c r="AR145" s="20" t="s">
        <v>155</v>
      </c>
      <c r="AT145" s="20" t="s">
        <v>151</v>
      </c>
      <c r="AU145" s="20" t="s">
        <v>110</v>
      </c>
      <c r="AY145" s="20" t="s">
        <v>150</v>
      </c>
      <c r="BE145" s="134">
        <f>IF(U145="základní",N145,0)</f>
        <v>0</v>
      </c>
      <c r="BF145" s="134">
        <f>IF(U145="snížená",N145,0)</f>
        <v>0</v>
      </c>
      <c r="BG145" s="134">
        <f>IF(U145="zákl. přenesená",N145,0)</f>
        <v>0</v>
      </c>
      <c r="BH145" s="134">
        <f>IF(U145="sníž. přenesená",N145,0)</f>
        <v>0</v>
      </c>
      <c r="BI145" s="134">
        <f>IF(U145="nulová",N145,0)</f>
        <v>0</v>
      </c>
      <c r="BJ145" s="20" t="s">
        <v>11</v>
      </c>
      <c r="BK145" s="134">
        <f>ROUND(L145*K145,0)</f>
        <v>0</v>
      </c>
      <c r="BL145" s="20" t="s">
        <v>155</v>
      </c>
      <c r="BM145" s="20" t="s">
        <v>232</v>
      </c>
    </row>
    <row r="146" spans="2:65" s="1" customFormat="1" ht="25.5" customHeight="1">
      <c r="B146" s="175"/>
      <c r="C146" s="220" t="s">
        <v>233</v>
      </c>
      <c r="D146" s="220" t="s">
        <v>177</v>
      </c>
      <c r="E146" s="221" t="s">
        <v>234</v>
      </c>
      <c r="F146" s="222" t="s">
        <v>235</v>
      </c>
      <c r="G146" s="222"/>
      <c r="H146" s="222"/>
      <c r="I146" s="222"/>
      <c r="J146" s="223" t="s">
        <v>154</v>
      </c>
      <c r="K146" s="224">
        <v>60.795</v>
      </c>
      <c r="L146" s="225">
        <v>0</v>
      </c>
      <c r="M146" s="225"/>
      <c r="N146" s="226">
        <f>ROUND(L146*K146,0)</f>
        <v>0</v>
      </c>
      <c r="O146" s="216"/>
      <c r="P146" s="216"/>
      <c r="Q146" s="216"/>
      <c r="R146" s="179"/>
      <c r="T146" s="217" t="s">
        <v>5</v>
      </c>
      <c r="U146" s="54" t="s">
        <v>49</v>
      </c>
      <c r="V146" s="45"/>
      <c r="W146" s="218">
        <f>V146*K146</f>
        <v>0</v>
      </c>
      <c r="X146" s="218">
        <v>0</v>
      </c>
      <c r="Y146" s="218">
        <f>X146*K146</f>
        <v>0</v>
      </c>
      <c r="Z146" s="218">
        <v>0</v>
      </c>
      <c r="AA146" s="219">
        <f>Z146*K146</f>
        <v>0</v>
      </c>
      <c r="AR146" s="20" t="s">
        <v>180</v>
      </c>
      <c r="AT146" s="20" t="s">
        <v>177</v>
      </c>
      <c r="AU146" s="20" t="s">
        <v>110</v>
      </c>
      <c r="AY146" s="20" t="s">
        <v>150</v>
      </c>
      <c r="BE146" s="134">
        <f>IF(U146="základní",N146,0)</f>
        <v>0</v>
      </c>
      <c r="BF146" s="134">
        <f>IF(U146="snížená",N146,0)</f>
        <v>0</v>
      </c>
      <c r="BG146" s="134">
        <f>IF(U146="zákl. přenesená",N146,0)</f>
        <v>0</v>
      </c>
      <c r="BH146" s="134">
        <f>IF(U146="sníž. přenesená",N146,0)</f>
        <v>0</v>
      </c>
      <c r="BI146" s="134">
        <f>IF(U146="nulová",N146,0)</f>
        <v>0</v>
      </c>
      <c r="BJ146" s="20" t="s">
        <v>11</v>
      </c>
      <c r="BK146" s="134">
        <f>ROUND(L146*K146,0)</f>
        <v>0</v>
      </c>
      <c r="BL146" s="20" t="s">
        <v>155</v>
      </c>
      <c r="BM146" s="20" t="s">
        <v>236</v>
      </c>
    </row>
    <row r="147" spans="2:65" s="1" customFormat="1" ht="25.5" customHeight="1">
      <c r="B147" s="175"/>
      <c r="C147" s="210" t="s">
        <v>10</v>
      </c>
      <c r="D147" s="210" t="s">
        <v>151</v>
      </c>
      <c r="E147" s="211" t="s">
        <v>237</v>
      </c>
      <c r="F147" s="212" t="s">
        <v>238</v>
      </c>
      <c r="G147" s="212"/>
      <c r="H147" s="212"/>
      <c r="I147" s="212"/>
      <c r="J147" s="213" t="s">
        <v>154</v>
      </c>
      <c r="K147" s="214">
        <v>11.89</v>
      </c>
      <c r="L147" s="215">
        <v>0</v>
      </c>
      <c r="M147" s="215"/>
      <c r="N147" s="216">
        <f>ROUND(L147*K147,0)</f>
        <v>0</v>
      </c>
      <c r="O147" s="216"/>
      <c r="P147" s="216"/>
      <c r="Q147" s="216"/>
      <c r="R147" s="179"/>
      <c r="T147" s="217" t="s">
        <v>5</v>
      </c>
      <c r="U147" s="54" t="s">
        <v>49</v>
      </c>
      <c r="V147" s="45"/>
      <c r="W147" s="218">
        <f>V147*K147</f>
        <v>0</v>
      </c>
      <c r="X147" s="218">
        <v>0</v>
      </c>
      <c r="Y147" s="218">
        <f>X147*K147</f>
        <v>0</v>
      </c>
      <c r="Z147" s="218">
        <v>0</v>
      </c>
      <c r="AA147" s="219">
        <f>Z147*K147</f>
        <v>0</v>
      </c>
      <c r="AR147" s="20" t="s">
        <v>155</v>
      </c>
      <c r="AT147" s="20" t="s">
        <v>151</v>
      </c>
      <c r="AU147" s="20" t="s">
        <v>110</v>
      </c>
      <c r="AY147" s="20" t="s">
        <v>150</v>
      </c>
      <c r="BE147" s="134">
        <f>IF(U147="základní",N147,0)</f>
        <v>0</v>
      </c>
      <c r="BF147" s="134">
        <f>IF(U147="snížená",N147,0)</f>
        <v>0</v>
      </c>
      <c r="BG147" s="134">
        <f>IF(U147="zákl. přenesená",N147,0)</f>
        <v>0</v>
      </c>
      <c r="BH147" s="134">
        <f>IF(U147="sníž. přenesená",N147,0)</f>
        <v>0</v>
      </c>
      <c r="BI147" s="134">
        <f>IF(U147="nulová",N147,0)</f>
        <v>0</v>
      </c>
      <c r="BJ147" s="20" t="s">
        <v>11</v>
      </c>
      <c r="BK147" s="134">
        <f>ROUND(L147*K147,0)</f>
        <v>0</v>
      </c>
      <c r="BL147" s="20" t="s">
        <v>155</v>
      </c>
      <c r="BM147" s="20" t="s">
        <v>239</v>
      </c>
    </row>
    <row r="148" spans="2:65" s="1" customFormat="1" ht="25.5" customHeight="1">
      <c r="B148" s="175"/>
      <c r="C148" s="220" t="s">
        <v>240</v>
      </c>
      <c r="D148" s="220" t="s">
        <v>177</v>
      </c>
      <c r="E148" s="221" t="s">
        <v>234</v>
      </c>
      <c r="F148" s="222" t="s">
        <v>235</v>
      </c>
      <c r="G148" s="222"/>
      <c r="H148" s="222"/>
      <c r="I148" s="222"/>
      <c r="J148" s="223" t="s">
        <v>154</v>
      </c>
      <c r="K148" s="224">
        <v>12.485</v>
      </c>
      <c r="L148" s="225">
        <v>0</v>
      </c>
      <c r="M148" s="225"/>
      <c r="N148" s="226">
        <f>ROUND(L148*K148,0)</f>
        <v>0</v>
      </c>
      <c r="O148" s="216"/>
      <c r="P148" s="216"/>
      <c r="Q148" s="216"/>
      <c r="R148" s="179"/>
      <c r="T148" s="217" t="s">
        <v>5</v>
      </c>
      <c r="U148" s="54" t="s">
        <v>49</v>
      </c>
      <c r="V148" s="45"/>
      <c r="W148" s="218">
        <f>V148*K148</f>
        <v>0</v>
      </c>
      <c r="X148" s="218">
        <v>0</v>
      </c>
      <c r="Y148" s="218">
        <f>X148*K148</f>
        <v>0</v>
      </c>
      <c r="Z148" s="218">
        <v>0</v>
      </c>
      <c r="AA148" s="219">
        <f>Z148*K148</f>
        <v>0</v>
      </c>
      <c r="AR148" s="20" t="s">
        <v>180</v>
      </c>
      <c r="AT148" s="20" t="s">
        <v>177</v>
      </c>
      <c r="AU148" s="20" t="s">
        <v>110</v>
      </c>
      <c r="AY148" s="20" t="s">
        <v>150</v>
      </c>
      <c r="BE148" s="134">
        <f>IF(U148="základní",N148,0)</f>
        <v>0</v>
      </c>
      <c r="BF148" s="134">
        <f>IF(U148="snížená",N148,0)</f>
        <v>0</v>
      </c>
      <c r="BG148" s="134">
        <f>IF(U148="zákl. přenesená",N148,0)</f>
        <v>0</v>
      </c>
      <c r="BH148" s="134">
        <f>IF(U148="sníž. přenesená",N148,0)</f>
        <v>0</v>
      </c>
      <c r="BI148" s="134">
        <f>IF(U148="nulová",N148,0)</f>
        <v>0</v>
      </c>
      <c r="BJ148" s="20" t="s">
        <v>11</v>
      </c>
      <c r="BK148" s="134">
        <f>ROUND(L148*K148,0)</f>
        <v>0</v>
      </c>
      <c r="BL148" s="20" t="s">
        <v>155</v>
      </c>
      <c r="BM148" s="20" t="s">
        <v>241</v>
      </c>
    </row>
    <row r="149" spans="2:65" s="1" customFormat="1" ht="25.5" customHeight="1">
      <c r="B149" s="175"/>
      <c r="C149" s="220" t="s">
        <v>242</v>
      </c>
      <c r="D149" s="220" t="s">
        <v>177</v>
      </c>
      <c r="E149" s="221" t="s">
        <v>243</v>
      </c>
      <c r="F149" s="222" t="s">
        <v>244</v>
      </c>
      <c r="G149" s="222"/>
      <c r="H149" s="222"/>
      <c r="I149" s="222"/>
      <c r="J149" s="223" t="s">
        <v>185</v>
      </c>
      <c r="K149" s="224">
        <v>100</v>
      </c>
      <c r="L149" s="225">
        <v>0</v>
      </c>
      <c r="M149" s="225"/>
      <c r="N149" s="226">
        <f>ROUND(L149*K149,0)</f>
        <v>0</v>
      </c>
      <c r="O149" s="216"/>
      <c r="P149" s="216"/>
      <c r="Q149" s="216"/>
      <c r="R149" s="179"/>
      <c r="T149" s="217" t="s">
        <v>5</v>
      </c>
      <c r="U149" s="54" t="s">
        <v>49</v>
      </c>
      <c r="V149" s="45"/>
      <c r="W149" s="218">
        <f>V149*K149</f>
        <v>0</v>
      </c>
      <c r="X149" s="218">
        <v>0</v>
      </c>
      <c r="Y149" s="218">
        <f>X149*K149</f>
        <v>0</v>
      </c>
      <c r="Z149" s="218">
        <v>0</v>
      </c>
      <c r="AA149" s="219">
        <f>Z149*K149</f>
        <v>0</v>
      </c>
      <c r="AR149" s="20" t="s">
        <v>180</v>
      </c>
      <c r="AT149" s="20" t="s">
        <v>177</v>
      </c>
      <c r="AU149" s="20" t="s">
        <v>110</v>
      </c>
      <c r="AY149" s="20" t="s">
        <v>150</v>
      </c>
      <c r="BE149" s="134">
        <f>IF(U149="základní",N149,0)</f>
        <v>0</v>
      </c>
      <c r="BF149" s="134">
        <f>IF(U149="snížená",N149,0)</f>
        <v>0</v>
      </c>
      <c r="BG149" s="134">
        <f>IF(U149="zákl. přenesená",N149,0)</f>
        <v>0</v>
      </c>
      <c r="BH149" s="134">
        <f>IF(U149="sníž. přenesená",N149,0)</f>
        <v>0</v>
      </c>
      <c r="BI149" s="134">
        <f>IF(U149="nulová",N149,0)</f>
        <v>0</v>
      </c>
      <c r="BJ149" s="20" t="s">
        <v>11</v>
      </c>
      <c r="BK149" s="134">
        <f>ROUND(L149*K149,0)</f>
        <v>0</v>
      </c>
      <c r="BL149" s="20" t="s">
        <v>155</v>
      </c>
      <c r="BM149" s="20" t="s">
        <v>245</v>
      </c>
    </row>
    <row r="150" spans="2:65" s="1" customFormat="1" ht="25.5" customHeight="1">
      <c r="B150" s="175"/>
      <c r="C150" s="210" t="s">
        <v>246</v>
      </c>
      <c r="D150" s="210" t="s">
        <v>151</v>
      </c>
      <c r="E150" s="211" t="s">
        <v>247</v>
      </c>
      <c r="F150" s="212" t="s">
        <v>248</v>
      </c>
      <c r="G150" s="212"/>
      <c r="H150" s="212"/>
      <c r="I150" s="212"/>
      <c r="J150" s="213" t="s">
        <v>154</v>
      </c>
      <c r="K150" s="214">
        <v>154.03</v>
      </c>
      <c r="L150" s="215">
        <v>0</v>
      </c>
      <c r="M150" s="215"/>
      <c r="N150" s="216">
        <f>ROUND(L150*K150,0)</f>
        <v>0</v>
      </c>
      <c r="O150" s="216"/>
      <c r="P150" s="216"/>
      <c r="Q150" s="216"/>
      <c r="R150" s="179"/>
      <c r="T150" s="217" t="s">
        <v>5</v>
      </c>
      <c r="U150" s="54" t="s">
        <v>49</v>
      </c>
      <c r="V150" s="45"/>
      <c r="W150" s="218">
        <f>V150*K150</f>
        <v>0</v>
      </c>
      <c r="X150" s="218">
        <v>0.0002</v>
      </c>
      <c r="Y150" s="218">
        <f>X150*K150</f>
        <v>0.030806</v>
      </c>
      <c r="Z150" s="218">
        <v>0</v>
      </c>
      <c r="AA150" s="219">
        <f>Z150*K150</f>
        <v>0</v>
      </c>
      <c r="AR150" s="20" t="s">
        <v>155</v>
      </c>
      <c r="AT150" s="20" t="s">
        <v>151</v>
      </c>
      <c r="AU150" s="20" t="s">
        <v>110</v>
      </c>
      <c r="AY150" s="20" t="s">
        <v>150</v>
      </c>
      <c r="BE150" s="134">
        <f>IF(U150="základní",N150,0)</f>
        <v>0</v>
      </c>
      <c r="BF150" s="134">
        <f>IF(U150="snížená",N150,0)</f>
        <v>0</v>
      </c>
      <c r="BG150" s="134">
        <f>IF(U150="zákl. přenesená",N150,0)</f>
        <v>0</v>
      </c>
      <c r="BH150" s="134">
        <f>IF(U150="sníž. přenesená",N150,0)</f>
        <v>0</v>
      </c>
      <c r="BI150" s="134">
        <f>IF(U150="nulová",N150,0)</f>
        <v>0</v>
      </c>
      <c r="BJ150" s="20" t="s">
        <v>11</v>
      </c>
      <c r="BK150" s="134">
        <f>ROUND(L150*K150,0)</f>
        <v>0</v>
      </c>
      <c r="BL150" s="20" t="s">
        <v>155</v>
      </c>
      <c r="BM150" s="20" t="s">
        <v>249</v>
      </c>
    </row>
    <row r="151" spans="2:65" s="1" customFormat="1" ht="38.25" customHeight="1">
      <c r="B151" s="175"/>
      <c r="C151" s="210" t="s">
        <v>250</v>
      </c>
      <c r="D151" s="210" t="s">
        <v>151</v>
      </c>
      <c r="E151" s="211" t="s">
        <v>251</v>
      </c>
      <c r="F151" s="212" t="s">
        <v>252</v>
      </c>
      <c r="G151" s="212"/>
      <c r="H151" s="212"/>
      <c r="I151" s="212"/>
      <c r="J151" s="213" t="s">
        <v>154</v>
      </c>
      <c r="K151" s="214">
        <v>154.03</v>
      </c>
      <c r="L151" s="215">
        <v>0</v>
      </c>
      <c r="M151" s="215"/>
      <c r="N151" s="216">
        <f>ROUND(L151*K151,0)</f>
        <v>0</v>
      </c>
      <c r="O151" s="216"/>
      <c r="P151" s="216"/>
      <c r="Q151" s="216"/>
      <c r="R151" s="179"/>
      <c r="T151" s="217" t="s">
        <v>5</v>
      </c>
      <c r="U151" s="54" t="s">
        <v>49</v>
      </c>
      <c r="V151" s="45"/>
      <c r="W151" s="218">
        <f>V151*K151</f>
        <v>0</v>
      </c>
      <c r="X151" s="218">
        <v>0.00029</v>
      </c>
      <c r="Y151" s="218">
        <f>X151*K151</f>
        <v>0.0446687</v>
      </c>
      <c r="Z151" s="218">
        <v>0</v>
      </c>
      <c r="AA151" s="219">
        <f>Z151*K151</f>
        <v>0</v>
      </c>
      <c r="AR151" s="20" t="s">
        <v>155</v>
      </c>
      <c r="AT151" s="20" t="s">
        <v>151</v>
      </c>
      <c r="AU151" s="20" t="s">
        <v>110</v>
      </c>
      <c r="AY151" s="20" t="s">
        <v>150</v>
      </c>
      <c r="BE151" s="134">
        <f>IF(U151="základní",N151,0)</f>
        <v>0</v>
      </c>
      <c r="BF151" s="134">
        <f>IF(U151="snížená",N151,0)</f>
        <v>0</v>
      </c>
      <c r="BG151" s="134">
        <f>IF(U151="zákl. přenesená",N151,0)</f>
        <v>0</v>
      </c>
      <c r="BH151" s="134">
        <f>IF(U151="sníž. přenesená",N151,0)</f>
        <v>0</v>
      </c>
      <c r="BI151" s="134">
        <f>IF(U151="nulová",N151,0)</f>
        <v>0</v>
      </c>
      <c r="BJ151" s="20" t="s">
        <v>11</v>
      </c>
      <c r="BK151" s="134">
        <f>ROUND(L151*K151,0)</f>
        <v>0</v>
      </c>
      <c r="BL151" s="20" t="s">
        <v>155</v>
      </c>
      <c r="BM151" s="20" t="s">
        <v>253</v>
      </c>
    </row>
    <row r="152" spans="2:65" s="1" customFormat="1" ht="38.25" customHeight="1">
      <c r="B152" s="175"/>
      <c r="C152" s="210" t="s">
        <v>254</v>
      </c>
      <c r="D152" s="210" t="s">
        <v>151</v>
      </c>
      <c r="E152" s="211" t="s">
        <v>255</v>
      </c>
      <c r="F152" s="212" t="s">
        <v>256</v>
      </c>
      <c r="G152" s="212"/>
      <c r="H152" s="212"/>
      <c r="I152" s="212"/>
      <c r="J152" s="213" t="s">
        <v>154</v>
      </c>
      <c r="K152" s="214">
        <v>96.13</v>
      </c>
      <c r="L152" s="215">
        <v>0</v>
      </c>
      <c r="M152" s="215"/>
      <c r="N152" s="216">
        <f>ROUND(L152*K152,0)</f>
        <v>0</v>
      </c>
      <c r="O152" s="216"/>
      <c r="P152" s="216"/>
      <c r="Q152" s="216"/>
      <c r="R152" s="179"/>
      <c r="T152" s="217" t="s">
        <v>5</v>
      </c>
      <c r="U152" s="54" t="s">
        <v>49</v>
      </c>
      <c r="V152" s="45"/>
      <c r="W152" s="218">
        <f>V152*K152</f>
        <v>0</v>
      </c>
      <c r="X152" s="218">
        <v>1E-05</v>
      </c>
      <c r="Y152" s="218">
        <f>X152*K152</f>
        <v>0.0009613</v>
      </c>
      <c r="Z152" s="218">
        <v>0</v>
      </c>
      <c r="AA152" s="219">
        <f>Z152*K152</f>
        <v>0</v>
      </c>
      <c r="AR152" s="20" t="s">
        <v>155</v>
      </c>
      <c r="AT152" s="20" t="s">
        <v>151</v>
      </c>
      <c r="AU152" s="20" t="s">
        <v>110</v>
      </c>
      <c r="AY152" s="20" t="s">
        <v>150</v>
      </c>
      <c r="BE152" s="134">
        <f>IF(U152="základní",N152,0)</f>
        <v>0</v>
      </c>
      <c r="BF152" s="134">
        <f>IF(U152="snížená",N152,0)</f>
        <v>0</v>
      </c>
      <c r="BG152" s="134">
        <f>IF(U152="zákl. přenesená",N152,0)</f>
        <v>0</v>
      </c>
      <c r="BH152" s="134">
        <f>IF(U152="sníž. přenesená",N152,0)</f>
        <v>0</v>
      </c>
      <c r="BI152" s="134">
        <f>IF(U152="nulová",N152,0)</f>
        <v>0</v>
      </c>
      <c r="BJ152" s="20" t="s">
        <v>11</v>
      </c>
      <c r="BK152" s="134">
        <f>ROUND(L152*K152,0)</f>
        <v>0</v>
      </c>
      <c r="BL152" s="20" t="s">
        <v>155</v>
      </c>
      <c r="BM152" s="20" t="s">
        <v>257</v>
      </c>
    </row>
    <row r="153" spans="2:63" s="9" customFormat="1" ht="37.4" customHeight="1">
      <c r="B153" s="197"/>
      <c r="C153" s="198"/>
      <c r="D153" s="199" t="s">
        <v>124</v>
      </c>
      <c r="E153" s="199"/>
      <c r="F153" s="199"/>
      <c r="G153" s="199"/>
      <c r="H153" s="199"/>
      <c r="I153" s="199"/>
      <c r="J153" s="199"/>
      <c r="K153" s="199"/>
      <c r="L153" s="199"/>
      <c r="M153" s="199"/>
      <c r="N153" s="230">
        <f>BK153</f>
        <v>0</v>
      </c>
      <c r="O153" s="231"/>
      <c r="P153" s="231"/>
      <c r="Q153" s="231"/>
      <c r="R153" s="200"/>
      <c r="T153" s="201"/>
      <c r="U153" s="198"/>
      <c r="V153" s="198"/>
      <c r="W153" s="202">
        <f>W154</f>
        <v>0</v>
      </c>
      <c r="X153" s="198"/>
      <c r="Y153" s="202">
        <f>Y154</f>
        <v>0</v>
      </c>
      <c r="Z153" s="198"/>
      <c r="AA153" s="203">
        <f>AA154</f>
        <v>0</v>
      </c>
      <c r="AR153" s="204" t="s">
        <v>168</v>
      </c>
      <c r="AT153" s="205" t="s">
        <v>83</v>
      </c>
      <c r="AU153" s="205" t="s">
        <v>84</v>
      </c>
      <c r="AY153" s="204" t="s">
        <v>150</v>
      </c>
      <c r="BK153" s="206">
        <f>BK154</f>
        <v>0</v>
      </c>
    </row>
    <row r="154" spans="2:63" s="9" customFormat="1" ht="19.9" customHeight="1">
      <c r="B154" s="197"/>
      <c r="C154" s="198"/>
      <c r="D154" s="207" t="s">
        <v>125</v>
      </c>
      <c r="E154" s="207"/>
      <c r="F154" s="207"/>
      <c r="G154" s="207"/>
      <c r="H154" s="207"/>
      <c r="I154" s="207"/>
      <c r="J154" s="207"/>
      <c r="K154" s="207"/>
      <c r="L154" s="207"/>
      <c r="M154" s="207"/>
      <c r="N154" s="208">
        <f>BK154</f>
        <v>0</v>
      </c>
      <c r="O154" s="209"/>
      <c r="P154" s="209"/>
      <c r="Q154" s="209"/>
      <c r="R154" s="200"/>
      <c r="T154" s="201"/>
      <c r="U154" s="198"/>
      <c r="V154" s="198"/>
      <c r="W154" s="202">
        <f>W155</f>
        <v>0</v>
      </c>
      <c r="X154" s="198"/>
      <c r="Y154" s="202">
        <f>Y155</f>
        <v>0</v>
      </c>
      <c r="Z154" s="198"/>
      <c r="AA154" s="203">
        <f>AA155</f>
        <v>0</v>
      </c>
      <c r="AR154" s="204" t="s">
        <v>168</v>
      </c>
      <c r="AT154" s="205" t="s">
        <v>83</v>
      </c>
      <c r="AU154" s="205" t="s">
        <v>11</v>
      </c>
      <c r="AY154" s="204" t="s">
        <v>150</v>
      </c>
      <c r="BK154" s="206">
        <f>BK155</f>
        <v>0</v>
      </c>
    </row>
    <row r="155" spans="2:65" s="1" customFormat="1" ht="16.5" customHeight="1">
      <c r="B155" s="175"/>
      <c r="C155" s="210" t="s">
        <v>258</v>
      </c>
      <c r="D155" s="210" t="s">
        <v>151</v>
      </c>
      <c r="E155" s="211" t="s">
        <v>259</v>
      </c>
      <c r="F155" s="212" t="s">
        <v>99</v>
      </c>
      <c r="G155" s="212"/>
      <c r="H155" s="212"/>
      <c r="I155" s="212"/>
      <c r="J155" s="213" t="s">
        <v>260</v>
      </c>
      <c r="K155" s="214">
        <v>1</v>
      </c>
      <c r="L155" s="215">
        <v>0</v>
      </c>
      <c r="M155" s="215"/>
      <c r="N155" s="216">
        <f>ROUND(L155*K155,0)</f>
        <v>0</v>
      </c>
      <c r="O155" s="216"/>
      <c r="P155" s="216"/>
      <c r="Q155" s="216"/>
      <c r="R155" s="179"/>
      <c r="T155" s="217" t="s">
        <v>5</v>
      </c>
      <c r="U155" s="54" t="s">
        <v>49</v>
      </c>
      <c r="V155" s="45"/>
      <c r="W155" s="218">
        <f>V155*K155</f>
        <v>0</v>
      </c>
      <c r="X155" s="218">
        <v>0</v>
      </c>
      <c r="Y155" s="218">
        <f>X155*K155</f>
        <v>0</v>
      </c>
      <c r="Z155" s="218">
        <v>0</v>
      </c>
      <c r="AA155" s="219">
        <f>Z155*K155</f>
        <v>0</v>
      </c>
      <c r="AR155" s="20" t="s">
        <v>261</v>
      </c>
      <c r="AT155" s="20" t="s">
        <v>151</v>
      </c>
      <c r="AU155" s="20" t="s">
        <v>110</v>
      </c>
      <c r="AY155" s="20" t="s">
        <v>150</v>
      </c>
      <c r="BE155" s="134">
        <f>IF(U155="základní",N155,0)</f>
        <v>0</v>
      </c>
      <c r="BF155" s="134">
        <f>IF(U155="snížená",N155,0)</f>
        <v>0</v>
      </c>
      <c r="BG155" s="134">
        <f>IF(U155="zákl. přenesená",N155,0)</f>
        <v>0</v>
      </c>
      <c r="BH155" s="134">
        <f>IF(U155="sníž. přenesená",N155,0)</f>
        <v>0</v>
      </c>
      <c r="BI155" s="134">
        <f>IF(U155="nulová",N155,0)</f>
        <v>0</v>
      </c>
      <c r="BJ155" s="20" t="s">
        <v>11</v>
      </c>
      <c r="BK155" s="134">
        <f>ROUND(L155*K155,0)</f>
        <v>0</v>
      </c>
      <c r="BL155" s="20" t="s">
        <v>261</v>
      </c>
      <c r="BM155" s="20" t="s">
        <v>262</v>
      </c>
    </row>
    <row r="156" spans="2:63" s="1" customFormat="1" ht="49.9" customHeight="1">
      <c r="B156" s="44"/>
      <c r="C156" s="45"/>
      <c r="D156" s="199" t="s">
        <v>263</v>
      </c>
      <c r="E156" s="45"/>
      <c r="F156" s="45"/>
      <c r="G156" s="45"/>
      <c r="H156" s="45"/>
      <c r="I156" s="45"/>
      <c r="J156" s="45"/>
      <c r="K156" s="45"/>
      <c r="L156" s="45"/>
      <c r="M156" s="45"/>
      <c r="N156" s="232">
        <f>BK156</f>
        <v>0</v>
      </c>
      <c r="O156" s="233"/>
      <c r="P156" s="233"/>
      <c r="Q156" s="233"/>
      <c r="R156" s="46"/>
      <c r="T156" s="234"/>
      <c r="U156" s="45"/>
      <c r="V156" s="45"/>
      <c r="W156" s="45"/>
      <c r="X156" s="45"/>
      <c r="Y156" s="45"/>
      <c r="Z156" s="45"/>
      <c r="AA156" s="92"/>
      <c r="AT156" s="20" t="s">
        <v>83</v>
      </c>
      <c r="AU156" s="20" t="s">
        <v>84</v>
      </c>
      <c r="AY156" s="20" t="s">
        <v>264</v>
      </c>
      <c r="BK156" s="134">
        <f>SUM(BK157:BK161)</f>
        <v>0</v>
      </c>
    </row>
    <row r="157" spans="2:63" s="1" customFormat="1" ht="22.3" customHeight="1">
      <c r="B157" s="44"/>
      <c r="C157" s="235" t="s">
        <v>5</v>
      </c>
      <c r="D157" s="235" t="s">
        <v>151</v>
      </c>
      <c r="E157" s="236" t="s">
        <v>5</v>
      </c>
      <c r="F157" s="237" t="s">
        <v>5</v>
      </c>
      <c r="G157" s="237"/>
      <c r="H157" s="237"/>
      <c r="I157" s="237"/>
      <c r="J157" s="238" t="s">
        <v>5</v>
      </c>
      <c r="K157" s="227"/>
      <c r="L157" s="215"/>
      <c r="M157" s="239"/>
      <c r="N157" s="239">
        <f>BK157</f>
        <v>0</v>
      </c>
      <c r="O157" s="239"/>
      <c r="P157" s="239"/>
      <c r="Q157" s="239"/>
      <c r="R157" s="46"/>
      <c r="T157" s="217" t="s">
        <v>5</v>
      </c>
      <c r="U157" s="240" t="s">
        <v>49</v>
      </c>
      <c r="V157" s="45"/>
      <c r="W157" s="45"/>
      <c r="X157" s="45"/>
      <c r="Y157" s="45"/>
      <c r="Z157" s="45"/>
      <c r="AA157" s="92"/>
      <c r="AT157" s="20" t="s">
        <v>264</v>
      </c>
      <c r="AU157" s="20" t="s">
        <v>11</v>
      </c>
      <c r="AY157" s="20" t="s">
        <v>264</v>
      </c>
      <c r="BE157" s="134">
        <f>IF(U157="základní",N157,0)</f>
        <v>0</v>
      </c>
      <c r="BF157" s="134">
        <f>IF(U157="snížená",N157,0)</f>
        <v>0</v>
      </c>
      <c r="BG157" s="134">
        <f>IF(U157="zákl. přenesená",N157,0)</f>
        <v>0</v>
      </c>
      <c r="BH157" s="134">
        <f>IF(U157="sníž. přenesená",N157,0)</f>
        <v>0</v>
      </c>
      <c r="BI157" s="134">
        <f>IF(U157="nulová",N157,0)</f>
        <v>0</v>
      </c>
      <c r="BJ157" s="20" t="s">
        <v>11</v>
      </c>
      <c r="BK157" s="134">
        <f>L157*K157</f>
        <v>0</v>
      </c>
    </row>
    <row r="158" spans="2:63" s="1" customFormat="1" ht="22.3" customHeight="1">
      <c r="B158" s="44"/>
      <c r="C158" s="235" t="s">
        <v>5</v>
      </c>
      <c r="D158" s="235" t="s">
        <v>151</v>
      </c>
      <c r="E158" s="236" t="s">
        <v>5</v>
      </c>
      <c r="F158" s="237" t="s">
        <v>5</v>
      </c>
      <c r="G158" s="237"/>
      <c r="H158" s="237"/>
      <c r="I158" s="237"/>
      <c r="J158" s="238" t="s">
        <v>5</v>
      </c>
      <c r="K158" s="227"/>
      <c r="L158" s="215"/>
      <c r="M158" s="239"/>
      <c r="N158" s="239">
        <f>BK158</f>
        <v>0</v>
      </c>
      <c r="O158" s="239"/>
      <c r="P158" s="239"/>
      <c r="Q158" s="239"/>
      <c r="R158" s="46"/>
      <c r="T158" s="217" t="s">
        <v>5</v>
      </c>
      <c r="U158" s="240" t="s">
        <v>49</v>
      </c>
      <c r="V158" s="45"/>
      <c r="W158" s="45"/>
      <c r="X158" s="45"/>
      <c r="Y158" s="45"/>
      <c r="Z158" s="45"/>
      <c r="AA158" s="92"/>
      <c r="AT158" s="20" t="s">
        <v>264</v>
      </c>
      <c r="AU158" s="20" t="s">
        <v>11</v>
      </c>
      <c r="AY158" s="20" t="s">
        <v>264</v>
      </c>
      <c r="BE158" s="134">
        <f>IF(U158="základní",N158,0)</f>
        <v>0</v>
      </c>
      <c r="BF158" s="134">
        <f>IF(U158="snížená",N158,0)</f>
        <v>0</v>
      </c>
      <c r="BG158" s="134">
        <f>IF(U158="zákl. přenesená",N158,0)</f>
        <v>0</v>
      </c>
      <c r="BH158" s="134">
        <f>IF(U158="sníž. přenesená",N158,0)</f>
        <v>0</v>
      </c>
      <c r="BI158" s="134">
        <f>IF(U158="nulová",N158,0)</f>
        <v>0</v>
      </c>
      <c r="BJ158" s="20" t="s">
        <v>11</v>
      </c>
      <c r="BK158" s="134">
        <f>L158*K158</f>
        <v>0</v>
      </c>
    </row>
    <row r="159" spans="2:63" s="1" customFormat="1" ht="22.3" customHeight="1">
      <c r="B159" s="44"/>
      <c r="C159" s="235" t="s">
        <v>5</v>
      </c>
      <c r="D159" s="235" t="s">
        <v>151</v>
      </c>
      <c r="E159" s="236" t="s">
        <v>5</v>
      </c>
      <c r="F159" s="237" t="s">
        <v>5</v>
      </c>
      <c r="G159" s="237"/>
      <c r="H159" s="237"/>
      <c r="I159" s="237"/>
      <c r="J159" s="238" t="s">
        <v>5</v>
      </c>
      <c r="K159" s="227"/>
      <c r="L159" s="215"/>
      <c r="M159" s="239"/>
      <c r="N159" s="239">
        <f>BK159</f>
        <v>0</v>
      </c>
      <c r="O159" s="239"/>
      <c r="P159" s="239"/>
      <c r="Q159" s="239"/>
      <c r="R159" s="46"/>
      <c r="T159" s="217" t="s">
        <v>5</v>
      </c>
      <c r="U159" s="240" t="s">
        <v>49</v>
      </c>
      <c r="V159" s="45"/>
      <c r="W159" s="45"/>
      <c r="X159" s="45"/>
      <c r="Y159" s="45"/>
      <c r="Z159" s="45"/>
      <c r="AA159" s="92"/>
      <c r="AT159" s="20" t="s">
        <v>264</v>
      </c>
      <c r="AU159" s="20" t="s">
        <v>11</v>
      </c>
      <c r="AY159" s="20" t="s">
        <v>264</v>
      </c>
      <c r="BE159" s="134">
        <f>IF(U159="základní",N159,0)</f>
        <v>0</v>
      </c>
      <c r="BF159" s="134">
        <f>IF(U159="snížená",N159,0)</f>
        <v>0</v>
      </c>
      <c r="BG159" s="134">
        <f>IF(U159="zákl. přenesená",N159,0)</f>
        <v>0</v>
      </c>
      <c r="BH159" s="134">
        <f>IF(U159="sníž. přenesená",N159,0)</f>
        <v>0</v>
      </c>
      <c r="BI159" s="134">
        <f>IF(U159="nulová",N159,0)</f>
        <v>0</v>
      </c>
      <c r="BJ159" s="20" t="s">
        <v>11</v>
      </c>
      <c r="BK159" s="134">
        <f>L159*K159</f>
        <v>0</v>
      </c>
    </row>
    <row r="160" spans="2:63" s="1" customFormat="1" ht="22.3" customHeight="1">
      <c r="B160" s="44"/>
      <c r="C160" s="235" t="s">
        <v>5</v>
      </c>
      <c r="D160" s="235" t="s">
        <v>151</v>
      </c>
      <c r="E160" s="236" t="s">
        <v>5</v>
      </c>
      <c r="F160" s="237" t="s">
        <v>5</v>
      </c>
      <c r="G160" s="237"/>
      <c r="H160" s="237"/>
      <c r="I160" s="237"/>
      <c r="J160" s="238" t="s">
        <v>5</v>
      </c>
      <c r="K160" s="227"/>
      <c r="L160" s="215"/>
      <c r="M160" s="239"/>
      <c r="N160" s="239">
        <f>BK160</f>
        <v>0</v>
      </c>
      <c r="O160" s="239"/>
      <c r="P160" s="239"/>
      <c r="Q160" s="239"/>
      <c r="R160" s="46"/>
      <c r="T160" s="217" t="s">
        <v>5</v>
      </c>
      <c r="U160" s="240" t="s">
        <v>49</v>
      </c>
      <c r="V160" s="45"/>
      <c r="W160" s="45"/>
      <c r="X160" s="45"/>
      <c r="Y160" s="45"/>
      <c r="Z160" s="45"/>
      <c r="AA160" s="92"/>
      <c r="AT160" s="20" t="s">
        <v>264</v>
      </c>
      <c r="AU160" s="20" t="s">
        <v>11</v>
      </c>
      <c r="AY160" s="20" t="s">
        <v>264</v>
      </c>
      <c r="BE160" s="134">
        <f>IF(U160="základní",N160,0)</f>
        <v>0</v>
      </c>
      <c r="BF160" s="134">
        <f>IF(U160="snížená",N160,0)</f>
        <v>0</v>
      </c>
      <c r="BG160" s="134">
        <f>IF(U160="zákl. přenesená",N160,0)</f>
        <v>0</v>
      </c>
      <c r="BH160" s="134">
        <f>IF(U160="sníž. přenesená",N160,0)</f>
        <v>0</v>
      </c>
      <c r="BI160" s="134">
        <f>IF(U160="nulová",N160,0)</f>
        <v>0</v>
      </c>
      <c r="BJ160" s="20" t="s">
        <v>11</v>
      </c>
      <c r="BK160" s="134">
        <f>L160*K160</f>
        <v>0</v>
      </c>
    </row>
    <row r="161" spans="2:63" s="1" customFormat="1" ht="22.3" customHeight="1">
      <c r="B161" s="44"/>
      <c r="C161" s="235" t="s">
        <v>5</v>
      </c>
      <c r="D161" s="235" t="s">
        <v>151</v>
      </c>
      <c r="E161" s="236" t="s">
        <v>5</v>
      </c>
      <c r="F161" s="237" t="s">
        <v>5</v>
      </c>
      <c r="G161" s="237"/>
      <c r="H161" s="237"/>
      <c r="I161" s="237"/>
      <c r="J161" s="238" t="s">
        <v>5</v>
      </c>
      <c r="K161" s="227"/>
      <c r="L161" s="215"/>
      <c r="M161" s="239"/>
      <c r="N161" s="239">
        <f>BK161</f>
        <v>0</v>
      </c>
      <c r="O161" s="239"/>
      <c r="P161" s="239"/>
      <c r="Q161" s="239"/>
      <c r="R161" s="46"/>
      <c r="T161" s="217" t="s">
        <v>5</v>
      </c>
      <c r="U161" s="240" t="s">
        <v>49</v>
      </c>
      <c r="V161" s="70"/>
      <c r="W161" s="70"/>
      <c r="X161" s="70"/>
      <c r="Y161" s="70"/>
      <c r="Z161" s="70"/>
      <c r="AA161" s="72"/>
      <c r="AT161" s="20" t="s">
        <v>264</v>
      </c>
      <c r="AU161" s="20" t="s">
        <v>11</v>
      </c>
      <c r="AY161" s="20" t="s">
        <v>264</v>
      </c>
      <c r="BE161" s="134">
        <f>IF(U161="základní",N161,0)</f>
        <v>0</v>
      </c>
      <c r="BF161" s="134">
        <f>IF(U161="snížená",N161,0)</f>
        <v>0</v>
      </c>
      <c r="BG161" s="134">
        <f>IF(U161="zákl. přenesená",N161,0)</f>
        <v>0</v>
      </c>
      <c r="BH161" s="134">
        <f>IF(U161="sníž. přenesená",N161,0)</f>
        <v>0</v>
      </c>
      <c r="BI161" s="134">
        <f>IF(U161="nulová",N161,0)</f>
        <v>0</v>
      </c>
      <c r="BJ161" s="20" t="s">
        <v>11</v>
      </c>
      <c r="BK161" s="134">
        <f>L161*K161</f>
        <v>0</v>
      </c>
    </row>
    <row r="162" spans="2:18" s="1" customFormat="1" ht="6.95" customHeight="1">
      <c r="B162" s="73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5"/>
    </row>
  </sheetData>
  <mergeCells count="17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N122:Q122"/>
    <mergeCell ref="N123:Q123"/>
    <mergeCell ref="N124:Q124"/>
    <mergeCell ref="N137:Q137"/>
    <mergeCell ref="N141:Q141"/>
    <mergeCell ref="N153:Q153"/>
    <mergeCell ref="N154:Q154"/>
    <mergeCell ref="N156:Q156"/>
    <mergeCell ref="H1:K1"/>
    <mergeCell ref="S2:AC2"/>
  </mergeCells>
  <dataValidations count="2">
    <dataValidation type="list" allowBlank="1" showInputMessage="1" showErrorMessage="1" error="Povoleny jsou hodnoty K, M." sqref="D157:D162">
      <formula1>"K, M"</formula1>
    </dataValidation>
    <dataValidation type="list" allowBlank="1" showInputMessage="1" showErrorMessage="1" error="Povoleny jsou hodnoty základní, snížená, zákl. přenesená, sníž. přenesená, nulová." sqref="U157:U16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45"/>
      <c r="B1" s="11"/>
      <c r="C1" s="11"/>
      <c r="D1" s="12" t="s">
        <v>1</v>
      </c>
      <c r="E1" s="11"/>
      <c r="F1" s="13" t="s">
        <v>105</v>
      </c>
      <c r="G1" s="13"/>
      <c r="H1" s="146" t="s">
        <v>106</v>
      </c>
      <c r="I1" s="146"/>
      <c r="J1" s="146"/>
      <c r="K1" s="146"/>
      <c r="L1" s="13" t="s">
        <v>107</v>
      </c>
      <c r="M1" s="11"/>
      <c r="N1" s="11"/>
      <c r="O1" s="12" t="s">
        <v>108</v>
      </c>
      <c r="P1" s="11"/>
      <c r="Q1" s="11"/>
      <c r="R1" s="11"/>
      <c r="S1" s="13" t="s">
        <v>109</v>
      </c>
      <c r="T1" s="13"/>
      <c r="U1" s="145"/>
      <c r="V1" s="14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95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110</v>
      </c>
    </row>
    <row r="4" spans="2:46" ht="36.95" customHeight="1">
      <c r="B4" s="24"/>
      <c r="C4" s="25" t="s">
        <v>111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14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20</v>
      </c>
      <c r="E6" s="29"/>
      <c r="F6" s="147" t="str">
        <f>'Rekapitulace stavby'!K6</f>
        <v>ZŠ SJEDNOCENÍ č.p.650 - ÚPRAVA UČEBNY A DÍLNY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s="1" customFormat="1" ht="32.85" customHeight="1">
      <c r="B7" s="44"/>
      <c r="C7" s="45"/>
      <c r="D7" s="33" t="s">
        <v>112</v>
      </c>
      <c r="E7" s="45"/>
      <c r="F7" s="34" t="s">
        <v>265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pans="2:18" s="1" customFormat="1" ht="14.4" customHeight="1">
      <c r="B8" s="44"/>
      <c r="C8" s="45"/>
      <c r="D8" s="36" t="s">
        <v>23</v>
      </c>
      <c r="E8" s="45"/>
      <c r="F8" s="31" t="s">
        <v>5</v>
      </c>
      <c r="G8" s="45"/>
      <c r="H8" s="45"/>
      <c r="I8" s="45"/>
      <c r="J8" s="45"/>
      <c r="K8" s="45"/>
      <c r="L8" s="45"/>
      <c r="M8" s="36" t="s">
        <v>24</v>
      </c>
      <c r="N8" s="45"/>
      <c r="O8" s="31" t="s">
        <v>5</v>
      </c>
      <c r="P8" s="45"/>
      <c r="Q8" s="45"/>
      <c r="R8" s="46"/>
    </row>
    <row r="9" spans="2:18" s="1" customFormat="1" ht="14.4" customHeight="1">
      <c r="B9" s="44"/>
      <c r="C9" s="45"/>
      <c r="D9" s="36" t="s">
        <v>25</v>
      </c>
      <c r="E9" s="45"/>
      <c r="F9" s="31" t="s">
        <v>26</v>
      </c>
      <c r="G9" s="45"/>
      <c r="H9" s="45"/>
      <c r="I9" s="45"/>
      <c r="J9" s="45"/>
      <c r="K9" s="45"/>
      <c r="L9" s="45"/>
      <c r="M9" s="36" t="s">
        <v>27</v>
      </c>
      <c r="N9" s="45"/>
      <c r="O9" s="148" t="str">
        <f>'Rekapitulace stavby'!AN8</f>
        <v>22. 2. 2018</v>
      </c>
      <c r="P9" s="88"/>
      <c r="Q9" s="45"/>
      <c r="R9" s="46"/>
    </row>
    <row r="10" spans="2:18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2:18" s="1" customFormat="1" ht="14.4" customHeight="1">
      <c r="B11" s="44"/>
      <c r="C11" s="45"/>
      <c r="D11" s="36" t="s">
        <v>31</v>
      </c>
      <c r="E11" s="45"/>
      <c r="F11" s="45"/>
      <c r="G11" s="45"/>
      <c r="H11" s="45"/>
      <c r="I11" s="45"/>
      <c r="J11" s="45"/>
      <c r="K11" s="45"/>
      <c r="L11" s="45"/>
      <c r="M11" s="36" t="s">
        <v>32</v>
      </c>
      <c r="N11" s="45"/>
      <c r="O11" s="31" t="s">
        <v>33</v>
      </c>
      <c r="P11" s="31"/>
      <c r="Q11" s="45"/>
      <c r="R11" s="46"/>
    </row>
    <row r="12" spans="2:18" s="1" customFormat="1" ht="18" customHeight="1">
      <c r="B12" s="44"/>
      <c r="C12" s="45"/>
      <c r="D12" s="45"/>
      <c r="E12" s="31" t="s">
        <v>34</v>
      </c>
      <c r="F12" s="45"/>
      <c r="G12" s="45"/>
      <c r="H12" s="45"/>
      <c r="I12" s="45"/>
      <c r="J12" s="45"/>
      <c r="K12" s="45"/>
      <c r="L12" s="45"/>
      <c r="M12" s="36" t="s">
        <v>35</v>
      </c>
      <c r="N12" s="45"/>
      <c r="O12" s="31" t="s">
        <v>36</v>
      </c>
      <c r="P12" s="31"/>
      <c r="Q12" s="45"/>
      <c r="R12" s="46"/>
    </row>
    <row r="13" spans="2:18" s="1" customFormat="1" ht="6.95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pans="2:18" s="1" customFormat="1" ht="14.4" customHeight="1">
      <c r="B14" s="44"/>
      <c r="C14" s="45"/>
      <c r="D14" s="36" t="s">
        <v>37</v>
      </c>
      <c r="E14" s="45"/>
      <c r="F14" s="45"/>
      <c r="G14" s="45"/>
      <c r="H14" s="45"/>
      <c r="I14" s="45"/>
      <c r="J14" s="45"/>
      <c r="K14" s="45"/>
      <c r="L14" s="45"/>
      <c r="M14" s="36" t="s">
        <v>32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pans="2:18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49"/>
      <c r="G15" s="149"/>
      <c r="H15" s="149"/>
      <c r="I15" s="149"/>
      <c r="J15" s="149"/>
      <c r="K15" s="149"/>
      <c r="L15" s="149"/>
      <c r="M15" s="36" t="s">
        <v>35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pans="2:18" s="1" customFormat="1" ht="6.95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2:18" s="1" customFormat="1" ht="14.4" customHeight="1">
      <c r="B17" s="44"/>
      <c r="C17" s="45"/>
      <c r="D17" s="36" t="s">
        <v>39</v>
      </c>
      <c r="E17" s="45"/>
      <c r="F17" s="45"/>
      <c r="G17" s="45"/>
      <c r="H17" s="45"/>
      <c r="I17" s="45"/>
      <c r="J17" s="45"/>
      <c r="K17" s="45"/>
      <c r="L17" s="45"/>
      <c r="M17" s="36" t="s">
        <v>32</v>
      </c>
      <c r="N17" s="45"/>
      <c r="O17" s="31" t="s">
        <v>40</v>
      </c>
      <c r="P17" s="31"/>
      <c r="Q17" s="45"/>
      <c r="R17" s="46"/>
    </row>
    <row r="18" spans="2:18" s="1" customFormat="1" ht="18" customHeight="1">
      <c r="B18" s="44"/>
      <c r="C18" s="45"/>
      <c r="D18" s="45"/>
      <c r="E18" s="31" t="s">
        <v>41</v>
      </c>
      <c r="F18" s="45"/>
      <c r="G18" s="45"/>
      <c r="H18" s="45"/>
      <c r="I18" s="45"/>
      <c r="J18" s="45"/>
      <c r="K18" s="45"/>
      <c r="L18" s="45"/>
      <c r="M18" s="36" t="s">
        <v>35</v>
      </c>
      <c r="N18" s="45"/>
      <c r="O18" s="31" t="s">
        <v>5</v>
      </c>
      <c r="P18" s="31"/>
      <c r="Q18" s="45"/>
      <c r="R18" s="46"/>
    </row>
    <row r="19" spans="2:18" s="1" customFormat="1" ht="6.9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2:18" s="1" customFormat="1" ht="14.4" customHeight="1">
      <c r="B20" s="44"/>
      <c r="C20" s="45"/>
      <c r="D20" s="36" t="s">
        <v>43</v>
      </c>
      <c r="E20" s="45"/>
      <c r="F20" s="45"/>
      <c r="G20" s="45"/>
      <c r="H20" s="45"/>
      <c r="I20" s="45"/>
      <c r="J20" s="45"/>
      <c r="K20" s="45"/>
      <c r="L20" s="45"/>
      <c r="M20" s="36" t="s">
        <v>32</v>
      </c>
      <c r="N20" s="45"/>
      <c r="O20" s="31" t="s">
        <v>40</v>
      </c>
      <c r="P20" s="31"/>
      <c r="Q20" s="45"/>
      <c r="R20" s="46"/>
    </row>
    <row r="21" spans="2:18" s="1" customFormat="1" ht="18" customHeight="1">
      <c r="B21" s="44"/>
      <c r="C21" s="45"/>
      <c r="D21" s="45"/>
      <c r="E21" s="31" t="s">
        <v>41</v>
      </c>
      <c r="F21" s="45"/>
      <c r="G21" s="45"/>
      <c r="H21" s="45"/>
      <c r="I21" s="45"/>
      <c r="J21" s="45"/>
      <c r="K21" s="45"/>
      <c r="L21" s="45"/>
      <c r="M21" s="36" t="s">
        <v>35</v>
      </c>
      <c r="N21" s="45"/>
      <c r="O21" s="31" t="s">
        <v>5</v>
      </c>
      <c r="P21" s="31"/>
      <c r="Q21" s="45"/>
      <c r="R21" s="46"/>
    </row>
    <row r="22" spans="2:18" s="1" customFormat="1" ht="6.95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2:18" s="1" customFormat="1" ht="14.4" customHeight="1">
      <c r="B23" s="44"/>
      <c r="C23" s="45"/>
      <c r="D23" s="36" t="s">
        <v>44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6.5" customHeight="1">
      <c r="B24" s="44"/>
      <c r="C24" s="45"/>
      <c r="D24" s="45"/>
      <c r="E24" s="40" t="s">
        <v>5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pans="2:18" s="1" customFormat="1" ht="6.95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pans="2:18" s="1" customFormat="1" ht="14.4" customHeight="1">
      <c r="B27" s="44"/>
      <c r="C27" s="45"/>
      <c r="D27" s="150" t="s">
        <v>114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pans="2:18" s="1" customFormat="1" ht="14.4" customHeight="1">
      <c r="B28" s="44"/>
      <c r="C28" s="45"/>
      <c r="D28" s="42" t="s">
        <v>99</v>
      </c>
      <c r="E28" s="45"/>
      <c r="F28" s="45"/>
      <c r="G28" s="45"/>
      <c r="H28" s="45"/>
      <c r="I28" s="45"/>
      <c r="J28" s="45"/>
      <c r="K28" s="45"/>
      <c r="L28" s="45"/>
      <c r="M28" s="43">
        <f>N97</f>
        <v>0</v>
      </c>
      <c r="N28" s="43"/>
      <c r="O28" s="43"/>
      <c r="P28" s="43"/>
      <c r="Q28" s="45"/>
      <c r="R28" s="46"/>
    </row>
    <row r="29" spans="2:18" s="1" customFormat="1" ht="6.95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pans="2:18" s="1" customFormat="1" ht="25.4" customHeight="1">
      <c r="B30" s="44"/>
      <c r="C30" s="45"/>
      <c r="D30" s="151" t="s">
        <v>47</v>
      </c>
      <c r="E30" s="45"/>
      <c r="F30" s="45"/>
      <c r="G30" s="45"/>
      <c r="H30" s="45"/>
      <c r="I30" s="45"/>
      <c r="J30" s="45"/>
      <c r="K30" s="45"/>
      <c r="L30" s="45"/>
      <c r="M30" s="152">
        <f>ROUND(M27+M28,0)</f>
        <v>0</v>
      </c>
      <c r="N30" s="45"/>
      <c r="O30" s="45"/>
      <c r="P30" s="45"/>
      <c r="Q30" s="45"/>
      <c r="R30" s="46"/>
    </row>
    <row r="31" spans="2:18" s="1" customFormat="1" ht="6.95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pans="2:18" s="1" customFormat="1" ht="14.4" customHeight="1">
      <c r="B32" s="44"/>
      <c r="C32" s="45"/>
      <c r="D32" s="52" t="s">
        <v>48</v>
      </c>
      <c r="E32" s="52" t="s">
        <v>49</v>
      </c>
      <c r="F32" s="53">
        <v>0.21</v>
      </c>
      <c r="G32" s="153" t="s">
        <v>50</v>
      </c>
      <c r="H32" s="154">
        <f>ROUND((((SUM(BE97:BE104)+SUM(BE122:BE155))+SUM(BE157:BE161))),0)</f>
        <v>0</v>
      </c>
      <c r="I32" s="45"/>
      <c r="J32" s="45"/>
      <c r="K32" s="45"/>
      <c r="L32" s="45"/>
      <c r="M32" s="154">
        <f>ROUND(((ROUND((SUM(BE97:BE104)+SUM(BE122:BE155)),0)*F32)+SUM(BE157:BE161)*F32),0)</f>
        <v>0</v>
      </c>
      <c r="N32" s="45"/>
      <c r="O32" s="45"/>
      <c r="P32" s="45"/>
      <c r="Q32" s="45"/>
      <c r="R32" s="46"/>
    </row>
    <row r="33" spans="2:18" s="1" customFormat="1" ht="14.4" customHeight="1">
      <c r="B33" s="44"/>
      <c r="C33" s="45"/>
      <c r="D33" s="45"/>
      <c r="E33" s="52" t="s">
        <v>51</v>
      </c>
      <c r="F33" s="53">
        <v>0.15</v>
      </c>
      <c r="G33" s="153" t="s">
        <v>50</v>
      </c>
      <c r="H33" s="154">
        <f>ROUND((((SUM(BF97:BF104)+SUM(BF122:BF155))+SUM(BF157:BF161))),0)</f>
        <v>0</v>
      </c>
      <c r="I33" s="45"/>
      <c r="J33" s="45"/>
      <c r="K33" s="45"/>
      <c r="L33" s="45"/>
      <c r="M33" s="154">
        <f>ROUND(((ROUND((SUM(BF97:BF104)+SUM(BF122:BF155)),0)*F33)+SUM(BF157:BF161)*F33),0)</f>
        <v>0</v>
      </c>
      <c r="N33" s="45"/>
      <c r="O33" s="45"/>
      <c r="P33" s="45"/>
      <c r="Q33" s="45"/>
      <c r="R33" s="46"/>
    </row>
    <row r="34" spans="2:18" s="1" customFormat="1" ht="14.4" customHeight="1" hidden="1">
      <c r="B34" s="44"/>
      <c r="C34" s="45"/>
      <c r="D34" s="45"/>
      <c r="E34" s="52" t="s">
        <v>52</v>
      </c>
      <c r="F34" s="53">
        <v>0.21</v>
      </c>
      <c r="G34" s="153" t="s">
        <v>50</v>
      </c>
      <c r="H34" s="154">
        <f>ROUND((((SUM(BG97:BG104)+SUM(BG122:BG155))+SUM(BG157:BG161))),0)</f>
        <v>0</v>
      </c>
      <c r="I34" s="45"/>
      <c r="J34" s="45"/>
      <c r="K34" s="45"/>
      <c r="L34" s="45"/>
      <c r="M34" s="154"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53</v>
      </c>
      <c r="F35" s="53">
        <v>0.15</v>
      </c>
      <c r="G35" s="153" t="s">
        <v>50</v>
      </c>
      <c r="H35" s="154">
        <f>ROUND((((SUM(BH97:BH104)+SUM(BH122:BH155))+SUM(BH157:BH161))),0)</f>
        <v>0</v>
      </c>
      <c r="I35" s="45"/>
      <c r="J35" s="45"/>
      <c r="K35" s="45"/>
      <c r="L35" s="45"/>
      <c r="M35" s="154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54</v>
      </c>
      <c r="F36" s="53">
        <v>0</v>
      </c>
      <c r="G36" s="153" t="s">
        <v>50</v>
      </c>
      <c r="H36" s="154">
        <f>ROUND((((SUM(BI97:BI104)+SUM(BI122:BI155))+SUM(BI157:BI161))),0)</f>
        <v>0</v>
      </c>
      <c r="I36" s="45"/>
      <c r="J36" s="45"/>
      <c r="K36" s="45"/>
      <c r="L36" s="45"/>
      <c r="M36" s="154">
        <v>0</v>
      </c>
      <c r="N36" s="45"/>
      <c r="O36" s="45"/>
      <c r="P36" s="45"/>
      <c r="Q36" s="45"/>
      <c r="R36" s="46"/>
    </row>
    <row r="37" spans="2:18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pans="2:18" s="1" customFormat="1" ht="25.4" customHeight="1">
      <c r="B38" s="44"/>
      <c r="C38" s="143"/>
      <c r="D38" s="155" t="s">
        <v>55</v>
      </c>
      <c r="E38" s="95"/>
      <c r="F38" s="95"/>
      <c r="G38" s="156" t="s">
        <v>56</v>
      </c>
      <c r="H38" s="157" t="s">
        <v>57</v>
      </c>
      <c r="I38" s="95"/>
      <c r="J38" s="95"/>
      <c r="K38" s="95"/>
      <c r="L38" s="158">
        <f>SUM(M30:M36)</f>
        <v>0</v>
      </c>
      <c r="M38" s="158"/>
      <c r="N38" s="158"/>
      <c r="O38" s="158"/>
      <c r="P38" s="159"/>
      <c r="Q38" s="143"/>
      <c r="R38" s="46"/>
    </row>
    <row r="39" spans="2:18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58</v>
      </c>
      <c r="E50" s="65"/>
      <c r="F50" s="65"/>
      <c r="G50" s="65"/>
      <c r="H50" s="66"/>
      <c r="I50" s="45"/>
      <c r="J50" s="64" t="s">
        <v>59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60</v>
      </c>
      <c r="E59" s="70"/>
      <c r="F59" s="70"/>
      <c r="G59" s="71" t="s">
        <v>61</v>
      </c>
      <c r="H59" s="72"/>
      <c r="I59" s="45"/>
      <c r="J59" s="69" t="s">
        <v>60</v>
      </c>
      <c r="K59" s="70"/>
      <c r="L59" s="70"/>
      <c r="M59" s="70"/>
      <c r="N59" s="71" t="s">
        <v>61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62</v>
      </c>
      <c r="E61" s="65"/>
      <c r="F61" s="65"/>
      <c r="G61" s="65"/>
      <c r="H61" s="66"/>
      <c r="I61" s="45"/>
      <c r="J61" s="64" t="s">
        <v>63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60</v>
      </c>
      <c r="E70" s="70"/>
      <c r="F70" s="70"/>
      <c r="G70" s="71" t="s">
        <v>61</v>
      </c>
      <c r="H70" s="72"/>
      <c r="I70" s="45"/>
      <c r="J70" s="69" t="s">
        <v>60</v>
      </c>
      <c r="K70" s="70"/>
      <c r="L70" s="70"/>
      <c r="M70" s="70"/>
      <c r="N70" s="71" t="s">
        <v>61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115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0" customHeight="1">
      <c r="B78" s="44"/>
      <c r="C78" s="36" t="s">
        <v>20</v>
      </c>
      <c r="D78" s="45"/>
      <c r="E78" s="45"/>
      <c r="F78" s="147" t="str">
        <f>F6</f>
        <v>ZŠ SJEDNOCENÍ č.p.650 - ÚPRAVA UČEBNY A DÍLNY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</row>
    <row r="79" spans="2:18" s="1" customFormat="1" ht="36.95" customHeight="1">
      <c r="B79" s="44"/>
      <c r="C79" s="83" t="s">
        <v>112</v>
      </c>
      <c r="D79" s="45"/>
      <c r="E79" s="45"/>
      <c r="F79" s="85" t="str">
        <f>F7</f>
        <v>SO-02 - Úprava dílny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</row>
    <row r="80" spans="2:18" s="1" customFormat="1" ht="6.95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pans="2:18" s="1" customFormat="1" ht="18" customHeight="1">
      <c r="B81" s="44"/>
      <c r="C81" s="36" t="s">
        <v>25</v>
      </c>
      <c r="D81" s="45"/>
      <c r="E81" s="45"/>
      <c r="F81" s="31" t="str">
        <f>F9</f>
        <v>Studénka</v>
      </c>
      <c r="G81" s="45"/>
      <c r="H81" s="45"/>
      <c r="I81" s="45"/>
      <c r="J81" s="45"/>
      <c r="K81" s="36" t="s">
        <v>27</v>
      </c>
      <c r="L81" s="45"/>
      <c r="M81" s="88" t="str">
        <f>IF(O9="","",O9)</f>
        <v>22. 2. 2018</v>
      </c>
      <c r="N81" s="88"/>
      <c r="O81" s="88"/>
      <c r="P81" s="88"/>
      <c r="Q81" s="45"/>
      <c r="R81" s="46"/>
    </row>
    <row r="82" spans="2:18" s="1" customFormat="1" ht="6.95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</row>
    <row r="83" spans="2:18" s="1" customFormat="1" ht="13.5">
      <c r="B83" s="44"/>
      <c r="C83" s="36" t="s">
        <v>31</v>
      </c>
      <c r="D83" s="45"/>
      <c r="E83" s="45"/>
      <c r="F83" s="31" t="str">
        <f>E12</f>
        <v>Město Studénka</v>
      </c>
      <c r="G83" s="45"/>
      <c r="H83" s="45"/>
      <c r="I83" s="45"/>
      <c r="J83" s="45"/>
      <c r="K83" s="36" t="s">
        <v>39</v>
      </c>
      <c r="L83" s="45"/>
      <c r="M83" s="31" t="str">
        <f>E18</f>
        <v>Renata Škopová</v>
      </c>
      <c r="N83" s="31"/>
      <c r="O83" s="31"/>
      <c r="P83" s="31"/>
      <c r="Q83" s="31"/>
      <c r="R83" s="46"/>
    </row>
    <row r="84" spans="2:18" s="1" customFormat="1" ht="14.4" customHeight="1">
      <c r="B84" s="44"/>
      <c r="C84" s="36" t="s">
        <v>37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43</v>
      </c>
      <c r="L84" s="45"/>
      <c r="M84" s="31" t="str">
        <f>E21</f>
        <v>Renata Škopová</v>
      </c>
      <c r="N84" s="31"/>
      <c r="O84" s="31"/>
      <c r="P84" s="31"/>
      <c r="Q84" s="31"/>
      <c r="R84" s="46"/>
    </row>
    <row r="85" spans="2:18" s="1" customFormat="1" ht="10.3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</row>
    <row r="86" spans="2:18" s="1" customFormat="1" ht="29.25" customHeight="1">
      <c r="B86" s="44"/>
      <c r="C86" s="160" t="s">
        <v>116</v>
      </c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60" t="s">
        <v>117</v>
      </c>
      <c r="O86" s="143"/>
      <c r="P86" s="143"/>
      <c r="Q86" s="143"/>
      <c r="R86" s="46"/>
    </row>
    <row r="87" spans="2:18" s="1" customFormat="1" ht="10.3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</row>
    <row r="88" spans="2:47" s="1" customFormat="1" ht="29.25" customHeight="1">
      <c r="B88" s="44"/>
      <c r="C88" s="161" t="s">
        <v>118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05">
        <f>N122</f>
        <v>0</v>
      </c>
      <c r="O88" s="162"/>
      <c r="P88" s="162"/>
      <c r="Q88" s="162"/>
      <c r="R88" s="46"/>
      <c r="AU88" s="20" t="s">
        <v>119</v>
      </c>
    </row>
    <row r="89" spans="2:18" s="6" customFormat="1" ht="24.95" customHeight="1">
      <c r="B89" s="163"/>
      <c r="C89" s="164"/>
      <c r="D89" s="165" t="s">
        <v>120</v>
      </c>
      <c r="E89" s="164"/>
      <c r="F89" s="164"/>
      <c r="G89" s="164"/>
      <c r="H89" s="164"/>
      <c r="I89" s="164"/>
      <c r="J89" s="164"/>
      <c r="K89" s="164"/>
      <c r="L89" s="164"/>
      <c r="M89" s="164"/>
      <c r="N89" s="166">
        <f>N123</f>
        <v>0</v>
      </c>
      <c r="O89" s="164"/>
      <c r="P89" s="164"/>
      <c r="Q89" s="164"/>
      <c r="R89" s="167"/>
    </row>
    <row r="90" spans="2:18" s="7" customFormat="1" ht="19.9" customHeight="1">
      <c r="B90" s="168"/>
      <c r="C90" s="169"/>
      <c r="D90" s="128" t="s">
        <v>121</v>
      </c>
      <c r="E90" s="169"/>
      <c r="F90" s="169"/>
      <c r="G90" s="169"/>
      <c r="H90" s="169"/>
      <c r="I90" s="169"/>
      <c r="J90" s="169"/>
      <c r="K90" s="169"/>
      <c r="L90" s="169"/>
      <c r="M90" s="169"/>
      <c r="N90" s="130">
        <f>N124</f>
        <v>0</v>
      </c>
      <c r="O90" s="169"/>
      <c r="P90" s="169"/>
      <c r="Q90" s="169"/>
      <c r="R90" s="170"/>
    </row>
    <row r="91" spans="2:18" s="7" customFormat="1" ht="19.9" customHeight="1">
      <c r="B91" s="168"/>
      <c r="C91" s="169"/>
      <c r="D91" s="128" t="s">
        <v>122</v>
      </c>
      <c r="E91" s="169"/>
      <c r="F91" s="169"/>
      <c r="G91" s="169"/>
      <c r="H91" s="169"/>
      <c r="I91" s="169"/>
      <c r="J91" s="169"/>
      <c r="K91" s="169"/>
      <c r="L91" s="169"/>
      <c r="M91" s="169"/>
      <c r="N91" s="130">
        <f>N137</f>
        <v>0</v>
      </c>
      <c r="O91" s="169"/>
      <c r="P91" s="169"/>
      <c r="Q91" s="169"/>
      <c r="R91" s="170"/>
    </row>
    <row r="92" spans="2:18" s="7" customFormat="1" ht="19.9" customHeight="1">
      <c r="B92" s="168"/>
      <c r="C92" s="169"/>
      <c r="D92" s="128" t="s">
        <v>123</v>
      </c>
      <c r="E92" s="169"/>
      <c r="F92" s="169"/>
      <c r="G92" s="169"/>
      <c r="H92" s="169"/>
      <c r="I92" s="169"/>
      <c r="J92" s="169"/>
      <c r="K92" s="169"/>
      <c r="L92" s="169"/>
      <c r="M92" s="169"/>
      <c r="N92" s="130">
        <f>N141</f>
        <v>0</v>
      </c>
      <c r="O92" s="169"/>
      <c r="P92" s="169"/>
      <c r="Q92" s="169"/>
      <c r="R92" s="170"/>
    </row>
    <row r="93" spans="2:18" s="6" customFormat="1" ht="24.95" customHeight="1">
      <c r="B93" s="163"/>
      <c r="C93" s="164"/>
      <c r="D93" s="165" t="s">
        <v>124</v>
      </c>
      <c r="E93" s="164"/>
      <c r="F93" s="164"/>
      <c r="G93" s="164"/>
      <c r="H93" s="164"/>
      <c r="I93" s="164"/>
      <c r="J93" s="164"/>
      <c r="K93" s="164"/>
      <c r="L93" s="164"/>
      <c r="M93" s="164"/>
      <c r="N93" s="166">
        <f>N153</f>
        <v>0</v>
      </c>
      <c r="O93" s="164"/>
      <c r="P93" s="164"/>
      <c r="Q93" s="164"/>
      <c r="R93" s="167"/>
    </row>
    <row r="94" spans="2:18" s="7" customFormat="1" ht="19.9" customHeight="1">
      <c r="B94" s="168"/>
      <c r="C94" s="169"/>
      <c r="D94" s="128" t="s">
        <v>125</v>
      </c>
      <c r="E94" s="169"/>
      <c r="F94" s="169"/>
      <c r="G94" s="169"/>
      <c r="H94" s="169"/>
      <c r="I94" s="169"/>
      <c r="J94" s="169"/>
      <c r="K94" s="169"/>
      <c r="L94" s="169"/>
      <c r="M94" s="169"/>
      <c r="N94" s="130">
        <f>N154</f>
        <v>0</v>
      </c>
      <c r="O94" s="169"/>
      <c r="P94" s="169"/>
      <c r="Q94" s="169"/>
      <c r="R94" s="170"/>
    </row>
    <row r="95" spans="2:18" s="6" customFormat="1" ht="21.8" customHeight="1">
      <c r="B95" s="163"/>
      <c r="C95" s="164"/>
      <c r="D95" s="165" t="s">
        <v>126</v>
      </c>
      <c r="E95" s="164"/>
      <c r="F95" s="164"/>
      <c r="G95" s="164"/>
      <c r="H95" s="164"/>
      <c r="I95" s="164"/>
      <c r="J95" s="164"/>
      <c r="K95" s="164"/>
      <c r="L95" s="164"/>
      <c r="M95" s="164"/>
      <c r="N95" s="171">
        <f>N156</f>
        <v>0</v>
      </c>
      <c r="O95" s="164"/>
      <c r="P95" s="164"/>
      <c r="Q95" s="164"/>
      <c r="R95" s="167"/>
    </row>
    <row r="96" spans="2:18" s="1" customFormat="1" ht="21.8" customHeight="1">
      <c r="B96" s="44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6"/>
    </row>
    <row r="97" spans="2:21" s="1" customFormat="1" ht="29.25" customHeight="1">
      <c r="B97" s="44"/>
      <c r="C97" s="161" t="s">
        <v>127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162">
        <f>ROUND(N98+N99+N100+N101+N102+N103,0)</f>
        <v>0</v>
      </c>
      <c r="O97" s="172"/>
      <c r="P97" s="172"/>
      <c r="Q97" s="172"/>
      <c r="R97" s="46"/>
      <c r="T97" s="173"/>
      <c r="U97" s="174" t="s">
        <v>48</v>
      </c>
    </row>
    <row r="98" spans="2:65" s="1" customFormat="1" ht="18" customHeight="1">
      <c r="B98" s="175"/>
      <c r="C98" s="176"/>
      <c r="D98" s="135" t="s">
        <v>128</v>
      </c>
      <c r="E98" s="177"/>
      <c r="F98" s="177"/>
      <c r="G98" s="177"/>
      <c r="H98" s="177"/>
      <c r="I98" s="176"/>
      <c r="J98" s="176"/>
      <c r="K98" s="176"/>
      <c r="L98" s="176"/>
      <c r="M98" s="176"/>
      <c r="N98" s="129">
        <f>ROUND(N88*T98,0)</f>
        <v>0</v>
      </c>
      <c r="O98" s="178"/>
      <c r="P98" s="178"/>
      <c r="Q98" s="178"/>
      <c r="R98" s="179"/>
      <c r="S98" s="180"/>
      <c r="T98" s="181"/>
      <c r="U98" s="182" t="s">
        <v>49</v>
      </c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0"/>
      <c r="AU98" s="180"/>
      <c r="AV98" s="180"/>
      <c r="AW98" s="180"/>
      <c r="AX98" s="180"/>
      <c r="AY98" s="183" t="s">
        <v>129</v>
      </c>
      <c r="AZ98" s="180"/>
      <c r="BA98" s="180"/>
      <c r="BB98" s="180"/>
      <c r="BC98" s="180"/>
      <c r="BD98" s="180"/>
      <c r="BE98" s="184">
        <f>IF(U98="základní",N98,0)</f>
        <v>0</v>
      </c>
      <c r="BF98" s="184">
        <f>IF(U98="snížená",N98,0)</f>
        <v>0</v>
      </c>
      <c r="BG98" s="184">
        <f>IF(U98="zákl. přenesená",N98,0)</f>
        <v>0</v>
      </c>
      <c r="BH98" s="184">
        <f>IF(U98="sníž. přenesená",N98,0)</f>
        <v>0</v>
      </c>
      <c r="BI98" s="184">
        <f>IF(U98="nulová",N98,0)</f>
        <v>0</v>
      </c>
      <c r="BJ98" s="183" t="s">
        <v>11</v>
      </c>
      <c r="BK98" s="180"/>
      <c r="BL98" s="180"/>
      <c r="BM98" s="180"/>
    </row>
    <row r="99" spans="2:65" s="1" customFormat="1" ht="18" customHeight="1">
      <c r="B99" s="175"/>
      <c r="C99" s="176"/>
      <c r="D99" s="135" t="s">
        <v>130</v>
      </c>
      <c r="E99" s="177"/>
      <c r="F99" s="177"/>
      <c r="G99" s="177"/>
      <c r="H99" s="177"/>
      <c r="I99" s="176"/>
      <c r="J99" s="176"/>
      <c r="K99" s="176"/>
      <c r="L99" s="176"/>
      <c r="M99" s="176"/>
      <c r="N99" s="129">
        <f>ROUND(N88*T99,0)</f>
        <v>0</v>
      </c>
      <c r="O99" s="178"/>
      <c r="P99" s="178"/>
      <c r="Q99" s="178"/>
      <c r="R99" s="179"/>
      <c r="S99" s="180"/>
      <c r="T99" s="181"/>
      <c r="U99" s="182" t="s">
        <v>49</v>
      </c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80"/>
      <c r="AT99" s="180"/>
      <c r="AU99" s="180"/>
      <c r="AV99" s="180"/>
      <c r="AW99" s="180"/>
      <c r="AX99" s="180"/>
      <c r="AY99" s="183" t="s">
        <v>129</v>
      </c>
      <c r="AZ99" s="180"/>
      <c r="BA99" s="180"/>
      <c r="BB99" s="180"/>
      <c r="BC99" s="180"/>
      <c r="BD99" s="180"/>
      <c r="BE99" s="184">
        <f>IF(U99="základní",N99,0)</f>
        <v>0</v>
      </c>
      <c r="BF99" s="184">
        <f>IF(U99="snížená",N99,0)</f>
        <v>0</v>
      </c>
      <c r="BG99" s="184">
        <f>IF(U99="zákl. přenesená",N99,0)</f>
        <v>0</v>
      </c>
      <c r="BH99" s="184">
        <f>IF(U99="sníž. přenesená",N99,0)</f>
        <v>0</v>
      </c>
      <c r="BI99" s="184">
        <f>IF(U99="nulová",N99,0)</f>
        <v>0</v>
      </c>
      <c r="BJ99" s="183" t="s">
        <v>11</v>
      </c>
      <c r="BK99" s="180"/>
      <c r="BL99" s="180"/>
      <c r="BM99" s="180"/>
    </row>
    <row r="100" spans="2:65" s="1" customFormat="1" ht="18" customHeight="1">
      <c r="B100" s="175"/>
      <c r="C100" s="176"/>
      <c r="D100" s="135" t="s">
        <v>131</v>
      </c>
      <c r="E100" s="177"/>
      <c r="F100" s="177"/>
      <c r="G100" s="177"/>
      <c r="H100" s="177"/>
      <c r="I100" s="176"/>
      <c r="J100" s="176"/>
      <c r="K100" s="176"/>
      <c r="L100" s="176"/>
      <c r="M100" s="176"/>
      <c r="N100" s="129">
        <f>ROUND(N88*T100,0)</f>
        <v>0</v>
      </c>
      <c r="O100" s="178"/>
      <c r="P100" s="178"/>
      <c r="Q100" s="178"/>
      <c r="R100" s="179"/>
      <c r="S100" s="180"/>
      <c r="T100" s="181"/>
      <c r="U100" s="182" t="s">
        <v>49</v>
      </c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0"/>
      <c r="AT100" s="180"/>
      <c r="AU100" s="180"/>
      <c r="AV100" s="180"/>
      <c r="AW100" s="180"/>
      <c r="AX100" s="180"/>
      <c r="AY100" s="183" t="s">
        <v>129</v>
      </c>
      <c r="AZ100" s="180"/>
      <c r="BA100" s="180"/>
      <c r="BB100" s="180"/>
      <c r="BC100" s="180"/>
      <c r="BD100" s="180"/>
      <c r="BE100" s="184">
        <f>IF(U100="základní",N100,0)</f>
        <v>0</v>
      </c>
      <c r="BF100" s="184">
        <f>IF(U100="snížená",N100,0)</f>
        <v>0</v>
      </c>
      <c r="BG100" s="184">
        <f>IF(U100="zákl. přenesená",N100,0)</f>
        <v>0</v>
      </c>
      <c r="BH100" s="184">
        <f>IF(U100="sníž. přenesená",N100,0)</f>
        <v>0</v>
      </c>
      <c r="BI100" s="184">
        <f>IF(U100="nulová",N100,0)</f>
        <v>0</v>
      </c>
      <c r="BJ100" s="183" t="s">
        <v>11</v>
      </c>
      <c r="BK100" s="180"/>
      <c r="BL100" s="180"/>
      <c r="BM100" s="180"/>
    </row>
    <row r="101" spans="2:65" s="1" customFormat="1" ht="18" customHeight="1">
      <c r="B101" s="175"/>
      <c r="C101" s="176"/>
      <c r="D101" s="135" t="s">
        <v>132</v>
      </c>
      <c r="E101" s="177"/>
      <c r="F101" s="177"/>
      <c r="G101" s="177"/>
      <c r="H101" s="177"/>
      <c r="I101" s="176"/>
      <c r="J101" s="176"/>
      <c r="K101" s="176"/>
      <c r="L101" s="176"/>
      <c r="M101" s="176"/>
      <c r="N101" s="129">
        <f>ROUND(N88*T101,0)</f>
        <v>0</v>
      </c>
      <c r="O101" s="178"/>
      <c r="P101" s="178"/>
      <c r="Q101" s="178"/>
      <c r="R101" s="179"/>
      <c r="S101" s="180"/>
      <c r="T101" s="181"/>
      <c r="U101" s="182" t="s">
        <v>49</v>
      </c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3" t="s">
        <v>129</v>
      </c>
      <c r="AZ101" s="180"/>
      <c r="BA101" s="180"/>
      <c r="BB101" s="180"/>
      <c r="BC101" s="180"/>
      <c r="BD101" s="180"/>
      <c r="BE101" s="184">
        <f>IF(U101="základní",N101,0)</f>
        <v>0</v>
      </c>
      <c r="BF101" s="184">
        <f>IF(U101="snížená",N101,0)</f>
        <v>0</v>
      </c>
      <c r="BG101" s="184">
        <f>IF(U101="zákl. přenesená",N101,0)</f>
        <v>0</v>
      </c>
      <c r="BH101" s="184">
        <f>IF(U101="sníž. přenesená",N101,0)</f>
        <v>0</v>
      </c>
      <c r="BI101" s="184">
        <f>IF(U101="nulová",N101,0)</f>
        <v>0</v>
      </c>
      <c r="BJ101" s="183" t="s">
        <v>11</v>
      </c>
      <c r="BK101" s="180"/>
      <c r="BL101" s="180"/>
      <c r="BM101" s="180"/>
    </row>
    <row r="102" spans="2:65" s="1" customFormat="1" ht="18" customHeight="1">
      <c r="B102" s="175"/>
      <c r="C102" s="176"/>
      <c r="D102" s="135" t="s">
        <v>133</v>
      </c>
      <c r="E102" s="177"/>
      <c r="F102" s="177"/>
      <c r="G102" s="177"/>
      <c r="H102" s="177"/>
      <c r="I102" s="176"/>
      <c r="J102" s="176"/>
      <c r="K102" s="176"/>
      <c r="L102" s="176"/>
      <c r="M102" s="176"/>
      <c r="N102" s="129">
        <f>ROUND(N88*T102,0)</f>
        <v>0</v>
      </c>
      <c r="O102" s="178"/>
      <c r="P102" s="178"/>
      <c r="Q102" s="178"/>
      <c r="R102" s="179"/>
      <c r="S102" s="180"/>
      <c r="T102" s="181"/>
      <c r="U102" s="182" t="s">
        <v>49</v>
      </c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3" t="s">
        <v>129</v>
      </c>
      <c r="AZ102" s="180"/>
      <c r="BA102" s="180"/>
      <c r="BB102" s="180"/>
      <c r="BC102" s="180"/>
      <c r="BD102" s="180"/>
      <c r="BE102" s="184">
        <f>IF(U102="základní",N102,0)</f>
        <v>0</v>
      </c>
      <c r="BF102" s="184">
        <f>IF(U102="snížená",N102,0)</f>
        <v>0</v>
      </c>
      <c r="BG102" s="184">
        <f>IF(U102="zákl. přenesená",N102,0)</f>
        <v>0</v>
      </c>
      <c r="BH102" s="184">
        <f>IF(U102="sníž. přenesená",N102,0)</f>
        <v>0</v>
      </c>
      <c r="BI102" s="184">
        <f>IF(U102="nulová",N102,0)</f>
        <v>0</v>
      </c>
      <c r="BJ102" s="183" t="s">
        <v>11</v>
      </c>
      <c r="BK102" s="180"/>
      <c r="BL102" s="180"/>
      <c r="BM102" s="180"/>
    </row>
    <row r="103" spans="2:65" s="1" customFormat="1" ht="18" customHeight="1">
      <c r="B103" s="175"/>
      <c r="C103" s="176"/>
      <c r="D103" s="177" t="s">
        <v>134</v>
      </c>
      <c r="E103" s="176"/>
      <c r="F103" s="176"/>
      <c r="G103" s="176"/>
      <c r="H103" s="176"/>
      <c r="I103" s="176"/>
      <c r="J103" s="176"/>
      <c r="K103" s="176"/>
      <c r="L103" s="176"/>
      <c r="M103" s="176"/>
      <c r="N103" s="129">
        <f>ROUND(N88*T103,0)</f>
        <v>0</v>
      </c>
      <c r="O103" s="178"/>
      <c r="P103" s="178"/>
      <c r="Q103" s="178"/>
      <c r="R103" s="179"/>
      <c r="S103" s="180"/>
      <c r="T103" s="185"/>
      <c r="U103" s="186" t="s">
        <v>49</v>
      </c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0"/>
      <c r="AU103" s="180"/>
      <c r="AV103" s="180"/>
      <c r="AW103" s="180"/>
      <c r="AX103" s="180"/>
      <c r="AY103" s="183" t="s">
        <v>135</v>
      </c>
      <c r="AZ103" s="180"/>
      <c r="BA103" s="180"/>
      <c r="BB103" s="180"/>
      <c r="BC103" s="180"/>
      <c r="BD103" s="180"/>
      <c r="BE103" s="184">
        <f>IF(U103="základní",N103,0)</f>
        <v>0</v>
      </c>
      <c r="BF103" s="184">
        <f>IF(U103="snížená",N103,0)</f>
        <v>0</v>
      </c>
      <c r="BG103" s="184">
        <f>IF(U103="zákl. přenesená",N103,0)</f>
        <v>0</v>
      </c>
      <c r="BH103" s="184">
        <f>IF(U103="sníž. přenesená",N103,0)</f>
        <v>0</v>
      </c>
      <c r="BI103" s="184">
        <f>IF(U103="nulová",N103,0)</f>
        <v>0</v>
      </c>
      <c r="BJ103" s="183" t="s">
        <v>11</v>
      </c>
      <c r="BK103" s="180"/>
      <c r="BL103" s="180"/>
      <c r="BM103" s="180"/>
    </row>
    <row r="104" spans="2:18" s="1" customFormat="1" ht="13.5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6"/>
    </row>
    <row r="105" spans="2:18" s="1" customFormat="1" ht="29.25" customHeight="1">
      <c r="B105" s="44"/>
      <c r="C105" s="142" t="s">
        <v>104</v>
      </c>
      <c r="D105" s="143"/>
      <c r="E105" s="143"/>
      <c r="F105" s="143"/>
      <c r="G105" s="143"/>
      <c r="H105" s="143"/>
      <c r="I105" s="143"/>
      <c r="J105" s="143"/>
      <c r="K105" s="143"/>
      <c r="L105" s="144">
        <f>ROUND(SUM(N88+N97),0)</f>
        <v>0</v>
      </c>
      <c r="M105" s="144"/>
      <c r="N105" s="144"/>
      <c r="O105" s="144"/>
      <c r="P105" s="144"/>
      <c r="Q105" s="144"/>
      <c r="R105" s="46"/>
    </row>
    <row r="106" spans="2:18" s="1" customFormat="1" ht="6.95" customHeight="1"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5"/>
    </row>
    <row r="110" spans="2:18" s="1" customFormat="1" ht="6.95" customHeight="1">
      <c r="B110" s="76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8"/>
    </row>
    <row r="111" spans="2:18" s="1" customFormat="1" ht="36.95" customHeight="1">
      <c r="B111" s="44"/>
      <c r="C111" s="25" t="s">
        <v>136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pans="2:18" s="1" customFormat="1" ht="6.9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pans="2:18" s="1" customFormat="1" ht="30" customHeight="1">
      <c r="B113" s="44"/>
      <c r="C113" s="36" t="s">
        <v>20</v>
      </c>
      <c r="D113" s="45"/>
      <c r="E113" s="45"/>
      <c r="F113" s="147" t="str">
        <f>F6</f>
        <v>ZŠ SJEDNOCENÍ č.p.650 - ÚPRAVA UČEBNY A DÍLNY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45"/>
      <c r="R113" s="46"/>
    </row>
    <row r="114" spans="2:18" s="1" customFormat="1" ht="36.95" customHeight="1">
      <c r="B114" s="44"/>
      <c r="C114" s="83" t="s">
        <v>112</v>
      </c>
      <c r="D114" s="45"/>
      <c r="E114" s="45"/>
      <c r="F114" s="85" t="str">
        <f>F7</f>
        <v>SO-02 - Úprava dílny</v>
      </c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pans="2:18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pans="2:18" s="1" customFormat="1" ht="18" customHeight="1">
      <c r="B116" s="44"/>
      <c r="C116" s="36" t="s">
        <v>25</v>
      </c>
      <c r="D116" s="45"/>
      <c r="E116" s="45"/>
      <c r="F116" s="31" t="str">
        <f>F9</f>
        <v>Studénka</v>
      </c>
      <c r="G116" s="45"/>
      <c r="H116" s="45"/>
      <c r="I116" s="45"/>
      <c r="J116" s="45"/>
      <c r="K116" s="36" t="s">
        <v>27</v>
      </c>
      <c r="L116" s="45"/>
      <c r="M116" s="88" t="str">
        <f>IF(O9="","",O9)</f>
        <v>22. 2. 2018</v>
      </c>
      <c r="N116" s="88"/>
      <c r="O116" s="88"/>
      <c r="P116" s="88"/>
      <c r="Q116" s="45"/>
      <c r="R116" s="46"/>
    </row>
    <row r="117" spans="2:18" s="1" customFormat="1" ht="6.95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pans="2:18" s="1" customFormat="1" ht="13.5">
      <c r="B118" s="44"/>
      <c r="C118" s="36" t="s">
        <v>31</v>
      </c>
      <c r="D118" s="45"/>
      <c r="E118" s="45"/>
      <c r="F118" s="31" t="str">
        <f>E12</f>
        <v>Město Studénka</v>
      </c>
      <c r="G118" s="45"/>
      <c r="H118" s="45"/>
      <c r="I118" s="45"/>
      <c r="J118" s="45"/>
      <c r="K118" s="36" t="s">
        <v>39</v>
      </c>
      <c r="L118" s="45"/>
      <c r="M118" s="31" t="str">
        <f>E18</f>
        <v>Renata Škopová</v>
      </c>
      <c r="N118" s="31"/>
      <c r="O118" s="31"/>
      <c r="P118" s="31"/>
      <c r="Q118" s="31"/>
      <c r="R118" s="46"/>
    </row>
    <row r="119" spans="2:18" s="1" customFormat="1" ht="14.4" customHeight="1">
      <c r="B119" s="44"/>
      <c r="C119" s="36" t="s">
        <v>37</v>
      </c>
      <c r="D119" s="45"/>
      <c r="E119" s="45"/>
      <c r="F119" s="31" t="str">
        <f>IF(E15="","",E15)</f>
        <v>Vyplň údaj</v>
      </c>
      <c r="G119" s="45"/>
      <c r="H119" s="45"/>
      <c r="I119" s="45"/>
      <c r="J119" s="45"/>
      <c r="K119" s="36" t="s">
        <v>43</v>
      </c>
      <c r="L119" s="45"/>
      <c r="M119" s="31" t="str">
        <f>E21</f>
        <v>Renata Škopová</v>
      </c>
      <c r="N119" s="31"/>
      <c r="O119" s="31"/>
      <c r="P119" s="31"/>
      <c r="Q119" s="31"/>
      <c r="R119" s="46"/>
    </row>
    <row r="120" spans="2:18" s="1" customFormat="1" ht="10.3" customHeight="1"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6"/>
    </row>
    <row r="121" spans="2:27" s="8" customFormat="1" ht="29.25" customHeight="1">
      <c r="B121" s="187"/>
      <c r="C121" s="188" t="s">
        <v>137</v>
      </c>
      <c r="D121" s="189" t="s">
        <v>138</v>
      </c>
      <c r="E121" s="189" t="s">
        <v>66</v>
      </c>
      <c r="F121" s="189" t="s">
        <v>139</v>
      </c>
      <c r="G121" s="189"/>
      <c r="H121" s="189"/>
      <c r="I121" s="189"/>
      <c r="J121" s="189" t="s">
        <v>140</v>
      </c>
      <c r="K121" s="189" t="s">
        <v>141</v>
      </c>
      <c r="L121" s="189" t="s">
        <v>142</v>
      </c>
      <c r="M121" s="189"/>
      <c r="N121" s="189" t="s">
        <v>117</v>
      </c>
      <c r="O121" s="189"/>
      <c r="P121" s="189"/>
      <c r="Q121" s="190"/>
      <c r="R121" s="191"/>
      <c r="T121" s="98" t="s">
        <v>143</v>
      </c>
      <c r="U121" s="99" t="s">
        <v>48</v>
      </c>
      <c r="V121" s="99" t="s">
        <v>144</v>
      </c>
      <c r="W121" s="99" t="s">
        <v>145</v>
      </c>
      <c r="X121" s="99" t="s">
        <v>146</v>
      </c>
      <c r="Y121" s="99" t="s">
        <v>147</v>
      </c>
      <c r="Z121" s="99" t="s">
        <v>148</v>
      </c>
      <c r="AA121" s="100" t="s">
        <v>149</v>
      </c>
    </row>
    <row r="122" spans="2:63" s="1" customFormat="1" ht="29.25" customHeight="1">
      <c r="B122" s="44"/>
      <c r="C122" s="102" t="s">
        <v>114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192">
        <f>BK122</f>
        <v>0</v>
      </c>
      <c r="O122" s="193"/>
      <c r="P122" s="193"/>
      <c r="Q122" s="193"/>
      <c r="R122" s="46"/>
      <c r="T122" s="101"/>
      <c r="U122" s="65"/>
      <c r="V122" s="65"/>
      <c r="W122" s="194">
        <f>W123+W153+W156</f>
        <v>0</v>
      </c>
      <c r="X122" s="65"/>
      <c r="Y122" s="194">
        <f>Y123+Y153+Y156</f>
        <v>0.91545326</v>
      </c>
      <c r="Z122" s="65"/>
      <c r="AA122" s="195">
        <f>AA123+AA153+AA156</f>
        <v>0.19680267</v>
      </c>
      <c r="AT122" s="20" t="s">
        <v>83</v>
      </c>
      <c r="AU122" s="20" t="s">
        <v>119</v>
      </c>
      <c r="BK122" s="196">
        <f>BK123+BK153+BK156</f>
        <v>0</v>
      </c>
    </row>
    <row r="123" spans="2:63" s="9" customFormat="1" ht="37.4" customHeight="1">
      <c r="B123" s="197"/>
      <c r="C123" s="198"/>
      <c r="D123" s="199" t="s">
        <v>120</v>
      </c>
      <c r="E123" s="199"/>
      <c r="F123" s="199"/>
      <c r="G123" s="199"/>
      <c r="H123" s="199"/>
      <c r="I123" s="199"/>
      <c r="J123" s="199"/>
      <c r="K123" s="199"/>
      <c r="L123" s="199"/>
      <c r="M123" s="199"/>
      <c r="N123" s="171">
        <f>BK123</f>
        <v>0</v>
      </c>
      <c r="O123" s="166"/>
      <c r="P123" s="166"/>
      <c r="Q123" s="166"/>
      <c r="R123" s="200"/>
      <c r="T123" s="201"/>
      <c r="U123" s="198"/>
      <c r="V123" s="198"/>
      <c r="W123" s="202">
        <f>W124+W137+W141</f>
        <v>0</v>
      </c>
      <c r="X123" s="198"/>
      <c r="Y123" s="202">
        <f>Y124+Y137+Y141</f>
        <v>0.91545326</v>
      </c>
      <c r="Z123" s="198"/>
      <c r="AA123" s="203">
        <f>AA124+AA137+AA141</f>
        <v>0.19680267</v>
      </c>
      <c r="AR123" s="204" t="s">
        <v>110</v>
      </c>
      <c r="AT123" s="205" t="s">
        <v>83</v>
      </c>
      <c r="AU123" s="205" t="s">
        <v>84</v>
      </c>
      <c r="AY123" s="204" t="s">
        <v>150</v>
      </c>
      <c r="BK123" s="206">
        <f>BK124+BK137+BK141</f>
        <v>0</v>
      </c>
    </row>
    <row r="124" spans="2:63" s="9" customFormat="1" ht="19.9" customHeight="1">
      <c r="B124" s="197"/>
      <c r="C124" s="198"/>
      <c r="D124" s="207" t="s">
        <v>121</v>
      </c>
      <c r="E124" s="207"/>
      <c r="F124" s="207"/>
      <c r="G124" s="207"/>
      <c r="H124" s="207"/>
      <c r="I124" s="207"/>
      <c r="J124" s="207"/>
      <c r="K124" s="207"/>
      <c r="L124" s="207"/>
      <c r="M124" s="207"/>
      <c r="N124" s="208">
        <f>BK124</f>
        <v>0</v>
      </c>
      <c r="O124" s="209"/>
      <c r="P124" s="209"/>
      <c r="Q124" s="209"/>
      <c r="R124" s="200"/>
      <c r="T124" s="201"/>
      <c r="U124" s="198"/>
      <c r="V124" s="198"/>
      <c r="W124" s="202">
        <f>SUM(W125:W136)</f>
        <v>0</v>
      </c>
      <c r="X124" s="198"/>
      <c r="Y124" s="202">
        <f>SUM(Y125:Y136)</f>
        <v>0.63980526</v>
      </c>
      <c r="Z124" s="198"/>
      <c r="AA124" s="203">
        <f>SUM(AA125:AA136)</f>
        <v>0.146875</v>
      </c>
      <c r="AR124" s="204" t="s">
        <v>110</v>
      </c>
      <c r="AT124" s="205" t="s">
        <v>83</v>
      </c>
      <c r="AU124" s="205" t="s">
        <v>11</v>
      </c>
      <c r="AY124" s="204" t="s">
        <v>150</v>
      </c>
      <c r="BK124" s="206">
        <f>SUM(BK125:BK136)</f>
        <v>0</v>
      </c>
    </row>
    <row r="125" spans="2:65" s="1" customFormat="1" ht="25.5" customHeight="1">
      <c r="B125" s="175"/>
      <c r="C125" s="210" t="s">
        <v>11</v>
      </c>
      <c r="D125" s="210" t="s">
        <v>151</v>
      </c>
      <c r="E125" s="211" t="s">
        <v>152</v>
      </c>
      <c r="F125" s="212" t="s">
        <v>153</v>
      </c>
      <c r="G125" s="212"/>
      <c r="H125" s="212"/>
      <c r="I125" s="212"/>
      <c r="J125" s="213" t="s">
        <v>154</v>
      </c>
      <c r="K125" s="214">
        <v>58.75</v>
      </c>
      <c r="L125" s="215">
        <v>0</v>
      </c>
      <c r="M125" s="215"/>
      <c r="N125" s="216">
        <f>ROUND(L125*K125,0)</f>
        <v>0</v>
      </c>
      <c r="O125" s="216"/>
      <c r="P125" s="216"/>
      <c r="Q125" s="216"/>
      <c r="R125" s="179"/>
      <c r="T125" s="217" t="s">
        <v>5</v>
      </c>
      <c r="U125" s="54" t="s">
        <v>49</v>
      </c>
      <c r="V125" s="45"/>
      <c r="W125" s="218">
        <f>V125*K125</f>
        <v>0</v>
      </c>
      <c r="X125" s="218">
        <v>0</v>
      </c>
      <c r="Y125" s="218">
        <f>X125*K125</f>
        <v>0</v>
      </c>
      <c r="Z125" s="218">
        <v>0</v>
      </c>
      <c r="AA125" s="219">
        <f>Z125*K125</f>
        <v>0</v>
      </c>
      <c r="AR125" s="20" t="s">
        <v>155</v>
      </c>
      <c r="AT125" s="20" t="s">
        <v>151</v>
      </c>
      <c r="AU125" s="20" t="s">
        <v>110</v>
      </c>
      <c r="AY125" s="20" t="s">
        <v>150</v>
      </c>
      <c r="BE125" s="134">
        <f>IF(U125="základní",N125,0)</f>
        <v>0</v>
      </c>
      <c r="BF125" s="134">
        <f>IF(U125="snížená",N125,0)</f>
        <v>0</v>
      </c>
      <c r="BG125" s="134">
        <f>IF(U125="zákl. přenesená",N125,0)</f>
        <v>0</v>
      </c>
      <c r="BH125" s="134">
        <f>IF(U125="sníž. přenesená",N125,0)</f>
        <v>0</v>
      </c>
      <c r="BI125" s="134">
        <f>IF(U125="nulová",N125,0)</f>
        <v>0</v>
      </c>
      <c r="BJ125" s="20" t="s">
        <v>11</v>
      </c>
      <c r="BK125" s="134">
        <f>ROUND(L125*K125,0)</f>
        <v>0</v>
      </c>
      <c r="BL125" s="20" t="s">
        <v>155</v>
      </c>
      <c r="BM125" s="20" t="s">
        <v>156</v>
      </c>
    </row>
    <row r="126" spans="2:65" s="1" customFormat="1" ht="16.5" customHeight="1">
      <c r="B126" s="175"/>
      <c r="C126" s="210" t="s">
        <v>110</v>
      </c>
      <c r="D126" s="210" t="s">
        <v>151</v>
      </c>
      <c r="E126" s="211" t="s">
        <v>157</v>
      </c>
      <c r="F126" s="212" t="s">
        <v>158</v>
      </c>
      <c r="G126" s="212"/>
      <c r="H126" s="212"/>
      <c r="I126" s="212"/>
      <c r="J126" s="213" t="s">
        <v>154</v>
      </c>
      <c r="K126" s="214">
        <v>58.75</v>
      </c>
      <c r="L126" s="215">
        <v>0</v>
      </c>
      <c r="M126" s="215"/>
      <c r="N126" s="216">
        <f>ROUND(L126*K126,0)</f>
        <v>0</v>
      </c>
      <c r="O126" s="216"/>
      <c r="P126" s="216"/>
      <c r="Q126" s="216"/>
      <c r="R126" s="179"/>
      <c r="T126" s="217" t="s">
        <v>5</v>
      </c>
      <c r="U126" s="54" t="s">
        <v>49</v>
      </c>
      <c r="V126" s="45"/>
      <c r="W126" s="218">
        <f>V126*K126</f>
        <v>0</v>
      </c>
      <c r="X126" s="218">
        <v>0</v>
      </c>
      <c r="Y126" s="218">
        <f>X126*K126</f>
        <v>0</v>
      </c>
      <c r="Z126" s="218">
        <v>0</v>
      </c>
      <c r="AA126" s="219">
        <f>Z126*K126</f>
        <v>0</v>
      </c>
      <c r="AR126" s="20" t="s">
        <v>155</v>
      </c>
      <c r="AT126" s="20" t="s">
        <v>151</v>
      </c>
      <c r="AU126" s="20" t="s">
        <v>110</v>
      </c>
      <c r="AY126" s="20" t="s">
        <v>150</v>
      </c>
      <c r="BE126" s="134">
        <f>IF(U126="základní",N126,0)</f>
        <v>0</v>
      </c>
      <c r="BF126" s="134">
        <f>IF(U126="snížená",N126,0)</f>
        <v>0</v>
      </c>
      <c r="BG126" s="134">
        <f>IF(U126="zákl. přenesená",N126,0)</f>
        <v>0</v>
      </c>
      <c r="BH126" s="134">
        <f>IF(U126="sníž. přenesená",N126,0)</f>
        <v>0</v>
      </c>
      <c r="BI126" s="134">
        <f>IF(U126="nulová",N126,0)</f>
        <v>0</v>
      </c>
      <c r="BJ126" s="20" t="s">
        <v>11</v>
      </c>
      <c r="BK126" s="134">
        <f>ROUND(L126*K126,0)</f>
        <v>0</v>
      </c>
      <c r="BL126" s="20" t="s">
        <v>155</v>
      </c>
      <c r="BM126" s="20" t="s">
        <v>159</v>
      </c>
    </row>
    <row r="127" spans="2:65" s="1" customFormat="1" ht="25.5" customHeight="1">
      <c r="B127" s="175"/>
      <c r="C127" s="210" t="s">
        <v>160</v>
      </c>
      <c r="D127" s="210" t="s">
        <v>151</v>
      </c>
      <c r="E127" s="211" t="s">
        <v>161</v>
      </c>
      <c r="F127" s="212" t="s">
        <v>162</v>
      </c>
      <c r="G127" s="212"/>
      <c r="H127" s="212"/>
      <c r="I127" s="212"/>
      <c r="J127" s="213" t="s">
        <v>154</v>
      </c>
      <c r="K127" s="214">
        <v>58.75</v>
      </c>
      <c r="L127" s="215">
        <v>0</v>
      </c>
      <c r="M127" s="215"/>
      <c r="N127" s="216">
        <f>ROUND(L127*K127,0)</f>
        <v>0</v>
      </c>
      <c r="O127" s="216"/>
      <c r="P127" s="216"/>
      <c r="Q127" s="216"/>
      <c r="R127" s="179"/>
      <c r="T127" s="217" t="s">
        <v>5</v>
      </c>
      <c r="U127" s="54" t="s">
        <v>49</v>
      </c>
      <c r="V127" s="45"/>
      <c r="W127" s="218">
        <f>V127*K127</f>
        <v>0</v>
      </c>
      <c r="X127" s="218">
        <v>7E-05</v>
      </c>
      <c r="Y127" s="218">
        <f>X127*K127</f>
        <v>0.0041125</v>
      </c>
      <c r="Z127" s="218">
        <v>0</v>
      </c>
      <c r="AA127" s="219">
        <f>Z127*K127</f>
        <v>0</v>
      </c>
      <c r="AR127" s="20" t="s">
        <v>155</v>
      </c>
      <c r="AT127" s="20" t="s">
        <v>151</v>
      </c>
      <c r="AU127" s="20" t="s">
        <v>110</v>
      </c>
      <c r="AY127" s="20" t="s">
        <v>150</v>
      </c>
      <c r="BE127" s="134">
        <f>IF(U127="základní",N127,0)</f>
        <v>0</v>
      </c>
      <c r="BF127" s="134">
        <f>IF(U127="snížená",N127,0)</f>
        <v>0</v>
      </c>
      <c r="BG127" s="134">
        <f>IF(U127="zákl. přenesená",N127,0)</f>
        <v>0</v>
      </c>
      <c r="BH127" s="134">
        <f>IF(U127="sníž. přenesená",N127,0)</f>
        <v>0</v>
      </c>
      <c r="BI127" s="134">
        <f>IF(U127="nulová",N127,0)</f>
        <v>0</v>
      </c>
      <c r="BJ127" s="20" t="s">
        <v>11</v>
      </c>
      <c r="BK127" s="134">
        <f>ROUND(L127*K127,0)</f>
        <v>0</v>
      </c>
      <c r="BL127" s="20" t="s">
        <v>155</v>
      </c>
      <c r="BM127" s="20" t="s">
        <v>163</v>
      </c>
    </row>
    <row r="128" spans="2:65" s="1" customFormat="1" ht="25.5" customHeight="1">
      <c r="B128" s="175"/>
      <c r="C128" s="210" t="s">
        <v>164</v>
      </c>
      <c r="D128" s="210" t="s">
        <v>151</v>
      </c>
      <c r="E128" s="211" t="s">
        <v>165</v>
      </c>
      <c r="F128" s="212" t="s">
        <v>166</v>
      </c>
      <c r="G128" s="212"/>
      <c r="H128" s="212"/>
      <c r="I128" s="212"/>
      <c r="J128" s="213" t="s">
        <v>154</v>
      </c>
      <c r="K128" s="214">
        <v>58.75</v>
      </c>
      <c r="L128" s="215">
        <v>0</v>
      </c>
      <c r="M128" s="215"/>
      <c r="N128" s="216">
        <f>ROUND(L128*K128,0)</f>
        <v>0</v>
      </c>
      <c r="O128" s="216"/>
      <c r="P128" s="216"/>
      <c r="Q128" s="216"/>
      <c r="R128" s="179"/>
      <c r="T128" s="217" t="s">
        <v>5</v>
      </c>
      <c r="U128" s="54" t="s">
        <v>49</v>
      </c>
      <c r="V128" s="45"/>
      <c r="W128" s="218">
        <f>V128*K128</f>
        <v>0</v>
      </c>
      <c r="X128" s="218">
        <v>0.0075</v>
      </c>
      <c r="Y128" s="218">
        <f>X128*K128</f>
        <v>0.440625</v>
      </c>
      <c r="Z128" s="218">
        <v>0</v>
      </c>
      <c r="AA128" s="219">
        <f>Z128*K128</f>
        <v>0</v>
      </c>
      <c r="AR128" s="20" t="s">
        <v>155</v>
      </c>
      <c r="AT128" s="20" t="s">
        <v>151</v>
      </c>
      <c r="AU128" s="20" t="s">
        <v>110</v>
      </c>
      <c r="AY128" s="20" t="s">
        <v>150</v>
      </c>
      <c r="BE128" s="134">
        <f>IF(U128="základní",N128,0)</f>
        <v>0</v>
      </c>
      <c r="BF128" s="134">
        <f>IF(U128="snížená",N128,0)</f>
        <v>0</v>
      </c>
      <c r="BG128" s="134">
        <f>IF(U128="zákl. přenesená",N128,0)</f>
        <v>0</v>
      </c>
      <c r="BH128" s="134">
        <f>IF(U128="sníž. přenesená",N128,0)</f>
        <v>0</v>
      </c>
      <c r="BI128" s="134">
        <f>IF(U128="nulová",N128,0)</f>
        <v>0</v>
      </c>
      <c r="BJ128" s="20" t="s">
        <v>11</v>
      </c>
      <c r="BK128" s="134">
        <f>ROUND(L128*K128,0)</f>
        <v>0</v>
      </c>
      <c r="BL128" s="20" t="s">
        <v>155</v>
      </c>
      <c r="BM128" s="20" t="s">
        <v>167</v>
      </c>
    </row>
    <row r="129" spans="2:65" s="1" customFormat="1" ht="25.5" customHeight="1">
      <c r="B129" s="175"/>
      <c r="C129" s="210" t="s">
        <v>168</v>
      </c>
      <c r="D129" s="210" t="s">
        <v>151</v>
      </c>
      <c r="E129" s="211" t="s">
        <v>169</v>
      </c>
      <c r="F129" s="212" t="s">
        <v>170</v>
      </c>
      <c r="G129" s="212"/>
      <c r="H129" s="212"/>
      <c r="I129" s="212"/>
      <c r="J129" s="213" t="s">
        <v>154</v>
      </c>
      <c r="K129" s="214">
        <v>58.75</v>
      </c>
      <c r="L129" s="215">
        <v>0</v>
      </c>
      <c r="M129" s="215"/>
      <c r="N129" s="216">
        <f>ROUND(L129*K129,0)</f>
        <v>0</v>
      </c>
      <c r="O129" s="216"/>
      <c r="P129" s="216"/>
      <c r="Q129" s="216"/>
      <c r="R129" s="179"/>
      <c r="T129" s="217" t="s">
        <v>5</v>
      </c>
      <c r="U129" s="54" t="s">
        <v>49</v>
      </c>
      <c r="V129" s="45"/>
      <c r="W129" s="218">
        <f>V129*K129</f>
        <v>0</v>
      </c>
      <c r="X129" s="218">
        <v>0</v>
      </c>
      <c r="Y129" s="218">
        <f>X129*K129</f>
        <v>0</v>
      </c>
      <c r="Z129" s="218">
        <v>0.0025</v>
      </c>
      <c r="AA129" s="219">
        <f>Z129*K129</f>
        <v>0.146875</v>
      </c>
      <c r="AR129" s="20" t="s">
        <v>155</v>
      </c>
      <c r="AT129" s="20" t="s">
        <v>151</v>
      </c>
      <c r="AU129" s="20" t="s">
        <v>110</v>
      </c>
      <c r="AY129" s="20" t="s">
        <v>150</v>
      </c>
      <c r="BE129" s="134">
        <f>IF(U129="základní",N129,0)</f>
        <v>0</v>
      </c>
      <c r="BF129" s="134">
        <f>IF(U129="snížená",N129,0)</f>
        <v>0</v>
      </c>
      <c r="BG129" s="134">
        <f>IF(U129="zákl. přenesená",N129,0)</f>
        <v>0</v>
      </c>
      <c r="BH129" s="134">
        <f>IF(U129="sníž. přenesená",N129,0)</f>
        <v>0</v>
      </c>
      <c r="BI129" s="134">
        <f>IF(U129="nulová",N129,0)</f>
        <v>0</v>
      </c>
      <c r="BJ129" s="20" t="s">
        <v>11</v>
      </c>
      <c r="BK129" s="134">
        <f>ROUND(L129*K129,0)</f>
        <v>0</v>
      </c>
      <c r="BL129" s="20" t="s">
        <v>155</v>
      </c>
      <c r="BM129" s="20" t="s">
        <v>171</v>
      </c>
    </row>
    <row r="130" spans="2:65" s="1" customFormat="1" ht="16.5" customHeight="1">
      <c r="B130" s="175"/>
      <c r="C130" s="210" t="s">
        <v>172</v>
      </c>
      <c r="D130" s="210" t="s">
        <v>151</v>
      </c>
      <c r="E130" s="211" t="s">
        <v>173</v>
      </c>
      <c r="F130" s="212" t="s">
        <v>174</v>
      </c>
      <c r="G130" s="212"/>
      <c r="H130" s="212"/>
      <c r="I130" s="212"/>
      <c r="J130" s="213" t="s">
        <v>154</v>
      </c>
      <c r="K130" s="214">
        <v>58.75</v>
      </c>
      <c r="L130" s="215">
        <v>0</v>
      </c>
      <c r="M130" s="215"/>
      <c r="N130" s="216">
        <f>ROUND(L130*K130,0)</f>
        <v>0</v>
      </c>
      <c r="O130" s="216"/>
      <c r="P130" s="216"/>
      <c r="Q130" s="216"/>
      <c r="R130" s="179"/>
      <c r="T130" s="217" t="s">
        <v>5</v>
      </c>
      <c r="U130" s="54" t="s">
        <v>49</v>
      </c>
      <c r="V130" s="45"/>
      <c r="W130" s="218">
        <f>V130*K130</f>
        <v>0</v>
      </c>
      <c r="X130" s="218">
        <v>0.0003</v>
      </c>
      <c r="Y130" s="218">
        <f>X130*K130</f>
        <v>0.017625</v>
      </c>
      <c r="Z130" s="218">
        <v>0</v>
      </c>
      <c r="AA130" s="219">
        <f>Z130*K130</f>
        <v>0</v>
      </c>
      <c r="AR130" s="20" t="s">
        <v>155</v>
      </c>
      <c r="AT130" s="20" t="s">
        <v>151</v>
      </c>
      <c r="AU130" s="20" t="s">
        <v>110</v>
      </c>
      <c r="AY130" s="20" t="s">
        <v>150</v>
      </c>
      <c r="BE130" s="134">
        <f>IF(U130="základní",N130,0)</f>
        <v>0</v>
      </c>
      <c r="BF130" s="134">
        <f>IF(U130="snížená",N130,0)</f>
        <v>0</v>
      </c>
      <c r="BG130" s="134">
        <f>IF(U130="zákl. přenesená",N130,0)</f>
        <v>0</v>
      </c>
      <c r="BH130" s="134">
        <f>IF(U130="sníž. přenesená",N130,0)</f>
        <v>0</v>
      </c>
      <c r="BI130" s="134">
        <f>IF(U130="nulová",N130,0)</f>
        <v>0</v>
      </c>
      <c r="BJ130" s="20" t="s">
        <v>11</v>
      </c>
      <c r="BK130" s="134">
        <f>ROUND(L130*K130,0)</f>
        <v>0</v>
      </c>
      <c r="BL130" s="20" t="s">
        <v>155</v>
      </c>
      <c r="BM130" s="20" t="s">
        <v>175</v>
      </c>
    </row>
    <row r="131" spans="2:65" s="1" customFormat="1" ht="25.5" customHeight="1">
      <c r="B131" s="175"/>
      <c r="C131" s="220" t="s">
        <v>176</v>
      </c>
      <c r="D131" s="220" t="s">
        <v>177</v>
      </c>
      <c r="E131" s="221" t="s">
        <v>178</v>
      </c>
      <c r="F131" s="222" t="s">
        <v>179</v>
      </c>
      <c r="G131" s="222"/>
      <c r="H131" s="222"/>
      <c r="I131" s="222"/>
      <c r="J131" s="223" t="s">
        <v>154</v>
      </c>
      <c r="K131" s="224">
        <v>64.625</v>
      </c>
      <c r="L131" s="225">
        <v>0</v>
      </c>
      <c r="M131" s="225"/>
      <c r="N131" s="226">
        <f>ROUND(L131*K131,0)</f>
        <v>0</v>
      </c>
      <c r="O131" s="216"/>
      <c r="P131" s="216"/>
      <c r="Q131" s="216"/>
      <c r="R131" s="179"/>
      <c r="T131" s="217" t="s">
        <v>5</v>
      </c>
      <c r="U131" s="54" t="s">
        <v>49</v>
      </c>
      <c r="V131" s="45"/>
      <c r="W131" s="218">
        <f>V131*K131</f>
        <v>0</v>
      </c>
      <c r="X131" s="218">
        <v>0.00264</v>
      </c>
      <c r="Y131" s="218">
        <f>X131*K131</f>
        <v>0.17061</v>
      </c>
      <c r="Z131" s="218">
        <v>0</v>
      </c>
      <c r="AA131" s="219">
        <f>Z131*K131</f>
        <v>0</v>
      </c>
      <c r="AR131" s="20" t="s">
        <v>180</v>
      </c>
      <c r="AT131" s="20" t="s">
        <v>177</v>
      </c>
      <c r="AU131" s="20" t="s">
        <v>110</v>
      </c>
      <c r="AY131" s="20" t="s">
        <v>150</v>
      </c>
      <c r="BE131" s="134">
        <f>IF(U131="základní",N131,0)</f>
        <v>0</v>
      </c>
      <c r="BF131" s="134">
        <f>IF(U131="snížená",N131,0)</f>
        <v>0</v>
      </c>
      <c r="BG131" s="134">
        <f>IF(U131="zákl. přenesená",N131,0)</f>
        <v>0</v>
      </c>
      <c r="BH131" s="134">
        <f>IF(U131="sníž. přenesená",N131,0)</f>
        <v>0</v>
      </c>
      <c r="BI131" s="134">
        <f>IF(U131="nulová",N131,0)</f>
        <v>0</v>
      </c>
      <c r="BJ131" s="20" t="s">
        <v>11</v>
      </c>
      <c r="BK131" s="134">
        <f>ROUND(L131*K131,0)</f>
        <v>0</v>
      </c>
      <c r="BL131" s="20" t="s">
        <v>155</v>
      </c>
      <c r="BM131" s="20" t="s">
        <v>181</v>
      </c>
    </row>
    <row r="132" spans="2:65" s="1" customFormat="1" ht="25.5" customHeight="1">
      <c r="B132" s="175"/>
      <c r="C132" s="210" t="s">
        <v>182</v>
      </c>
      <c r="D132" s="210" t="s">
        <v>151</v>
      </c>
      <c r="E132" s="211" t="s">
        <v>183</v>
      </c>
      <c r="F132" s="212" t="s">
        <v>184</v>
      </c>
      <c r="G132" s="212"/>
      <c r="H132" s="212"/>
      <c r="I132" s="212"/>
      <c r="J132" s="213" t="s">
        <v>185</v>
      </c>
      <c r="K132" s="214">
        <v>35.2</v>
      </c>
      <c r="L132" s="215">
        <v>0</v>
      </c>
      <c r="M132" s="215"/>
      <c r="N132" s="216">
        <f>ROUND(L132*K132,0)</f>
        <v>0</v>
      </c>
      <c r="O132" s="216"/>
      <c r="P132" s="216"/>
      <c r="Q132" s="216"/>
      <c r="R132" s="179"/>
      <c r="T132" s="217" t="s">
        <v>5</v>
      </c>
      <c r="U132" s="54" t="s">
        <v>49</v>
      </c>
      <c r="V132" s="45"/>
      <c r="W132" s="218">
        <f>V132*K132</f>
        <v>0</v>
      </c>
      <c r="X132" s="218">
        <v>0</v>
      </c>
      <c r="Y132" s="218">
        <f>X132*K132</f>
        <v>0</v>
      </c>
      <c r="Z132" s="218">
        <v>0</v>
      </c>
      <c r="AA132" s="219">
        <f>Z132*K132</f>
        <v>0</v>
      </c>
      <c r="AR132" s="20" t="s">
        <v>155</v>
      </c>
      <c r="AT132" s="20" t="s">
        <v>151</v>
      </c>
      <c r="AU132" s="20" t="s">
        <v>110</v>
      </c>
      <c r="AY132" s="20" t="s">
        <v>150</v>
      </c>
      <c r="BE132" s="134">
        <f>IF(U132="základní",N132,0)</f>
        <v>0</v>
      </c>
      <c r="BF132" s="134">
        <f>IF(U132="snížená",N132,0)</f>
        <v>0</v>
      </c>
      <c r="BG132" s="134">
        <f>IF(U132="zákl. přenesená",N132,0)</f>
        <v>0</v>
      </c>
      <c r="BH132" s="134">
        <f>IF(U132="sníž. přenesená",N132,0)</f>
        <v>0</v>
      </c>
      <c r="BI132" s="134">
        <f>IF(U132="nulová",N132,0)</f>
        <v>0</v>
      </c>
      <c r="BJ132" s="20" t="s">
        <v>11</v>
      </c>
      <c r="BK132" s="134">
        <f>ROUND(L132*K132,0)</f>
        <v>0</v>
      </c>
      <c r="BL132" s="20" t="s">
        <v>155</v>
      </c>
      <c r="BM132" s="20" t="s">
        <v>186</v>
      </c>
    </row>
    <row r="133" spans="2:65" s="1" customFormat="1" ht="25.5" customHeight="1">
      <c r="B133" s="175"/>
      <c r="C133" s="210" t="s">
        <v>187</v>
      </c>
      <c r="D133" s="210" t="s">
        <v>151</v>
      </c>
      <c r="E133" s="211" t="s">
        <v>188</v>
      </c>
      <c r="F133" s="212" t="s">
        <v>189</v>
      </c>
      <c r="G133" s="212"/>
      <c r="H133" s="212"/>
      <c r="I133" s="212"/>
      <c r="J133" s="213" t="s">
        <v>185</v>
      </c>
      <c r="K133" s="214">
        <v>29.15</v>
      </c>
      <c r="L133" s="215">
        <v>0</v>
      </c>
      <c r="M133" s="215"/>
      <c r="N133" s="216">
        <f>ROUND(L133*K133,0)</f>
        <v>0</v>
      </c>
      <c r="O133" s="216"/>
      <c r="P133" s="216"/>
      <c r="Q133" s="216"/>
      <c r="R133" s="179"/>
      <c r="T133" s="217" t="s">
        <v>5</v>
      </c>
      <c r="U133" s="54" t="s">
        <v>49</v>
      </c>
      <c r="V133" s="45"/>
      <c r="W133" s="218">
        <f>V133*K133</f>
        <v>0</v>
      </c>
      <c r="X133" s="218">
        <v>1E-05</v>
      </c>
      <c r="Y133" s="218">
        <f>X133*K133</f>
        <v>0.0002915</v>
      </c>
      <c r="Z133" s="218">
        <v>0</v>
      </c>
      <c r="AA133" s="219">
        <f>Z133*K133</f>
        <v>0</v>
      </c>
      <c r="AR133" s="20" t="s">
        <v>155</v>
      </c>
      <c r="AT133" s="20" t="s">
        <v>151</v>
      </c>
      <c r="AU133" s="20" t="s">
        <v>110</v>
      </c>
      <c r="AY133" s="20" t="s">
        <v>150</v>
      </c>
      <c r="BE133" s="134">
        <f>IF(U133="základní",N133,0)</f>
        <v>0</v>
      </c>
      <c r="BF133" s="134">
        <f>IF(U133="snížená",N133,0)</f>
        <v>0</v>
      </c>
      <c r="BG133" s="134">
        <f>IF(U133="zákl. přenesená",N133,0)</f>
        <v>0</v>
      </c>
      <c r="BH133" s="134">
        <f>IF(U133="sníž. přenesená",N133,0)</f>
        <v>0</v>
      </c>
      <c r="BI133" s="134">
        <f>IF(U133="nulová",N133,0)</f>
        <v>0</v>
      </c>
      <c r="BJ133" s="20" t="s">
        <v>11</v>
      </c>
      <c r="BK133" s="134">
        <f>ROUND(L133*K133,0)</f>
        <v>0</v>
      </c>
      <c r="BL133" s="20" t="s">
        <v>155</v>
      </c>
      <c r="BM133" s="20" t="s">
        <v>190</v>
      </c>
    </row>
    <row r="134" spans="2:65" s="1" customFormat="1" ht="16.5" customHeight="1">
      <c r="B134" s="175"/>
      <c r="C134" s="220" t="s">
        <v>29</v>
      </c>
      <c r="D134" s="220" t="s">
        <v>177</v>
      </c>
      <c r="E134" s="221" t="s">
        <v>191</v>
      </c>
      <c r="F134" s="222" t="s">
        <v>192</v>
      </c>
      <c r="G134" s="222"/>
      <c r="H134" s="222"/>
      <c r="I134" s="222"/>
      <c r="J134" s="223" t="s">
        <v>185</v>
      </c>
      <c r="K134" s="224">
        <v>29.733</v>
      </c>
      <c r="L134" s="225">
        <v>0</v>
      </c>
      <c r="M134" s="225"/>
      <c r="N134" s="226">
        <f>ROUND(L134*K134,0)</f>
        <v>0</v>
      </c>
      <c r="O134" s="216"/>
      <c r="P134" s="216"/>
      <c r="Q134" s="216"/>
      <c r="R134" s="179"/>
      <c r="T134" s="217" t="s">
        <v>5</v>
      </c>
      <c r="U134" s="54" t="s">
        <v>49</v>
      </c>
      <c r="V134" s="45"/>
      <c r="W134" s="218">
        <f>V134*K134</f>
        <v>0</v>
      </c>
      <c r="X134" s="218">
        <v>0.00022</v>
      </c>
      <c r="Y134" s="218">
        <f>X134*K134</f>
        <v>0.00654126</v>
      </c>
      <c r="Z134" s="218">
        <v>0</v>
      </c>
      <c r="AA134" s="219">
        <f>Z134*K134</f>
        <v>0</v>
      </c>
      <c r="AR134" s="20" t="s">
        <v>180</v>
      </c>
      <c r="AT134" s="20" t="s">
        <v>177</v>
      </c>
      <c r="AU134" s="20" t="s">
        <v>110</v>
      </c>
      <c r="AY134" s="20" t="s">
        <v>150</v>
      </c>
      <c r="BE134" s="134">
        <f>IF(U134="základní",N134,0)</f>
        <v>0</v>
      </c>
      <c r="BF134" s="134">
        <f>IF(U134="snížená",N134,0)</f>
        <v>0</v>
      </c>
      <c r="BG134" s="134">
        <f>IF(U134="zákl. přenesená",N134,0)</f>
        <v>0</v>
      </c>
      <c r="BH134" s="134">
        <f>IF(U134="sníž. přenesená",N134,0)</f>
        <v>0</v>
      </c>
      <c r="BI134" s="134">
        <f>IF(U134="nulová",N134,0)</f>
        <v>0</v>
      </c>
      <c r="BJ134" s="20" t="s">
        <v>11</v>
      </c>
      <c r="BK134" s="134">
        <f>ROUND(L134*K134,0)</f>
        <v>0</v>
      </c>
      <c r="BL134" s="20" t="s">
        <v>155</v>
      </c>
      <c r="BM134" s="20" t="s">
        <v>193</v>
      </c>
    </row>
    <row r="135" spans="2:65" s="1" customFormat="1" ht="25.5" customHeight="1">
      <c r="B135" s="175"/>
      <c r="C135" s="210" t="s">
        <v>194</v>
      </c>
      <c r="D135" s="210" t="s">
        <v>151</v>
      </c>
      <c r="E135" s="211" t="s">
        <v>195</v>
      </c>
      <c r="F135" s="212" t="s">
        <v>196</v>
      </c>
      <c r="G135" s="212"/>
      <c r="H135" s="212"/>
      <c r="I135" s="212"/>
      <c r="J135" s="213" t="s">
        <v>154</v>
      </c>
      <c r="K135" s="214">
        <v>58.75</v>
      </c>
      <c r="L135" s="215">
        <v>0</v>
      </c>
      <c r="M135" s="215"/>
      <c r="N135" s="216">
        <f>ROUND(L135*K135,0)</f>
        <v>0</v>
      </c>
      <c r="O135" s="216"/>
      <c r="P135" s="216"/>
      <c r="Q135" s="216"/>
      <c r="R135" s="179"/>
      <c r="T135" s="217" t="s">
        <v>5</v>
      </c>
      <c r="U135" s="54" t="s">
        <v>49</v>
      </c>
      <c r="V135" s="45"/>
      <c r="W135" s="218">
        <f>V135*K135</f>
        <v>0</v>
      </c>
      <c r="X135" s="218">
        <v>0</v>
      </c>
      <c r="Y135" s="218">
        <f>X135*K135</f>
        <v>0</v>
      </c>
      <c r="Z135" s="218">
        <v>0</v>
      </c>
      <c r="AA135" s="219">
        <f>Z135*K135</f>
        <v>0</v>
      </c>
      <c r="AR135" s="20" t="s">
        <v>155</v>
      </c>
      <c r="AT135" s="20" t="s">
        <v>151</v>
      </c>
      <c r="AU135" s="20" t="s">
        <v>110</v>
      </c>
      <c r="AY135" s="20" t="s">
        <v>150</v>
      </c>
      <c r="BE135" s="134">
        <f>IF(U135="základní",N135,0)</f>
        <v>0</v>
      </c>
      <c r="BF135" s="134">
        <f>IF(U135="snížená",N135,0)</f>
        <v>0</v>
      </c>
      <c r="BG135" s="134">
        <f>IF(U135="zákl. přenesená",N135,0)</f>
        <v>0</v>
      </c>
      <c r="BH135" s="134">
        <f>IF(U135="sníž. přenesená",N135,0)</f>
        <v>0</v>
      </c>
      <c r="BI135" s="134">
        <f>IF(U135="nulová",N135,0)</f>
        <v>0</v>
      </c>
      <c r="BJ135" s="20" t="s">
        <v>11</v>
      </c>
      <c r="BK135" s="134">
        <f>ROUND(L135*K135,0)</f>
        <v>0</v>
      </c>
      <c r="BL135" s="20" t="s">
        <v>155</v>
      </c>
      <c r="BM135" s="20" t="s">
        <v>197</v>
      </c>
    </row>
    <row r="136" spans="2:65" s="1" customFormat="1" ht="25.5" customHeight="1">
      <c r="B136" s="175"/>
      <c r="C136" s="210" t="s">
        <v>198</v>
      </c>
      <c r="D136" s="210" t="s">
        <v>151</v>
      </c>
      <c r="E136" s="211" t="s">
        <v>199</v>
      </c>
      <c r="F136" s="212" t="s">
        <v>200</v>
      </c>
      <c r="G136" s="212"/>
      <c r="H136" s="212"/>
      <c r="I136" s="212"/>
      <c r="J136" s="213" t="s">
        <v>201</v>
      </c>
      <c r="K136" s="227">
        <v>0</v>
      </c>
      <c r="L136" s="215">
        <v>0</v>
      </c>
      <c r="M136" s="215"/>
      <c r="N136" s="216">
        <f>ROUND(L136*K136,0)</f>
        <v>0</v>
      </c>
      <c r="O136" s="216"/>
      <c r="P136" s="216"/>
      <c r="Q136" s="216"/>
      <c r="R136" s="179"/>
      <c r="T136" s="217" t="s">
        <v>5</v>
      </c>
      <c r="U136" s="54" t="s">
        <v>49</v>
      </c>
      <c r="V136" s="45"/>
      <c r="W136" s="218">
        <f>V136*K136</f>
        <v>0</v>
      </c>
      <c r="X136" s="218">
        <v>0</v>
      </c>
      <c r="Y136" s="218">
        <f>X136*K136</f>
        <v>0</v>
      </c>
      <c r="Z136" s="218">
        <v>0</v>
      </c>
      <c r="AA136" s="219">
        <f>Z136*K136</f>
        <v>0</v>
      </c>
      <c r="AR136" s="20" t="s">
        <v>155</v>
      </c>
      <c r="AT136" s="20" t="s">
        <v>151</v>
      </c>
      <c r="AU136" s="20" t="s">
        <v>110</v>
      </c>
      <c r="AY136" s="20" t="s">
        <v>150</v>
      </c>
      <c r="BE136" s="134">
        <f>IF(U136="základní",N136,0)</f>
        <v>0</v>
      </c>
      <c r="BF136" s="134">
        <f>IF(U136="snížená",N136,0)</f>
        <v>0</v>
      </c>
      <c r="BG136" s="134">
        <f>IF(U136="zákl. přenesená",N136,0)</f>
        <v>0</v>
      </c>
      <c r="BH136" s="134">
        <f>IF(U136="sníž. přenesená",N136,0)</f>
        <v>0</v>
      </c>
      <c r="BI136" s="134">
        <f>IF(U136="nulová",N136,0)</f>
        <v>0</v>
      </c>
      <c r="BJ136" s="20" t="s">
        <v>11</v>
      </c>
      <c r="BK136" s="134">
        <f>ROUND(L136*K136,0)</f>
        <v>0</v>
      </c>
      <c r="BL136" s="20" t="s">
        <v>155</v>
      </c>
      <c r="BM136" s="20" t="s">
        <v>202</v>
      </c>
    </row>
    <row r="137" spans="2:63" s="9" customFormat="1" ht="29.85" customHeight="1">
      <c r="B137" s="197"/>
      <c r="C137" s="198"/>
      <c r="D137" s="207" t="s">
        <v>122</v>
      </c>
      <c r="E137" s="207"/>
      <c r="F137" s="207"/>
      <c r="G137" s="207"/>
      <c r="H137" s="207"/>
      <c r="I137" s="207"/>
      <c r="J137" s="207"/>
      <c r="K137" s="207"/>
      <c r="L137" s="207"/>
      <c r="M137" s="207"/>
      <c r="N137" s="228">
        <f>BK137</f>
        <v>0</v>
      </c>
      <c r="O137" s="229"/>
      <c r="P137" s="229"/>
      <c r="Q137" s="229"/>
      <c r="R137" s="200"/>
      <c r="T137" s="201"/>
      <c r="U137" s="198"/>
      <c r="V137" s="198"/>
      <c r="W137" s="202">
        <f>SUM(W138:W140)</f>
        <v>0</v>
      </c>
      <c r="X137" s="198"/>
      <c r="Y137" s="202">
        <f>SUM(Y138:Y140)</f>
        <v>0.012</v>
      </c>
      <c r="Z137" s="198"/>
      <c r="AA137" s="203">
        <f>SUM(AA138:AA140)</f>
        <v>0</v>
      </c>
      <c r="AR137" s="204" t="s">
        <v>110</v>
      </c>
      <c r="AT137" s="205" t="s">
        <v>83</v>
      </c>
      <c r="AU137" s="205" t="s">
        <v>11</v>
      </c>
      <c r="AY137" s="204" t="s">
        <v>150</v>
      </c>
      <c r="BK137" s="206">
        <f>SUM(BK138:BK140)</f>
        <v>0</v>
      </c>
    </row>
    <row r="138" spans="2:65" s="1" customFormat="1" ht="38.25" customHeight="1">
      <c r="B138" s="175"/>
      <c r="C138" s="210" t="s">
        <v>203</v>
      </c>
      <c r="D138" s="210" t="s">
        <v>151</v>
      </c>
      <c r="E138" s="211" t="s">
        <v>204</v>
      </c>
      <c r="F138" s="212" t="s">
        <v>205</v>
      </c>
      <c r="G138" s="212"/>
      <c r="H138" s="212"/>
      <c r="I138" s="212"/>
      <c r="J138" s="213" t="s">
        <v>206</v>
      </c>
      <c r="K138" s="214">
        <v>24</v>
      </c>
      <c r="L138" s="215">
        <v>0</v>
      </c>
      <c r="M138" s="215"/>
      <c r="N138" s="216">
        <f>ROUND(L138*K138,0)</f>
        <v>0</v>
      </c>
      <c r="O138" s="216"/>
      <c r="P138" s="216"/>
      <c r="Q138" s="216"/>
      <c r="R138" s="179"/>
      <c r="T138" s="217" t="s">
        <v>5</v>
      </c>
      <c r="U138" s="54" t="s">
        <v>49</v>
      </c>
      <c r="V138" s="45"/>
      <c r="W138" s="218">
        <f>V138*K138</f>
        <v>0</v>
      </c>
      <c r="X138" s="218">
        <v>0</v>
      </c>
      <c r="Y138" s="218">
        <f>X138*K138</f>
        <v>0</v>
      </c>
      <c r="Z138" s="218">
        <v>0</v>
      </c>
      <c r="AA138" s="219">
        <f>Z138*K138</f>
        <v>0</v>
      </c>
      <c r="AR138" s="20" t="s">
        <v>155</v>
      </c>
      <c r="AT138" s="20" t="s">
        <v>151</v>
      </c>
      <c r="AU138" s="20" t="s">
        <v>110</v>
      </c>
      <c r="AY138" s="20" t="s">
        <v>150</v>
      </c>
      <c r="BE138" s="134">
        <f>IF(U138="základní",N138,0)</f>
        <v>0</v>
      </c>
      <c r="BF138" s="134">
        <f>IF(U138="snížená",N138,0)</f>
        <v>0</v>
      </c>
      <c r="BG138" s="134">
        <f>IF(U138="zákl. přenesená",N138,0)</f>
        <v>0</v>
      </c>
      <c r="BH138" s="134">
        <f>IF(U138="sníž. přenesená",N138,0)</f>
        <v>0</v>
      </c>
      <c r="BI138" s="134">
        <f>IF(U138="nulová",N138,0)</f>
        <v>0</v>
      </c>
      <c r="BJ138" s="20" t="s">
        <v>11</v>
      </c>
      <c r="BK138" s="134">
        <f>ROUND(L138*K138,0)</f>
        <v>0</v>
      </c>
      <c r="BL138" s="20" t="s">
        <v>155</v>
      </c>
      <c r="BM138" s="20" t="s">
        <v>207</v>
      </c>
    </row>
    <row r="139" spans="2:65" s="1" customFormat="1" ht="16.5" customHeight="1">
      <c r="B139" s="175"/>
      <c r="C139" s="220" t="s">
        <v>208</v>
      </c>
      <c r="D139" s="220" t="s">
        <v>177</v>
      </c>
      <c r="E139" s="221" t="s">
        <v>209</v>
      </c>
      <c r="F139" s="222" t="s">
        <v>210</v>
      </c>
      <c r="G139" s="222"/>
      <c r="H139" s="222"/>
      <c r="I139" s="222"/>
      <c r="J139" s="223" t="s">
        <v>211</v>
      </c>
      <c r="K139" s="224">
        <v>2</v>
      </c>
      <c r="L139" s="225">
        <v>0</v>
      </c>
      <c r="M139" s="225"/>
      <c r="N139" s="226">
        <f>ROUND(L139*K139,0)</f>
        <v>0</v>
      </c>
      <c r="O139" s="216"/>
      <c r="P139" s="216"/>
      <c r="Q139" s="216"/>
      <c r="R139" s="179"/>
      <c r="T139" s="217" t="s">
        <v>5</v>
      </c>
      <c r="U139" s="54" t="s">
        <v>49</v>
      </c>
      <c r="V139" s="45"/>
      <c r="W139" s="218">
        <f>V139*K139</f>
        <v>0</v>
      </c>
      <c r="X139" s="218">
        <v>0.001</v>
      </c>
      <c r="Y139" s="218">
        <f>X139*K139</f>
        <v>0.002</v>
      </c>
      <c r="Z139" s="218">
        <v>0</v>
      </c>
      <c r="AA139" s="219">
        <f>Z139*K139</f>
        <v>0</v>
      </c>
      <c r="AR139" s="20" t="s">
        <v>180</v>
      </c>
      <c r="AT139" s="20" t="s">
        <v>177</v>
      </c>
      <c r="AU139" s="20" t="s">
        <v>110</v>
      </c>
      <c r="AY139" s="20" t="s">
        <v>150</v>
      </c>
      <c r="BE139" s="134">
        <f>IF(U139="základní",N139,0)</f>
        <v>0</v>
      </c>
      <c r="BF139" s="134">
        <f>IF(U139="snížená",N139,0)</f>
        <v>0</v>
      </c>
      <c r="BG139" s="134">
        <f>IF(U139="zákl. přenesená",N139,0)</f>
        <v>0</v>
      </c>
      <c r="BH139" s="134">
        <f>IF(U139="sníž. přenesená",N139,0)</f>
        <v>0</v>
      </c>
      <c r="BI139" s="134">
        <f>IF(U139="nulová",N139,0)</f>
        <v>0</v>
      </c>
      <c r="BJ139" s="20" t="s">
        <v>11</v>
      </c>
      <c r="BK139" s="134">
        <f>ROUND(L139*K139,0)</f>
        <v>0</v>
      </c>
      <c r="BL139" s="20" t="s">
        <v>155</v>
      </c>
      <c r="BM139" s="20" t="s">
        <v>212</v>
      </c>
    </row>
    <row r="140" spans="2:65" s="1" customFormat="1" ht="25.5" customHeight="1">
      <c r="B140" s="175"/>
      <c r="C140" s="220" t="s">
        <v>12</v>
      </c>
      <c r="D140" s="220" t="s">
        <v>177</v>
      </c>
      <c r="E140" s="221" t="s">
        <v>213</v>
      </c>
      <c r="F140" s="222" t="s">
        <v>214</v>
      </c>
      <c r="G140" s="222"/>
      <c r="H140" s="222"/>
      <c r="I140" s="222"/>
      <c r="J140" s="223" t="s">
        <v>215</v>
      </c>
      <c r="K140" s="224">
        <v>10</v>
      </c>
      <c r="L140" s="225">
        <v>0</v>
      </c>
      <c r="M140" s="225"/>
      <c r="N140" s="226">
        <f>ROUND(L140*K140,0)</f>
        <v>0</v>
      </c>
      <c r="O140" s="216"/>
      <c r="P140" s="216"/>
      <c r="Q140" s="216"/>
      <c r="R140" s="179"/>
      <c r="T140" s="217" t="s">
        <v>5</v>
      </c>
      <c r="U140" s="54" t="s">
        <v>49</v>
      </c>
      <c r="V140" s="45"/>
      <c r="W140" s="218">
        <f>V140*K140</f>
        <v>0</v>
      </c>
      <c r="X140" s="218">
        <v>0.001</v>
      </c>
      <c r="Y140" s="218">
        <f>X140*K140</f>
        <v>0.01</v>
      </c>
      <c r="Z140" s="218">
        <v>0</v>
      </c>
      <c r="AA140" s="219">
        <f>Z140*K140</f>
        <v>0</v>
      </c>
      <c r="AR140" s="20" t="s">
        <v>180</v>
      </c>
      <c r="AT140" s="20" t="s">
        <v>177</v>
      </c>
      <c r="AU140" s="20" t="s">
        <v>110</v>
      </c>
      <c r="AY140" s="20" t="s">
        <v>150</v>
      </c>
      <c r="BE140" s="134">
        <f>IF(U140="základní",N140,0)</f>
        <v>0</v>
      </c>
      <c r="BF140" s="134">
        <f>IF(U140="snížená",N140,0)</f>
        <v>0</v>
      </c>
      <c r="BG140" s="134">
        <f>IF(U140="zákl. přenesená",N140,0)</f>
        <v>0</v>
      </c>
      <c r="BH140" s="134">
        <f>IF(U140="sníž. přenesená",N140,0)</f>
        <v>0</v>
      </c>
      <c r="BI140" s="134">
        <f>IF(U140="nulová",N140,0)</f>
        <v>0</v>
      </c>
      <c r="BJ140" s="20" t="s">
        <v>11</v>
      </c>
      <c r="BK140" s="134">
        <f>ROUND(L140*K140,0)</f>
        <v>0</v>
      </c>
      <c r="BL140" s="20" t="s">
        <v>155</v>
      </c>
      <c r="BM140" s="20" t="s">
        <v>216</v>
      </c>
    </row>
    <row r="141" spans="2:63" s="9" customFormat="1" ht="29.85" customHeight="1">
      <c r="B141" s="197"/>
      <c r="C141" s="198"/>
      <c r="D141" s="207" t="s">
        <v>123</v>
      </c>
      <c r="E141" s="207"/>
      <c r="F141" s="207"/>
      <c r="G141" s="207"/>
      <c r="H141" s="207"/>
      <c r="I141" s="207"/>
      <c r="J141" s="207"/>
      <c r="K141" s="207"/>
      <c r="L141" s="207"/>
      <c r="M141" s="207"/>
      <c r="N141" s="228">
        <f>BK141</f>
        <v>0</v>
      </c>
      <c r="O141" s="229"/>
      <c r="P141" s="229"/>
      <c r="Q141" s="229"/>
      <c r="R141" s="200"/>
      <c r="T141" s="201"/>
      <c r="U141" s="198"/>
      <c r="V141" s="198"/>
      <c r="W141" s="202">
        <f>SUM(W142:W152)</f>
        <v>0</v>
      </c>
      <c r="X141" s="198"/>
      <c r="Y141" s="202">
        <f>SUM(Y142:Y152)</f>
        <v>0.263648</v>
      </c>
      <c r="Z141" s="198"/>
      <c r="AA141" s="203">
        <f>SUM(AA142:AA152)</f>
        <v>0.04992766999999999</v>
      </c>
      <c r="AR141" s="204" t="s">
        <v>110</v>
      </c>
      <c r="AT141" s="205" t="s">
        <v>83</v>
      </c>
      <c r="AU141" s="205" t="s">
        <v>11</v>
      </c>
      <c r="AY141" s="204" t="s">
        <v>150</v>
      </c>
      <c r="BK141" s="206">
        <f>SUM(BK142:BK152)</f>
        <v>0</v>
      </c>
    </row>
    <row r="142" spans="2:65" s="1" customFormat="1" ht="25.5" customHeight="1">
      <c r="B142" s="175"/>
      <c r="C142" s="210" t="s">
        <v>155</v>
      </c>
      <c r="D142" s="210" t="s">
        <v>151</v>
      </c>
      <c r="E142" s="211" t="s">
        <v>217</v>
      </c>
      <c r="F142" s="212" t="s">
        <v>218</v>
      </c>
      <c r="G142" s="212"/>
      <c r="H142" s="212"/>
      <c r="I142" s="212"/>
      <c r="J142" s="213" t="s">
        <v>154</v>
      </c>
      <c r="K142" s="214">
        <v>161.057</v>
      </c>
      <c r="L142" s="215">
        <v>0</v>
      </c>
      <c r="M142" s="215"/>
      <c r="N142" s="216">
        <f>ROUND(L142*K142,0)</f>
        <v>0</v>
      </c>
      <c r="O142" s="216"/>
      <c r="P142" s="216"/>
      <c r="Q142" s="216"/>
      <c r="R142" s="179"/>
      <c r="T142" s="217" t="s">
        <v>5</v>
      </c>
      <c r="U142" s="54" t="s">
        <v>49</v>
      </c>
      <c r="V142" s="45"/>
      <c r="W142" s="218">
        <f>V142*K142</f>
        <v>0</v>
      </c>
      <c r="X142" s="218">
        <v>0.001</v>
      </c>
      <c r="Y142" s="218">
        <f>X142*K142</f>
        <v>0.16105699999999998</v>
      </c>
      <c r="Z142" s="218">
        <v>0.00031</v>
      </c>
      <c r="AA142" s="219">
        <f>Z142*K142</f>
        <v>0.04992766999999999</v>
      </c>
      <c r="AR142" s="20" t="s">
        <v>155</v>
      </c>
      <c r="AT142" s="20" t="s">
        <v>151</v>
      </c>
      <c r="AU142" s="20" t="s">
        <v>110</v>
      </c>
      <c r="AY142" s="20" t="s">
        <v>150</v>
      </c>
      <c r="BE142" s="134">
        <f>IF(U142="základní",N142,0)</f>
        <v>0</v>
      </c>
      <c r="BF142" s="134">
        <f>IF(U142="snížená",N142,0)</f>
        <v>0</v>
      </c>
      <c r="BG142" s="134">
        <f>IF(U142="zákl. přenesená",N142,0)</f>
        <v>0</v>
      </c>
      <c r="BH142" s="134">
        <f>IF(U142="sníž. přenesená",N142,0)</f>
        <v>0</v>
      </c>
      <c r="BI142" s="134">
        <f>IF(U142="nulová",N142,0)</f>
        <v>0</v>
      </c>
      <c r="BJ142" s="20" t="s">
        <v>11</v>
      </c>
      <c r="BK142" s="134">
        <f>ROUND(L142*K142,0)</f>
        <v>0</v>
      </c>
      <c r="BL142" s="20" t="s">
        <v>155</v>
      </c>
      <c r="BM142" s="20" t="s">
        <v>219</v>
      </c>
    </row>
    <row r="143" spans="2:65" s="1" customFormat="1" ht="38.25" customHeight="1">
      <c r="B143" s="175"/>
      <c r="C143" s="210" t="s">
        <v>220</v>
      </c>
      <c r="D143" s="210" t="s">
        <v>151</v>
      </c>
      <c r="E143" s="211" t="s">
        <v>221</v>
      </c>
      <c r="F143" s="212" t="s">
        <v>222</v>
      </c>
      <c r="G143" s="212"/>
      <c r="H143" s="212"/>
      <c r="I143" s="212"/>
      <c r="J143" s="213" t="s">
        <v>185</v>
      </c>
      <c r="K143" s="214">
        <v>15</v>
      </c>
      <c r="L143" s="215">
        <v>0</v>
      </c>
      <c r="M143" s="215"/>
      <c r="N143" s="216">
        <f>ROUND(L143*K143,0)</f>
        <v>0</v>
      </c>
      <c r="O143" s="216"/>
      <c r="P143" s="216"/>
      <c r="Q143" s="216"/>
      <c r="R143" s="179"/>
      <c r="T143" s="217" t="s">
        <v>5</v>
      </c>
      <c r="U143" s="54" t="s">
        <v>49</v>
      </c>
      <c r="V143" s="45"/>
      <c r="W143" s="218">
        <f>V143*K143</f>
        <v>0</v>
      </c>
      <c r="X143" s="218">
        <v>1E-05</v>
      </c>
      <c r="Y143" s="218">
        <f>X143*K143</f>
        <v>0.00015000000000000001</v>
      </c>
      <c r="Z143" s="218">
        <v>0</v>
      </c>
      <c r="AA143" s="219">
        <f>Z143*K143</f>
        <v>0</v>
      </c>
      <c r="AR143" s="20" t="s">
        <v>155</v>
      </c>
      <c r="AT143" s="20" t="s">
        <v>151</v>
      </c>
      <c r="AU143" s="20" t="s">
        <v>110</v>
      </c>
      <c r="AY143" s="20" t="s">
        <v>150</v>
      </c>
      <c r="BE143" s="134">
        <f>IF(U143="základní",N143,0)</f>
        <v>0</v>
      </c>
      <c r="BF143" s="134">
        <f>IF(U143="snížená",N143,0)</f>
        <v>0</v>
      </c>
      <c r="BG143" s="134">
        <f>IF(U143="zákl. přenesená",N143,0)</f>
        <v>0</v>
      </c>
      <c r="BH143" s="134">
        <f>IF(U143="sníž. přenesená",N143,0)</f>
        <v>0</v>
      </c>
      <c r="BI143" s="134">
        <f>IF(U143="nulová",N143,0)</f>
        <v>0</v>
      </c>
      <c r="BJ143" s="20" t="s">
        <v>11</v>
      </c>
      <c r="BK143" s="134">
        <f>ROUND(L143*K143,0)</f>
        <v>0</v>
      </c>
      <c r="BL143" s="20" t="s">
        <v>155</v>
      </c>
      <c r="BM143" s="20" t="s">
        <v>266</v>
      </c>
    </row>
    <row r="144" spans="2:65" s="1" customFormat="1" ht="38.25" customHeight="1">
      <c r="B144" s="175"/>
      <c r="C144" s="210" t="s">
        <v>224</v>
      </c>
      <c r="D144" s="210" t="s">
        <v>151</v>
      </c>
      <c r="E144" s="211" t="s">
        <v>225</v>
      </c>
      <c r="F144" s="212" t="s">
        <v>226</v>
      </c>
      <c r="G144" s="212"/>
      <c r="H144" s="212"/>
      <c r="I144" s="212"/>
      <c r="J144" s="213" t="s">
        <v>227</v>
      </c>
      <c r="K144" s="214">
        <v>10</v>
      </c>
      <c r="L144" s="215">
        <v>0</v>
      </c>
      <c r="M144" s="215"/>
      <c r="N144" s="216">
        <f>ROUND(L144*K144,0)</f>
        <v>0</v>
      </c>
      <c r="O144" s="216"/>
      <c r="P144" s="216"/>
      <c r="Q144" s="216"/>
      <c r="R144" s="179"/>
      <c r="T144" s="217" t="s">
        <v>5</v>
      </c>
      <c r="U144" s="54" t="s">
        <v>49</v>
      </c>
      <c r="V144" s="45"/>
      <c r="W144" s="218">
        <f>V144*K144</f>
        <v>0</v>
      </c>
      <c r="X144" s="218">
        <v>0.00225</v>
      </c>
      <c r="Y144" s="218">
        <f>X144*K144</f>
        <v>0.0225</v>
      </c>
      <c r="Z144" s="218">
        <v>0</v>
      </c>
      <c r="AA144" s="219">
        <f>Z144*K144</f>
        <v>0</v>
      </c>
      <c r="AR144" s="20" t="s">
        <v>155</v>
      </c>
      <c r="AT144" s="20" t="s">
        <v>151</v>
      </c>
      <c r="AU144" s="20" t="s">
        <v>110</v>
      </c>
      <c r="AY144" s="20" t="s">
        <v>150</v>
      </c>
      <c r="BE144" s="134">
        <f>IF(U144="základní",N144,0)</f>
        <v>0</v>
      </c>
      <c r="BF144" s="134">
        <f>IF(U144="snížená",N144,0)</f>
        <v>0</v>
      </c>
      <c r="BG144" s="134">
        <f>IF(U144="zákl. přenesená",N144,0)</f>
        <v>0</v>
      </c>
      <c r="BH144" s="134">
        <f>IF(U144="sníž. přenesená",N144,0)</f>
        <v>0</v>
      </c>
      <c r="BI144" s="134">
        <f>IF(U144="nulová",N144,0)</f>
        <v>0</v>
      </c>
      <c r="BJ144" s="20" t="s">
        <v>11</v>
      </c>
      <c r="BK144" s="134">
        <f>ROUND(L144*K144,0)</f>
        <v>0</v>
      </c>
      <c r="BL144" s="20" t="s">
        <v>155</v>
      </c>
      <c r="BM144" s="20" t="s">
        <v>267</v>
      </c>
    </row>
    <row r="145" spans="2:65" s="1" customFormat="1" ht="25.5" customHeight="1">
      <c r="B145" s="175"/>
      <c r="C145" s="210" t="s">
        <v>229</v>
      </c>
      <c r="D145" s="210" t="s">
        <v>151</v>
      </c>
      <c r="E145" s="211" t="s">
        <v>230</v>
      </c>
      <c r="F145" s="212" t="s">
        <v>231</v>
      </c>
      <c r="G145" s="212"/>
      <c r="H145" s="212"/>
      <c r="I145" s="212"/>
      <c r="J145" s="213" t="s">
        <v>154</v>
      </c>
      <c r="K145" s="214">
        <v>57.9</v>
      </c>
      <c r="L145" s="215">
        <v>0</v>
      </c>
      <c r="M145" s="215"/>
      <c r="N145" s="216">
        <f>ROUND(L145*K145,0)</f>
        <v>0</v>
      </c>
      <c r="O145" s="216"/>
      <c r="P145" s="216"/>
      <c r="Q145" s="216"/>
      <c r="R145" s="179"/>
      <c r="T145" s="217" t="s">
        <v>5</v>
      </c>
      <c r="U145" s="54" t="s">
        <v>49</v>
      </c>
      <c r="V145" s="45"/>
      <c r="W145" s="218">
        <f>V145*K145</f>
        <v>0</v>
      </c>
      <c r="X145" s="218">
        <v>0</v>
      </c>
      <c r="Y145" s="218">
        <f>X145*K145</f>
        <v>0</v>
      </c>
      <c r="Z145" s="218">
        <v>0</v>
      </c>
      <c r="AA145" s="219">
        <f>Z145*K145</f>
        <v>0</v>
      </c>
      <c r="AR145" s="20" t="s">
        <v>155</v>
      </c>
      <c r="AT145" s="20" t="s">
        <v>151</v>
      </c>
      <c r="AU145" s="20" t="s">
        <v>110</v>
      </c>
      <c r="AY145" s="20" t="s">
        <v>150</v>
      </c>
      <c r="BE145" s="134">
        <f>IF(U145="základní",N145,0)</f>
        <v>0</v>
      </c>
      <c r="BF145" s="134">
        <f>IF(U145="snížená",N145,0)</f>
        <v>0</v>
      </c>
      <c r="BG145" s="134">
        <f>IF(U145="zákl. přenesená",N145,0)</f>
        <v>0</v>
      </c>
      <c r="BH145" s="134">
        <f>IF(U145="sníž. přenesená",N145,0)</f>
        <v>0</v>
      </c>
      <c r="BI145" s="134">
        <f>IF(U145="nulová",N145,0)</f>
        <v>0</v>
      </c>
      <c r="BJ145" s="20" t="s">
        <v>11</v>
      </c>
      <c r="BK145" s="134">
        <f>ROUND(L145*K145,0)</f>
        <v>0</v>
      </c>
      <c r="BL145" s="20" t="s">
        <v>155</v>
      </c>
      <c r="BM145" s="20" t="s">
        <v>232</v>
      </c>
    </row>
    <row r="146" spans="2:65" s="1" customFormat="1" ht="25.5" customHeight="1">
      <c r="B146" s="175"/>
      <c r="C146" s="220" t="s">
        <v>233</v>
      </c>
      <c r="D146" s="220" t="s">
        <v>177</v>
      </c>
      <c r="E146" s="221" t="s">
        <v>234</v>
      </c>
      <c r="F146" s="222" t="s">
        <v>235</v>
      </c>
      <c r="G146" s="222"/>
      <c r="H146" s="222"/>
      <c r="I146" s="222"/>
      <c r="J146" s="223" t="s">
        <v>154</v>
      </c>
      <c r="K146" s="224">
        <v>60.795</v>
      </c>
      <c r="L146" s="225">
        <v>0</v>
      </c>
      <c r="M146" s="225"/>
      <c r="N146" s="226">
        <f>ROUND(L146*K146,0)</f>
        <v>0</v>
      </c>
      <c r="O146" s="216"/>
      <c r="P146" s="216"/>
      <c r="Q146" s="216"/>
      <c r="R146" s="179"/>
      <c r="T146" s="217" t="s">
        <v>5</v>
      </c>
      <c r="U146" s="54" t="s">
        <v>49</v>
      </c>
      <c r="V146" s="45"/>
      <c r="W146" s="218">
        <f>V146*K146</f>
        <v>0</v>
      </c>
      <c r="X146" s="218">
        <v>0</v>
      </c>
      <c r="Y146" s="218">
        <f>X146*K146</f>
        <v>0</v>
      </c>
      <c r="Z146" s="218">
        <v>0</v>
      </c>
      <c r="AA146" s="219">
        <f>Z146*K146</f>
        <v>0</v>
      </c>
      <c r="AR146" s="20" t="s">
        <v>180</v>
      </c>
      <c r="AT146" s="20" t="s">
        <v>177</v>
      </c>
      <c r="AU146" s="20" t="s">
        <v>110</v>
      </c>
      <c r="AY146" s="20" t="s">
        <v>150</v>
      </c>
      <c r="BE146" s="134">
        <f>IF(U146="základní",N146,0)</f>
        <v>0</v>
      </c>
      <c r="BF146" s="134">
        <f>IF(U146="snížená",N146,0)</f>
        <v>0</v>
      </c>
      <c r="BG146" s="134">
        <f>IF(U146="zákl. přenesená",N146,0)</f>
        <v>0</v>
      </c>
      <c r="BH146" s="134">
        <f>IF(U146="sníž. přenesená",N146,0)</f>
        <v>0</v>
      </c>
      <c r="BI146" s="134">
        <f>IF(U146="nulová",N146,0)</f>
        <v>0</v>
      </c>
      <c r="BJ146" s="20" t="s">
        <v>11</v>
      </c>
      <c r="BK146" s="134">
        <f>ROUND(L146*K146,0)</f>
        <v>0</v>
      </c>
      <c r="BL146" s="20" t="s">
        <v>155</v>
      </c>
      <c r="BM146" s="20" t="s">
        <v>236</v>
      </c>
    </row>
    <row r="147" spans="2:65" s="1" customFormat="1" ht="25.5" customHeight="1">
      <c r="B147" s="175"/>
      <c r="C147" s="210" t="s">
        <v>10</v>
      </c>
      <c r="D147" s="210" t="s">
        <v>151</v>
      </c>
      <c r="E147" s="211" t="s">
        <v>237</v>
      </c>
      <c r="F147" s="212" t="s">
        <v>238</v>
      </c>
      <c r="G147" s="212"/>
      <c r="H147" s="212"/>
      <c r="I147" s="212"/>
      <c r="J147" s="213" t="s">
        <v>154</v>
      </c>
      <c r="K147" s="214">
        <v>11.89</v>
      </c>
      <c r="L147" s="215">
        <v>0</v>
      </c>
      <c r="M147" s="215"/>
      <c r="N147" s="216">
        <f>ROUND(L147*K147,0)</f>
        <v>0</v>
      </c>
      <c r="O147" s="216"/>
      <c r="P147" s="216"/>
      <c r="Q147" s="216"/>
      <c r="R147" s="179"/>
      <c r="T147" s="217" t="s">
        <v>5</v>
      </c>
      <c r="U147" s="54" t="s">
        <v>49</v>
      </c>
      <c r="V147" s="45"/>
      <c r="W147" s="218">
        <f>V147*K147</f>
        <v>0</v>
      </c>
      <c r="X147" s="218">
        <v>0</v>
      </c>
      <c r="Y147" s="218">
        <f>X147*K147</f>
        <v>0</v>
      </c>
      <c r="Z147" s="218">
        <v>0</v>
      </c>
      <c r="AA147" s="219">
        <f>Z147*K147</f>
        <v>0</v>
      </c>
      <c r="AR147" s="20" t="s">
        <v>155</v>
      </c>
      <c r="AT147" s="20" t="s">
        <v>151</v>
      </c>
      <c r="AU147" s="20" t="s">
        <v>110</v>
      </c>
      <c r="AY147" s="20" t="s">
        <v>150</v>
      </c>
      <c r="BE147" s="134">
        <f>IF(U147="základní",N147,0)</f>
        <v>0</v>
      </c>
      <c r="BF147" s="134">
        <f>IF(U147="snížená",N147,0)</f>
        <v>0</v>
      </c>
      <c r="BG147" s="134">
        <f>IF(U147="zákl. přenesená",N147,0)</f>
        <v>0</v>
      </c>
      <c r="BH147" s="134">
        <f>IF(U147="sníž. přenesená",N147,0)</f>
        <v>0</v>
      </c>
      <c r="BI147" s="134">
        <f>IF(U147="nulová",N147,0)</f>
        <v>0</v>
      </c>
      <c r="BJ147" s="20" t="s">
        <v>11</v>
      </c>
      <c r="BK147" s="134">
        <f>ROUND(L147*K147,0)</f>
        <v>0</v>
      </c>
      <c r="BL147" s="20" t="s">
        <v>155</v>
      </c>
      <c r="BM147" s="20" t="s">
        <v>239</v>
      </c>
    </row>
    <row r="148" spans="2:65" s="1" customFormat="1" ht="25.5" customHeight="1">
      <c r="B148" s="175"/>
      <c r="C148" s="220" t="s">
        <v>240</v>
      </c>
      <c r="D148" s="220" t="s">
        <v>177</v>
      </c>
      <c r="E148" s="221" t="s">
        <v>234</v>
      </c>
      <c r="F148" s="222" t="s">
        <v>235</v>
      </c>
      <c r="G148" s="222"/>
      <c r="H148" s="222"/>
      <c r="I148" s="222"/>
      <c r="J148" s="223" t="s">
        <v>154</v>
      </c>
      <c r="K148" s="224">
        <v>12.485</v>
      </c>
      <c r="L148" s="225">
        <v>0</v>
      </c>
      <c r="M148" s="225"/>
      <c r="N148" s="226">
        <f>ROUND(L148*K148,0)</f>
        <v>0</v>
      </c>
      <c r="O148" s="216"/>
      <c r="P148" s="216"/>
      <c r="Q148" s="216"/>
      <c r="R148" s="179"/>
      <c r="T148" s="217" t="s">
        <v>5</v>
      </c>
      <c r="U148" s="54" t="s">
        <v>49</v>
      </c>
      <c r="V148" s="45"/>
      <c r="W148" s="218">
        <f>V148*K148</f>
        <v>0</v>
      </c>
      <c r="X148" s="218">
        <v>0</v>
      </c>
      <c r="Y148" s="218">
        <f>X148*K148</f>
        <v>0</v>
      </c>
      <c r="Z148" s="218">
        <v>0</v>
      </c>
      <c r="AA148" s="219">
        <f>Z148*K148</f>
        <v>0</v>
      </c>
      <c r="AR148" s="20" t="s">
        <v>180</v>
      </c>
      <c r="AT148" s="20" t="s">
        <v>177</v>
      </c>
      <c r="AU148" s="20" t="s">
        <v>110</v>
      </c>
      <c r="AY148" s="20" t="s">
        <v>150</v>
      </c>
      <c r="BE148" s="134">
        <f>IF(U148="základní",N148,0)</f>
        <v>0</v>
      </c>
      <c r="BF148" s="134">
        <f>IF(U148="snížená",N148,0)</f>
        <v>0</v>
      </c>
      <c r="BG148" s="134">
        <f>IF(U148="zákl. přenesená",N148,0)</f>
        <v>0</v>
      </c>
      <c r="BH148" s="134">
        <f>IF(U148="sníž. přenesená",N148,0)</f>
        <v>0</v>
      </c>
      <c r="BI148" s="134">
        <f>IF(U148="nulová",N148,0)</f>
        <v>0</v>
      </c>
      <c r="BJ148" s="20" t="s">
        <v>11</v>
      </c>
      <c r="BK148" s="134">
        <f>ROUND(L148*K148,0)</f>
        <v>0</v>
      </c>
      <c r="BL148" s="20" t="s">
        <v>155</v>
      </c>
      <c r="BM148" s="20" t="s">
        <v>241</v>
      </c>
    </row>
    <row r="149" spans="2:65" s="1" customFormat="1" ht="25.5" customHeight="1">
      <c r="B149" s="175"/>
      <c r="C149" s="220" t="s">
        <v>242</v>
      </c>
      <c r="D149" s="220" t="s">
        <v>177</v>
      </c>
      <c r="E149" s="221" t="s">
        <v>243</v>
      </c>
      <c r="F149" s="222" t="s">
        <v>244</v>
      </c>
      <c r="G149" s="222"/>
      <c r="H149" s="222"/>
      <c r="I149" s="222"/>
      <c r="J149" s="223" t="s">
        <v>185</v>
      </c>
      <c r="K149" s="224">
        <v>100</v>
      </c>
      <c r="L149" s="225">
        <v>0</v>
      </c>
      <c r="M149" s="225"/>
      <c r="N149" s="226">
        <f>ROUND(L149*K149,0)</f>
        <v>0</v>
      </c>
      <c r="O149" s="216"/>
      <c r="P149" s="216"/>
      <c r="Q149" s="216"/>
      <c r="R149" s="179"/>
      <c r="T149" s="217" t="s">
        <v>5</v>
      </c>
      <c r="U149" s="54" t="s">
        <v>49</v>
      </c>
      <c r="V149" s="45"/>
      <c r="W149" s="218">
        <f>V149*K149</f>
        <v>0</v>
      </c>
      <c r="X149" s="218">
        <v>0</v>
      </c>
      <c r="Y149" s="218">
        <f>X149*K149</f>
        <v>0</v>
      </c>
      <c r="Z149" s="218">
        <v>0</v>
      </c>
      <c r="AA149" s="219">
        <f>Z149*K149</f>
        <v>0</v>
      </c>
      <c r="AR149" s="20" t="s">
        <v>180</v>
      </c>
      <c r="AT149" s="20" t="s">
        <v>177</v>
      </c>
      <c r="AU149" s="20" t="s">
        <v>110</v>
      </c>
      <c r="AY149" s="20" t="s">
        <v>150</v>
      </c>
      <c r="BE149" s="134">
        <f>IF(U149="základní",N149,0)</f>
        <v>0</v>
      </c>
      <c r="BF149" s="134">
        <f>IF(U149="snížená",N149,0)</f>
        <v>0</v>
      </c>
      <c r="BG149" s="134">
        <f>IF(U149="zákl. přenesená",N149,0)</f>
        <v>0</v>
      </c>
      <c r="BH149" s="134">
        <f>IF(U149="sníž. přenesená",N149,0)</f>
        <v>0</v>
      </c>
      <c r="BI149" s="134">
        <f>IF(U149="nulová",N149,0)</f>
        <v>0</v>
      </c>
      <c r="BJ149" s="20" t="s">
        <v>11</v>
      </c>
      <c r="BK149" s="134">
        <f>ROUND(L149*K149,0)</f>
        <v>0</v>
      </c>
      <c r="BL149" s="20" t="s">
        <v>155</v>
      </c>
      <c r="BM149" s="20" t="s">
        <v>245</v>
      </c>
    </row>
    <row r="150" spans="2:65" s="1" customFormat="1" ht="25.5" customHeight="1">
      <c r="B150" s="175"/>
      <c r="C150" s="210" t="s">
        <v>246</v>
      </c>
      <c r="D150" s="210" t="s">
        <v>151</v>
      </c>
      <c r="E150" s="211" t="s">
        <v>247</v>
      </c>
      <c r="F150" s="212" t="s">
        <v>248</v>
      </c>
      <c r="G150" s="212"/>
      <c r="H150" s="212"/>
      <c r="I150" s="212"/>
      <c r="J150" s="213" t="s">
        <v>154</v>
      </c>
      <c r="K150" s="214">
        <v>161.057</v>
      </c>
      <c r="L150" s="215">
        <v>0</v>
      </c>
      <c r="M150" s="215"/>
      <c r="N150" s="216">
        <f>ROUND(L150*K150,0)</f>
        <v>0</v>
      </c>
      <c r="O150" s="216"/>
      <c r="P150" s="216"/>
      <c r="Q150" s="216"/>
      <c r="R150" s="179"/>
      <c r="T150" s="217" t="s">
        <v>5</v>
      </c>
      <c r="U150" s="54" t="s">
        <v>49</v>
      </c>
      <c r="V150" s="45"/>
      <c r="W150" s="218">
        <f>V150*K150</f>
        <v>0</v>
      </c>
      <c r="X150" s="218">
        <v>0.0002</v>
      </c>
      <c r="Y150" s="218">
        <f>X150*K150</f>
        <v>0.0322114</v>
      </c>
      <c r="Z150" s="218">
        <v>0</v>
      </c>
      <c r="AA150" s="219">
        <f>Z150*K150</f>
        <v>0</v>
      </c>
      <c r="AR150" s="20" t="s">
        <v>155</v>
      </c>
      <c r="AT150" s="20" t="s">
        <v>151</v>
      </c>
      <c r="AU150" s="20" t="s">
        <v>110</v>
      </c>
      <c r="AY150" s="20" t="s">
        <v>150</v>
      </c>
      <c r="BE150" s="134">
        <f>IF(U150="základní",N150,0)</f>
        <v>0</v>
      </c>
      <c r="BF150" s="134">
        <f>IF(U150="snížená",N150,0)</f>
        <v>0</v>
      </c>
      <c r="BG150" s="134">
        <f>IF(U150="zákl. přenesená",N150,0)</f>
        <v>0</v>
      </c>
      <c r="BH150" s="134">
        <f>IF(U150="sníž. přenesená",N150,0)</f>
        <v>0</v>
      </c>
      <c r="BI150" s="134">
        <f>IF(U150="nulová",N150,0)</f>
        <v>0</v>
      </c>
      <c r="BJ150" s="20" t="s">
        <v>11</v>
      </c>
      <c r="BK150" s="134">
        <f>ROUND(L150*K150,0)</f>
        <v>0</v>
      </c>
      <c r="BL150" s="20" t="s">
        <v>155</v>
      </c>
      <c r="BM150" s="20" t="s">
        <v>249</v>
      </c>
    </row>
    <row r="151" spans="2:65" s="1" customFormat="1" ht="38.25" customHeight="1">
      <c r="B151" s="175"/>
      <c r="C151" s="210" t="s">
        <v>250</v>
      </c>
      <c r="D151" s="210" t="s">
        <v>151</v>
      </c>
      <c r="E151" s="211" t="s">
        <v>251</v>
      </c>
      <c r="F151" s="212" t="s">
        <v>252</v>
      </c>
      <c r="G151" s="212"/>
      <c r="H151" s="212"/>
      <c r="I151" s="212"/>
      <c r="J151" s="213" t="s">
        <v>154</v>
      </c>
      <c r="K151" s="214">
        <v>161.057</v>
      </c>
      <c r="L151" s="215">
        <v>0</v>
      </c>
      <c r="M151" s="215"/>
      <c r="N151" s="216">
        <f>ROUND(L151*K151,0)</f>
        <v>0</v>
      </c>
      <c r="O151" s="216"/>
      <c r="P151" s="216"/>
      <c r="Q151" s="216"/>
      <c r="R151" s="179"/>
      <c r="T151" s="217" t="s">
        <v>5</v>
      </c>
      <c r="U151" s="54" t="s">
        <v>49</v>
      </c>
      <c r="V151" s="45"/>
      <c r="W151" s="218">
        <f>V151*K151</f>
        <v>0</v>
      </c>
      <c r="X151" s="218">
        <v>0.00029</v>
      </c>
      <c r="Y151" s="218">
        <f>X151*K151</f>
        <v>0.046706529999999996</v>
      </c>
      <c r="Z151" s="218">
        <v>0</v>
      </c>
      <c r="AA151" s="219">
        <f>Z151*K151</f>
        <v>0</v>
      </c>
      <c r="AR151" s="20" t="s">
        <v>155</v>
      </c>
      <c r="AT151" s="20" t="s">
        <v>151</v>
      </c>
      <c r="AU151" s="20" t="s">
        <v>110</v>
      </c>
      <c r="AY151" s="20" t="s">
        <v>150</v>
      </c>
      <c r="BE151" s="134">
        <f>IF(U151="základní",N151,0)</f>
        <v>0</v>
      </c>
      <c r="BF151" s="134">
        <f>IF(U151="snížená",N151,0)</f>
        <v>0</v>
      </c>
      <c r="BG151" s="134">
        <f>IF(U151="zákl. přenesená",N151,0)</f>
        <v>0</v>
      </c>
      <c r="BH151" s="134">
        <f>IF(U151="sníž. přenesená",N151,0)</f>
        <v>0</v>
      </c>
      <c r="BI151" s="134">
        <f>IF(U151="nulová",N151,0)</f>
        <v>0</v>
      </c>
      <c r="BJ151" s="20" t="s">
        <v>11</v>
      </c>
      <c r="BK151" s="134">
        <f>ROUND(L151*K151,0)</f>
        <v>0</v>
      </c>
      <c r="BL151" s="20" t="s">
        <v>155</v>
      </c>
      <c r="BM151" s="20" t="s">
        <v>253</v>
      </c>
    </row>
    <row r="152" spans="2:65" s="1" customFormat="1" ht="38.25" customHeight="1">
      <c r="B152" s="175"/>
      <c r="C152" s="210" t="s">
        <v>254</v>
      </c>
      <c r="D152" s="210" t="s">
        <v>151</v>
      </c>
      <c r="E152" s="211" t="s">
        <v>255</v>
      </c>
      <c r="F152" s="212" t="s">
        <v>256</v>
      </c>
      <c r="G152" s="212"/>
      <c r="H152" s="212"/>
      <c r="I152" s="212"/>
      <c r="J152" s="213" t="s">
        <v>154</v>
      </c>
      <c r="K152" s="214">
        <v>102.307</v>
      </c>
      <c r="L152" s="215">
        <v>0</v>
      </c>
      <c r="M152" s="215"/>
      <c r="N152" s="216">
        <f>ROUND(L152*K152,0)</f>
        <v>0</v>
      </c>
      <c r="O152" s="216"/>
      <c r="P152" s="216"/>
      <c r="Q152" s="216"/>
      <c r="R152" s="179"/>
      <c r="T152" s="217" t="s">
        <v>5</v>
      </c>
      <c r="U152" s="54" t="s">
        <v>49</v>
      </c>
      <c r="V152" s="45"/>
      <c r="W152" s="218">
        <f>V152*K152</f>
        <v>0</v>
      </c>
      <c r="X152" s="218">
        <v>1E-05</v>
      </c>
      <c r="Y152" s="218">
        <f>X152*K152</f>
        <v>0.00102307</v>
      </c>
      <c r="Z152" s="218">
        <v>0</v>
      </c>
      <c r="AA152" s="219">
        <f>Z152*K152</f>
        <v>0</v>
      </c>
      <c r="AR152" s="20" t="s">
        <v>155</v>
      </c>
      <c r="AT152" s="20" t="s">
        <v>151</v>
      </c>
      <c r="AU152" s="20" t="s">
        <v>110</v>
      </c>
      <c r="AY152" s="20" t="s">
        <v>150</v>
      </c>
      <c r="BE152" s="134">
        <f>IF(U152="základní",N152,0)</f>
        <v>0</v>
      </c>
      <c r="BF152" s="134">
        <f>IF(U152="snížená",N152,0)</f>
        <v>0</v>
      </c>
      <c r="BG152" s="134">
        <f>IF(U152="zákl. přenesená",N152,0)</f>
        <v>0</v>
      </c>
      <c r="BH152" s="134">
        <f>IF(U152="sníž. přenesená",N152,0)</f>
        <v>0</v>
      </c>
      <c r="BI152" s="134">
        <f>IF(U152="nulová",N152,0)</f>
        <v>0</v>
      </c>
      <c r="BJ152" s="20" t="s">
        <v>11</v>
      </c>
      <c r="BK152" s="134">
        <f>ROUND(L152*K152,0)</f>
        <v>0</v>
      </c>
      <c r="BL152" s="20" t="s">
        <v>155</v>
      </c>
      <c r="BM152" s="20" t="s">
        <v>257</v>
      </c>
    </row>
    <row r="153" spans="2:63" s="9" customFormat="1" ht="37.4" customHeight="1">
      <c r="B153" s="197"/>
      <c r="C153" s="198"/>
      <c r="D153" s="199" t="s">
        <v>124</v>
      </c>
      <c r="E153" s="199"/>
      <c r="F153" s="199"/>
      <c r="G153" s="199"/>
      <c r="H153" s="199"/>
      <c r="I153" s="199"/>
      <c r="J153" s="199"/>
      <c r="K153" s="199"/>
      <c r="L153" s="199"/>
      <c r="M153" s="199"/>
      <c r="N153" s="230">
        <f>BK153</f>
        <v>0</v>
      </c>
      <c r="O153" s="231"/>
      <c r="P153" s="231"/>
      <c r="Q153" s="231"/>
      <c r="R153" s="200"/>
      <c r="T153" s="201"/>
      <c r="U153" s="198"/>
      <c r="V153" s="198"/>
      <c r="W153" s="202">
        <f>W154</f>
        <v>0</v>
      </c>
      <c r="X153" s="198"/>
      <c r="Y153" s="202">
        <f>Y154</f>
        <v>0</v>
      </c>
      <c r="Z153" s="198"/>
      <c r="AA153" s="203">
        <f>AA154</f>
        <v>0</v>
      </c>
      <c r="AR153" s="204" t="s">
        <v>168</v>
      </c>
      <c r="AT153" s="205" t="s">
        <v>83</v>
      </c>
      <c r="AU153" s="205" t="s">
        <v>84</v>
      </c>
      <c r="AY153" s="204" t="s">
        <v>150</v>
      </c>
      <c r="BK153" s="206">
        <f>BK154</f>
        <v>0</v>
      </c>
    </row>
    <row r="154" spans="2:63" s="9" customFormat="1" ht="19.9" customHeight="1">
      <c r="B154" s="197"/>
      <c r="C154" s="198"/>
      <c r="D154" s="207" t="s">
        <v>125</v>
      </c>
      <c r="E154" s="207"/>
      <c r="F154" s="207"/>
      <c r="G154" s="207"/>
      <c r="H154" s="207"/>
      <c r="I154" s="207"/>
      <c r="J154" s="207"/>
      <c r="K154" s="207"/>
      <c r="L154" s="207"/>
      <c r="M154" s="207"/>
      <c r="N154" s="208">
        <f>BK154</f>
        <v>0</v>
      </c>
      <c r="O154" s="209"/>
      <c r="P154" s="209"/>
      <c r="Q154" s="209"/>
      <c r="R154" s="200"/>
      <c r="T154" s="201"/>
      <c r="U154" s="198"/>
      <c r="V154" s="198"/>
      <c r="W154" s="202">
        <f>W155</f>
        <v>0</v>
      </c>
      <c r="X154" s="198"/>
      <c r="Y154" s="202">
        <f>Y155</f>
        <v>0</v>
      </c>
      <c r="Z154" s="198"/>
      <c r="AA154" s="203">
        <f>AA155</f>
        <v>0</v>
      </c>
      <c r="AR154" s="204" t="s">
        <v>168</v>
      </c>
      <c r="AT154" s="205" t="s">
        <v>83</v>
      </c>
      <c r="AU154" s="205" t="s">
        <v>11</v>
      </c>
      <c r="AY154" s="204" t="s">
        <v>150</v>
      </c>
      <c r="BK154" s="206">
        <f>BK155</f>
        <v>0</v>
      </c>
    </row>
    <row r="155" spans="2:65" s="1" customFormat="1" ht="16.5" customHeight="1">
      <c r="B155" s="175"/>
      <c r="C155" s="210" t="s">
        <v>258</v>
      </c>
      <c r="D155" s="210" t="s">
        <v>151</v>
      </c>
      <c r="E155" s="211" t="s">
        <v>259</v>
      </c>
      <c r="F155" s="212" t="s">
        <v>99</v>
      </c>
      <c r="G155" s="212"/>
      <c r="H155" s="212"/>
      <c r="I155" s="212"/>
      <c r="J155" s="213" t="s">
        <v>260</v>
      </c>
      <c r="K155" s="214">
        <v>1</v>
      </c>
      <c r="L155" s="215">
        <v>0</v>
      </c>
      <c r="M155" s="215"/>
      <c r="N155" s="216">
        <f>ROUND(L155*K155,0)</f>
        <v>0</v>
      </c>
      <c r="O155" s="216"/>
      <c r="P155" s="216"/>
      <c r="Q155" s="216"/>
      <c r="R155" s="179"/>
      <c r="T155" s="217" t="s">
        <v>5</v>
      </c>
      <c r="U155" s="54" t="s">
        <v>49</v>
      </c>
      <c r="V155" s="45"/>
      <c r="W155" s="218">
        <f>V155*K155</f>
        <v>0</v>
      </c>
      <c r="X155" s="218">
        <v>0</v>
      </c>
      <c r="Y155" s="218">
        <f>X155*K155</f>
        <v>0</v>
      </c>
      <c r="Z155" s="218">
        <v>0</v>
      </c>
      <c r="AA155" s="219">
        <f>Z155*K155</f>
        <v>0</v>
      </c>
      <c r="AR155" s="20" t="s">
        <v>261</v>
      </c>
      <c r="AT155" s="20" t="s">
        <v>151</v>
      </c>
      <c r="AU155" s="20" t="s">
        <v>110</v>
      </c>
      <c r="AY155" s="20" t="s">
        <v>150</v>
      </c>
      <c r="BE155" s="134">
        <f>IF(U155="základní",N155,0)</f>
        <v>0</v>
      </c>
      <c r="BF155" s="134">
        <f>IF(U155="snížená",N155,0)</f>
        <v>0</v>
      </c>
      <c r="BG155" s="134">
        <f>IF(U155="zákl. přenesená",N155,0)</f>
        <v>0</v>
      </c>
      <c r="BH155" s="134">
        <f>IF(U155="sníž. přenesená",N155,0)</f>
        <v>0</v>
      </c>
      <c r="BI155" s="134">
        <f>IF(U155="nulová",N155,0)</f>
        <v>0</v>
      </c>
      <c r="BJ155" s="20" t="s">
        <v>11</v>
      </c>
      <c r="BK155" s="134">
        <f>ROUND(L155*K155,0)</f>
        <v>0</v>
      </c>
      <c r="BL155" s="20" t="s">
        <v>261</v>
      </c>
      <c r="BM155" s="20" t="s">
        <v>262</v>
      </c>
    </row>
    <row r="156" spans="2:63" s="1" customFormat="1" ht="49.9" customHeight="1">
      <c r="B156" s="44"/>
      <c r="C156" s="45"/>
      <c r="D156" s="199" t="s">
        <v>263</v>
      </c>
      <c r="E156" s="45"/>
      <c r="F156" s="45"/>
      <c r="G156" s="45"/>
      <c r="H156" s="45"/>
      <c r="I156" s="45"/>
      <c r="J156" s="45"/>
      <c r="K156" s="45"/>
      <c r="L156" s="45"/>
      <c r="M156" s="45"/>
      <c r="N156" s="232">
        <f>BK156</f>
        <v>0</v>
      </c>
      <c r="O156" s="233"/>
      <c r="P156" s="233"/>
      <c r="Q156" s="233"/>
      <c r="R156" s="46"/>
      <c r="T156" s="234"/>
      <c r="U156" s="45"/>
      <c r="V156" s="45"/>
      <c r="W156" s="45"/>
      <c r="X156" s="45"/>
      <c r="Y156" s="45"/>
      <c r="Z156" s="45"/>
      <c r="AA156" s="92"/>
      <c r="AT156" s="20" t="s">
        <v>83</v>
      </c>
      <c r="AU156" s="20" t="s">
        <v>84</v>
      </c>
      <c r="AY156" s="20" t="s">
        <v>264</v>
      </c>
      <c r="BK156" s="134">
        <f>SUM(BK157:BK161)</f>
        <v>0</v>
      </c>
    </row>
    <row r="157" spans="2:63" s="1" customFormat="1" ht="22.3" customHeight="1">
      <c r="B157" s="44"/>
      <c r="C157" s="235" t="s">
        <v>5</v>
      </c>
      <c r="D157" s="235" t="s">
        <v>151</v>
      </c>
      <c r="E157" s="236" t="s">
        <v>5</v>
      </c>
      <c r="F157" s="237" t="s">
        <v>5</v>
      </c>
      <c r="G157" s="237"/>
      <c r="H157" s="237"/>
      <c r="I157" s="237"/>
      <c r="J157" s="238" t="s">
        <v>5</v>
      </c>
      <c r="K157" s="227"/>
      <c r="L157" s="215"/>
      <c r="M157" s="239"/>
      <c r="N157" s="239">
        <f>BK157</f>
        <v>0</v>
      </c>
      <c r="O157" s="239"/>
      <c r="P157" s="239"/>
      <c r="Q157" s="239"/>
      <c r="R157" s="46"/>
      <c r="T157" s="217" t="s">
        <v>5</v>
      </c>
      <c r="U157" s="240" t="s">
        <v>49</v>
      </c>
      <c r="V157" s="45"/>
      <c r="W157" s="45"/>
      <c r="X157" s="45"/>
      <c r="Y157" s="45"/>
      <c r="Z157" s="45"/>
      <c r="AA157" s="92"/>
      <c r="AT157" s="20" t="s">
        <v>264</v>
      </c>
      <c r="AU157" s="20" t="s">
        <v>11</v>
      </c>
      <c r="AY157" s="20" t="s">
        <v>264</v>
      </c>
      <c r="BE157" s="134">
        <f>IF(U157="základní",N157,0)</f>
        <v>0</v>
      </c>
      <c r="BF157" s="134">
        <f>IF(U157="snížená",N157,0)</f>
        <v>0</v>
      </c>
      <c r="BG157" s="134">
        <f>IF(U157="zákl. přenesená",N157,0)</f>
        <v>0</v>
      </c>
      <c r="BH157" s="134">
        <f>IF(U157="sníž. přenesená",N157,0)</f>
        <v>0</v>
      </c>
      <c r="BI157" s="134">
        <f>IF(U157="nulová",N157,0)</f>
        <v>0</v>
      </c>
      <c r="BJ157" s="20" t="s">
        <v>11</v>
      </c>
      <c r="BK157" s="134">
        <f>L157*K157</f>
        <v>0</v>
      </c>
    </row>
    <row r="158" spans="2:63" s="1" customFormat="1" ht="22.3" customHeight="1">
      <c r="B158" s="44"/>
      <c r="C158" s="235" t="s">
        <v>5</v>
      </c>
      <c r="D158" s="235" t="s">
        <v>151</v>
      </c>
      <c r="E158" s="236" t="s">
        <v>5</v>
      </c>
      <c r="F158" s="237" t="s">
        <v>5</v>
      </c>
      <c r="G158" s="237"/>
      <c r="H158" s="237"/>
      <c r="I158" s="237"/>
      <c r="J158" s="238" t="s">
        <v>5</v>
      </c>
      <c r="K158" s="227"/>
      <c r="L158" s="215"/>
      <c r="M158" s="239"/>
      <c r="N158" s="239">
        <f>BK158</f>
        <v>0</v>
      </c>
      <c r="O158" s="239"/>
      <c r="P158" s="239"/>
      <c r="Q158" s="239"/>
      <c r="R158" s="46"/>
      <c r="T158" s="217" t="s">
        <v>5</v>
      </c>
      <c r="U158" s="240" t="s">
        <v>49</v>
      </c>
      <c r="V158" s="45"/>
      <c r="W158" s="45"/>
      <c r="X158" s="45"/>
      <c r="Y158" s="45"/>
      <c r="Z158" s="45"/>
      <c r="AA158" s="92"/>
      <c r="AT158" s="20" t="s">
        <v>264</v>
      </c>
      <c r="AU158" s="20" t="s">
        <v>11</v>
      </c>
      <c r="AY158" s="20" t="s">
        <v>264</v>
      </c>
      <c r="BE158" s="134">
        <f>IF(U158="základní",N158,0)</f>
        <v>0</v>
      </c>
      <c r="BF158" s="134">
        <f>IF(U158="snížená",N158,0)</f>
        <v>0</v>
      </c>
      <c r="BG158" s="134">
        <f>IF(U158="zákl. přenesená",N158,0)</f>
        <v>0</v>
      </c>
      <c r="BH158" s="134">
        <f>IF(U158="sníž. přenesená",N158,0)</f>
        <v>0</v>
      </c>
      <c r="BI158" s="134">
        <f>IF(U158="nulová",N158,0)</f>
        <v>0</v>
      </c>
      <c r="BJ158" s="20" t="s">
        <v>11</v>
      </c>
      <c r="BK158" s="134">
        <f>L158*K158</f>
        <v>0</v>
      </c>
    </row>
    <row r="159" spans="2:63" s="1" customFormat="1" ht="22.3" customHeight="1">
      <c r="B159" s="44"/>
      <c r="C159" s="235" t="s">
        <v>5</v>
      </c>
      <c r="D159" s="235" t="s">
        <v>151</v>
      </c>
      <c r="E159" s="236" t="s">
        <v>5</v>
      </c>
      <c r="F159" s="237" t="s">
        <v>5</v>
      </c>
      <c r="G159" s="237"/>
      <c r="H159" s="237"/>
      <c r="I159" s="237"/>
      <c r="J159" s="238" t="s">
        <v>5</v>
      </c>
      <c r="K159" s="227"/>
      <c r="L159" s="215"/>
      <c r="M159" s="239"/>
      <c r="N159" s="239">
        <f>BK159</f>
        <v>0</v>
      </c>
      <c r="O159" s="239"/>
      <c r="P159" s="239"/>
      <c r="Q159" s="239"/>
      <c r="R159" s="46"/>
      <c r="T159" s="217" t="s">
        <v>5</v>
      </c>
      <c r="U159" s="240" t="s">
        <v>49</v>
      </c>
      <c r="V159" s="45"/>
      <c r="W159" s="45"/>
      <c r="X159" s="45"/>
      <c r="Y159" s="45"/>
      <c r="Z159" s="45"/>
      <c r="AA159" s="92"/>
      <c r="AT159" s="20" t="s">
        <v>264</v>
      </c>
      <c r="AU159" s="20" t="s">
        <v>11</v>
      </c>
      <c r="AY159" s="20" t="s">
        <v>264</v>
      </c>
      <c r="BE159" s="134">
        <f>IF(U159="základní",N159,0)</f>
        <v>0</v>
      </c>
      <c r="BF159" s="134">
        <f>IF(U159="snížená",N159,0)</f>
        <v>0</v>
      </c>
      <c r="BG159" s="134">
        <f>IF(U159="zákl. přenesená",N159,0)</f>
        <v>0</v>
      </c>
      <c r="BH159" s="134">
        <f>IF(U159="sníž. přenesená",N159,0)</f>
        <v>0</v>
      </c>
      <c r="BI159" s="134">
        <f>IF(U159="nulová",N159,0)</f>
        <v>0</v>
      </c>
      <c r="BJ159" s="20" t="s">
        <v>11</v>
      </c>
      <c r="BK159" s="134">
        <f>L159*K159</f>
        <v>0</v>
      </c>
    </row>
    <row r="160" spans="2:63" s="1" customFormat="1" ht="22.3" customHeight="1">
      <c r="B160" s="44"/>
      <c r="C160" s="235" t="s">
        <v>5</v>
      </c>
      <c r="D160" s="235" t="s">
        <v>151</v>
      </c>
      <c r="E160" s="236" t="s">
        <v>5</v>
      </c>
      <c r="F160" s="237" t="s">
        <v>5</v>
      </c>
      <c r="G160" s="237"/>
      <c r="H160" s="237"/>
      <c r="I160" s="237"/>
      <c r="J160" s="238" t="s">
        <v>5</v>
      </c>
      <c r="K160" s="227"/>
      <c r="L160" s="215"/>
      <c r="M160" s="239"/>
      <c r="N160" s="239">
        <f>BK160</f>
        <v>0</v>
      </c>
      <c r="O160" s="239"/>
      <c r="P160" s="239"/>
      <c r="Q160" s="239"/>
      <c r="R160" s="46"/>
      <c r="T160" s="217" t="s">
        <v>5</v>
      </c>
      <c r="U160" s="240" t="s">
        <v>49</v>
      </c>
      <c r="V160" s="45"/>
      <c r="W160" s="45"/>
      <c r="X160" s="45"/>
      <c r="Y160" s="45"/>
      <c r="Z160" s="45"/>
      <c r="AA160" s="92"/>
      <c r="AT160" s="20" t="s">
        <v>264</v>
      </c>
      <c r="AU160" s="20" t="s">
        <v>11</v>
      </c>
      <c r="AY160" s="20" t="s">
        <v>264</v>
      </c>
      <c r="BE160" s="134">
        <f>IF(U160="základní",N160,0)</f>
        <v>0</v>
      </c>
      <c r="BF160" s="134">
        <f>IF(U160="snížená",N160,0)</f>
        <v>0</v>
      </c>
      <c r="BG160" s="134">
        <f>IF(U160="zákl. přenesená",N160,0)</f>
        <v>0</v>
      </c>
      <c r="BH160" s="134">
        <f>IF(U160="sníž. přenesená",N160,0)</f>
        <v>0</v>
      </c>
      <c r="BI160" s="134">
        <f>IF(U160="nulová",N160,0)</f>
        <v>0</v>
      </c>
      <c r="BJ160" s="20" t="s">
        <v>11</v>
      </c>
      <c r="BK160" s="134">
        <f>L160*K160</f>
        <v>0</v>
      </c>
    </row>
    <row r="161" spans="2:63" s="1" customFormat="1" ht="22.3" customHeight="1">
      <c r="B161" s="44"/>
      <c r="C161" s="235" t="s">
        <v>5</v>
      </c>
      <c r="D161" s="235" t="s">
        <v>151</v>
      </c>
      <c r="E161" s="236" t="s">
        <v>5</v>
      </c>
      <c r="F161" s="237" t="s">
        <v>5</v>
      </c>
      <c r="G161" s="237"/>
      <c r="H161" s="237"/>
      <c r="I161" s="237"/>
      <c r="J161" s="238" t="s">
        <v>5</v>
      </c>
      <c r="K161" s="227"/>
      <c r="L161" s="215"/>
      <c r="M161" s="239"/>
      <c r="N161" s="239">
        <f>BK161</f>
        <v>0</v>
      </c>
      <c r="O161" s="239"/>
      <c r="P161" s="239"/>
      <c r="Q161" s="239"/>
      <c r="R161" s="46"/>
      <c r="T161" s="217" t="s">
        <v>5</v>
      </c>
      <c r="U161" s="240" t="s">
        <v>49</v>
      </c>
      <c r="V161" s="70"/>
      <c r="W161" s="70"/>
      <c r="X161" s="70"/>
      <c r="Y161" s="70"/>
      <c r="Z161" s="70"/>
      <c r="AA161" s="72"/>
      <c r="AT161" s="20" t="s">
        <v>264</v>
      </c>
      <c r="AU161" s="20" t="s">
        <v>11</v>
      </c>
      <c r="AY161" s="20" t="s">
        <v>264</v>
      </c>
      <c r="BE161" s="134">
        <f>IF(U161="základní",N161,0)</f>
        <v>0</v>
      </c>
      <c r="BF161" s="134">
        <f>IF(U161="snížená",N161,0)</f>
        <v>0</v>
      </c>
      <c r="BG161" s="134">
        <f>IF(U161="zákl. přenesená",N161,0)</f>
        <v>0</v>
      </c>
      <c r="BH161" s="134">
        <f>IF(U161="sníž. přenesená",N161,0)</f>
        <v>0</v>
      </c>
      <c r="BI161" s="134">
        <f>IF(U161="nulová",N161,0)</f>
        <v>0</v>
      </c>
      <c r="BJ161" s="20" t="s">
        <v>11</v>
      </c>
      <c r="BK161" s="134">
        <f>L161*K161</f>
        <v>0</v>
      </c>
    </row>
    <row r="162" spans="2:18" s="1" customFormat="1" ht="6.95" customHeight="1">
      <c r="B162" s="73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5"/>
    </row>
  </sheetData>
  <mergeCells count="17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N122:Q122"/>
    <mergeCell ref="N123:Q123"/>
    <mergeCell ref="N124:Q124"/>
    <mergeCell ref="N137:Q137"/>
    <mergeCell ref="N141:Q141"/>
    <mergeCell ref="N153:Q153"/>
    <mergeCell ref="N154:Q154"/>
    <mergeCell ref="N156:Q156"/>
    <mergeCell ref="H1:K1"/>
    <mergeCell ref="S2:AC2"/>
  </mergeCells>
  <dataValidations count="2">
    <dataValidation type="list" allowBlank="1" showInputMessage="1" showErrorMessage="1" error="Povoleny jsou hodnoty K, M." sqref="D157:D162">
      <formula1>"K, M"</formula1>
    </dataValidation>
    <dataValidation type="list" allowBlank="1" showInputMessage="1" showErrorMessage="1" error="Povoleny jsou hodnoty základní, snížená, zákl. přenesená, sníž. přenesená, nulová." sqref="U157:U16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DESKTOP-O7TS77F\PC</dc:creator>
  <cp:keywords/>
  <dc:description/>
  <cp:lastModifiedBy>DESKTOP-O7TS77F\PC</cp:lastModifiedBy>
  <dcterms:created xsi:type="dcterms:W3CDTF">2018-02-26T14:29:45Z</dcterms:created>
  <dcterms:modified xsi:type="dcterms:W3CDTF">2018-02-26T14:29:48Z</dcterms:modified>
  <cp:category/>
  <cp:version/>
  <cp:contentType/>
  <cp:contentStatus/>
</cp:coreProperties>
</file>