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Oprava střechy" sheetId="2" r:id="rId2"/>
  </sheets>
  <definedNames>
    <definedName name="_xlnm.Print_Area" localSheetId="0">'Rekapitulace stavby'!$C$4:$AP$70,'Rekapitulace stavby'!$C$76:$AP$96</definedName>
    <definedName name="_xlnm.Print_Area" localSheetId="1">'001 - Oprava střechy'!$C$4:$Q$70,'001 - Oprava střechy'!$C$76:$Q$110,'001 - Oprava střechy'!$C$116:$Q$291</definedName>
    <definedName name="_xlnm.Print_Titles" localSheetId="0">'Rekapitulace stavby'!$85:$85</definedName>
    <definedName name="_xlnm.Print_Titles" localSheetId="1">'001 - Oprava střechy'!$126:$126</definedName>
  </definedNames>
  <calcPr fullCalcOnLoad="1"/>
</workbook>
</file>

<file path=xl/sharedStrings.xml><?xml version="1.0" encoding="utf-8"?>
<sst xmlns="http://schemas.openxmlformats.org/spreadsheetml/2006/main" count="2017" uniqueCount="477">
  <si>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</si>
  <si>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</si>
  <si>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</si>
  <si>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</si>
  <si>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</si>
  <si>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</si>
  <si>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</si>
  <si>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</si>
  <si>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</si>
  <si>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</si>
  <si>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</si>
  <si>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</si>
  <si>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</si>
  <si>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</si>
  <si>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</si>
  <si>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</si>
  <si>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</si>
  <si>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PW05/2018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</si>
  <si>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</si>
  <si>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</si>
  <si>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MS Budovatelská, Studénka</t>
  </si>
  <si>
    <t>JKSO:</t>
  </si>
  <si>
    <t/>
  </si>
  <si>
    <t>CC-CZ:</t>
  </si>
  <si>
    <t>Místo:</t>
  </si>
  <si>
    <t xml:space="preserve"> </t>
  </si>
  <si>
    <t>Datum:</t>
  </si>
  <si>
    <t>24. 4. 2018</t>
  </si>
  <si>
    <t>Objednatel:</t>
  </si>
  <si>
    <t>IČ:</t>
  </si>
  <si>
    <t>Město Studénka, nám. Republiky 762, Studénka</t>
  </si>
  <si>
    <t>DIČ:</t>
  </si>
  <si>
    <t>Zhotovitel:</t>
  </si>
  <si>
    <t>Vyplň údaj</t>
  </si>
  <si>
    <t>Projektant:</t>
  </si>
  <si>
    <t>PROJECT WORK</t>
  </si>
  <si>
    <t>True</t>
  </si>
  <si>
    <t>1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</si>
  <si>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</si>
  <si>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</si>
  <si>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</si>
  <si>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</si>
  <si>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</si>
  <si>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</si>
  <si>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</si>
  <si>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</si>
  <si>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</si>
  <si>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</si>
  <si>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</si>
  <si>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</si>
  <si>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</si>
  <si>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</si>
  <si>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</si>
  <si>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</si>
  <si>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</si>
  <si>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</si>
  <si>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</si>
  <si>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</si>
  <si>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</si>
  <si>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</si>
  <si>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</si>
  <si>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</si>
  <si>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</si>
  <si>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</si>
  <si>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</si>
  <si>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</si>
  <si>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</si>
  <si>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</si>
  <si>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</si>
  <si>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</si>
  <si>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</si>
  <si>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</si>
  <si>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</si>
  <si>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</si>
  <si>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</si>
  <si>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</si>
  <si>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</si>
  <si>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</si>
  <si>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</si>
  <si>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</si>
  <si>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</si>
  <si>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</si>
  <si>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{3de0d893-0101-45ad-a15c-4d3fbcb92c45}</t>
  </si>
  <si>
    <t>{00000000-0000-0000-0000-000000000000}</t>
  </si>
  <si>
    <t>/</t>
  </si>
  <si>
    <t>001</t>
  </si>
  <si>
    <t>Oprava střechy</t>
  </si>
  <si>
    <t>{9e7b0bb5-20b3-4530-9180-416064b8367b}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</si>
  <si>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</si>
  <si>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</si>
  <si>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</si>
  <si>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</si>
  <si>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</si>
  <si>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</si>
  <si>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</si>
  <si>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</si>
  <si>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</si>
  <si>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</si>
  <si>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</si>
  <si>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</si>
  <si>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</si>
  <si>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</si>
  <si>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</si>
  <si>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</si>
  <si>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</si>
  <si>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001 - Oprava střechy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</si>
  <si>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</si>
  <si>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</si>
  <si>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</si>
  <si>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</si>
  <si>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</si>
  <si>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</si>
  <si>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</si>
  <si>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</si>
  <si>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</si>
  <si>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</si>
  <si>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</si>
  <si>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</si>
  <si>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</si>
  <si>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</si>
  <si>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</si>
  <si>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</si>
  <si>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</si>
  <si>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783 - Dokončovací práce - nátěry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</si>
  <si>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</si>
  <si>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</si>
  <si>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</si>
  <si>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</si>
  <si>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</si>
  <si>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</si>
  <si>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</si>
  <si>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</si>
  <si>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</si>
  <si>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</si>
  <si>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</si>
  <si>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</si>
  <si>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</si>
  <si>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</si>
  <si>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</si>
  <si>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</si>
  <si>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</si>
  <si>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</si>
  <si>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</si>
  <si>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</si>
  <si>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</si>
  <si>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</si>
  <si>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</si>
  <si>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</si>
  <si>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</si>
  <si>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612315423</t>
  </si>
  <si>
    <t>Oprava vnitřní vápenné štukové omítky stěn v rozsahu plochy do 50%</t>
  </si>
  <si>
    <t>m2</t>
  </si>
  <si>
    <t>4</t>
  </si>
  <si>
    <t>-409353395</t>
  </si>
  <si>
    <t>N9</t>
  </si>
  <si>
    <t>VV</t>
  </si>
  <si>
    <t>komíny</t>
  </si>
  <si>
    <t>20,0</t>
  </si>
  <si>
    <t>622635091</t>
  </si>
  <si>
    <t>Oprava spárování komínového zdiva MC v rozsahu do 50 %</t>
  </si>
  <si>
    <t>-656611019</t>
  </si>
  <si>
    <t>komíny nad střechou</t>
  </si>
  <si>
    <t>22,0</t>
  </si>
  <si>
    <t>3</t>
  </si>
  <si>
    <t>941211111</t>
  </si>
  <si>
    <t>Montáž lešení řadového rámového lehkého zatížení do 200 kg/m2 š do 0,9 m v do 10 m</t>
  </si>
  <si>
    <t>-1329591527</t>
  </si>
  <si>
    <t>lešení kolem objektu</t>
  </si>
  <si>
    <t>(45,3+2*0,9)*5,65</t>
  </si>
  <si>
    <t>2*15,75*5,65</t>
  </si>
  <si>
    <t>(45,3+2*2,55)*5,65</t>
  </si>
  <si>
    <t>Součet</t>
  </si>
  <si>
    <t>941211211</t>
  </si>
  <si>
    <t>Příplatek k lešení řadovému rámovému lehkému š 0,9 m v do 25 m za první a ZKD den použití</t>
  </si>
  <si>
    <t>-1922150362</t>
  </si>
  <si>
    <t>5</t>
  </si>
  <si>
    <t>941211811</t>
  </si>
  <si>
    <t>Demontáž lešení řadového rámového lehkého zatížení do 200 kg/m2 š do 0,9 m v do 10 m</t>
  </si>
  <si>
    <t>2145733575</t>
  </si>
  <si>
    <t>6</t>
  </si>
  <si>
    <t>944511111</t>
  </si>
  <si>
    <t>Montáž ochranné sítě z textilie z umělých vláken</t>
  </si>
  <si>
    <t>662663372</t>
  </si>
  <si>
    <t>7</t>
  </si>
  <si>
    <t>944511211</t>
  </si>
  <si>
    <t>Příplatek k ochranné síti za první a ZKD den použití</t>
  </si>
  <si>
    <t>335142164</t>
  </si>
  <si>
    <t>8</t>
  </si>
  <si>
    <t>944511811</t>
  </si>
  <si>
    <t>Demontáž ochranné sítě z textilie z umělých vláken</t>
  </si>
  <si>
    <t>1759829410</t>
  </si>
  <si>
    <t>9</t>
  </si>
  <si>
    <t>944711112</t>
  </si>
  <si>
    <t>Montáž záchytné stříšky š do 2 m</t>
  </si>
  <si>
    <t>m</t>
  </si>
  <si>
    <t>219459245</t>
  </si>
  <si>
    <t>10</t>
  </si>
  <si>
    <t>944711212</t>
  </si>
  <si>
    <t>Příplatek k záchytné stříšce š do 2 m za první a ZKD den použití</t>
  </si>
  <si>
    <t>-1943312060</t>
  </si>
  <si>
    <t>11</t>
  </si>
  <si>
    <t>944711812</t>
  </si>
  <si>
    <t>Demontáž záchytné stříšky š do 2 m</t>
  </si>
  <si>
    <t>1534100233</t>
  </si>
  <si>
    <t>12</t>
  </si>
  <si>
    <t>985131311</t>
  </si>
  <si>
    <t>Ruční dočištění ploch stěn, rubu kleneb a podlah ocelových kartáči</t>
  </si>
  <si>
    <t>-266416183</t>
  </si>
  <si>
    <t>B9</t>
  </si>
  <si>
    <t>komíny v půdním prostoru</t>
  </si>
  <si>
    <t>Komíny nad střechou</t>
  </si>
  <si>
    <t>13</t>
  </si>
  <si>
    <t>997002611</t>
  </si>
  <si>
    <t>Nakládání suti a vybouraných hmot</t>
  </si>
  <si>
    <t>t</t>
  </si>
  <si>
    <t>-244450714</t>
  </si>
  <si>
    <t>14</t>
  </si>
  <si>
    <t>997013153</t>
  </si>
  <si>
    <t>Vnitrostaveništní doprava suti a vybouraných hmot pro budovy v do 12 m s omezením mechanizace</t>
  </si>
  <si>
    <t>-994139756</t>
  </si>
  <si>
    <t>997013501</t>
  </si>
  <si>
    <t>Odvoz suti a vybouraných hmot na skládku nebo meziskládku do 1 km se složením</t>
  </si>
  <si>
    <t>1323291515</t>
  </si>
  <si>
    <t>16</t>
  </si>
  <si>
    <t>997013509</t>
  </si>
  <si>
    <t>Příplatek k odvozu suti a vybouraných hmot na skládku ZKD 1 km přes 1 km</t>
  </si>
  <si>
    <t>2052148694</t>
  </si>
  <si>
    <t>17</t>
  </si>
  <si>
    <t>997013831</t>
  </si>
  <si>
    <t>Poplatek za uložení na skládce (skládkovné) stavebního odpadu směsného kód odpadu 170 904</t>
  </si>
  <si>
    <t>881234570</t>
  </si>
  <si>
    <t>18</t>
  </si>
  <si>
    <t>998018002</t>
  </si>
  <si>
    <t>Přesun hmot ruční pro budovy v do 12 m</t>
  </si>
  <si>
    <t>-1783364777</t>
  </si>
  <si>
    <t>19</t>
  </si>
  <si>
    <t>721300942</t>
  </si>
  <si>
    <t>Pročištění lapačů střešních splavenin</t>
  </si>
  <si>
    <t>kus</t>
  </si>
  <si>
    <t>586818259</t>
  </si>
  <si>
    <t>20</t>
  </si>
  <si>
    <t>741420001</t>
  </si>
  <si>
    <t>Montáž drát nebo lano hromosvodné svodové D do 10 mm s podpěrou</t>
  </si>
  <si>
    <t>410548531</t>
  </si>
  <si>
    <t>N4</t>
  </si>
  <si>
    <t>130,0</t>
  </si>
  <si>
    <t>M</t>
  </si>
  <si>
    <t>35441077</t>
  </si>
  <si>
    <t>drát D 8mm AlMgSi</t>
  </si>
  <si>
    <t>kg</t>
  </si>
  <si>
    <t>32</t>
  </si>
  <si>
    <t>1114591988</t>
  </si>
  <si>
    <t>130,0*0,135</t>
  </si>
  <si>
    <t>22</t>
  </si>
  <si>
    <t>741420021</t>
  </si>
  <si>
    <t>Montáž svorka hromosvodná se 2 šrouby</t>
  </si>
  <si>
    <t>367884361</t>
  </si>
  <si>
    <t>23</t>
  </si>
  <si>
    <t>35441714</t>
  </si>
  <si>
    <t>podpěry vedení hromosvodu na plechové střechy, nerez</t>
  </si>
  <si>
    <t>-956263959</t>
  </si>
  <si>
    <t>130,0*2</t>
  </si>
  <si>
    <t>24</t>
  </si>
  <si>
    <t>741421831</t>
  </si>
  <si>
    <t>Demontáž drátu nebo lana svodového vedení D do 8 mm šikmá střecha</t>
  </si>
  <si>
    <t>577443987</t>
  </si>
  <si>
    <t>B4</t>
  </si>
  <si>
    <t>8,1+2,55+32,0+2,55+8,1</t>
  </si>
  <si>
    <t>25</t>
  </si>
  <si>
    <t>741421843</t>
  </si>
  <si>
    <t>Demontáž svorky šroubové hromosvodné se 2 šrouby</t>
  </si>
  <si>
    <t>2034988009</t>
  </si>
  <si>
    <t>2 kusy/m</t>
  </si>
  <si>
    <t>54*2</t>
  </si>
  <si>
    <t>26</t>
  </si>
  <si>
    <t>741430004</t>
  </si>
  <si>
    <t>Montáž tyč jímací délky do 3 m na střešní hřeben</t>
  </si>
  <si>
    <t>-1270739520</t>
  </si>
  <si>
    <t>27</t>
  </si>
  <si>
    <t>35441128</t>
  </si>
  <si>
    <t>tyč jímací s kovaným hrotem 1500 mm nerez</t>
  </si>
  <si>
    <t>-337223971</t>
  </si>
  <si>
    <t>28</t>
  </si>
  <si>
    <t>741810001</t>
  </si>
  <si>
    <t>Celková prohlídka elektrického rozvodu a zařízení do 100 000,- Kč</t>
  </si>
  <si>
    <t>-1691253107</t>
  </si>
  <si>
    <t>29</t>
  </si>
  <si>
    <t>998741202</t>
  </si>
  <si>
    <t>Přesun hmot procentní pro silnoproud v objektech v do 12 m</t>
  </si>
  <si>
    <t>%</t>
  </si>
  <si>
    <t>-1357976888</t>
  </si>
  <si>
    <t>30</t>
  </si>
  <si>
    <t>762342314</t>
  </si>
  <si>
    <t>Montáž laťování na střechách složitých sklonu do 60° osové vzdálenosti do 360 mm</t>
  </si>
  <si>
    <t>1945345386</t>
  </si>
  <si>
    <t>31</t>
  </si>
  <si>
    <t>762342441</t>
  </si>
  <si>
    <t>Montáž lišt trojúhelníkových nebo kontralatí na střechách sklonu do 60°</t>
  </si>
  <si>
    <t>-347109687</t>
  </si>
  <si>
    <t>N5 kontralatě</t>
  </si>
  <si>
    <t>780</t>
  </si>
  <si>
    <t>60514114</t>
  </si>
  <si>
    <t>řezivo jehličnaté latě střešní impregnované dl 4 m</t>
  </si>
  <si>
    <t>m3</t>
  </si>
  <si>
    <t>-902498407</t>
  </si>
  <si>
    <t>kontralatě</t>
  </si>
  <si>
    <t>780*0,04*0,06</t>
  </si>
  <si>
    <t>latě</t>
  </si>
  <si>
    <t>651,2/0,35*0,04*0,06</t>
  </si>
  <si>
    <t>33</t>
  </si>
  <si>
    <t>762342812</t>
  </si>
  <si>
    <t>Demontáž laťování střech z latí osové vzdálenosti do 0,50 m</t>
  </si>
  <si>
    <t>-1872865362</t>
  </si>
  <si>
    <t>B5</t>
  </si>
  <si>
    <t>651,2</t>
  </si>
  <si>
    <t>34</t>
  </si>
  <si>
    <t>762342990R00</t>
  </si>
  <si>
    <t>Odstranění dřevěných prvků po vizuální prohlídce, nahrazení novými vč. ipregnace, předpokládaný rozsah 5%</t>
  </si>
  <si>
    <t>-1341326723</t>
  </si>
  <si>
    <t>852,795*0,05</t>
  </si>
  <si>
    <t>35</t>
  </si>
  <si>
    <t>762395000</t>
  </si>
  <si>
    <t>Spojovací prostředky pro montáž krovu, bednění, laťování, světlíky, klíny</t>
  </si>
  <si>
    <t>1484452406</t>
  </si>
  <si>
    <t>36</t>
  </si>
  <si>
    <t>998762202</t>
  </si>
  <si>
    <t>Přesun hmot procentní pro kce tesařské v objektech v do 12 m</t>
  </si>
  <si>
    <t>1732218319</t>
  </si>
  <si>
    <t>37</t>
  </si>
  <si>
    <t>764001841</t>
  </si>
  <si>
    <t>Demontáž krytiny ze šablon do suti</t>
  </si>
  <si>
    <t>1165953028</t>
  </si>
  <si>
    <t>38</t>
  </si>
  <si>
    <t>764002821</t>
  </si>
  <si>
    <t>Demontáž střešního výlezu do suti</t>
  </si>
  <si>
    <t>89752180</t>
  </si>
  <si>
    <t>B1</t>
  </si>
  <si>
    <t>39</t>
  </si>
  <si>
    <t>764002831</t>
  </si>
  <si>
    <t>Demontáž sněhového zachytávače do suti</t>
  </si>
  <si>
    <t>-1729808341</t>
  </si>
  <si>
    <t>B2</t>
  </si>
  <si>
    <t>(13,95+18,625)*2</t>
  </si>
  <si>
    <t>(5,2+2,55+10,825)*2</t>
  </si>
  <si>
    <t>40</t>
  </si>
  <si>
    <t>764002881</t>
  </si>
  <si>
    <t>Demontáž lemování střešních prostupů do suti</t>
  </si>
  <si>
    <t>-309751688</t>
  </si>
  <si>
    <t>B1 - lemování výlezů</t>
  </si>
  <si>
    <t>2*0,45*4*0,3</t>
  </si>
  <si>
    <t>4*0,6*4*0,3</t>
  </si>
  <si>
    <t>B3</t>
  </si>
  <si>
    <t>3*0,45*4*0,3</t>
  </si>
  <si>
    <t>(1,55+1,2)*2*0,3</t>
  </si>
  <si>
    <t>41</t>
  </si>
  <si>
    <t>764002899R00</t>
  </si>
  <si>
    <t>Demontáž odvětrávacích komínků do suti</t>
  </si>
  <si>
    <t>351844646</t>
  </si>
  <si>
    <t>B7</t>
  </si>
  <si>
    <t>42</t>
  </si>
  <si>
    <t>764004801</t>
  </si>
  <si>
    <t>Demontáž podokapního žlabu do suti</t>
  </si>
  <si>
    <t>533008216</t>
  </si>
  <si>
    <t>B6</t>
  </si>
  <si>
    <t>110,0</t>
  </si>
  <si>
    <t>43</t>
  </si>
  <si>
    <t>764004861</t>
  </si>
  <si>
    <t>Demontáž svodu do suti</t>
  </si>
  <si>
    <t>-38725104</t>
  </si>
  <si>
    <t>44</t>
  </si>
  <si>
    <t>764111653</t>
  </si>
  <si>
    <t>Krytina střechy rovné z taškových tabulí z Pz plechu s povrchovou úpravou sklonu do 60°</t>
  </si>
  <si>
    <t>1959435770</t>
  </si>
  <si>
    <t>45</t>
  </si>
  <si>
    <t>764203159R00</t>
  </si>
  <si>
    <t>Montáž sněhového zachytávače pro krytiny plechové</t>
  </si>
  <si>
    <t>2105448893</t>
  </si>
  <si>
    <t>N2</t>
  </si>
  <si>
    <t>46</t>
  </si>
  <si>
    <t>55344641</t>
  </si>
  <si>
    <t>zachytávač sněhový</t>
  </si>
  <si>
    <t>-249225822</t>
  </si>
  <si>
    <t>3 ks/m</t>
  </si>
  <si>
    <t>110,0*3</t>
  </si>
  <si>
    <t>47</t>
  </si>
  <si>
    <t>764211635</t>
  </si>
  <si>
    <t>Oplechování nevětraného hřebene z Pz s povrchovou úpravou s hřebenovým plechem rš 400 mm</t>
  </si>
  <si>
    <t>-586108277</t>
  </si>
  <si>
    <t>délka hromosvodu</t>
  </si>
  <si>
    <t>2*8,0</t>
  </si>
  <si>
    <t>2*4,5</t>
  </si>
  <si>
    <t>2*4,0</t>
  </si>
  <si>
    <t>48</t>
  </si>
  <si>
    <t>764212607</t>
  </si>
  <si>
    <t>Oplechování úžlabí z Pz s povrchovou úpravou rš 670 mm</t>
  </si>
  <si>
    <t>-1046557730</t>
  </si>
  <si>
    <t>2*5,5</t>
  </si>
  <si>
    <t>4*4,5</t>
  </si>
  <si>
    <t>49</t>
  </si>
  <si>
    <t>764212621</t>
  </si>
  <si>
    <t>Příplatek za provedení úžlabí z Pz s povrchovou úpravou v plechové krytině</t>
  </si>
  <si>
    <t>1328783626</t>
  </si>
  <si>
    <t>50</t>
  </si>
  <si>
    <t>764212663</t>
  </si>
  <si>
    <t>Oplechování rovné okapové hrany z Pz s povrchovou úpravou rš 250 mm</t>
  </si>
  <si>
    <t>-1147349022</t>
  </si>
  <si>
    <t>51</t>
  </si>
  <si>
    <t>764213652</t>
  </si>
  <si>
    <t>Střešní výlez pro krytinu skládanou nebo plechovou z Pz s povrchovou úpravou</t>
  </si>
  <si>
    <t>-1240045288</t>
  </si>
  <si>
    <t>N1</t>
  </si>
  <si>
    <t>52</t>
  </si>
  <si>
    <t>764311614</t>
  </si>
  <si>
    <t>Lemování rovných zdí střech s krytinou skládanou z Pz s povrchovou úpravou rš 330 mm</t>
  </si>
  <si>
    <t>2018048694</t>
  </si>
  <si>
    <t>lemování komínů</t>
  </si>
  <si>
    <t>lemování střešních výlezů</t>
  </si>
  <si>
    <t>6*0,6*4</t>
  </si>
  <si>
    <t>53</t>
  </si>
  <si>
    <t>764511602</t>
  </si>
  <si>
    <t>Žlab podokapní půlkruhový z Pz s povrchovou úpravou rš 330 mm</t>
  </si>
  <si>
    <t>-233798484</t>
  </si>
  <si>
    <t>54</t>
  </si>
  <si>
    <t>764511642</t>
  </si>
  <si>
    <t>Kotlík oválný (trychtýřový) pro podokapní žlaby z Pz s povrchovou úpravou 330/100 mm</t>
  </si>
  <si>
    <t>-27455257</t>
  </si>
  <si>
    <t>55</t>
  </si>
  <si>
    <t>764518622</t>
  </si>
  <si>
    <t>Svody kruhové včetně objímek, kolen, odskoků z Pz s povrchovou úpravou průměru 100 mm</t>
  </si>
  <si>
    <t>1628283554</t>
  </si>
  <si>
    <t>56</t>
  </si>
  <si>
    <t>998764202</t>
  </si>
  <si>
    <t>Přesun hmot procentní pro konstrukce klempířské v objektech v do 12 m</t>
  </si>
  <si>
    <t>-1289693185</t>
  </si>
  <si>
    <t>57</t>
  </si>
  <si>
    <t>765115202R00</t>
  </si>
  <si>
    <t>Montáž nástavce pro odvětrání kanalizace</t>
  </si>
  <si>
    <t>-10720271</t>
  </si>
  <si>
    <t>N7</t>
  </si>
  <si>
    <t>58</t>
  </si>
  <si>
    <t>59660290</t>
  </si>
  <si>
    <t>nástavec odvětrání, 2m KG roura pro napojení odvětrání kanalizace</t>
  </si>
  <si>
    <t>819305906</t>
  </si>
  <si>
    <t>59</t>
  </si>
  <si>
    <t>765191011</t>
  </si>
  <si>
    <t>Montáž pojistné hydroizolační fólie kladené ve sklonu do 30° volně na krokve</t>
  </si>
  <si>
    <t>492999123</t>
  </si>
  <si>
    <t>60</t>
  </si>
  <si>
    <t>28329268</t>
  </si>
  <si>
    <t>folie podstřešní difúzní pro exteriér (reakce na oheň - třída F) 140 g/m2</t>
  </si>
  <si>
    <t>-1153185756</t>
  </si>
  <si>
    <t>61</t>
  </si>
  <si>
    <t>765191091</t>
  </si>
  <si>
    <t>Příplatek k cenám montáže pojistné hydroizolační fólie za sklon přes 30°</t>
  </si>
  <si>
    <t>-1554578029</t>
  </si>
  <si>
    <t>62</t>
  </si>
  <si>
    <t>998765202</t>
  </si>
  <si>
    <t>Přesun hmot procentní pro krytiny skládané v objektech v do 12 m</t>
  </si>
  <si>
    <t>-1501692974</t>
  </si>
  <si>
    <t>63</t>
  </si>
  <si>
    <t>783201401</t>
  </si>
  <si>
    <t>Ometení tesařských konstrukcí před provedením nátěru</t>
  </si>
  <si>
    <t>-956994358</t>
  </si>
  <si>
    <t>64</t>
  </si>
  <si>
    <t>783201403</t>
  </si>
  <si>
    <t>Oprášení tesařských konstrukcí před provedením nátěru</t>
  </si>
  <si>
    <t>312849667</t>
  </si>
  <si>
    <t>65</t>
  </si>
  <si>
    <t>783213121</t>
  </si>
  <si>
    <t>Napouštěcí dvojnásobný syntetický biocidní nátěr tesařských konstrukcí zabudovaných do konstrukce</t>
  </si>
  <si>
    <t>1541193311</t>
  </si>
  <si>
    <t>66</t>
  </si>
  <si>
    <t>783826655</t>
  </si>
  <si>
    <t>Hydrofobizační transparentní silikonový nátěr lícového zdiva</t>
  </si>
  <si>
    <t>173965621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</si>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</sst>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166" fontId="32" fillId="0" borderId="17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 applyProtection="1">
      <alignment vertical="center"/>
      <protection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vertical="center"/>
      <protection/>
    </xf>
    <xf numFmtId="0" fontId="27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7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7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49" fontId="37" fillId="0" borderId="25" xfId="0" applyNumberFormat="1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center" vertical="center" wrapText="1"/>
      <protection/>
    </xf>
    <xf numFmtId="167" fontId="37" fillId="0" borderId="25" xfId="0" applyNumberFormat="1" applyFont="1" applyBorder="1" applyAlignment="1" applyProtection="1">
      <alignment vertical="center"/>
      <protection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  <protection/>
    </xf>
    <xf numFmtId="4" fontId="37" fillId="0" borderId="25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167" fontId="0" fillId="4" borderId="25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spans="2:71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spans="2:71" ht="36.95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spans="2:71" ht="14.4" customHeight="1">
      <c r="B7" s="27"/>
      <c r="C7" s="32"/>
      <c r="D7" s="39" t="s">
        <v>21</v>
      </c>
      <c r="E7" s="32"/>
      <c r="F7" s="32"/>
      <c r="G7" s="32"/>
      <c r="H7" s="32"/>
      <c r="I7" s="32"/>
      <c r="J7" s="32"/>
      <c r="K7" s="34" t="s">
        <v>22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23</v>
      </c>
      <c r="AL7" s="32"/>
      <c r="AM7" s="32"/>
      <c r="AN7" s="34" t="s">
        <v>22</v>
      </c>
      <c r="AO7" s="32"/>
      <c r="AP7" s="32"/>
      <c r="AQ7" s="30"/>
      <c r="BE7" s="38"/>
      <c r="BS7" s="23" t="s">
        <v>9</v>
      </c>
    </row>
    <row r="8" spans="2:71" ht="14.4" customHeight="1">
      <c r="B8" s="27"/>
      <c r="C8" s="32"/>
      <c r="D8" s="39" t="s">
        <v>24</v>
      </c>
      <c r="E8" s="32"/>
      <c r="F8" s="32"/>
      <c r="G8" s="32"/>
      <c r="H8" s="32"/>
      <c r="I8" s="32"/>
      <c r="J8" s="32"/>
      <c r="K8" s="34" t="s">
        <v>25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26</v>
      </c>
      <c r="AL8" s="32"/>
      <c r="AM8" s="32"/>
      <c r="AN8" s="40" t="s">
        <v>27</v>
      </c>
      <c r="AO8" s="32"/>
      <c r="AP8" s="32"/>
      <c r="AQ8" s="30"/>
      <c r="BE8" s="38"/>
      <c r="BS8" s="23" t="s">
        <v>9</v>
      </c>
    </row>
    <row r="9" spans="2:71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spans="2:71" ht="14.4" customHeight="1">
      <c r="B10" s="27"/>
      <c r="C10" s="32"/>
      <c r="D10" s="39" t="s">
        <v>28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29</v>
      </c>
      <c r="AL10" s="32"/>
      <c r="AM10" s="32"/>
      <c r="AN10" s="34" t="s">
        <v>22</v>
      </c>
      <c r="AO10" s="32"/>
      <c r="AP10" s="32"/>
      <c r="AQ10" s="30"/>
      <c r="BE10" s="38"/>
      <c r="BS10" s="23" t="s">
        <v>9</v>
      </c>
    </row>
    <row r="11" spans="2:71" ht="18.45" customHeight="1">
      <c r="B11" s="27"/>
      <c r="C11" s="32"/>
      <c r="D11" s="32"/>
      <c r="E11" s="34" t="s">
        <v>30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31</v>
      </c>
      <c r="AL11" s="32"/>
      <c r="AM11" s="32"/>
      <c r="AN11" s="34" t="s">
        <v>22</v>
      </c>
      <c r="AO11" s="32"/>
      <c r="AP11" s="32"/>
      <c r="AQ11" s="30"/>
      <c r="BE11" s="38"/>
      <c r="BS11" s="23" t="s">
        <v>9</v>
      </c>
    </row>
    <row r="12" spans="2:71" ht="6.95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spans="2:71" ht="14.4" customHeight="1">
      <c r="B13" s="27"/>
      <c r="C13" s="32"/>
      <c r="D13" s="39" t="s">
        <v>32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29</v>
      </c>
      <c r="AL13" s="32"/>
      <c r="AM13" s="32"/>
      <c r="AN13" s="41" t="s">
        <v>33</v>
      </c>
      <c r="AO13" s="32"/>
      <c r="AP13" s="32"/>
      <c r="AQ13" s="30"/>
      <c r="BE13" s="38"/>
      <c r="BS13" s="23" t="s">
        <v>9</v>
      </c>
    </row>
    <row r="14" spans="2:71" ht="13.5">
      <c r="B14" s="27"/>
      <c r="C14" s="32"/>
      <c r="D14" s="32"/>
      <c r="E14" s="41" t="s">
        <v>33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31</v>
      </c>
      <c r="AL14" s="32"/>
      <c r="AM14" s="32"/>
      <c r="AN14" s="41" t="s">
        <v>33</v>
      </c>
      <c r="AO14" s="32"/>
      <c r="AP14" s="32"/>
      <c r="AQ14" s="30"/>
      <c r="BE14" s="38"/>
      <c r="BS14" s="23" t="s">
        <v>9</v>
      </c>
    </row>
    <row r="15" spans="2:71" ht="6.95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spans="2:71" ht="14.4" customHeight="1">
      <c r="B16" s="27"/>
      <c r="C16" s="32"/>
      <c r="D16" s="39" t="s">
        <v>34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29</v>
      </c>
      <c r="AL16" s="32"/>
      <c r="AM16" s="32"/>
      <c r="AN16" s="34" t="s">
        <v>22</v>
      </c>
      <c r="AO16" s="32"/>
      <c r="AP16" s="32"/>
      <c r="AQ16" s="30"/>
      <c r="BE16" s="38"/>
      <c r="BS16" s="23" t="s">
        <v>6</v>
      </c>
    </row>
    <row r="17" spans="2:71" ht="18.45" customHeight="1">
      <c r="B17" s="27"/>
      <c r="C17" s="32"/>
      <c r="D17" s="32"/>
      <c r="E17" s="34" t="s">
        <v>35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31</v>
      </c>
      <c r="AL17" s="32"/>
      <c r="AM17" s="32"/>
      <c r="AN17" s="34" t="s">
        <v>22</v>
      </c>
      <c r="AO17" s="32"/>
      <c r="AP17" s="32"/>
      <c r="AQ17" s="30"/>
      <c r="BE17" s="38"/>
      <c r="BS17" s="23" t="s">
        <v>36</v>
      </c>
    </row>
    <row r="18" spans="2:71" ht="6.95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37</v>
      </c>
    </row>
    <row r="19" spans="2:71" ht="14.4" customHeight="1">
      <c r="B19" s="27"/>
      <c r="C19" s="32"/>
      <c r="D19" s="39" t="s">
        <v>38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29</v>
      </c>
      <c r="AL19" s="32"/>
      <c r="AM19" s="32"/>
      <c r="AN19" s="34" t="s">
        <v>22</v>
      </c>
      <c r="AO19" s="32"/>
      <c r="AP19" s="32"/>
      <c r="AQ19" s="30"/>
      <c r="BE19" s="38"/>
      <c r="BS19" s="23" t="s">
        <v>37</v>
      </c>
    </row>
    <row r="20" spans="2:57" ht="18.45" customHeight="1">
      <c r="B20" s="27"/>
      <c r="C20" s="32"/>
      <c r="D20" s="32"/>
      <c r="E20" s="34" t="s">
        <v>25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31</v>
      </c>
      <c r="AL20" s="32"/>
      <c r="AM20" s="32"/>
      <c r="AN20" s="34" t="s">
        <v>22</v>
      </c>
      <c r="AO20" s="32"/>
      <c r="AP20" s="32"/>
      <c r="AQ20" s="30"/>
      <c r="BE20" s="38"/>
    </row>
    <row r="21" spans="2:57" ht="6.95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 spans="2:57" ht="13.5">
      <c r="B22" s="27"/>
      <c r="C22" s="32"/>
      <c r="D22" s="39" t="s">
        <v>39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spans="2:57" ht="16.5" customHeight="1">
      <c r="B23" s="27"/>
      <c r="C23" s="32"/>
      <c r="D23" s="32"/>
      <c r="E23" s="43" t="s">
        <v>22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spans="2:57" ht="6.95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spans="2:57" ht="6.95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spans="2:57" ht="14.4" customHeight="1">
      <c r="B26" s="27"/>
      <c r="C26" s="32"/>
      <c r="D26" s="45" t="s">
        <v>40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ROUND(AG87,0)</f>
        <v>0</v>
      </c>
      <c r="AL26" s="32"/>
      <c r="AM26" s="32"/>
      <c r="AN26" s="32"/>
      <c r="AO26" s="32"/>
      <c r="AP26" s="32"/>
      <c r="AQ26" s="30"/>
      <c r="BE26" s="38"/>
    </row>
    <row r="27" spans="2:57" ht="14.4" customHeight="1">
      <c r="B27" s="27"/>
      <c r="C27" s="32"/>
      <c r="D27" s="45" t="s">
        <v>41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ROUND(AG90,0)</f>
        <v>0</v>
      </c>
      <c r="AL27" s="46"/>
      <c r="AM27" s="46"/>
      <c r="AN27" s="46"/>
      <c r="AO27" s="46"/>
      <c r="AP27" s="32"/>
      <c r="AQ27" s="30"/>
      <c r="BE27" s="38"/>
    </row>
    <row r="28" spans="2:57" s="1" customFormat="1" ht="6.95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pans="2:57" s="1" customFormat="1" ht="25.9" customHeight="1">
      <c r="B29" s="47"/>
      <c r="C29" s="48"/>
      <c r="D29" s="50" t="s">
        <v>42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ROUND(AK26+AK27,0)</f>
        <v>0</v>
      </c>
      <c r="AL29" s="51"/>
      <c r="AM29" s="51"/>
      <c r="AN29" s="51"/>
      <c r="AO29" s="51"/>
      <c r="AP29" s="48"/>
      <c r="AQ29" s="49"/>
      <c r="BE29" s="38"/>
    </row>
    <row r="30" spans="2:57" s="1" customFormat="1" ht="6.95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pans="2:57" s="2" customFormat="1" ht="14.4" customHeight="1">
      <c r="B31" s="53"/>
      <c r="C31" s="54"/>
      <c r="D31" s="55" t="s">
        <v>43</v>
      </c>
      <c r="E31" s="54"/>
      <c r="F31" s="55" t="s">
        <v>44</v>
      </c>
      <c r="G31" s="54"/>
      <c r="H31" s="54"/>
      <c r="I31" s="54"/>
      <c r="J31" s="54"/>
      <c r="K31" s="54"/>
      <c r="L31" s="56">
        <v>0.21</v>
      </c>
      <c r="M31" s="54"/>
      <c r="N31" s="54"/>
      <c r="O31" s="54"/>
      <c r="P31" s="54"/>
      <c r="Q31" s="54"/>
      <c r="R31" s="54"/>
      <c r="S31" s="54"/>
      <c r="T31" s="57" t="s">
        <v>45</v>
      </c>
      <c r="U31" s="54"/>
      <c r="V31" s="54"/>
      <c r="W31" s="58">
        <f>ROUND(AZ87+SUM(CD91:CD95),0)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ROUND(AV87+SUM(BY91:BY95),0)</f>
        <v>0</v>
      </c>
      <c r="AL31" s="54"/>
      <c r="AM31" s="54"/>
      <c r="AN31" s="54"/>
      <c r="AO31" s="54"/>
      <c r="AP31" s="54"/>
      <c r="AQ31" s="59"/>
      <c r="BE31" s="38"/>
    </row>
    <row r="32" spans="2:57" s="2" customFormat="1" ht="14.4" customHeight="1">
      <c r="B32" s="53"/>
      <c r="C32" s="54"/>
      <c r="D32" s="54"/>
      <c r="E32" s="54"/>
      <c r="F32" s="55" t="s">
        <v>46</v>
      </c>
      <c r="G32" s="54"/>
      <c r="H32" s="54"/>
      <c r="I32" s="54"/>
      <c r="J32" s="54"/>
      <c r="K32" s="54"/>
      <c r="L32" s="56">
        <v>0.15</v>
      </c>
      <c r="M32" s="54"/>
      <c r="N32" s="54"/>
      <c r="O32" s="54"/>
      <c r="P32" s="54"/>
      <c r="Q32" s="54"/>
      <c r="R32" s="54"/>
      <c r="S32" s="54"/>
      <c r="T32" s="57" t="s">
        <v>45</v>
      </c>
      <c r="U32" s="54"/>
      <c r="V32" s="54"/>
      <c r="W32" s="58">
        <f>ROUND(BA87+SUM(CE91:CE95),0)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ROUND(AW87+SUM(BZ91:BZ95),0)</f>
        <v>0</v>
      </c>
      <c r="AL32" s="54"/>
      <c r="AM32" s="54"/>
      <c r="AN32" s="54"/>
      <c r="AO32" s="54"/>
      <c r="AP32" s="54"/>
      <c r="AQ32" s="59"/>
      <c r="BE32" s="38"/>
    </row>
    <row r="33" spans="2:57" s="2" customFormat="1" ht="14.4" customHeight="1" hidden="1">
      <c r="B33" s="53"/>
      <c r="C33" s="54"/>
      <c r="D33" s="54"/>
      <c r="E33" s="54"/>
      <c r="F33" s="55" t="s">
        <v>47</v>
      </c>
      <c r="G33" s="54"/>
      <c r="H33" s="54"/>
      <c r="I33" s="54"/>
      <c r="J33" s="54"/>
      <c r="K33" s="54"/>
      <c r="L33" s="56">
        <v>0.21</v>
      </c>
      <c r="M33" s="54"/>
      <c r="N33" s="54"/>
      <c r="O33" s="54"/>
      <c r="P33" s="54"/>
      <c r="Q33" s="54"/>
      <c r="R33" s="54"/>
      <c r="S33" s="54"/>
      <c r="T33" s="57" t="s">
        <v>45</v>
      </c>
      <c r="U33" s="54"/>
      <c r="V33" s="54"/>
      <c r="W33" s="58">
        <f>ROUND(BB87+SUM(CF91:CF95),0)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spans="2:57" s="2" customFormat="1" ht="14.4" customHeight="1" hidden="1">
      <c r="B34" s="53"/>
      <c r="C34" s="54"/>
      <c r="D34" s="54"/>
      <c r="E34" s="54"/>
      <c r="F34" s="55" t="s">
        <v>48</v>
      </c>
      <c r="G34" s="54"/>
      <c r="H34" s="54"/>
      <c r="I34" s="54"/>
      <c r="J34" s="54"/>
      <c r="K34" s="54"/>
      <c r="L34" s="56">
        <v>0.15</v>
      </c>
      <c r="M34" s="54"/>
      <c r="N34" s="54"/>
      <c r="O34" s="54"/>
      <c r="P34" s="54"/>
      <c r="Q34" s="54"/>
      <c r="R34" s="54"/>
      <c r="S34" s="54"/>
      <c r="T34" s="57" t="s">
        <v>45</v>
      </c>
      <c r="U34" s="54"/>
      <c r="V34" s="54"/>
      <c r="W34" s="58">
        <f>ROUND(BC87+SUM(CG91:CG95),0)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spans="2:43" s="2" customFormat="1" ht="14.4" customHeight="1" hidden="1">
      <c r="B35" s="53"/>
      <c r="C35" s="54"/>
      <c r="D35" s="54"/>
      <c r="E35" s="54"/>
      <c r="F35" s="55" t="s">
        <v>49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45</v>
      </c>
      <c r="U35" s="54"/>
      <c r="V35" s="54"/>
      <c r="W35" s="58">
        <f>ROUND(BD87+SUM(CH91:CH95),0)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pans="2:43" s="1" customFormat="1" ht="6.95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pans="2:43" s="1" customFormat="1" ht="25.9" customHeight="1">
      <c r="B37" s="47"/>
      <c r="C37" s="60"/>
      <c r="D37" s="61" t="s">
        <v>50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51</v>
      </c>
      <c r="U37" s="62"/>
      <c r="V37" s="62"/>
      <c r="W37" s="62"/>
      <c r="X37" s="64" t="s">
        <v>52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pans="2:43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 spans="2:43" ht="13.5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 spans="2:43" ht="13.5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 spans="2:43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 spans="2:43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 spans="2:43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 spans="2:43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 spans="2:43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 spans="2:43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 spans="2:43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 spans="2:43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pans="2:43" s="1" customFormat="1" ht="13.5">
      <c r="B49" s="47"/>
      <c r="C49" s="48"/>
      <c r="D49" s="67" t="s">
        <v>53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54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 spans="2:43" ht="13.5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 spans="2:43" ht="13.5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 spans="2:43" ht="13.5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 spans="2:43" ht="13.5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 spans="2:43" ht="13.5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 spans="2:43" ht="13.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 spans="2:43" ht="13.5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 spans="2:43" ht="13.5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pans="2:43" s="1" customFormat="1" ht="13.5">
      <c r="B58" s="47"/>
      <c r="C58" s="48"/>
      <c r="D58" s="72" t="s">
        <v>55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56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55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56</v>
      </c>
      <c r="AN58" s="73"/>
      <c r="AO58" s="75"/>
      <c r="AP58" s="48"/>
      <c r="AQ58" s="49"/>
    </row>
    <row r="59" spans="2:43" ht="13.5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pans="2:43" s="1" customFormat="1" ht="13.5">
      <c r="B60" s="47"/>
      <c r="C60" s="48"/>
      <c r="D60" s="67" t="s">
        <v>57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58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 spans="2:43" ht="13.5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 spans="2:43" ht="13.5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 spans="2:43" ht="13.5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 spans="2:43" ht="13.5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 spans="2:43" ht="13.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 spans="2:43" ht="13.5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 spans="2:43" ht="13.5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 spans="2:43" ht="13.5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pans="2:43" s="1" customFormat="1" ht="13.5">
      <c r="B69" s="47"/>
      <c r="C69" s="48"/>
      <c r="D69" s="72" t="s">
        <v>55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56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55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56</v>
      </c>
      <c r="AN69" s="73"/>
      <c r="AO69" s="75"/>
      <c r="AP69" s="48"/>
      <c r="AQ69" s="49"/>
    </row>
    <row r="70" spans="2:43" s="1" customFormat="1" ht="6.9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pans="2:43" s="1" customFormat="1" ht="6.95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pans="2:43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pans="2:43" s="1" customFormat="1" ht="36.95" customHeight="1">
      <c r="B76" s="47"/>
      <c r="C76" s="28" t="s">
        <v>59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pans="2:43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PW05/2018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pans="2:43" s="4" customFormat="1" ht="36.95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MS Budovatelská, Studénka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pans="2:43" s="1" customFormat="1" ht="6.95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pans="2:43" s="1" customFormat="1" ht="13.5">
      <c r="B80" s="47"/>
      <c r="C80" s="39" t="s">
        <v>24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 xml:space="preserve"> 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26</v>
      </c>
      <c r="AJ80" s="48"/>
      <c r="AK80" s="48"/>
      <c r="AL80" s="48"/>
      <c r="AM80" s="91" t="str">
        <f>IF(AN8="","",AN8)</f>
        <v>24. 4. 2018</v>
      </c>
      <c r="AN80" s="48"/>
      <c r="AO80" s="48"/>
      <c r="AP80" s="48"/>
      <c r="AQ80" s="49"/>
    </row>
    <row r="81" spans="2:43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pans="2:56" s="1" customFormat="1" ht="13.5">
      <c r="B82" s="47"/>
      <c r="C82" s="39" t="s">
        <v>28</v>
      </c>
      <c r="D82" s="48"/>
      <c r="E82" s="48"/>
      <c r="F82" s="48"/>
      <c r="G82" s="48"/>
      <c r="H82" s="48"/>
      <c r="I82" s="48"/>
      <c r="J82" s="48"/>
      <c r="K82" s="48"/>
      <c r="L82" s="83" t="str">
        <f>IF(E11="","",E11)</f>
        <v>Město Studénka, nám. Republiky 762, Studénka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34</v>
      </c>
      <c r="AJ82" s="48"/>
      <c r="AK82" s="48"/>
      <c r="AL82" s="48"/>
      <c r="AM82" s="83" t="str">
        <f>IF(E17="","",E17)</f>
        <v>PROJECT WORK</v>
      </c>
      <c r="AN82" s="83"/>
      <c r="AO82" s="83"/>
      <c r="AP82" s="83"/>
      <c r="AQ82" s="49"/>
      <c r="AS82" s="92" t="s">
        <v>60</v>
      </c>
      <c r="AT82" s="93"/>
      <c r="AU82" s="94"/>
      <c r="AV82" s="94"/>
      <c r="AW82" s="94"/>
      <c r="AX82" s="94"/>
      <c r="AY82" s="94"/>
      <c r="AZ82" s="94"/>
      <c r="BA82" s="94"/>
      <c r="BB82" s="94"/>
      <c r="BC82" s="94"/>
      <c r="BD82" s="95"/>
    </row>
    <row r="83" spans="2:56" s="1" customFormat="1" ht="13.5">
      <c r="B83" s="47"/>
      <c r="C83" s="39" t="s">
        <v>32</v>
      </c>
      <c r="D83" s="48"/>
      <c r="E83" s="48"/>
      <c r="F83" s="48"/>
      <c r="G83" s="48"/>
      <c r="H83" s="48"/>
      <c r="I83" s="48"/>
      <c r="J83" s="48"/>
      <c r="K83" s="48"/>
      <c r="L83" s="83" t="str">
        <f>IF(E14="Vyplň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38</v>
      </c>
      <c r="AJ83" s="48"/>
      <c r="AK83" s="48"/>
      <c r="AL83" s="48"/>
      <c r="AM83" s="83" t="str">
        <f>IF(E20="","",E20)</f>
        <v xml:space="preserve"> </v>
      </c>
      <c r="AN83" s="83"/>
      <c r="AO83" s="83"/>
      <c r="AP83" s="83"/>
      <c r="AQ83" s="49"/>
      <c r="AS83" s="96"/>
      <c r="AT83" s="97"/>
      <c r="AU83" s="98"/>
      <c r="AV83" s="98"/>
      <c r="AW83" s="98"/>
      <c r="AX83" s="98"/>
      <c r="AY83" s="98"/>
      <c r="AZ83" s="98"/>
      <c r="BA83" s="98"/>
      <c r="BB83" s="98"/>
      <c r="BC83" s="98"/>
      <c r="BD83" s="99"/>
    </row>
    <row r="84" spans="2:56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100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101"/>
    </row>
    <row r="85" spans="2:56" s="1" customFormat="1" ht="29.25" customHeight="1">
      <c r="B85" s="47"/>
      <c r="C85" s="102" t="s">
        <v>61</v>
      </c>
      <c r="D85" s="103"/>
      <c r="E85" s="103"/>
      <c r="F85" s="103"/>
      <c r="G85" s="103"/>
      <c r="H85" s="104"/>
      <c r="I85" s="105" t="s">
        <v>62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 t="s">
        <v>63</v>
      </c>
      <c r="AH85" s="103"/>
      <c r="AI85" s="103"/>
      <c r="AJ85" s="103"/>
      <c r="AK85" s="103"/>
      <c r="AL85" s="103"/>
      <c r="AM85" s="103"/>
      <c r="AN85" s="105" t="s">
        <v>64</v>
      </c>
      <c r="AO85" s="103"/>
      <c r="AP85" s="106"/>
      <c r="AQ85" s="49"/>
      <c r="AS85" s="107" t="s">
        <v>65</v>
      </c>
      <c r="AT85" s="108" t="s">
        <v>66</v>
      </c>
      <c r="AU85" s="108" t="s">
        <v>67</v>
      </c>
      <c r="AV85" s="108" t="s">
        <v>68</v>
      </c>
      <c r="AW85" s="108" t="s">
        <v>69</v>
      </c>
      <c r="AX85" s="108" t="s">
        <v>70</v>
      </c>
      <c r="AY85" s="108" t="s">
        <v>71</v>
      </c>
      <c r="AZ85" s="108" t="s">
        <v>72</v>
      </c>
      <c r="BA85" s="108" t="s">
        <v>73</v>
      </c>
      <c r="BB85" s="108" t="s">
        <v>74</v>
      </c>
      <c r="BC85" s="108" t="s">
        <v>75</v>
      </c>
      <c r="BD85" s="109" t="s">
        <v>76</v>
      </c>
    </row>
    <row r="86" spans="2:5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10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pans="2:76" s="4" customFormat="1" ht="32.4" customHeight="1">
      <c r="B87" s="85"/>
      <c r="C87" s="111" t="s">
        <v>77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3">
        <f>ROUND(AG88,0)</f>
        <v>0</v>
      </c>
      <c r="AH87" s="113"/>
      <c r="AI87" s="113"/>
      <c r="AJ87" s="113"/>
      <c r="AK87" s="113"/>
      <c r="AL87" s="113"/>
      <c r="AM87" s="113"/>
      <c r="AN87" s="114">
        <f>SUM(AG87,AT87)</f>
        <v>0</v>
      </c>
      <c r="AO87" s="114"/>
      <c r="AP87" s="114"/>
      <c r="AQ87" s="89"/>
      <c r="AS87" s="115">
        <f>ROUND(AS88,0)</f>
        <v>0</v>
      </c>
      <c r="AT87" s="116">
        <f>ROUND(SUM(AV87:AW87),0)</f>
        <v>0</v>
      </c>
      <c r="AU87" s="117">
        <f>ROUND(AU88,5)</f>
        <v>0</v>
      </c>
      <c r="AV87" s="116">
        <f>ROUND(AZ87*L31,0)</f>
        <v>0</v>
      </c>
      <c r="AW87" s="116">
        <f>ROUND(BA87*L32,0)</f>
        <v>0</v>
      </c>
      <c r="AX87" s="116">
        <f>ROUND(BB87*L31,0)</f>
        <v>0</v>
      </c>
      <c r="AY87" s="116">
        <f>ROUND(BC87*L32,0)</f>
        <v>0</v>
      </c>
      <c r="AZ87" s="116">
        <f>ROUND(AZ88,0)</f>
        <v>0</v>
      </c>
      <c r="BA87" s="116">
        <f>ROUND(BA88,0)</f>
        <v>0</v>
      </c>
      <c r="BB87" s="116">
        <f>ROUND(BB88,0)</f>
        <v>0</v>
      </c>
      <c r="BC87" s="116">
        <f>ROUND(BC88,0)</f>
        <v>0</v>
      </c>
      <c r="BD87" s="118">
        <f>ROUND(BD88,0)</f>
        <v>0</v>
      </c>
      <c r="BS87" s="119" t="s">
        <v>78</v>
      </c>
      <c r="BT87" s="119" t="s">
        <v>79</v>
      </c>
      <c r="BU87" s="120" t="s">
        <v>80</v>
      </c>
      <c r="BV87" s="119" t="s">
        <v>81</v>
      </c>
      <c r="BW87" s="119" t="s">
        <v>82</v>
      </c>
      <c r="BX87" s="119" t="s">
        <v>83</v>
      </c>
    </row>
    <row r="88" spans="1:76" s="5" customFormat="1" ht="16.5" customHeight="1">
      <c r="A88" s="121" t="s">
        <v>84</v>
      </c>
      <c r="B88" s="122"/>
      <c r="C88" s="123"/>
      <c r="D88" s="124" t="s">
        <v>85</v>
      </c>
      <c r="E88" s="124"/>
      <c r="F88" s="124"/>
      <c r="G88" s="124"/>
      <c r="H88" s="124"/>
      <c r="I88" s="125"/>
      <c r="J88" s="124" t="s">
        <v>86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'001 - Oprava střechy'!M30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'001 - Oprava střechy'!M28</f>
        <v>0</v>
      </c>
      <c r="AT88" s="129">
        <f>ROUND(SUM(AV88:AW88),0)</f>
        <v>0</v>
      </c>
      <c r="AU88" s="130">
        <f>'001 - Oprava střechy'!W127</f>
        <v>0</v>
      </c>
      <c r="AV88" s="129">
        <f>'001 - Oprava střechy'!M32</f>
        <v>0</v>
      </c>
      <c r="AW88" s="129">
        <f>'001 - Oprava střechy'!M33</f>
        <v>0</v>
      </c>
      <c r="AX88" s="129">
        <f>'001 - Oprava střechy'!M34</f>
        <v>0</v>
      </c>
      <c r="AY88" s="129">
        <f>'001 - Oprava střechy'!M35</f>
        <v>0</v>
      </c>
      <c r="AZ88" s="129">
        <f>'001 - Oprava střechy'!H32</f>
        <v>0</v>
      </c>
      <c r="BA88" s="129">
        <f>'001 - Oprava střechy'!H33</f>
        <v>0</v>
      </c>
      <c r="BB88" s="129">
        <f>'001 - Oprava střechy'!H34</f>
        <v>0</v>
      </c>
      <c r="BC88" s="129">
        <f>'001 - Oprava střechy'!H35</f>
        <v>0</v>
      </c>
      <c r="BD88" s="131">
        <f>'001 - Oprava střechy'!H36</f>
        <v>0</v>
      </c>
      <c r="BT88" s="132" t="s">
        <v>37</v>
      </c>
      <c r="BV88" s="132" t="s">
        <v>81</v>
      </c>
      <c r="BW88" s="132" t="s">
        <v>87</v>
      </c>
      <c r="BX88" s="132" t="s">
        <v>82</v>
      </c>
    </row>
    <row r="89" spans="2:43" ht="13.5">
      <c r="B89" s="2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0"/>
    </row>
    <row r="90" spans="2:48" s="1" customFormat="1" ht="30" customHeight="1">
      <c r="B90" s="47"/>
      <c r="C90" s="111" t="s">
        <v>88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114">
        <f>ROUND(SUM(AG91:AG94),0)</f>
        <v>0</v>
      </c>
      <c r="AH90" s="114"/>
      <c r="AI90" s="114"/>
      <c r="AJ90" s="114"/>
      <c r="AK90" s="114"/>
      <c r="AL90" s="114"/>
      <c r="AM90" s="114"/>
      <c r="AN90" s="114">
        <f>ROUND(SUM(AN91:AN94),0)</f>
        <v>0</v>
      </c>
      <c r="AO90" s="114"/>
      <c r="AP90" s="114"/>
      <c r="AQ90" s="49"/>
      <c r="AS90" s="107" t="s">
        <v>89</v>
      </c>
      <c r="AT90" s="108" t="s">
        <v>90</v>
      </c>
      <c r="AU90" s="108" t="s">
        <v>43</v>
      </c>
      <c r="AV90" s="109" t="s">
        <v>66</v>
      </c>
    </row>
    <row r="91" spans="2:89" s="1" customFormat="1" ht="19.9" customHeight="1">
      <c r="B91" s="47"/>
      <c r="C91" s="48"/>
      <c r="D91" s="133" t="s">
        <v>91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134">
        <f>ROUND(AG87*AS91,0)</f>
        <v>0</v>
      </c>
      <c r="AH91" s="135"/>
      <c r="AI91" s="135"/>
      <c r="AJ91" s="135"/>
      <c r="AK91" s="135"/>
      <c r="AL91" s="135"/>
      <c r="AM91" s="135"/>
      <c r="AN91" s="135">
        <f>ROUND(AG91+AV91,0)</f>
        <v>0</v>
      </c>
      <c r="AO91" s="135"/>
      <c r="AP91" s="135"/>
      <c r="AQ91" s="49"/>
      <c r="AS91" s="136">
        <v>0</v>
      </c>
      <c r="AT91" s="137" t="s">
        <v>92</v>
      </c>
      <c r="AU91" s="137" t="s">
        <v>44</v>
      </c>
      <c r="AV91" s="138">
        <f>ROUND(IF(AU91="základní",AG91*L31,IF(AU91="snížená",AG91*L32,0)),0)</f>
        <v>0</v>
      </c>
      <c r="BV91" s="23" t="s">
        <v>93</v>
      </c>
      <c r="BY91" s="139">
        <f>IF(AU91="základní",AV91,0)</f>
        <v>0</v>
      </c>
      <c r="BZ91" s="139">
        <f>IF(AU91="snížená",AV91,0)</f>
        <v>0</v>
      </c>
      <c r="CA91" s="139">
        <v>0</v>
      </c>
      <c r="CB91" s="139">
        <v>0</v>
      </c>
      <c r="CC91" s="139">
        <v>0</v>
      </c>
      <c r="CD91" s="139">
        <f>IF(AU91="základní",AG91,0)</f>
        <v>0</v>
      </c>
      <c r="CE91" s="139">
        <f>IF(AU91="snížená",AG91,0)</f>
        <v>0</v>
      </c>
      <c r="CF91" s="139">
        <f>IF(AU91="zákl. přenesená",AG91,0)</f>
        <v>0</v>
      </c>
      <c r="CG91" s="139">
        <f>IF(AU91="sníž. přenesená",AG91,0)</f>
        <v>0</v>
      </c>
      <c r="CH91" s="139">
        <f>IF(AU91="nulová",AG91,0)</f>
        <v>0</v>
      </c>
      <c r="CI91" s="23">
        <f>IF(AU91="základní",1,IF(AU91="snížená",2,IF(AU91="zákl. přenesená",4,IF(AU91="sníž. přenesená",5,3))))</f>
        <v>1</v>
      </c>
      <c r="CJ91" s="23">
        <f>IF(AT91="stavební čast",1,IF(8891="investiční čast",2,3))</f>
        <v>1</v>
      </c>
      <c r="CK91" s="23" t="str">
        <f>IF(D91="Vyplň vlastní","","x")</f>
        <v>x</v>
      </c>
    </row>
    <row r="92" spans="2:89" s="1" customFormat="1" ht="19.9" customHeight="1">
      <c r="B92" s="47"/>
      <c r="C92" s="48"/>
      <c r="D92" s="140" t="s">
        <v>94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48"/>
      <c r="AD92" s="48"/>
      <c r="AE92" s="48"/>
      <c r="AF92" s="48"/>
      <c r="AG92" s="134">
        <f>AG87*AS92</f>
        <v>0</v>
      </c>
      <c r="AH92" s="135"/>
      <c r="AI92" s="135"/>
      <c r="AJ92" s="135"/>
      <c r="AK92" s="135"/>
      <c r="AL92" s="135"/>
      <c r="AM92" s="135"/>
      <c r="AN92" s="135">
        <f>AG92+AV92</f>
        <v>0</v>
      </c>
      <c r="AO92" s="135"/>
      <c r="AP92" s="135"/>
      <c r="AQ92" s="49"/>
      <c r="AS92" s="141">
        <v>0</v>
      </c>
      <c r="AT92" s="142" t="s">
        <v>92</v>
      </c>
      <c r="AU92" s="142" t="s">
        <v>44</v>
      </c>
      <c r="AV92" s="143">
        <f>ROUND(IF(AU92="nulová",0,IF(OR(AU92="základní",AU92="zákl. přenesená"),AG92*L31,AG92*L32)),0)</f>
        <v>0</v>
      </c>
      <c r="BV92" s="23" t="s">
        <v>95</v>
      </c>
      <c r="BY92" s="139">
        <f>IF(AU92="základní",AV92,0)</f>
        <v>0</v>
      </c>
      <c r="BZ92" s="139">
        <f>IF(AU92="snížená",AV92,0)</f>
        <v>0</v>
      </c>
      <c r="CA92" s="139">
        <f>IF(AU92="zákl. přenesená",AV92,0)</f>
        <v>0</v>
      </c>
      <c r="CB92" s="139">
        <f>IF(AU92="sníž. přenesená",AV92,0)</f>
        <v>0</v>
      </c>
      <c r="CC92" s="139">
        <f>IF(AU92="nulová",AV92,0)</f>
        <v>0</v>
      </c>
      <c r="CD92" s="139">
        <f>IF(AU92="základní",AG92,0)</f>
        <v>0</v>
      </c>
      <c r="CE92" s="139">
        <f>IF(AU92="snížená",AG92,0)</f>
        <v>0</v>
      </c>
      <c r="CF92" s="139">
        <f>IF(AU92="zákl. přenesená",AG92,0)</f>
        <v>0</v>
      </c>
      <c r="CG92" s="139">
        <f>IF(AU92="sníž. přenesená",AG92,0)</f>
        <v>0</v>
      </c>
      <c r="CH92" s="139">
        <f>IF(AU92="nulová",AG92,0)</f>
        <v>0</v>
      </c>
      <c r="CI92" s="23">
        <f>IF(AU92="základní",1,IF(AU92="snížená",2,IF(AU92="zákl. přenesená",4,IF(AU92="sníž. přenesená",5,3))))</f>
        <v>1</v>
      </c>
      <c r="CJ92" s="23">
        <f>IF(AT92="stavební čast",1,IF(8892="investiční čast",2,3))</f>
        <v>1</v>
      </c>
      <c r="CK92" s="23" t="str">
        <f>IF(D92="Vyplň vlastní","","x")</f>
        <v/>
      </c>
    </row>
    <row r="93" spans="2:89" s="1" customFormat="1" ht="19.9" customHeight="1">
      <c r="B93" s="47"/>
      <c r="C93" s="48"/>
      <c r="D93" s="140" t="s">
        <v>94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48"/>
      <c r="AD93" s="48"/>
      <c r="AE93" s="48"/>
      <c r="AF93" s="48"/>
      <c r="AG93" s="134">
        <f>AG87*AS93</f>
        <v>0</v>
      </c>
      <c r="AH93" s="135"/>
      <c r="AI93" s="135"/>
      <c r="AJ93" s="135"/>
      <c r="AK93" s="135"/>
      <c r="AL93" s="135"/>
      <c r="AM93" s="135"/>
      <c r="AN93" s="135">
        <f>AG93+AV93</f>
        <v>0</v>
      </c>
      <c r="AO93" s="135"/>
      <c r="AP93" s="135"/>
      <c r="AQ93" s="49"/>
      <c r="AS93" s="141">
        <v>0</v>
      </c>
      <c r="AT93" s="142" t="s">
        <v>92</v>
      </c>
      <c r="AU93" s="142" t="s">
        <v>44</v>
      </c>
      <c r="AV93" s="143">
        <f>ROUND(IF(AU93="nulová",0,IF(OR(AU93="základní",AU93="zákl. přenesená"),AG93*L31,AG93*L32)),0)</f>
        <v>0</v>
      </c>
      <c r="BV93" s="23" t="s">
        <v>95</v>
      </c>
      <c r="BY93" s="139">
        <f>IF(AU93="základní",AV93,0)</f>
        <v>0</v>
      </c>
      <c r="BZ93" s="139">
        <f>IF(AU93="snížená",AV93,0)</f>
        <v>0</v>
      </c>
      <c r="CA93" s="139">
        <f>IF(AU93="zákl. přenesená",AV93,0)</f>
        <v>0</v>
      </c>
      <c r="CB93" s="139">
        <f>IF(AU93="sníž. přenesená",AV93,0)</f>
        <v>0</v>
      </c>
      <c r="CC93" s="139">
        <f>IF(AU93="nulová",AV93,0)</f>
        <v>0</v>
      </c>
      <c r="CD93" s="139">
        <f>IF(AU93="základní",AG93,0)</f>
        <v>0</v>
      </c>
      <c r="CE93" s="139">
        <f>IF(AU93="snížená",AG93,0)</f>
        <v>0</v>
      </c>
      <c r="CF93" s="139">
        <f>IF(AU93="zákl. přenesená",AG93,0)</f>
        <v>0</v>
      </c>
      <c r="CG93" s="139">
        <f>IF(AU93="sníž. přenesená",AG93,0)</f>
        <v>0</v>
      </c>
      <c r="CH93" s="139">
        <f>IF(AU93="nulová",AG93,0)</f>
        <v>0</v>
      </c>
      <c r="CI93" s="23">
        <f>IF(AU93="základní",1,IF(AU93="snížená",2,IF(AU93="zákl. přenesená",4,IF(AU93="sníž. přenesená",5,3))))</f>
        <v>1</v>
      </c>
      <c r="CJ93" s="23">
        <f>IF(AT93="stavební čast",1,IF(8893="investiční čast",2,3))</f>
        <v>1</v>
      </c>
      <c r="CK93" s="23" t="str">
        <f>IF(D93="Vyplň vlastní","","x")</f>
        <v/>
      </c>
    </row>
    <row r="94" spans="2:89" s="1" customFormat="1" ht="19.9" customHeight="1">
      <c r="B94" s="47"/>
      <c r="C94" s="48"/>
      <c r="D94" s="140" t="s">
        <v>94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48"/>
      <c r="AD94" s="48"/>
      <c r="AE94" s="48"/>
      <c r="AF94" s="48"/>
      <c r="AG94" s="134">
        <f>AG87*AS94</f>
        <v>0</v>
      </c>
      <c r="AH94" s="135"/>
      <c r="AI94" s="135"/>
      <c r="AJ94" s="135"/>
      <c r="AK94" s="135"/>
      <c r="AL94" s="135"/>
      <c r="AM94" s="135"/>
      <c r="AN94" s="135">
        <f>AG94+AV94</f>
        <v>0</v>
      </c>
      <c r="AO94" s="135"/>
      <c r="AP94" s="135"/>
      <c r="AQ94" s="49"/>
      <c r="AS94" s="144">
        <v>0</v>
      </c>
      <c r="AT94" s="145" t="s">
        <v>92</v>
      </c>
      <c r="AU94" s="145" t="s">
        <v>44</v>
      </c>
      <c r="AV94" s="146">
        <f>ROUND(IF(AU94="nulová",0,IF(OR(AU94="základní",AU94="zákl. přenesená"),AG94*L31,AG94*L32)),0)</f>
        <v>0</v>
      </c>
      <c r="BV94" s="23" t="s">
        <v>95</v>
      </c>
      <c r="BY94" s="139">
        <f>IF(AU94="základní",AV94,0)</f>
        <v>0</v>
      </c>
      <c r="BZ94" s="139">
        <f>IF(AU94="snížená",AV94,0)</f>
        <v>0</v>
      </c>
      <c r="CA94" s="139">
        <f>IF(AU94="zákl. přenesená",AV94,0)</f>
        <v>0</v>
      </c>
      <c r="CB94" s="139">
        <f>IF(AU94="sníž. přenesená",AV94,0)</f>
        <v>0</v>
      </c>
      <c r="CC94" s="139">
        <f>IF(AU94="nulová",AV94,0)</f>
        <v>0</v>
      </c>
      <c r="CD94" s="139">
        <f>IF(AU94="základní",AG94,0)</f>
        <v>0</v>
      </c>
      <c r="CE94" s="139">
        <f>IF(AU94="snížená",AG94,0)</f>
        <v>0</v>
      </c>
      <c r="CF94" s="139">
        <f>IF(AU94="zákl. přenesená",AG94,0)</f>
        <v>0</v>
      </c>
      <c r="CG94" s="139">
        <f>IF(AU94="sníž. přenesená",AG94,0)</f>
        <v>0</v>
      </c>
      <c r="CH94" s="139">
        <f>IF(AU94="nulová",AG94,0)</f>
        <v>0</v>
      </c>
      <c r="CI94" s="23">
        <f>IF(AU94="základní",1,IF(AU94="snížená",2,IF(AU94="zákl. přenesená",4,IF(AU94="sníž. přenesená",5,3))))</f>
        <v>1</v>
      </c>
      <c r="CJ94" s="23">
        <f>IF(AT94="stavební čast",1,IF(8894="investiční čast",2,3))</f>
        <v>1</v>
      </c>
      <c r="CK94" s="23" t="str">
        <f>IF(D94="Vyplň vlastní","","x")</f>
        <v/>
      </c>
    </row>
    <row r="95" spans="2:43" s="1" customFormat="1" ht="10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9"/>
    </row>
    <row r="96" spans="2:43" s="1" customFormat="1" ht="30" customHeight="1">
      <c r="B96" s="47"/>
      <c r="C96" s="147" t="s">
        <v>96</v>
      </c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9">
        <f>ROUND(AG87+AG90,0)</f>
        <v>0</v>
      </c>
      <c r="AH96" s="149"/>
      <c r="AI96" s="149"/>
      <c r="AJ96" s="149"/>
      <c r="AK96" s="149"/>
      <c r="AL96" s="149"/>
      <c r="AM96" s="149"/>
      <c r="AN96" s="149">
        <f>AN87+AN90</f>
        <v>0</v>
      </c>
      <c r="AO96" s="149"/>
      <c r="AP96" s="149"/>
      <c r="AQ96" s="49"/>
    </row>
    <row r="97" spans="2:43" s="1" customFormat="1" ht="6.95" customHeight="1">
      <c r="B97" s="76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8"/>
    </row>
  </sheetData>
  <sheetProtection password="CC35" sheet="1" objects="1" scenarios="1" formatColumns="0" formatRows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01 - Oprava střechy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0"/>
      <c r="B1" s="14"/>
      <c r="C1" s="14"/>
      <c r="D1" s="15" t="s">
        <v>1</v>
      </c>
      <c r="E1" s="14"/>
      <c r="F1" s="16" t="s">
        <v>97</v>
      </c>
      <c r="G1" s="16"/>
      <c r="H1" s="151" t="s">
        <v>98</v>
      </c>
      <c r="I1" s="151"/>
      <c r="J1" s="151"/>
      <c r="K1" s="151"/>
      <c r="L1" s="16" t="s">
        <v>99</v>
      </c>
      <c r="M1" s="14"/>
      <c r="N1" s="14"/>
      <c r="O1" s="15" t="s">
        <v>100</v>
      </c>
      <c r="P1" s="14"/>
      <c r="Q1" s="14"/>
      <c r="R1" s="14"/>
      <c r="S1" s="16" t="s">
        <v>101</v>
      </c>
      <c r="T1" s="16"/>
      <c r="U1" s="150"/>
      <c r="V1" s="150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102</v>
      </c>
    </row>
    <row r="4" spans="2:46" ht="36.95" customHeight="1">
      <c r="B4" s="27"/>
      <c r="C4" s="28" t="s">
        <v>103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2" t="str">
        <f>'Rekapitulace stavby'!K6</f>
        <v>MS Budovatelská, Studénka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104</v>
      </c>
      <c r="E7" s="48"/>
      <c r="F7" s="37" t="s">
        <v>105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3" t="str">
        <f>'Rekapitulace stavby'!AN8</f>
        <v>24. 4. 2018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4"/>
      <c r="G15" s="154"/>
      <c r="H15" s="154"/>
      <c r="I15" s="154"/>
      <c r="J15" s="154"/>
      <c r="K15" s="154"/>
      <c r="L15" s="154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22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35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22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38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5" t="s">
        <v>106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91</v>
      </c>
      <c r="E28" s="48"/>
      <c r="F28" s="48"/>
      <c r="G28" s="48"/>
      <c r="H28" s="48"/>
      <c r="I28" s="48"/>
      <c r="J28" s="48"/>
      <c r="K28" s="48"/>
      <c r="L28" s="48"/>
      <c r="M28" s="46">
        <f>N102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56" t="s">
        <v>42</v>
      </c>
      <c r="E30" s="48"/>
      <c r="F30" s="48"/>
      <c r="G30" s="48"/>
      <c r="H30" s="48"/>
      <c r="I30" s="48"/>
      <c r="J30" s="48"/>
      <c r="K30" s="48"/>
      <c r="L30" s="48"/>
      <c r="M30" s="157">
        <f>ROUND(M27+M28,0)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43</v>
      </c>
      <c r="E32" s="55" t="s">
        <v>44</v>
      </c>
      <c r="F32" s="56">
        <v>0.21</v>
      </c>
      <c r="G32" s="158" t="s">
        <v>45</v>
      </c>
      <c r="H32" s="159">
        <f>(SUM(BE102:BE109)+SUM(BE127:BE290))</f>
        <v>0</v>
      </c>
      <c r="I32" s="48"/>
      <c r="J32" s="48"/>
      <c r="K32" s="48"/>
      <c r="L32" s="48"/>
      <c r="M32" s="159">
        <f>ROUND((SUM(BE102:BE109)+SUM(BE127:BE290)),0)*F32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46</v>
      </c>
      <c r="F33" s="56">
        <v>0.15</v>
      </c>
      <c r="G33" s="158" t="s">
        <v>45</v>
      </c>
      <c r="H33" s="159">
        <f>(SUM(BF102:BF109)+SUM(BF127:BF290))</f>
        <v>0</v>
      </c>
      <c r="I33" s="48"/>
      <c r="J33" s="48"/>
      <c r="K33" s="48"/>
      <c r="L33" s="48"/>
      <c r="M33" s="159">
        <f>ROUND((SUM(BF102:BF109)+SUM(BF127:BF290)),0)*F33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47</v>
      </c>
      <c r="F34" s="56">
        <v>0.21</v>
      </c>
      <c r="G34" s="158" t="s">
        <v>45</v>
      </c>
      <c r="H34" s="159">
        <f>(SUM(BG102:BG109)+SUM(BG127:BG290))</f>
        <v>0</v>
      </c>
      <c r="I34" s="48"/>
      <c r="J34" s="48"/>
      <c r="K34" s="48"/>
      <c r="L34" s="48"/>
      <c r="M34" s="159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48</v>
      </c>
      <c r="F35" s="56">
        <v>0.15</v>
      </c>
      <c r="G35" s="158" t="s">
        <v>45</v>
      </c>
      <c r="H35" s="159">
        <f>(SUM(BH102:BH109)+SUM(BH127:BH290))</f>
        <v>0</v>
      </c>
      <c r="I35" s="48"/>
      <c r="J35" s="48"/>
      <c r="K35" s="48"/>
      <c r="L35" s="48"/>
      <c r="M35" s="159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49</v>
      </c>
      <c r="F36" s="56">
        <v>0</v>
      </c>
      <c r="G36" s="158" t="s">
        <v>45</v>
      </c>
      <c r="H36" s="159">
        <f>(SUM(BI102:BI109)+SUM(BI127:BI290))</f>
        <v>0</v>
      </c>
      <c r="I36" s="48"/>
      <c r="J36" s="48"/>
      <c r="K36" s="48"/>
      <c r="L36" s="48"/>
      <c r="M36" s="159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48"/>
      <c r="D38" s="160" t="s">
        <v>50</v>
      </c>
      <c r="E38" s="104"/>
      <c r="F38" s="104"/>
      <c r="G38" s="161" t="s">
        <v>51</v>
      </c>
      <c r="H38" s="162" t="s">
        <v>52</v>
      </c>
      <c r="I38" s="104"/>
      <c r="J38" s="104"/>
      <c r="K38" s="104"/>
      <c r="L38" s="163">
        <f>SUM(M30:M36)</f>
        <v>0</v>
      </c>
      <c r="M38" s="163"/>
      <c r="N38" s="163"/>
      <c r="O38" s="163"/>
      <c r="P38" s="164"/>
      <c r="Q38" s="148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53</v>
      </c>
      <c r="E50" s="68"/>
      <c r="F50" s="68"/>
      <c r="G50" s="68"/>
      <c r="H50" s="69"/>
      <c r="I50" s="48"/>
      <c r="J50" s="67" t="s">
        <v>54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55</v>
      </c>
      <c r="E59" s="73"/>
      <c r="F59" s="73"/>
      <c r="G59" s="74" t="s">
        <v>56</v>
      </c>
      <c r="H59" s="75"/>
      <c r="I59" s="48"/>
      <c r="J59" s="72" t="s">
        <v>55</v>
      </c>
      <c r="K59" s="73"/>
      <c r="L59" s="73"/>
      <c r="M59" s="73"/>
      <c r="N59" s="74" t="s">
        <v>56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57</v>
      </c>
      <c r="E61" s="68"/>
      <c r="F61" s="68"/>
      <c r="G61" s="68"/>
      <c r="H61" s="69"/>
      <c r="I61" s="48"/>
      <c r="J61" s="67" t="s">
        <v>58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55</v>
      </c>
      <c r="E70" s="73"/>
      <c r="F70" s="73"/>
      <c r="G70" s="74" t="s">
        <v>56</v>
      </c>
      <c r="H70" s="75"/>
      <c r="I70" s="48"/>
      <c r="J70" s="72" t="s">
        <v>55</v>
      </c>
      <c r="K70" s="73"/>
      <c r="L70" s="73"/>
      <c r="M70" s="73"/>
      <c r="N70" s="74" t="s">
        <v>56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5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7"/>
    </row>
    <row r="76" spans="2:21" s="1" customFormat="1" ht="36.95" customHeight="1">
      <c r="B76" s="47"/>
      <c r="C76" s="28" t="s">
        <v>107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68"/>
      <c r="U76" s="168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68"/>
      <c r="U77" s="168"/>
    </row>
    <row r="78" spans="2:21" s="1" customFormat="1" ht="30" customHeight="1">
      <c r="B78" s="47"/>
      <c r="C78" s="39" t="s">
        <v>19</v>
      </c>
      <c r="D78" s="48"/>
      <c r="E78" s="48"/>
      <c r="F78" s="152" t="str">
        <f>F6</f>
        <v>MS Budovatelská, Studénka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68"/>
      <c r="U78" s="168"/>
    </row>
    <row r="79" spans="2:21" s="1" customFormat="1" ht="36.95" customHeight="1">
      <c r="B79" s="47"/>
      <c r="C79" s="86" t="s">
        <v>104</v>
      </c>
      <c r="D79" s="48"/>
      <c r="E79" s="48"/>
      <c r="F79" s="88" t="str">
        <f>F7</f>
        <v>001 - Oprava střechy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68"/>
      <c r="U79" s="168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68"/>
      <c r="U80" s="168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24. 4. 2018</v>
      </c>
      <c r="N81" s="91"/>
      <c r="O81" s="91"/>
      <c r="P81" s="91"/>
      <c r="Q81" s="48"/>
      <c r="R81" s="49"/>
      <c r="T81" s="168"/>
      <c r="U81" s="168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68"/>
      <c r="U82" s="168"/>
    </row>
    <row r="83" spans="2:21" s="1" customFormat="1" ht="13.5">
      <c r="B83" s="47"/>
      <c r="C83" s="39" t="s">
        <v>28</v>
      </c>
      <c r="D83" s="48"/>
      <c r="E83" s="48"/>
      <c r="F83" s="34" t="str">
        <f>E12</f>
        <v>Město Studénka, nám. Republiky 762, Studénka</v>
      </c>
      <c r="G83" s="48"/>
      <c r="H83" s="48"/>
      <c r="I83" s="48"/>
      <c r="J83" s="48"/>
      <c r="K83" s="39" t="s">
        <v>34</v>
      </c>
      <c r="L83" s="48"/>
      <c r="M83" s="34" t="str">
        <f>E18</f>
        <v>PROJECT WORK</v>
      </c>
      <c r="N83" s="34"/>
      <c r="O83" s="34"/>
      <c r="P83" s="34"/>
      <c r="Q83" s="34"/>
      <c r="R83" s="49"/>
      <c r="T83" s="168"/>
      <c r="U83" s="168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38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68"/>
      <c r="U84" s="168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68"/>
      <c r="U85" s="168"/>
    </row>
    <row r="86" spans="2:21" s="1" customFormat="1" ht="29.25" customHeight="1">
      <c r="B86" s="47"/>
      <c r="C86" s="169" t="s">
        <v>108</v>
      </c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69" t="s">
        <v>109</v>
      </c>
      <c r="O86" s="148"/>
      <c r="P86" s="148"/>
      <c r="Q86" s="148"/>
      <c r="R86" s="49"/>
      <c r="T86" s="168"/>
      <c r="U86" s="168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68"/>
      <c r="U87" s="168"/>
    </row>
    <row r="88" spans="2:47" s="1" customFormat="1" ht="29.25" customHeight="1">
      <c r="B88" s="47"/>
      <c r="C88" s="170" t="s">
        <v>110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N127</f>
        <v>0</v>
      </c>
      <c r="O88" s="171"/>
      <c r="P88" s="171"/>
      <c r="Q88" s="171"/>
      <c r="R88" s="49"/>
      <c r="T88" s="168"/>
      <c r="U88" s="168"/>
      <c r="AU88" s="23" t="s">
        <v>111</v>
      </c>
    </row>
    <row r="89" spans="2:21" s="6" customFormat="1" ht="24.95" customHeight="1">
      <c r="B89" s="172"/>
      <c r="C89" s="173"/>
      <c r="D89" s="174" t="s">
        <v>112</v>
      </c>
      <c r="E89" s="173"/>
      <c r="F89" s="173"/>
      <c r="G89" s="173"/>
      <c r="H89" s="173"/>
      <c r="I89" s="173"/>
      <c r="J89" s="173"/>
      <c r="K89" s="173"/>
      <c r="L89" s="173"/>
      <c r="M89" s="173"/>
      <c r="N89" s="175">
        <f>N128</f>
        <v>0</v>
      </c>
      <c r="O89" s="173"/>
      <c r="P89" s="173"/>
      <c r="Q89" s="173"/>
      <c r="R89" s="176"/>
      <c r="T89" s="177"/>
      <c r="U89" s="177"/>
    </row>
    <row r="90" spans="2:21" s="7" customFormat="1" ht="19.9" customHeight="1">
      <c r="B90" s="178"/>
      <c r="C90" s="179"/>
      <c r="D90" s="133" t="s">
        <v>113</v>
      </c>
      <c r="E90" s="179"/>
      <c r="F90" s="179"/>
      <c r="G90" s="179"/>
      <c r="H90" s="179"/>
      <c r="I90" s="179"/>
      <c r="J90" s="179"/>
      <c r="K90" s="179"/>
      <c r="L90" s="179"/>
      <c r="M90" s="179"/>
      <c r="N90" s="135">
        <f>N129</f>
        <v>0</v>
      </c>
      <c r="O90" s="179"/>
      <c r="P90" s="179"/>
      <c r="Q90" s="179"/>
      <c r="R90" s="180"/>
      <c r="T90" s="181"/>
      <c r="U90" s="181"/>
    </row>
    <row r="91" spans="2:21" s="7" customFormat="1" ht="19.9" customHeight="1">
      <c r="B91" s="178"/>
      <c r="C91" s="179"/>
      <c r="D91" s="133" t="s">
        <v>114</v>
      </c>
      <c r="E91" s="179"/>
      <c r="F91" s="179"/>
      <c r="G91" s="179"/>
      <c r="H91" s="179"/>
      <c r="I91" s="179"/>
      <c r="J91" s="179"/>
      <c r="K91" s="179"/>
      <c r="L91" s="179"/>
      <c r="M91" s="179"/>
      <c r="N91" s="135">
        <f>N138</f>
        <v>0</v>
      </c>
      <c r="O91" s="179"/>
      <c r="P91" s="179"/>
      <c r="Q91" s="179"/>
      <c r="R91" s="180"/>
      <c r="T91" s="181"/>
      <c r="U91" s="181"/>
    </row>
    <row r="92" spans="2:21" s="7" customFormat="1" ht="19.9" customHeight="1">
      <c r="B92" s="178"/>
      <c r="C92" s="179"/>
      <c r="D92" s="133" t="s">
        <v>115</v>
      </c>
      <c r="E92" s="179"/>
      <c r="F92" s="179"/>
      <c r="G92" s="179"/>
      <c r="H92" s="179"/>
      <c r="I92" s="179"/>
      <c r="J92" s="179"/>
      <c r="K92" s="179"/>
      <c r="L92" s="179"/>
      <c r="M92" s="179"/>
      <c r="N92" s="135">
        <f>N160</f>
        <v>0</v>
      </c>
      <c r="O92" s="179"/>
      <c r="P92" s="179"/>
      <c r="Q92" s="179"/>
      <c r="R92" s="180"/>
      <c r="T92" s="181"/>
      <c r="U92" s="181"/>
    </row>
    <row r="93" spans="2:21" s="7" customFormat="1" ht="19.9" customHeight="1">
      <c r="B93" s="178"/>
      <c r="C93" s="179"/>
      <c r="D93" s="133" t="s">
        <v>116</v>
      </c>
      <c r="E93" s="179"/>
      <c r="F93" s="179"/>
      <c r="G93" s="179"/>
      <c r="H93" s="179"/>
      <c r="I93" s="179"/>
      <c r="J93" s="179"/>
      <c r="K93" s="179"/>
      <c r="L93" s="179"/>
      <c r="M93" s="179"/>
      <c r="N93" s="135">
        <f>N166</f>
        <v>0</v>
      </c>
      <c r="O93" s="179"/>
      <c r="P93" s="179"/>
      <c r="Q93" s="179"/>
      <c r="R93" s="180"/>
      <c r="T93" s="181"/>
      <c r="U93" s="181"/>
    </row>
    <row r="94" spans="2:21" s="6" customFormat="1" ht="24.95" customHeight="1">
      <c r="B94" s="172"/>
      <c r="C94" s="173"/>
      <c r="D94" s="174" t="s">
        <v>117</v>
      </c>
      <c r="E94" s="173"/>
      <c r="F94" s="173"/>
      <c r="G94" s="173"/>
      <c r="H94" s="173"/>
      <c r="I94" s="173"/>
      <c r="J94" s="173"/>
      <c r="K94" s="173"/>
      <c r="L94" s="173"/>
      <c r="M94" s="173"/>
      <c r="N94" s="175">
        <f>N168</f>
        <v>0</v>
      </c>
      <c r="O94" s="173"/>
      <c r="P94" s="173"/>
      <c r="Q94" s="173"/>
      <c r="R94" s="176"/>
      <c r="T94" s="177"/>
      <c r="U94" s="177"/>
    </row>
    <row r="95" spans="2:21" s="7" customFormat="1" ht="19.9" customHeight="1">
      <c r="B95" s="178"/>
      <c r="C95" s="179"/>
      <c r="D95" s="133" t="s">
        <v>118</v>
      </c>
      <c r="E95" s="179"/>
      <c r="F95" s="179"/>
      <c r="G95" s="179"/>
      <c r="H95" s="179"/>
      <c r="I95" s="179"/>
      <c r="J95" s="179"/>
      <c r="K95" s="179"/>
      <c r="L95" s="179"/>
      <c r="M95" s="179"/>
      <c r="N95" s="135">
        <f>N169</f>
        <v>0</v>
      </c>
      <c r="O95" s="179"/>
      <c r="P95" s="179"/>
      <c r="Q95" s="179"/>
      <c r="R95" s="180"/>
      <c r="T95" s="181"/>
      <c r="U95" s="181"/>
    </row>
    <row r="96" spans="2:21" s="7" customFormat="1" ht="19.9" customHeight="1">
      <c r="B96" s="178"/>
      <c r="C96" s="179"/>
      <c r="D96" s="133" t="s">
        <v>119</v>
      </c>
      <c r="E96" s="179"/>
      <c r="F96" s="179"/>
      <c r="G96" s="179"/>
      <c r="H96" s="179"/>
      <c r="I96" s="179"/>
      <c r="J96" s="179"/>
      <c r="K96" s="179"/>
      <c r="L96" s="179"/>
      <c r="M96" s="179"/>
      <c r="N96" s="135">
        <f>N171</f>
        <v>0</v>
      </c>
      <c r="O96" s="179"/>
      <c r="P96" s="179"/>
      <c r="Q96" s="179"/>
      <c r="R96" s="180"/>
      <c r="T96" s="181"/>
      <c r="U96" s="181"/>
    </row>
    <row r="97" spans="2:21" s="7" customFormat="1" ht="19.9" customHeight="1">
      <c r="B97" s="178"/>
      <c r="C97" s="179"/>
      <c r="D97" s="133" t="s">
        <v>120</v>
      </c>
      <c r="E97" s="179"/>
      <c r="F97" s="179"/>
      <c r="G97" s="179"/>
      <c r="H97" s="179"/>
      <c r="I97" s="179"/>
      <c r="J97" s="179"/>
      <c r="K97" s="179"/>
      <c r="L97" s="179"/>
      <c r="M97" s="179"/>
      <c r="N97" s="135">
        <f>N191</f>
        <v>0</v>
      </c>
      <c r="O97" s="179"/>
      <c r="P97" s="179"/>
      <c r="Q97" s="179"/>
      <c r="R97" s="180"/>
      <c r="T97" s="181"/>
      <c r="U97" s="181"/>
    </row>
    <row r="98" spans="2:21" s="7" customFormat="1" ht="19.9" customHeight="1">
      <c r="B98" s="178"/>
      <c r="C98" s="179"/>
      <c r="D98" s="133" t="s">
        <v>121</v>
      </c>
      <c r="E98" s="179"/>
      <c r="F98" s="179"/>
      <c r="G98" s="179"/>
      <c r="H98" s="179"/>
      <c r="I98" s="179"/>
      <c r="J98" s="179"/>
      <c r="K98" s="179"/>
      <c r="L98" s="179"/>
      <c r="M98" s="179"/>
      <c r="N98" s="135">
        <f>N211</f>
        <v>0</v>
      </c>
      <c r="O98" s="179"/>
      <c r="P98" s="179"/>
      <c r="Q98" s="179"/>
      <c r="R98" s="180"/>
      <c r="T98" s="181"/>
      <c r="U98" s="181"/>
    </row>
    <row r="99" spans="2:21" s="7" customFormat="1" ht="19.9" customHeight="1">
      <c r="B99" s="178"/>
      <c r="C99" s="179"/>
      <c r="D99" s="133" t="s">
        <v>122</v>
      </c>
      <c r="E99" s="179"/>
      <c r="F99" s="179"/>
      <c r="G99" s="179"/>
      <c r="H99" s="179"/>
      <c r="I99" s="179"/>
      <c r="J99" s="179"/>
      <c r="K99" s="179"/>
      <c r="L99" s="179"/>
      <c r="M99" s="179"/>
      <c r="N99" s="135">
        <f>N274</f>
        <v>0</v>
      </c>
      <c r="O99" s="179"/>
      <c r="P99" s="179"/>
      <c r="Q99" s="179"/>
      <c r="R99" s="180"/>
      <c r="T99" s="181"/>
      <c r="U99" s="181"/>
    </row>
    <row r="100" spans="2:21" s="7" customFormat="1" ht="19.9" customHeight="1">
      <c r="B100" s="178"/>
      <c r="C100" s="179"/>
      <c r="D100" s="133" t="s">
        <v>123</v>
      </c>
      <c r="E100" s="179"/>
      <c r="F100" s="179"/>
      <c r="G100" s="179"/>
      <c r="H100" s="179"/>
      <c r="I100" s="179"/>
      <c r="J100" s="179"/>
      <c r="K100" s="179"/>
      <c r="L100" s="179"/>
      <c r="M100" s="179"/>
      <c r="N100" s="135">
        <f>N283</f>
        <v>0</v>
      </c>
      <c r="O100" s="179"/>
      <c r="P100" s="179"/>
      <c r="Q100" s="179"/>
      <c r="R100" s="180"/>
      <c r="T100" s="181"/>
      <c r="U100" s="181"/>
    </row>
    <row r="101" spans="2:21" s="1" customFormat="1" ht="21.8" customHeight="1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9"/>
      <c r="T101" s="168"/>
      <c r="U101" s="168"/>
    </row>
    <row r="102" spans="2:21" s="1" customFormat="1" ht="29.25" customHeight="1">
      <c r="B102" s="47"/>
      <c r="C102" s="170" t="s">
        <v>124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171">
        <f>ROUND(N103+N104+N105+N106+N107+N108,0)</f>
        <v>0</v>
      </c>
      <c r="O102" s="182"/>
      <c r="P102" s="182"/>
      <c r="Q102" s="182"/>
      <c r="R102" s="49"/>
      <c r="T102" s="183"/>
      <c r="U102" s="184" t="s">
        <v>43</v>
      </c>
    </row>
    <row r="103" spans="2:65" s="1" customFormat="1" ht="18" customHeight="1">
      <c r="B103" s="47"/>
      <c r="C103" s="48"/>
      <c r="D103" s="140" t="s">
        <v>125</v>
      </c>
      <c r="E103" s="133"/>
      <c r="F103" s="133"/>
      <c r="G103" s="133"/>
      <c r="H103" s="133"/>
      <c r="I103" s="48"/>
      <c r="J103" s="48"/>
      <c r="K103" s="48"/>
      <c r="L103" s="48"/>
      <c r="M103" s="48"/>
      <c r="N103" s="134">
        <f>ROUND(N88*T103,0)</f>
        <v>0</v>
      </c>
      <c r="O103" s="135"/>
      <c r="P103" s="135"/>
      <c r="Q103" s="135"/>
      <c r="R103" s="49"/>
      <c r="S103" s="185"/>
      <c r="T103" s="186"/>
      <c r="U103" s="187" t="s">
        <v>44</v>
      </c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8" t="s">
        <v>126</v>
      </c>
      <c r="AZ103" s="185"/>
      <c r="BA103" s="185"/>
      <c r="BB103" s="185"/>
      <c r="BC103" s="185"/>
      <c r="BD103" s="185"/>
      <c r="BE103" s="189">
        <f>IF(U103="základní",N103,0)</f>
        <v>0</v>
      </c>
      <c r="BF103" s="189">
        <f>IF(U103="snížená",N103,0)</f>
        <v>0</v>
      </c>
      <c r="BG103" s="189">
        <f>IF(U103="zákl. přenesená",N103,0)</f>
        <v>0</v>
      </c>
      <c r="BH103" s="189">
        <f>IF(U103="sníž. přenesená",N103,0)</f>
        <v>0</v>
      </c>
      <c r="BI103" s="189">
        <f>IF(U103="nulová",N103,0)</f>
        <v>0</v>
      </c>
      <c r="BJ103" s="188" t="s">
        <v>37</v>
      </c>
      <c r="BK103" s="185"/>
      <c r="BL103" s="185"/>
      <c r="BM103" s="185"/>
    </row>
    <row r="104" spans="2:65" s="1" customFormat="1" ht="18" customHeight="1">
      <c r="B104" s="47"/>
      <c r="C104" s="48"/>
      <c r="D104" s="140" t="s">
        <v>127</v>
      </c>
      <c r="E104" s="133"/>
      <c r="F104" s="133"/>
      <c r="G104" s="133"/>
      <c r="H104" s="133"/>
      <c r="I104" s="48"/>
      <c r="J104" s="48"/>
      <c r="K104" s="48"/>
      <c r="L104" s="48"/>
      <c r="M104" s="48"/>
      <c r="N104" s="134">
        <f>ROUND(N88*T104,0)</f>
        <v>0</v>
      </c>
      <c r="O104" s="135"/>
      <c r="P104" s="135"/>
      <c r="Q104" s="135"/>
      <c r="R104" s="49"/>
      <c r="S104" s="185"/>
      <c r="T104" s="186"/>
      <c r="U104" s="187" t="s">
        <v>44</v>
      </c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8" t="s">
        <v>126</v>
      </c>
      <c r="AZ104" s="185"/>
      <c r="BA104" s="185"/>
      <c r="BB104" s="185"/>
      <c r="BC104" s="185"/>
      <c r="BD104" s="185"/>
      <c r="BE104" s="189">
        <f>IF(U104="základní",N104,0)</f>
        <v>0</v>
      </c>
      <c r="BF104" s="189">
        <f>IF(U104="snížená",N104,0)</f>
        <v>0</v>
      </c>
      <c r="BG104" s="189">
        <f>IF(U104="zákl. přenesená",N104,0)</f>
        <v>0</v>
      </c>
      <c r="BH104" s="189">
        <f>IF(U104="sníž. přenesená",N104,0)</f>
        <v>0</v>
      </c>
      <c r="BI104" s="189">
        <f>IF(U104="nulová",N104,0)</f>
        <v>0</v>
      </c>
      <c r="BJ104" s="188" t="s">
        <v>37</v>
      </c>
      <c r="BK104" s="185"/>
      <c r="BL104" s="185"/>
      <c r="BM104" s="185"/>
    </row>
    <row r="105" spans="2:65" s="1" customFormat="1" ht="18" customHeight="1">
      <c r="B105" s="47"/>
      <c r="C105" s="48"/>
      <c r="D105" s="140" t="s">
        <v>128</v>
      </c>
      <c r="E105" s="133"/>
      <c r="F105" s="133"/>
      <c r="G105" s="133"/>
      <c r="H105" s="133"/>
      <c r="I105" s="48"/>
      <c r="J105" s="48"/>
      <c r="K105" s="48"/>
      <c r="L105" s="48"/>
      <c r="M105" s="48"/>
      <c r="N105" s="134">
        <f>ROUND(N88*T105,0)</f>
        <v>0</v>
      </c>
      <c r="O105" s="135"/>
      <c r="P105" s="135"/>
      <c r="Q105" s="135"/>
      <c r="R105" s="49"/>
      <c r="S105" s="185"/>
      <c r="T105" s="186"/>
      <c r="U105" s="187" t="s">
        <v>44</v>
      </c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8" t="s">
        <v>126</v>
      </c>
      <c r="AZ105" s="185"/>
      <c r="BA105" s="185"/>
      <c r="BB105" s="185"/>
      <c r="BC105" s="185"/>
      <c r="BD105" s="185"/>
      <c r="BE105" s="189">
        <f>IF(U105="základní",N105,0)</f>
        <v>0</v>
      </c>
      <c r="BF105" s="189">
        <f>IF(U105="snížená",N105,0)</f>
        <v>0</v>
      </c>
      <c r="BG105" s="189">
        <f>IF(U105="zákl. přenesená",N105,0)</f>
        <v>0</v>
      </c>
      <c r="BH105" s="189">
        <f>IF(U105="sníž. přenesená",N105,0)</f>
        <v>0</v>
      </c>
      <c r="BI105" s="189">
        <f>IF(U105="nulová",N105,0)</f>
        <v>0</v>
      </c>
      <c r="BJ105" s="188" t="s">
        <v>37</v>
      </c>
      <c r="BK105" s="185"/>
      <c r="BL105" s="185"/>
      <c r="BM105" s="185"/>
    </row>
    <row r="106" spans="2:65" s="1" customFormat="1" ht="18" customHeight="1">
      <c r="B106" s="47"/>
      <c r="C106" s="48"/>
      <c r="D106" s="140" t="s">
        <v>129</v>
      </c>
      <c r="E106" s="133"/>
      <c r="F106" s="133"/>
      <c r="G106" s="133"/>
      <c r="H106" s="133"/>
      <c r="I106" s="48"/>
      <c r="J106" s="48"/>
      <c r="K106" s="48"/>
      <c r="L106" s="48"/>
      <c r="M106" s="48"/>
      <c r="N106" s="134">
        <f>ROUND(N88*T106,0)</f>
        <v>0</v>
      </c>
      <c r="O106" s="135"/>
      <c r="P106" s="135"/>
      <c r="Q106" s="135"/>
      <c r="R106" s="49"/>
      <c r="S106" s="185"/>
      <c r="T106" s="186"/>
      <c r="U106" s="187" t="s">
        <v>44</v>
      </c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8" t="s">
        <v>126</v>
      </c>
      <c r="AZ106" s="185"/>
      <c r="BA106" s="185"/>
      <c r="BB106" s="185"/>
      <c r="BC106" s="185"/>
      <c r="BD106" s="185"/>
      <c r="BE106" s="189">
        <f>IF(U106="základní",N106,0)</f>
        <v>0</v>
      </c>
      <c r="BF106" s="189">
        <f>IF(U106="snížená",N106,0)</f>
        <v>0</v>
      </c>
      <c r="BG106" s="189">
        <f>IF(U106="zákl. přenesená",N106,0)</f>
        <v>0</v>
      </c>
      <c r="BH106" s="189">
        <f>IF(U106="sníž. přenesená",N106,0)</f>
        <v>0</v>
      </c>
      <c r="BI106" s="189">
        <f>IF(U106="nulová",N106,0)</f>
        <v>0</v>
      </c>
      <c r="BJ106" s="188" t="s">
        <v>37</v>
      </c>
      <c r="BK106" s="185"/>
      <c r="BL106" s="185"/>
      <c r="BM106" s="185"/>
    </row>
    <row r="107" spans="2:65" s="1" customFormat="1" ht="18" customHeight="1">
      <c r="B107" s="47"/>
      <c r="C107" s="48"/>
      <c r="D107" s="140" t="s">
        <v>130</v>
      </c>
      <c r="E107" s="133"/>
      <c r="F107" s="133"/>
      <c r="G107" s="133"/>
      <c r="H107" s="133"/>
      <c r="I107" s="48"/>
      <c r="J107" s="48"/>
      <c r="K107" s="48"/>
      <c r="L107" s="48"/>
      <c r="M107" s="48"/>
      <c r="N107" s="134">
        <f>ROUND(N88*T107,0)</f>
        <v>0</v>
      </c>
      <c r="O107" s="135"/>
      <c r="P107" s="135"/>
      <c r="Q107" s="135"/>
      <c r="R107" s="49"/>
      <c r="S107" s="185"/>
      <c r="T107" s="186"/>
      <c r="U107" s="187" t="s">
        <v>44</v>
      </c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5"/>
      <c r="AT107" s="185"/>
      <c r="AU107" s="185"/>
      <c r="AV107" s="185"/>
      <c r="AW107" s="185"/>
      <c r="AX107" s="185"/>
      <c r="AY107" s="188" t="s">
        <v>126</v>
      </c>
      <c r="AZ107" s="185"/>
      <c r="BA107" s="185"/>
      <c r="BB107" s="185"/>
      <c r="BC107" s="185"/>
      <c r="BD107" s="185"/>
      <c r="BE107" s="189">
        <f>IF(U107="základní",N107,0)</f>
        <v>0</v>
      </c>
      <c r="BF107" s="189">
        <f>IF(U107="snížená",N107,0)</f>
        <v>0</v>
      </c>
      <c r="BG107" s="189">
        <f>IF(U107="zákl. přenesená",N107,0)</f>
        <v>0</v>
      </c>
      <c r="BH107" s="189">
        <f>IF(U107="sníž. přenesená",N107,0)</f>
        <v>0</v>
      </c>
      <c r="BI107" s="189">
        <f>IF(U107="nulová",N107,0)</f>
        <v>0</v>
      </c>
      <c r="BJ107" s="188" t="s">
        <v>37</v>
      </c>
      <c r="BK107" s="185"/>
      <c r="BL107" s="185"/>
      <c r="BM107" s="185"/>
    </row>
    <row r="108" spans="2:65" s="1" customFormat="1" ht="18" customHeight="1">
      <c r="B108" s="47"/>
      <c r="C108" s="48"/>
      <c r="D108" s="133" t="s">
        <v>131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134">
        <f>ROUND(N88*T108,0)</f>
        <v>0</v>
      </c>
      <c r="O108" s="135"/>
      <c r="P108" s="135"/>
      <c r="Q108" s="135"/>
      <c r="R108" s="49"/>
      <c r="S108" s="185"/>
      <c r="T108" s="190"/>
      <c r="U108" s="191" t="s">
        <v>44</v>
      </c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8" t="s">
        <v>132</v>
      </c>
      <c r="AZ108" s="185"/>
      <c r="BA108" s="185"/>
      <c r="BB108" s="185"/>
      <c r="BC108" s="185"/>
      <c r="BD108" s="185"/>
      <c r="BE108" s="189">
        <f>IF(U108="základní",N108,0)</f>
        <v>0</v>
      </c>
      <c r="BF108" s="189">
        <f>IF(U108="snížená",N108,0)</f>
        <v>0</v>
      </c>
      <c r="BG108" s="189">
        <f>IF(U108="zákl. přenesená",N108,0)</f>
        <v>0</v>
      </c>
      <c r="BH108" s="189">
        <f>IF(U108="sníž. přenesená",N108,0)</f>
        <v>0</v>
      </c>
      <c r="BI108" s="189">
        <f>IF(U108="nulová",N108,0)</f>
        <v>0</v>
      </c>
      <c r="BJ108" s="188" t="s">
        <v>37</v>
      </c>
      <c r="BK108" s="185"/>
      <c r="BL108" s="185"/>
      <c r="BM108" s="185"/>
    </row>
    <row r="109" spans="2:21" s="1" customFormat="1" ht="13.5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  <c r="T109" s="168"/>
      <c r="U109" s="168"/>
    </row>
    <row r="110" spans="2:21" s="1" customFormat="1" ht="29.25" customHeight="1">
      <c r="B110" s="47"/>
      <c r="C110" s="147" t="s">
        <v>96</v>
      </c>
      <c r="D110" s="148"/>
      <c r="E110" s="148"/>
      <c r="F110" s="148"/>
      <c r="G110" s="148"/>
      <c r="H110" s="148"/>
      <c r="I110" s="148"/>
      <c r="J110" s="148"/>
      <c r="K110" s="148"/>
      <c r="L110" s="149">
        <f>ROUND(SUM(N88+N102),0)</f>
        <v>0</v>
      </c>
      <c r="M110" s="149"/>
      <c r="N110" s="149"/>
      <c r="O110" s="149"/>
      <c r="P110" s="149"/>
      <c r="Q110" s="149"/>
      <c r="R110" s="49"/>
      <c r="T110" s="168"/>
      <c r="U110" s="168"/>
    </row>
    <row r="111" spans="2:21" s="1" customFormat="1" ht="6.95" customHeight="1">
      <c r="B111" s="76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8"/>
      <c r="T111" s="168"/>
      <c r="U111" s="168"/>
    </row>
    <row r="115" spans="2:18" s="1" customFormat="1" ht="6.95" customHeight="1"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1"/>
    </row>
    <row r="116" spans="2:18" s="1" customFormat="1" ht="36.95" customHeight="1">
      <c r="B116" s="47"/>
      <c r="C116" s="28" t="s">
        <v>133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6.95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18" s="1" customFormat="1" ht="30" customHeight="1">
      <c r="B118" s="47"/>
      <c r="C118" s="39" t="s">
        <v>19</v>
      </c>
      <c r="D118" s="48"/>
      <c r="E118" s="48"/>
      <c r="F118" s="152" t="str">
        <f>F6</f>
        <v>MS Budovatelská, Studénka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8"/>
      <c r="R118" s="49"/>
    </row>
    <row r="119" spans="2:18" s="1" customFormat="1" ht="36.95" customHeight="1">
      <c r="B119" s="47"/>
      <c r="C119" s="86" t="s">
        <v>104</v>
      </c>
      <c r="D119" s="48"/>
      <c r="E119" s="48"/>
      <c r="F119" s="88" t="str">
        <f>F7</f>
        <v>001 - Oprava střechy</v>
      </c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18" s="1" customFormat="1" ht="6.95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pans="2:18" s="1" customFormat="1" ht="18" customHeight="1">
      <c r="B121" s="47"/>
      <c r="C121" s="39" t="s">
        <v>24</v>
      </c>
      <c r="D121" s="48"/>
      <c r="E121" s="48"/>
      <c r="F121" s="34" t="str">
        <f>F9</f>
        <v xml:space="preserve"> </v>
      </c>
      <c r="G121" s="48"/>
      <c r="H121" s="48"/>
      <c r="I121" s="48"/>
      <c r="J121" s="48"/>
      <c r="K121" s="39" t="s">
        <v>26</v>
      </c>
      <c r="L121" s="48"/>
      <c r="M121" s="91" t="str">
        <f>IF(O9="","",O9)</f>
        <v>24. 4. 2018</v>
      </c>
      <c r="N121" s="91"/>
      <c r="O121" s="91"/>
      <c r="P121" s="91"/>
      <c r="Q121" s="48"/>
      <c r="R121" s="49"/>
    </row>
    <row r="122" spans="2:18" s="1" customFormat="1" ht="6.95" customHeight="1"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9"/>
    </row>
    <row r="123" spans="2:18" s="1" customFormat="1" ht="13.5">
      <c r="B123" s="47"/>
      <c r="C123" s="39" t="s">
        <v>28</v>
      </c>
      <c r="D123" s="48"/>
      <c r="E123" s="48"/>
      <c r="F123" s="34" t="str">
        <f>E12</f>
        <v>Město Studénka, nám. Republiky 762, Studénka</v>
      </c>
      <c r="G123" s="48"/>
      <c r="H123" s="48"/>
      <c r="I123" s="48"/>
      <c r="J123" s="48"/>
      <c r="K123" s="39" t="s">
        <v>34</v>
      </c>
      <c r="L123" s="48"/>
      <c r="M123" s="34" t="str">
        <f>E18</f>
        <v>PROJECT WORK</v>
      </c>
      <c r="N123" s="34"/>
      <c r="O123" s="34"/>
      <c r="P123" s="34"/>
      <c r="Q123" s="34"/>
      <c r="R123" s="49"/>
    </row>
    <row r="124" spans="2:18" s="1" customFormat="1" ht="14.4" customHeight="1">
      <c r="B124" s="47"/>
      <c r="C124" s="39" t="s">
        <v>32</v>
      </c>
      <c r="D124" s="48"/>
      <c r="E124" s="48"/>
      <c r="F124" s="34" t="str">
        <f>IF(E15="","",E15)</f>
        <v>Vyplň údaj</v>
      </c>
      <c r="G124" s="48"/>
      <c r="H124" s="48"/>
      <c r="I124" s="48"/>
      <c r="J124" s="48"/>
      <c r="K124" s="39" t="s">
        <v>38</v>
      </c>
      <c r="L124" s="48"/>
      <c r="M124" s="34" t="str">
        <f>E21</f>
        <v xml:space="preserve"> </v>
      </c>
      <c r="N124" s="34"/>
      <c r="O124" s="34"/>
      <c r="P124" s="34"/>
      <c r="Q124" s="34"/>
      <c r="R124" s="49"/>
    </row>
    <row r="125" spans="2:18" s="1" customFormat="1" ht="10.3" customHeight="1"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9"/>
    </row>
    <row r="126" spans="2:27" s="8" customFormat="1" ht="29.25" customHeight="1">
      <c r="B126" s="192"/>
      <c r="C126" s="193" t="s">
        <v>134</v>
      </c>
      <c r="D126" s="194" t="s">
        <v>135</v>
      </c>
      <c r="E126" s="194" t="s">
        <v>61</v>
      </c>
      <c r="F126" s="194" t="s">
        <v>136</v>
      </c>
      <c r="G126" s="194"/>
      <c r="H126" s="194"/>
      <c r="I126" s="194"/>
      <c r="J126" s="194" t="s">
        <v>137</v>
      </c>
      <c r="K126" s="194" t="s">
        <v>138</v>
      </c>
      <c r="L126" s="194" t="s">
        <v>139</v>
      </c>
      <c r="M126" s="194"/>
      <c r="N126" s="194" t="s">
        <v>109</v>
      </c>
      <c r="O126" s="194"/>
      <c r="P126" s="194"/>
      <c r="Q126" s="195"/>
      <c r="R126" s="196"/>
      <c r="T126" s="107" t="s">
        <v>140</v>
      </c>
      <c r="U126" s="108" t="s">
        <v>43</v>
      </c>
      <c r="V126" s="108" t="s">
        <v>141</v>
      </c>
      <c r="W126" s="108" t="s">
        <v>142</v>
      </c>
      <c r="X126" s="108" t="s">
        <v>143</v>
      </c>
      <c r="Y126" s="108" t="s">
        <v>144</v>
      </c>
      <c r="Z126" s="108" t="s">
        <v>145</v>
      </c>
      <c r="AA126" s="109" t="s">
        <v>146</v>
      </c>
    </row>
    <row r="127" spans="2:63" s="1" customFormat="1" ht="29.25" customHeight="1">
      <c r="B127" s="47"/>
      <c r="C127" s="111" t="s">
        <v>106</v>
      </c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197">
        <f>BK127</f>
        <v>0</v>
      </c>
      <c r="O127" s="198"/>
      <c r="P127" s="198"/>
      <c r="Q127" s="198"/>
      <c r="R127" s="49"/>
      <c r="T127" s="110"/>
      <c r="U127" s="68"/>
      <c r="V127" s="68"/>
      <c r="W127" s="199">
        <f>W128+W168+W291</f>
        <v>0</v>
      </c>
      <c r="X127" s="68"/>
      <c r="Y127" s="199">
        <f>Y128+Y168+Y291</f>
        <v>10.417916790000001</v>
      </c>
      <c r="Z127" s="68"/>
      <c r="AA127" s="200">
        <f>AA128+AA168+AA291</f>
        <v>6.223567200000001</v>
      </c>
      <c r="AT127" s="23" t="s">
        <v>78</v>
      </c>
      <c r="AU127" s="23" t="s">
        <v>111</v>
      </c>
      <c r="BK127" s="201">
        <f>BK128+BK168+BK291</f>
        <v>0</v>
      </c>
    </row>
    <row r="128" spans="2:63" s="9" customFormat="1" ht="37.4" customHeight="1">
      <c r="B128" s="202"/>
      <c r="C128" s="203"/>
      <c r="D128" s="204" t="s">
        <v>112</v>
      </c>
      <c r="E128" s="204"/>
      <c r="F128" s="204"/>
      <c r="G128" s="204"/>
      <c r="H128" s="204"/>
      <c r="I128" s="204"/>
      <c r="J128" s="204"/>
      <c r="K128" s="204"/>
      <c r="L128" s="204"/>
      <c r="M128" s="204"/>
      <c r="N128" s="205">
        <f>BK128</f>
        <v>0</v>
      </c>
      <c r="O128" s="175"/>
      <c r="P128" s="175"/>
      <c r="Q128" s="175"/>
      <c r="R128" s="206"/>
      <c r="T128" s="207"/>
      <c r="U128" s="203"/>
      <c r="V128" s="203"/>
      <c r="W128" s="208">
        <f>W129+W138+W160+W166</f>
        <v>0</v>
      </c>
      <c r="X128" s="203"/>
      <c r="Y128" s="208">
        <f>Y129+Y138+Y160+Y166</f>
        <v>0.66612</v>
      </c>
      <c r="Z128" s="203"/>
      <c r="AA128" s="209">
        <f>AA129+AA138+AA160+AA166</f>
        <v>0</v>
      </c>
      <c r="AR128" s="210" t="s">
        <v>37</v>
      </c>
      <c r="AT128" s="211" t="s">
        <v>78</v>
      </c>
      <c r="AU128" s="211" t="s">
        <v>79</v>
      </c>
      <c r="AY128" s="210" t="s">
        <v>147</v>
      </c>
      <c r="BK128" s="212">
        <f>BK129+BK138+BK160+BK166</f>
        <v>0</v>
      </c>
    </row>
    <row r="129" spans="2:63" s="9" customFormat="1" ht="19.9" customHeight="1">
      <c r="B129" s="202"/>
      <c r="C129" s="203"/>
      <c r="D129" s="213" t="s">
        <v>113</v>
      </c>
      <c r="E129" s="213"/>
      <c r="F129" s="213"/>
      <c r="G129" s="213"/>
      <c r="H129" s="213"/>
      <c r="I129" s="213"/>
      <c r="J129" s="213"/>
      <c r="K129" s="213"/>
      <c r="L129" s="213"/>
      <c r="M129" s="213"/>
      <c r="N129" s="214">
        <f>BK129</f>
        <v>0</v>
      </c>
      <c r="O129" s="215"/>
      <c r="P129" s="215"/>
      <c r="Q129" s="215"/>
      <c r="R129" s="206"/>
      <c r="T129" s="207"/>
      <c r="U129" s="203"/>
      <c r="V129" s="203"/>
      <c r="W129" s="208">
        <f>SUM(W130:W137)</f>
        <v>0</v>
      </c>
      <c r="X129" s="203"/>
      <c r="Y129" s="208">
        <f>SUM(Y130:Y137)</f>
        <v>0.66612</v>
      </c>
      <c r="Z129" s="203"/>
      <c r="AA129" s="209">
        <f>SUM(AA130:AA137)</f>
        <v>0</v>
      </c>
      <c r="AR129" s="210" t="s">
        <v>37</v>
      </c>
      <c r="AT129" s="211" t="s">
        <v>78</v>
      </c>
      <c r="AU129" s="211" t="s">
        <v>37</v>
      </c>
      <c r="AY129" s="210" t="s">
        <v>147</v>
      </c>
      <c r="BK129" s="212">
        <f>SUM(BK130:BK137)</f>
        <v>0</v>
      </c>
    </row>
    <row r="130" spans="2:65" s="1" customFormat="1" ht="25.5" customHeight="1">
      <c r="B130" s="47"/>
      <c r="C130" s="216" t="s">
        <v>37</v>
      </c>
      <c r="D130" s="216" t="s">
        <v>148</v>
      </c>
      <c r="E130" s="217" t="s">
        <v>149</v>
      </c>
      <c r="F130" s="218" t="s">
        <v>150</v>
      </c>
      <c r="G130" s="218"/>
      <c r="H130" s="218"/>
      <c r="I130" s="218"/>
      <c r="J130" s="219" t="s">
        <v>151</v>
      </c>
      <c r="K130" s="220">
        <v>20</v>
      </c>
      <c r="L130" s="221">
        <v>0</v>
      </c>
      <c r="M130" s="222"/>
      <c r="N130" s="223">
        <f>ROUND(L130*K130,1)</f>
        <v>0</v>
      </c>
      <c r="O130" s="223"/>
      <c r="P130" s="223"/>
      <c r="Q130" s="223"/>
      <c r="R130" s="49"/>
      <c r="T130" s="224" t="s">
        <v>22</v>
      </c>
      <c r="U130" s="57" t="s">
        <v>44</v>
      </c>
      <c r="V130" s="48"/>
      <c r="W130" s="225">
        <f>V130*K130</f>
        <v>0</v>
      </c>
      <c r="X130" s="225">
        <v>0.0284</v>
      </c>
      <c r="Y130" s="225">
        <f>X130*K130</f>
        <v>0.5680000000000001</v>
      </c>
      <c r="Z130" s="225">
        <v>0</v>
      </c>
      <c r="AA130" s="226">
        <f>Z130*K130</f>
        <v>0</v>
      </c>
      <c r="AR130" s="23" t="s">
        <v>152</v>
      </c>
      <c r="AT130" s="23" t="s">
        <v>148</v>
      </c>
      <c r="AU130" s="23" t="s">
        <v>102</v>
      </c>
      <c r="AY130" s="23" t="s">
        <v>147</v>
      </c>
      <c r="BE130" s="139">
        <f>IF(U130="základní",N130,0)</f>
        <v>0</v>
      </c>
      <c r="BF130" s="139">
        <f>IF(U130="snížená",N130,0)</f>
        <v>0</v>
      </c>
      <c r="BG130" s="139">
        <f>IF(U130="zákl. přenesená",N130,0)</f>
        <v>0</v>
      </c>
      <c r="BH130" s="139">
        <f>IF(U130="sníž. přenesená",N130,0)</f>
        <v>0</v>
      </c>
      <c r="BI130" s="139">
        <f>IF(U130="nulová",N130,0)</f>
        <v>0</v>
      </c>
      <c r="BJ130" s="23" t="s">
        <v>37</v>
      </c>
      <c r="BK130" s="139">
        <f>ROUND(L130*K130,1)</f>
        <v>0</v>
      </c>
      <c r="BL130" s="23" t="s">
        <v>152</v>
      </c>
      <c r="BM130" s="23" t="s">
        <v>153</v>
      </c>
    </row>
    <row r="131" spans="2:51" s="10" customFormat="1" ht="16.5" customHeight="1">
      <c r="B131" s="227"/>
      <c r="C131" s="228"/>
      <c r="D131" s="228"/>
      <c r="E131" s="229" t="s">
        <v>22</v>
      </c>
      <c r="F131" s="230" t="s">
        <v>154</v>
      </c>
      <c r="G131" s="231"/>
      <c r="H131" s="231"/>
      <c r="I131" s="231"/>
      <c r="J131" s="228"/>
      <c r="K131" s="229" t="s">
        <v>22</v>
      </c>
      <c r="L131" s="228"/>
      <c r="M131" s="228"/>
      <c r="N131" s="228"/>
      <c r="O131" s="228"/>
      <c r="P131" s="228"/>
      <c r="Q131" s="228"/>
      <c r="R131" s="232"/>
      <c r="T131" s="233"/>
      <c r="U131" s="228"/>
      <c r="V131" s="228"/>
      <c r="W131" s="228"/>
      <c r="X131" s="228"/>
      <c r="Y131" s="228"/>
      <c r="Z131" s="228"/>
      <c r="AA131" s="234"/>
      <c r="AT131" s="235" t="s">
        <v>155</v>
      </c>
      <c r="AU131" s="235" t="s">
        <v>102</v>
      </c>
      <c r="AV131" s="10" t="s">
        <v>37</v>
      </c>
      <c r="AW131" s="10" t="s">
        <v>36</v>
      </c>
      <c r="AX131" s="10" t="s">
        <v>79</v>
      </c>
      <c r="AY131" s="235" t="s">
        <v>147</v>
      </c>
    </row>
    <row r="132" spans="2:51" s="10" customFormat="1" ht="16.5" customHeight="1">
      <c r="B132" s="227"/>
      <c r="C132" s="228"/>
      <c r="D132" s="228"/>
      <c r="E132" s="229" t="s">
        <v>22</v>
      </c>
      <c r="F132" s="236" t="s">
        <v>156</v>
      </c>
      <c r="G132" s="228"/>
      <c r="H132" s="228"/>
      <c r="I132" s="228"/>
      <c r="J132" s="228"/>
      <c r="K132" s="229" t="s">
        <v>22</v>
      </c>
      <c r="L132" s="228"/>
      <c r="M132" s="228"/>
      <c r="N132" s="228"/>
      <c r="O132" s="228"/>
      <c r="P132" s="228"/>
      <c r="Q132" s="228"/>
      <c r="R132" s="232"/>
      <c r="T132" s="233"/>
      <c r="U132" s="228"/>
      <c r="V132" s="228"/>
      <c r="W132" s="228"/>
      <c r="X132" s="228"/>
      <c r="Y132" s="228"/>
      <c r="Z132" s="228"/>
      <c r="AA132" s="234"/>
      <c r="AT132" s="235" t="s">
        <v>155</v>
      </c>
      <c r="AU132" s="235" t="s">
        <v>102</v>
      </c>
      <c r="AV132" s="10" t="s">
        <v>37</v>
      </c>
      <c r="AW132" s="10" t="s">
        <v>36</v>
      </c>
      <c r="AX132" s="10" t="s">
        <v>79</v>
      </c>
      <c r="AY132" s="235" t="s">
        <v>147</v>
      </c>
    </row>
    <row r="133" spans="2:51" s="11" customFormat="1" ht="16.5" customHeight="1">
      <c r="B133" s="237"/>
      <c r="C133" s="238"/>
      <c r="D133" s="238"/>
      <c r="E133" s="239" t="s">
        <v>22</v>
      </c>
      <c r="F133" s="240" t="s">
        <v>157</v>
      </c>
      <c r="G133" s="238"/>
      <c r="H133" s="238"/>
      <c r="I133" s="238"/>
      <c r="J133" s="238"/>
      <c r="K133" s="241">
        <v>20</v>
      </c>
      <c r="L133" s="238"/>
      <c r="M133" s="238"/>
      <c r="N133" s="238"/>
      <c r="O133" s="238"/>
      <c r="P133" s="238"/>
      <c r="Q133" s="238"/>
      <c r="R133" s="242"/>
      <c r="T133" s="243"/>
      <c r="U133" s="238"/>
      <c r="V133" s="238"/>
      <c r="W133" s="238"/>
      <c r="X133" s="238"/>
      <c r="Y133" s="238"/>
      <c r="Z133" s="238"/>
      <c r="AA133" s="244"/>
      <c r="AT133" s="245" t="s">
        <v>155</v>
      </c>
      <c r="AU133" s="245" t="s">
        <v>102</v>
      </c>
      <c r="AV133" s="11" t="s">
        <v>102</v>
      </c>
      <c r="AW133" s="11" t="s">
        <v>36</v>
      </c>
      <c r="AX133" s="11" t="s">
        <v>37</v>
      </c>
      <c r="AY133" s="245" t="s">
        <v>147</v>
      </c>
    </row>
    <row r="134" spans="2:65" s="1" customFormat="1" ht="25.5" customHeight="1">
      <c r="B134" s="47"/>
      <c r="C134" s="216" t="s">
        <v>102</v>
      </c>
      <c r="D134" s="216" t="s">
        <v>148</v>
      </c>
      <c r="E134" s="217" t="s">
        <v>158</v>
      </c>
      <c r="F134" s="218" t="s">
        <v>159</v>
      </c>
      <c r="G134" s="218"/>
      <c r="H134" s="218"/>
      <c r="I134" s="218"/>
      <c r="J134" s="219" t="s">
        <v>151</v>
      </c>
      <c r="K134" s="220">
        <v>22</v>
      </c>
      <c r="L134" s="221">
        <v>0</v>
      </c>
      <c r="M134" s="222"/>
      <c r="N134" s="223">
        <f>ROUND(L134*K134,1)</f>
        <v>0</v>
      </c>
      <c r="O134" s="223"/>
      <c r="P134" s="223"/>
      <c r="Q134" s="223"/>
      <c r="R134" s="49"/>
      <c r="T134" s="224" t="s">
        <v>22</v>
      </c>
      <c r="U134" s="57" t="s">
        <v>44</v>
      </c>
      <c r="V134" s="48"/>
      <c r="W134" s="225">
        <f>V134*K134</f>
        <v>0</v>
      </c>
      <c r="X134" s="225">
        <v>0.00446</v>
      </c>
      <c r="Y134" s="225">
        <f>X134*K134</f>
        <v>0.09812000000000001</v>
      </c>
      <c r="Z134" s="225">
        <v>0</v>
      </c>
      <c r="AA134" s="226">
        <f>Z134*K134</f>
        <v>0</v>
      </c>
      <c r="AR134" s="23" t="s">
        <v>152</v>
      </c>
      <c r="AT134" s="23" t="s">
        <v>148</v>
      </c>
      <c r="AU134" s="23" t="s">
        <v>102</v>
      </c>
      <c r="AY134" s="23" t="s">
        <v>147</v>
      </c>
      <c r="BE134" s="139">
        <f>IF(U134="základní",N134,0)</f>
        <v>0</v>
      </c>
      <c r="BF134" s="139">
        <f>IF(U134="snížená",N134,0)</f>
        <v>0</v>
      </c>
      <c r="BG134" s="139">
        <f>IF(U134="zákl. přenesená",N134,0)</f>
        <v>0</v>
      </c>
      <c r="BH134" s="139">
        <f>IF(U134="sníž. přenesená",N134,0)</f>
        <v>0</v>
      </c>
      <c r="BI134" s="139">
        <f>IF(U134="nulová",N134,0)</f>
        <v>0</v>
      </c>
      <c r="BJ134" s="23" t="s">
        <v>37</v>
      </c>
      <c r="BK134" s="139">
        <f>ROUND(L134*K134,1)</f>
        <v>0</v>
      </c>
      <c r="BL134" s="23" t="s">
        <v>152</v>
      </c>
      <c r="BM134" s="23" t="s">
        <v>160</v>
      </c>
    </row>
    <row r="135" spans="2:51" s="10" customFormat="1" ht="16.5" customHeight="1">
      <c r="B135" s="227"/>
      <c r="C135" s="228"/>
      <c r="D135" s="228"/>
      <c r="E135" s="229" t="s">
        <v>22</v>
      </c>
      <c r="F135" s="230" t="s">
        <v>154</v>
      </c>
      <c r="G135" s="231"/>
      <c r="H135" s="231"/>
      <c r="I135" s="231"/>
      <c r="J135" s="228"/>
      <c r="K135" s="229" t="s">
        <v>22</v>
      </c>
      <c r="L135" s="228"/>
      <c r="M135" s="228"/>
      <c r="N135" s="228"/>
      <c r="O135" s="228"/>
      <c r="P135" s="228"/>
      <c r="Q135" s="228"/>
      <c r="R135" s="232"/>
      <c r="T135" s="233"/>
      <c r="U135" s="228"/>
      <c r="V135" s="228"/>
      <c r="W135" s="228"/>
      <c r="X135" s="228"/>
      <c r="Y135" s="228"/>
      <c r="Z135" s="228"/>
      <c r="AA135" s="234"/>
      <c r="AT135" s="235" t="s">
        <v>155</v>
      </c>
      <c r="AU135" s="235" t="s">
        <v>102</v>
      </c>
      <c r="AV135" s="10" t="s">
        <v>37</v>
      </c>
      <c r="AW135" s="10" t="s">
        <v>36</v>
      </c>
      <c r="AX135" s="10" t="s">
        <v>79</v>
      </c>
      <c r="AY135" s="235" t="s">
        <v>147</v>
      </c>
    </row>
    <row r="136" spans="2:51" s="10" customFormat="1" ht="16.5" customHeight="1">
      <c r="B136" s="227"/>
      <c r="C136" s="228"/>
      <c r="D136" s="228"/>
      <c r="E136" s="229" t="s">
        <v>22</v>
      </c>
      <c r="F136" s="236" t="s">
        <v>161</v>
      </c>
      <c r="G136" s="228"/>
      <c r="H136" s="228"/>
      <c r="I136" s="228"/>
      <c r="J136" s="228"/>
      <c r="K136" s="229" t="s">
        <v>22</v>
      </c>
      <c r="L136" s="228"/>
      <c r="M136" s="228"/>
      <c r="N136" s="228"/>
      <c r="O136" s="228"/>
      <c r="P136" s="228"/>
      <c r="Q136" s="228"/>
      <c r="R136" s="232"/>
      <c r="T136" s="233"/>
      <c r="U136" s="228"/>
      <c r="V136" s="228"/>
      <c r="W136" s="228"/>
      <c r="X136" s="228"/>
      <c r="Y136" s="228"/>
      <c r="Z136" s="228"/>
      <c r="AA136" s="234"/>
      <c r="AT136" s="235" t="s">
        <v>155</v>
      </c>
      <c r="AU136" s="235" t="s">
        <v>102</v>
      </c>
      <c r="AV136" s="10" t="s">
        <v>37</v>
      </c>
      <c r="AW136" s="10" t="s">
        <v>36</v>
      </c>
      <c r="AX136" s="10" t="s">
        <v>79</v>
      </c>
      <c r="AY136" s="235" t="s">
        <v>147</v>
      </c>
    </row>
    <row r="137" spans="2:51" s="11" customFormat="1" ht="16.5" customHeight="1">
      <c r="B137" s="237"/>
      <c r="C137" s="238"/>
      <c r="D137" s="238"/>
      <c r="E137" s="239" t="s">
        <v>22</v>
      </c>
      <c r="F137" s="240" t="s">
        <v>162</v>
      </c>
      <c r="G137" s="238"/>
      <c r="H137" s="238"/>
      <c r="I137" s="238"/>
      <c r="J137" s="238"/>
      <c r="K137" s="241">
        <v>22</v>
      </c>
      <c r="L137" s="238"/>
      <c r="M137" s="238"/>
      <c r="N137" s="238"/>
      <c r="O137" s="238"/>
      <c r="P137" s="238"/>
      <c r="Q137" s="238"/>
      <c r="R137" s="242"/>
      <c r="T137" s="243"/>
      <c r="U137" s="238"/>
      <c r="V137" s="238"/>
      <c r="W137" s="238"/>
      <c r="X137" s="238"/>
      <c r="Y137" s="238"/>
      <c r="Z137" s="238"/>
      <c r="AA137" s="244"/>
      <c r="AT137" s="245" t="s">
        <v>155</v>
      </c>
      <c r="AU137" s="245" t="s">
        <v>102</v>
      </c>
      <c r="AV137" s="11" t="s">
        <v>102</v>
      </c>
      <c r="AW137" s="11" t="s">
        <v>36</v>
      </c>
      <c r="AX137" s="11" t="s">
        <v>37</v>
      </c>
      <c r="AY137" s="245" t="s">
        <v>147</v>
      </c>
    </row>
    <row r="138" spans="2:63" s="9" customFormat="1" ht="29.85" customHeight="1">
      <c r="B138" s="202"/>
      <c r="C138" s="203"/>
      <c r="D138" s="213" t="s">
        <v>114</v>
      </c>
      <c r="E138" s="213"/>
      <c r="F138" s="213"/>
      <c r="G138" s="213"/>
      <c r="H138" s="213"/>
      <c r="I138" s="213"/>
      <c r="J138" s="213"/>
      <c r="K138" s="213"/>
      <c r="L138" s="213"/>
      <c r="M138" s="213"/>
      <c r="N138" s="214">
        <f>BK138</f>
        <v>0</v>
      </c>
      <c r="O138" s="215"/>
      <c r="P138" s="215"/>
      <c r="Q138" s="215"/>
      <c r="R138" s="206"/>
      <c r="T138" s="207"/>
      <c r="U138" s="203"/>
      <c r="V138" s="203"/>
      <c r="W138" s="208">
        <f>SUM(W139:W159)</f>
        <v>0</v>
      </c>
      <c r="X138" s="203"/>
      <c r="Y138" s="208">
        <f>SUM(Y139:Y159)</f>
        <v>0</v>
      </c>
      <c r="Z138" s="203"/>
      <c r="AA138" s="209">
        <f>SUM(AA139:AA159)</f>
        <v>0</v>
      </c>
      <c r="AR138" s="210" t="s">
        <v>37</v>
      </c>
      <c r="AT138" s="211" t="s">
        <v>78</v>
      </c>
      <c r="AU138" s="211" t="s">
        <v>37</v>
      </c>
      <c r="AY138" s="210" t="s">
        <v>147</v>
      </c>
      <c r="BK138" s="212">
        <f>SUM(BK139:BK159)</f>
        <v>0</v>
      </c>
    </row>
    <row r="139" spans="2:65" s="1" customFormat="1" ht="38.25" customHeight="1">
      <c r="B139" s="47"/>
      <c r="C139" s="216" t="s">
        <v>163</v>
      </c>
      <c r="D139" s="216" t="s">
        <v>148</v>
      </c>
      <c r="E139" s="217" t="s">
        <v>164</v>
      </c>
      <c r="F139" s="218" t="s">
        <v>165</v>
      </c>
      <c r="G139" s="218"/>
      <c r="H139" s="218"/>
      <c r="I139" s="218"/>
      <c r="J139" s="219" t="s">
        <v>151</v>
      </c>
      <c r="K139" s="220">
        <v>728.85</v>
      </c>
      <c r="L139" s="221">
        <v>0</v>
      </c>
      <c r="M139" s="222"/>
      <c r="N139" s="223">
        <f>ROUND(L139*K139,1)</f>
        <v>0</v>
      </c>
      <c r="O139" s="223"/>
      <c r="P139" s="223"/>
      <c r="Q139" s="223"/>
      <c r="R139" s="49"/>
      <c r="T139" s="224" t="s">
        <v>22</v>
      </c>
      <c r="U139" s="57" t="s">
        <v>44</v>
      </c>
      <c r="V139" s="48"/>
      <c r="W139" s="225">
        <f>V139*K139</f>
        <v>0</v>
      </c>
      <c r="X139" s="225">
        <v>0</v>
      </c>
      <c r="Y139" s="225">
        <f>X139*K139</f>
        <v>0</v>
      </c>
      <c r="Z139" s="225">
        <v>0</v>
      </c>
      <c r="AA139" s="226">
        <f>Z139*K139</f>
        <v>0</v>
      </c>
      <c r="AR139" s="23" t="s">
        <v>152</v>
      </c>
      <c r="AT139" s="23" t="s">
        <v>148</v>
      </c>
      <c r="AU139" s="23" t="s">
        <v>102</v>
      </c>
      <c r="AY139" s="23" t="s">
        <v>147</v>
      </c>
      <c r="BE139" s="139">
        <f>IF(U139="základní",N139,0)</f>
        <v>0</v>
      </c>
      <c r="BF139" s="139">
        <f>IF(U139="snížená",N139,0)</f>
        <v>0</v>
      </c>
      <c r="BG139" s="139">
        <f>IF(U139="zákl. přenesená",N139,0)</f>
        <v>0</v>
      </c>
      <c r="BH139" s="139">
        <f>IF(U139="sníž. přenesená",N139,0)</f>
        <v>0</v>
      </c>
      <c r="BI139" s="139">
        <f>IF(U139="nulová",N139,0)</f>
        <v>0</v>
      </c>
      <c r="BJ139" s="23" t="s">
        <v>37</v>
      </c>
      <c r="BK139" s="139">
        <f>ROUND(L139*K139,1)</f>
        <v>0</v>
      </c>
      <c r="BL139" s="23" t="s">
        <v>152</v>
      </c>
      <c r="BM139" s="23" t="s">
        <v>166</v>
      </c>
    </row>
    <row r="140" spans="2:51" s="10" customFormat="1" ht="16.5" customHeight="1">
      <c r="B140" s="227"/>
      <c r="C140" s="228"/>
      <c r="D140" s="228"/>
      <c r="E140" s="229" t="s">
        <v>22</v>
      </c>
      <c r="F140" s="230" t="s">
        <v>167</v>
      </c>
      <c r="G140" s="231"/>
      <c r="H140" s="231"/>
      <c r="I140" s="231"/>
      <c r="J140" s="228"/>
      <c r="K140" s="229" t="s">
        <v>22</v>
      </c>
      <c r="L140" s="228"/>
      <c r="M140" s="228"/>
      <c r="N140" s="228"/>
      <c r="O140" s="228"/>
      <c r="P140" s="228"/>
      <c r="Q140" s="228"/>
      <c r="R140" s="232"/>
      <c r="T140" s="233"/>
      <c r="U140" s="228"/>
      <c r="V140" s="228"/>
      <c r="W140" s="228"/>
      <c r="X140" s="228"/>
      <c r="Y140" s="228"/>
      <c r="Z140" s="228"/>
      <c r="AA140" s="234"/>
      <c r="AT140" s="235" t="s">
        <v>155</v>
      </c>
      <c r="AU140" s="235" t="s">
        <v>102</v>
      </c>
      <c r="AV140" s="10" t="s">
        <v>37</v>
      </c>
      <c r="AW140" s="10" t="s">
        <v>36</v>
      </c>
      <c r="AX140" s="10" t="s">
        <v>79</v>
      </c>
      <c r="AY140" s="235" t="s">
        <v>147</v>
      </c>
    </row>
    <row r="141" spans="2:51" s="11" customFormat="1" ht="16.5" customHeight="1">
      <c r="B141" s="237"/>
      <c r="C141" s="238"/>
      <c r="D141" s="238"/>
      <c r="E141" s="239" t="s">
        <v>22</v>
      </c>
      <c r="F141" s="240" t="s">
        <v>168</v>
      </c>
      <c r="G141" s="238"/>
      <c r="H141" s="238"/>
      <c r="I141" s="238"/>
      <c r="J141" s="238"/>
      <c r="K141" s="241">
        <v>266.115</v>
      </c>
      <c r="L141" s="238"/>
      <c r="M141" s="238"/>
      <c r="N141" s="238"/>
      <c r="O141" s="238"/>
      <c r="P141" s="238"/>
      <c r="Q141" s="238"/>
      <c r="R141" s="242"/>
      <c r="T141" s="243"/>
      <c r="U141" s="238"/>
      <c r="V141" s="238"/>
      <c r="W141" s="238"/>
      <c r="X141" s="238"/>
      <c r="Y141" s="238"/>
      <c r="Z141" s="238"/>
      <c r="AA141" s="244"/>
      <c r="AT141" s="245" t="s">
        <v>155</v>
      </c>
      <c r="AU141" s="245" t="s">
        <v>102</v>
      </c>
      <c r="AV141" s="11" t="s">
        <v>102</v>
      </c>
      <c r="AW141" s="11" t="s">
        <v>36</v>
      </c>
      <c r="AX141" s="11" t="s">
        <v>79</v>
      </c>
      <c r="AY141" s="245" t="s">
        <v>147</v>
      </c>
    </row>
    <row r="142" spans="2:51" s="11" customFormat="1" ht="16.5" customHeight="1">
      <c r="B142" s="237"/>
      <c r="C142" s="238"/>
      <c r="D142" s="238"/>
      <c r="E142" s="239" t="s">
        <v>22</v>
      </c>
      <c r="F142" s="240" t="s">
        <v>169</v>
      </c>
      <c r="G142" s="238"/>
      <c r="H142" s="238"/>
      <c r="I142" s="238"/>
      <c r="J142" s="238"/>
      <c r="K142" s="241">
        <v>177.975</v>
      </c>
      <c r="L142" s="238"/>
      <c r="M142" s="238"/>
      <c r="N142" s="238"/>
      <c r="O142" s="238"/>
      <c r="P142" s="238"/>
      <c r="Q142" s="238"/>
      <c r="R142" s="242"/>
      <c r="T142" s="243"/>
      <c r="U142" s="238"/>
      <c r="V142" s="238"/>
      <c r="W142" s="238"/>
      <c r="X142" s="238"/>
      <c r="Y142" s="238"/>
      <c r="Z142" s="238"/>
      <c r="AA142" s="244"/>
      <c r="AT142" s="245" t="s">
        <v>155</v>
      </c>
      <c r="AU142" s="245" t="s">
        <v>102</v>
      </c>
      <c r="AV142" s="11" t="s">
        <v>102</v>
      </c>
      <c r="AW142" s="11" t="s">
        <v>36</v>
      </c>
      <c r="AX142" s="11" t="s">
        <v>79</v>
      </c>
      <c r="AY142" s="245" t="s">
        <v>147</v>
      </c>
    </row>
    <row r="143" spans="2:51" s="11" customFormat="1" ht="16.5" customHeight="1">
      <c r="B143" s="237"/>
      <c r="C143" s="238"/>
      <c r="D143" s="238"/>
      <c r="E143" s="239" t="s">
        <v>22</v>
      </c>
      <c r="F143" s="240" t="s">
        <v>170</v>
      </c>
      <c r="G143" s="238"/>
      <c r="H143" s="238"/>
      <c r="I143" s="238"/>
      <c r="J143" s="238"/>
      <c r="K143" s="241">
        <v>284.76</v>
      </c>
      <c r="L143" s="238"/>
      <c r="M143" s="238"/>
      <c r="N143" s="238"/>
      <c r="O143" s="238"/>
      <c r="P143" s="238"/>
      <c r="Q143" s="238"/>
      <c r="R143" s="242"/>
      <c r="T143" s="243"/>
      <c r="U143" s="238"/>
      <c r="V143" s="238"/>
      <c r="W143" s="238"/>
      <c r="X143" s="238"/>
      <c r="Y143" s="238"/>
      <c r="Z143" s="238"/>
      <c r="AA143" s="244"/>
      <c r="AT143" s="245" t="s">
        <v>155</v>
      </c>
      <c r="AU143" s="245" t="s">
        <v>102</v>
      </c>
      <c r="AV143" s="11" t="s">
        <v>102</v>
      </c>
      <c r="AW143" s="11" t="s">
        <v>36</v>
      </c>
      <c r="AX143" s="11" t="s">
        <v>79</v>
      </c>
      <c r="AY143" s="245" t="s">
        <v>147</v>
      </c>
    </row>
    <row r="144" spans="2:51" s="12" customFormat="1" ht="16.5" customHeight="1">
      <c r="B144" s="246"/>
      <c r="C144" s="247"/>
      <c r="D144" s="247"/>
      <c r="E144" s="248" t="s">
        <v>22</v>
      </c>
      <c r="F144" s="249" t="s">
        <v>171</v>
      </c>
      <c r="G144" s="247"/>
      <c r="H144" s="247"/>
      <c r="I144" s="247"/>
      <c r="J144" s="247"/>
      <c r="K144" s="250">
        <v>728.85</v>
      </c>
      <c r="L144" s="247"/>
      <c r="M144" s="247"/>
      <c r="N144" s="247"/>
      <c r="O144" s="247"/>
      <c r="P144" s="247"/>
      <c r="Q144" s="247"/>
      <c r="R144" s="251"/>
      <c r="T144" s="252"/>
      <c r="U144" s="247"/>
      <c r="V144" s="247"/>
      <c r="W144" s="247"/>
      <c r="X144" s="247"/>
      <c r="Y144" s="247"/>
      <c r="Z144" s="247"/>
      <c r="AA144" s="253"/>
      <c r="AT144" s="254" t="s">
        <v>155</v>
      </c>
      <c r="AU144" s="254" t="s">
        <v>102</v>
      </c>
      <c r="AV144" s="12" t="s">
        <v>152</v>
      </c>
      <c r="AW144" s="12" t="s">
        <v>36</v>
      </c>
      <c r="AX144" s="12" t="s">
        <v>37</v>
      </c>
      <c r="AY144" s="254" t="s">
        <v>147</v>
      </c>
    </row>
    <row r="145" spans="2:65" s="1" customFormat="1" ht="38.25" customHeight="1">
      <c r="B145" s="47"/>
      <c r="C145" s="216" t="s">
        <v>152</v>
      </c>
      <c r="D145" s="216" t="s">
        <v>148</v>
      </c>
      <c r="E145" s="217" t="s">
        <v>172</v>
      </c>
      <c r="F145" s="218" t="s">
        <v>173</v>
      </c>
      <c r="G145" s="218"/>
      <c r="H145" s="218"/>
      <c r="I145" s="218"/>
      <c r="J145" s="219" t="s">
        <v>151</v>
      </c>
      <c r="K145" s="220">
        <v>43731</v>
      </c>
      <c r="L145" s="221">
        <v>0</v>
      </c>
      <c r="M145" s="222"/>
      <c r="N145" s="223">
        <f>ROUND(L145*K145,1)</f>
        <v>0</v>
      </c>
      <c r="O145" s="223"/>
      <c r="P145" s="223"/>
      <c r="Q145" s="223"/>
      <c r="R145" s="49"/>
      <c r="T145" s="224" t="s">
        <v>22</v>
      </c>
      <c r="U145" s="57" t="s">
        <v>44</v>
      </c>
      <c r="V145" s="48"/>
      <c r="W145" s="225">
        <f>V145*K145</f>
        <v>0</v>
      </c>
      <c r="X145" s="225">
        <v>0</v>
      </c>
      <c r="Y145" s="225">
        <f>X145*K145</f>
        <v>0</v>
      </c>
      <c r="Z145" s="225">
        <v>0</v>
      </c>
      <c r="AA145" s="226">
        <f>Z145*K145</f>
        <v>0</v>
      </c>
      <c r="AR145" s="23" t="s">
        <v>152</v>
      </c>
      <c r="AT145" s="23" t="s">
        <v>148</v>
      </c>
      <c r="AU145" s="23" t="s">
        <v>102</v>
      </c>
      <c r="AY145" s="23" t="s">
        <v>147</v>
      </c>
      <c r="BE145" s="139">
        <f>IF(U145="základní",N145,0)</f>
        <v>0</v>
      </c>
      <c r="BF145" s="139">
        <f>IF(U145="snížená",N145,0)</f>
        <v>0</v>
      </c>
      <c r="BG145" s="139">
        <f>IF(U145="zákl. přenesená",N145,0)</f>
        <v>0</v>
      </c>
      <c r="BH145" s="139">
        <f>IF(U145="sníž. přenesená",N145,0)</f>
        <v>0</v>
      </c>
      <c r="BI145" s="139">
        <f>IF(U145="nulová",N145,0)</f>
        <v>0</v>
      </c>
      <c r="BJ145" s="23" t="s">
        <v>37</v>
      </c>
      <c r="BK145" s="139">
        <f>ROUND(L145*K145,1)</f>
        <v>0</v>
      </c>
      <c r="BL145" s="23" t="s">
        <v>152</v>
      </c>
      <c r="BM145" s="23" t="s">
        <v>174</v>
      </c>
    </row>
    <row r="146" spans="2:65" s="1" customFormat="1" ht="38.25" customHeight="1">
      <c r="B146" s="47"/>
      <c r="C146" s="216" t="s">
        <v>175</v>
      </c>
      <c r="D146" s="216" t="s">
        <v>148</v>
      </c>
      <c r="E146" s="217" t="s">
        <v>176</v>
      </c>
      <c r="F146" s="218" t="s">
        <v>177</v>
      </c>
      <c r="G146" s="218"/>
      <c r="H146" s="218"/>
      <c r="I146" s="218"/>
      <c r="J146" s="219" t="s">
        <v>151</v>
      </c>
      <c r="K146" s="220">
        <v>728.85</v>
      </c>
      <c r="L146" s="221">
        <v>0</v>
      </c>
      <c r="M146" s="222"/>
      <c r="N146" s="223">
        <f>ROUND(L146*K146,1)</f>
        <v>0</v>
      </c>
      <c r="O146" s="223"/>
      <c r="P146" s="223"/>
      <c r="Q146" s="223"/>
      <c r="R146" s="49"/>
      <c r="T146" s="224" t="s">
        <v>22</v>
      </c>
      <c r="U146" s="57" t="s">
        <v>44</v>
      </c>
      <c r="V146" s="48"/>
      <c r="W146" s="225">
        <f>V146*K146</f>
        <v>0</v>
      </c>
      <c r="X146" s="225">
        <v>0</v>
      </c>
      <c r="Y146" s="225">
        <f>X146*K146</f>
        <v>0</v>
      </c>
      <c r="Z146" s="225">
        <v>0</v>
      </c>
      <c r="AA146" s="226">
        <f>Z146*K146</f>
        <v>0</v>
      </c>
      <c r="AR146" s="23" t="s">
        <v>152</v>
      </c>
      <c r="AT146" s="23" t="s">
        <v>148</v>
      </c>
      <c r="AU146" s="23" t="s">
        <v>102</v>
      </c>
      <c r="AY146" s="23" t="s">
        <v>147</v>
      </c>
      <c r="BE146" s="139">
        <f>IF(U146="základní",N146,0)</f>
        <v>0</v>
      </c>
      <c r="BF146" s="139">
        <f>IF(U146="snížená",N146,0)</f>
        <v>0</v>
      </c>
      <c r="BG146" s="139">
        <f>IF(U146="zákl. přenesená",N146,0)</f>
        <v>0</v>
      </c>
      <c r="BH146" s="139">
        <f>IF(U146="sníž. přenesená",N146,0)</f>
        <v>0</v>
      </c>
      <c r="BI146" s="139">
        <f>IF(U146="nulová",N146,0)</f>
        <v>0</v>
      </c>
      <c r="BJ146" s="23" t="s">
        <v>37</v>
      </c>
      <c r="BK146" s="139">
        <f>ROUND(L146*K146,1)</f>
        <v>0</v>
      </c>
      <c r="BL146" s="23" t="s">
        <v>152</v>
      </c>
      <c r="BM146" s="23" t="s">
        <v>178</v>
      </c>
    </row>
    <row r="147" spans="2:65" s="1" customFormat="1" ht="25.5" customHeight="1">
      <c r="B147" s="47"/>
      <c r="C147" s="216" t="s">
        <v>179</v>
      </c>
      <c r="D147" s="216" t="s">
        <v>148</v>
      </c>
      <c r="E147" s="217" t="s">
        <v>180</v>
      </c>
      <c r="F147" s="218" t="s">
        <v>181</v>
      </c>
      <c r="G147" s="218"/>
      <c r="H147" s="218"/>
      <c r="I147" s="218"/>
      <c r="J147" s="219" t="s">
        <v>151</v>
      </c>
      <c r="K147" s="220">
        <v>728.85</v>
      </c>
      <c r="L147" s="221">
        <v>0</v>
      </c>
      <c r="M147" s="222"/>
      <c r="N147" s="223">
        <f>ROUND(L147*K147,1)</f>
        <v>0</v>
      </c>
      <c r="O147" s="223"/>
      <c r="P147" s="223"/>
      <c r="Q147" s="223"/>
      <c r="R147" s="49"/>
      <c r="T147" s="224" t="s">
        <v>22</v>
      </c>
      <c r="U147" s="57" t="s">
        <v>44</v>
      </c>
      <c r="V147" s="48"/>
      <c r="W147" s="225">
        <f>V147*K147</f>
        <v>0</v>
      </c>
      <c r="X147" s="225">
        <v>0</v>
      </c>
      <c r="Y147" s="225">
        <f>X147*K147</f>
        <v>0</v>
      </c>
      <c r="Z147" s="225">
        <v>0</v>
      </c>
      <c r="AA147" s="226">
        <f>Z147*K147</f>
        <v>0</v>
      </c>
      <c r="AR147" s="23" t="s">
        <v>152</v>
      </c>
      <c r="AT147" s="23" t="s">
        <v>148</v>
      </c>
      <c r="AU147" s="23" t="s">
        <v>102</v>
      </c>
      <c r="AY147" s="23" t="s">
        <v>147</v>
      </c>
      <c r="BE147" s="139">
        <f>IF(U147="základní",N147,0)</f>
        <v>0</v>
      </c>
      <c r="BF147" s="139">
        <f>IF(U147="snížená",N147,0)</f>
        <v>0</v>
      </c>
      <c r="BG147" s="139">
        <f>IF(U147="zákl. přenesená",N147,0)</f>
        <v>0</v>
      </c>
      <c r="BH147" s="139">
        <f>IF(U147="sníž. přenesená",N147,0)</f>
        <v>0</v>
      </c>
      <c r="BI147" s="139">
        <f>IF(U147="nulová",N147,0)</f>
        <v>0</v>
      </c>
      <c r="BJ147" s="23" t="s">
        <v>37</v>
      </c>
      <c r="BK147" s="139">
        <f>ROUND(L147*K147,1)</f>
        <v>0</v>
      </c>
      <c r="BL147" s="23" t="s">
        <v>152</v>
      </c>
      <c r="BM147" s="23" t="s">
        <v>182</v>
      </c>
    </row>
    <row r="148" spans="2:65" s="1" customFormat="1" ht="25.5" customHeight="1">
      <c r="B148" s="47"/>
      <c r="C148" s="216" t="s">
        <v>183</v>
      </c>
      <c r="D148" s="216" t="s">
        <v>148</v>
      </c>
      <c r="E148" s="217" t="s">
        <v>184</v>
      </c>
      <c r="F148" s="218" t="s">
        <v>185</v>
      </c>
      <c r="G148" s="218"/>
      <c r="H148" s="218"/>
      <c r="I148" s="218"/>
      <c r="J148" s="219" t="s">
        <v>151</v>
      </c>
      <c r="K148" s="220">
        <v>43731</v>
      </c>
      <c r="L148" s="221">
        <v>0</v>
      </c>
      <c r="M148" s="222"/>
      <c r="N148" s="223">
        <f>ROUND(L148*K148,1)</f>
        <v>0</v>
      </c>
      <c r="O148" s="223"/>
      <c r="P148" s="223"/>
      <c r="Q148" s="223"/>
      <c r="R148" s="49"/>
      <c r="T148" s="224" t="s">
        <v>22</v>
      </c>
      <c r="U148" s="57" t="s">
        <v>44</v>
      </c>
      <c r="V148" s="48"/>
      <c r="W148" s="225">
        <f>V148*K148</f>
        <v>0</v>
      </c>
      <c r="X148" s="225">
        <v>0</v>
      </c>
      <c r="Y148" s="225">
        <f>X148*K148</f>
        <v>0</v>
      </c>
      <c r="Z148" s="225">
        <v>0</v>
      </c>
      <c r="AA148" s="226">
        <f>Z148*K148</f>
        <v>0</v>
      </c>
      <c r="AR148" s="23" t="s">
        <v>152</v>
      </c>
      <c r="AT148" s="23" t="s">
        <v>148</v>
      </c>
      <c r="AU148" s="23" t="s">
        <v>102</v>
      </c>
      <c r="AY148" s="23" t="s">
        <v>147</v>
      </c>
      <c r="BE148" s="139">
        <f>IF(U148="základní",N148,0)</f>
        <v>0</v>
      </c>
      <c r="BF148" s="139">
        <f>IF(U148="snížená",N148,0)</f>
        <v>0</v>
      </c>
      <c r="BG148" s="139">
        <f>IF(U148="zákl. přenesená",N148,0)</f>
        <v>0</v>
      </c>
      <c r="BH148" s="139">
        <f>IF(U148="sníž. přenesená",N148,0)</f>
        <v>0</v>
      </c>
      <c r="BI148" s="139">
        <f>IF(U148="nulová",N148,0)</f>
        <v>0</v>
      </c>
      <c r="BJ148" s="23" t="s">
        <v>37</v>
      </c>
      <c r="BK148" s="139">
        <f>ROUND(L148*K148,1)</f>
        <v>0</v>
      </c>
      <c r="BL148" s="23" t="s">
        <v>152</v>
      </c>
      <c r="BM148" s="23" t="s">
        <v>186</v>
      </c>
    </row>
    <row r="149" spans="2:65" s="1" customFormat="1" ht="25.5" customHeight="1">
      <c r="B149" s="47"/>
      <c r="C149" s="216" t="s">
        <v>187</v>
      </c>
      <c r="D149" s="216" t="s">
        <v>148</v>
      </c>
      <c r="E149" s="217" t="s">
        <v>188</v>
      </c>
      <c r="F149" s="218" t="s">
        <v>189</v>
      </c>
      <c r="G149" s="218"/>
      <c r="H149" s="218"/>
      <c r="I149" s="218"/>
      <c r="J149" s="219" t="s">
        <v>151</v>
      </c>
      <c r="K149" s="220">
        <v>728.85</v>
      </c>
      <c r="L149" s="221">
        <v>0</v>
      </c>
      <c r="M149" s="222"/>
      <c r="N149" s="223">
        <f>ROUND(L149*K149,1)</f>
        <v>0</v>
      </c>
      <c r="O149" s="223"/>
      <c r="P149" s="223"/>
      <c r="Q149" s="223"/>
      <c r="R149" s="49"/>
      <c r="T149" s="224" t="s">
        <v>22</v>
      </c>
      <c r="U149" s="57" t="s">
        <v>44</v>
      </c>
      <c r="V149" s="48"/>
      <c r="W149" s="225">
        <f>V149*K149</f>
        <v>0</v>
      </c>
      <c r="X149" s="225">
        <v>0</v>
      </c>
      <c r="Y149" s="225">
        <f>X149*K149</f>
        <v>0</v>
      </c>
      <c r="Z149" s="225">
        <v>0</v>
      </c>
      <c r="AA149" s="226">
        <f>Z149*K149</f>
        <v>0</v>
      </c>
      <c r="AR149" s="23" t="s">
        <v>152</v>
      </c>
      <c r="AT149" s="23" t="s">
        <v>148</v>
      </c>
      <c r="AU149" s="23" t="s">
        <v>102</v>
      </c>
      <c r="AY149" s="23" t="s">
        <v>147</v>
      </c>
      <c r="BE149" s="139">
        <f>IF(U149="základní",N149,0)</f>
        <v>0</v>
      </c>
      <c r="BF149" s="139">
        <f>IF(U149="snížená",N149,0)</f>
        <v>0</v>
      </c>
      <c r="BG149" s="139">
        <f>IF(U149="zákl. přenesená",N149,0)</f>
        <v>0</v>
      </c>
      <c r="BH149" s="139">
        <f>IF(U149="sníž. přenesená",N149,0)</f>
        <v>0</v>
      </c>
      <c r="BI149" s="139">
        <f>IF(U149="nulová",N149,0)</f>
        <v>0</v>
      </c>
      <c r="BJ149" s="23" t="s">
        <v>37</v>
      </c>
      <c r="BK149" s="139">
        <f>ROUND(L149*K149,1)</f>
        <v>0</v>
      </c>
      <c r="BL149" s="23" t="s">
        <v>152</v>
      </c>
      <c r="BM149" s="23" t="s">
        <v>190</v>
      </c>
    </row>
    <row r="150" spans="2:65" s="1" customFormat="1" ht="25.5" customHeight="1">
      <c r="B150" s="47"/>
      <c r="C150" s="216" t="s">
        <v>191</v>
      </c>
      <c r="D150" s="216" t="s">
        <v>148</v>
      </c>
      <c r="E150" s="217" t="s">
        <v>192</v>
      </c>
      <c r="F150" s="218" t="s">
        <v>193</v>
      </c>
      <c r="G150" s="218"/>
      <c r="H150" s="218"/>
      <c r="I150" s="218"/>
      <c r="J150" s="219" t="s">
        <v>194</v>
      </c>
      <c r="K150" s="220">
        <v>2</v>
      </c>
      <c r="L150" s="221">
        <v>0</v>
      </c>
      <c r="M150" s="222"/>
      <c r="N150" s="223">
        <f>ROUND(L150*K150,1)</f>
        <v>0</v>
      </c>
      <c r="O150" s="223"/>
      <c r="P150" s="223"/>
      <c r="Q150" s="223"/>
      <c r="R150" s="49"/>
      <c r="T150" s="224" t="s">
        <v>22</v>
      </c>
      <c r="U150" s="57" t="s">
        <v>44</v>
      </c>
      <c r="V150" s="48"/>
      <c r="W150" s="225">
        <f>V150*K150</f>
        <v>0</v>
      </c>
      <c r="X150" s="225">
        <v>0</v>
      </c>
      <c r="Y150" s="225">
        <f>X150*K150</f>
        <v>0</v>
      </c>
      <c r="Z150" s="225">
        <v>0</v>
      </c>
      <c r="AA150" s="226">
        <f>Z150*K150</f>
        <v>0</v>
      </c>
      <c r="AR150" s="23" t="s">
        <v>152</v>
      </c>
      <c r="AT150" s="23" t="s">
        <v>148</v>
      </c>
      <c r="AU150" s="23" t="s">
        <v>102</v>
      </c>
      <c r="AY150" s="23" t="s">
        <v>147</v>
      </c>
      <c r="BE150" s="139">
        <f>IF(U150="základní",N150,0)</f>
        <v>0</v>
      </c>
      <c r="BF150" s="139">
        <f>IF(U150="snížená",N150,0)</f>
        <v>0</v>
      </c>
      <c r="BG150" s="139">
        <f>IF(U150="zákl. přenesená",N150,0)</f>
        <v>0</v>
      </c>
      <c r="BH150" s="139">
        <f>IF(U150="sníž. přenesená",N150,0)</f>
        <v>0</v>
      </c>
      <c r="BI150" s="139">
        <f>IF(U150="nulová",N150,0)</f>
        <v>0</v>
      </c>
      <c r="BJ150" s="23" t="s">
        <v>37</v>
      </c>
      <c r="BK150" s="139">
        <f>ROUND(L150*K150,1)</f>
        <v>0</v>
      </c>
      <c r="BL150" s="23" t="s">
        <v>152</v>
      </c>
      <c r="BM150" s="23" t="s">
        <v>195</v>
      </c>
    </row>
    <row r="151" spans="2:65" s="1" customFormat="1" ht="25.5" customHeight="1">
      <c r="B151" s="47"/>
      <c r="C151" s="216" t="s">
        <v>196</v>
      </c>
      <c r="D151" s="216" t="s">
        <v>148</v>
      </c>
      <c r="E151" s="217" t="s">
        <v>197</v>
      </c>
      <c r="F151" s="218" t="s">
        <v>198</v>
      </c>
      <c r="G151" s="218"/>
      <c r="H151" s="218"/>
      <c r="I151" s="218"/>
      <c r="J151" s="219" t="s">
        <v>194</v>
      </c>
      <c r="K151" s="220">
        <v>120</v>
      </c>
      <c r="L151" s="221">
        <v>0</v>
      </c>
      <c r="M151" s="222"/>
      <c r="N151" s="223">
        <f>ROUND(L151*K151,1)</f>
        <v>0</v>
      </c>
      <c r="O151" s="223"/>
      <c r="P151" s="223"/>
      <c r="Q151" s="223"/>
      <c r="R151" s="49"/>
      <c r="T151" s="224" t="s">
        <v>22</v>
      </c>
      <c r="U151" s="57" t="s">
        <v>44</v>
      </c>
      <c r="V151" s="48"/>
      <c r="W151" s="225">
        <f>V151*K151</f>
        <v>0</v>
      </c>
      <c r="X151" s="225">
        <v>0</v>
      </c>
      <c r="Y151" s="225">
        <f>X151*K151</f>
        <v>0</v>
      </c>
      <c r="Z151" s="225">
        <v>0</v>
      </c>
      <c r="AA151" s="226">
        <f>Z151*K151</f>
        <v>0</v>
      </c>
      <c r="AR151" s="23" t="s">
        <v>152</v>
      </c>
      <c r="AT151" s="23" t="s">
        <v>148</v>
      </c>
      <c r="AU151" s="23" t="s">
        <v>102</v>
      </c>
      <c r="AY151" s="23" t="s">
        <v>147</v>
      </c>
      <c r="BE151" s="139">
        <f>IF(U151="základní",N151,0)</f>
        <v>0</v>
      </c>
      <c r="BF151" s="139">
        <f>IF(U151="snížená",N151,0)</f>
        <v>0</v>
      </c>
      <c r="BG151" s="139">
        <f>IF(U151="zákl. přenesená",N151,0)</f>
        <v>0</v>
      </c>
      <c r="BH151" s="139">
        <f>IF(U151="sníž. přenesená",N151,0)</f>
        <v>0</v>
      </c>
      <c r="BI151" s="139">
        <f>IF(U151="nulová",N151,0)</f>
        <v>0</v>
      </c>
      <c r="BJ151" s="23" t="s">
        <v>37</v>
      </c>
      <c r="BK151" s="139">
        <f>ROUND(L151*K151,1)</f>
        <v>0</v>
      </c>
      <c r="BL151" s="23" t="s">
        <v>152</v>
      </c>
      <c r="BM151" s="23" t="s">
        <v>199</v>
      </c>
    </row>
    <row r="152" spans="2:65" s="1" customFormat="1" ht="25.5" customHeight="1">
      <c r="B152" s="47"/>
      <c r="C152" s="216" t="s">
        <v>200</v>
      </c>
      <c r="D152" s="216" t="s">
        <v>148</v>
      </c>
      <c r="E152" s="217" t="s">
        <v>201</v>
      </c>
      <c r="F152" s="218" t="s">
        <v>202</v>
      </c>
      <c r="G152" s="218"/>
      <c r="H152" s="218"/>
      <c r="I152" s="218"/>
      <c r="J152" s="219" t="s">
        <v>194</v>
      </c>
      <c r="K152" s="220">
        <v>2</v>
      </c>
      <c r="L152" s="221">
        <v>0</v>
      </c>
      <c r="M152" s="222"/>
      <c r="N152" s="223">
        <f>ROUND(L152*K152,1)</f>
        <v>0</v>
      </c>
      <c r="O152" s="223"/>
      <c r="P152" s="223"/>
      <c r="Q152" s="223"/>
      <c r="R152" s="49"/>
      <c r="T152" s="224" t="s">
        <v>22</v>
      </c>
      <c r="U152" s="57" t="s">
        <v>44</v>
      </c>
      <c r="V152" s="48"/>
      <c r="W152" s="225">
        <f>V152*K152</f>
        <v>0</v>
      </c>
      <c r="X152" s="225">
        <v>0</v>
      </c>
      <c r="Y152" s="225">
        <f>X152*K152</f>
        <v>0</v>
      </c>
      <c r="Z152" s="225">
        <v>0</v>
      </c>
      <c r="AA152" s="226">
        <f>Z152*K152</f>
        <v>0</v>
      </c>
      <c r="AR152" s="23" t="s">
        <v>152</v>
      </c>
      <c r="AT152" s="23" t="s">
        <v>148</v>
      </c>
      <c r="AU152" s="23" t="s">
        <v>102</v>
      </c>
      <c r="AY152" s="23" t="s">
        <v>147</v>
      </c>
      <c r="BE152" s="139">
        <f>IF(U152="základní",N152,0)</f>
        <v>0</v>
      </c>
      <c r="BF152" s="139">
        <f>IF(U152="snížená",N152,0)</f>
        <v>0</v>
      </c>
      <c r="BG152" s="139">
        <f>IF(U152="zákl. přenesená",N152,0)</f>
        <v>0</v>
      </c>
      <c r="BH152" s="139">
        <f>IF(U152="sníž. přenesená",N152,0)</f>
        <v>0</v>
      </c>
      <c r="BI152" s="139">
        <f>IF(U152="nulová",N152,0)</f>
        <v>0</v>
      </c>
      <c r="BJ152" s="23" t="s">
        <v>37</v>
      </c>
      <c r="BK152" s="139">
        <f>ROUND(L152*K152,1)</f>
        <v>0</v>
      </c>
      <c r="BL152" s="23" t="s">
        <v>152</v>
      </c>
      <c r="BM152" s="23" t="s">
        <v>203</v>
      </c>
    </row>
    <row r="153" spans="2:65" s="1" customFormat="1" ht="25.5" customHeight="1">
      <c r="B153" s="47"/>
      <c r="C153" s="216" t="s">
        <v>204</v>
      </c>
      <c r="D153" s="216" t="s">
        <v>148</v>
      </c>
      <c r="E153" s="217" t="s">
        <v>205</v>
      </c>
      <c r="F153" s="218" t="s">
        <v>206</v>
      </c>
      <c r="G153" s="218"/>
      <c r="H153" s="218"/>
      <c r="I153" s="218"/>
      <c r="J153" s="219" t="s">
        <v>151</v>
      </c>
      <c r="K153" s="220">
        <v>42</v>
      </c>
      <c r="L153" s="221">
        <v>0</v>
      </c>
      <c r="M153" s="222"/>
      <c r="N153" s="223">
        <f>ROUND(L153*K153,1)</f>
        <v>0</v>
      </c>
      <c r="O153" s="223"/>
      <c r="P153" s="223"/>
      <c r="Q153" s="223"/>
      <c r="R153" s="49"/>
      <c r="T153" s="224" t="s">
        <v>22</v>
      </c>
      <c r="U153" s="57" t="s">
        <v>44</v>
      </c>
      <c r="V153" s="48"/>
      <c r="W153" s="225">
        <f>V153*K153</f>
        <v>0</v>
      </c>
      <c r="X153" s="225">
        <v>0</v>
      </c>
      <c r="Y153" s="225">
        <f>X153*K153</f>
        <v>0</v>
      </c>
      <c r="Z153" s="225">
        <v>0</v>
      </c>
      <c r="AA153" s="226">
        <f>Z153*K153</f>
        <v>0</v>
      </c>
      <c r="AR153" s="23" t="s">
        <v>152</v>
      </c>
      <c r="AT153" s="23" t="s">
        <v>148</v>
      </c>
      <c r="AU153" s="23" t="s">
        <v>102</v>
      </c>
      <c r="AY153" s="23" t="s">
        <v>147</v>
      </c>
      <c r="BE153" s="139">
        <f>IF(U153="základní",N153,0)</f>
        <v>0</v>
      </c>
      <c r="BF153" s="139">
        <f>IF(U153="snížená",N153,0)</f>
        <v>0</v>
      </c>
      <c r="BG153" s="139">
        <f>IF(U153="zákl. přenesená",N153,0)</f>
        <v>0</v>
      </c>
      <c r="BH153" s="139">
        <f>IF(U153="sníž. přenesená",N153,0)</f>
        <v>0</v>
      </c>
      <c r="BI153" s="139">
        <f>IF(U153="nulová",N153,0)</f>
        <v>0</v>
      </c>
      <c r="BJ153" s="23" t="s">
        <v>37</v>
      </c>
      <c r="BK153" s="139">
        <f>ROUND(L153*K153,1)</f>
        <v>0</v>
      </c>
      <c r="BL153" s="23" t="s">
        <v>152</v>
      </c>
      <c r="BM153" s="23" t="s">
        <v>207</v>
      </c>
    </row>
    <row r="154" spans="2:51" s="10" customFormat="1" ht="16.5" customHeight="1">
      <c r="B154" s="227"/>
      <c r="C154" s="228"/>
      <c r="D154" s="228"/>
      <c r="E154" s="229" t="s">
        <v>22</v>
      </c>
      <c r="F154" s="230" t="s">
        <v>208</v>
      </c>
      <c r="G154" s="231"/>
      <c r="H154" s="231"/>
      <c r="I154" s="231"/>
      <c r="J154" s="228"/>
      <c r="K154" s="229" t="s">
        <v>22</v>
      </c>
      <c r="L154" s="228"/>
      <c r="M154" s="228"/>
      <c r="N154" s="228"/>
      <c r="O154" s="228"/>
      <c r="P154" s="228"/>
      <c r="Q154" s="228"/>
      <c r="R154" s="232"/>
      <c r="T154" s="233"/>
      <c r="U154" s="228"/>
      <c r="V154" s="228"/>
      <c r="W154" s="228"/>
      <c r="X154" s="228"/>
      <c r="Y154" s="228"/>
      <c r="Z154" s="228"/>
      <c r="AA154" s="234"/>
      <c r="AT154" s="235" t="s">
        <v>155</v>
      </c>
      <c r="AU154" s="235" t="s">
        <v>102</v>
      </c>
      <c r="AV154" s="10" t="s">
        <v>37</v>
      </c>
      <c r="AW154" s="10" t="s">
        <v>36</v>
      </c>
      <c r="AX154" s="10" t="s">
        <v>79</v>
      </c>
      <c r="AY154" s="235" t="s">
        <v>147</v>
      </c>
    </row>
    <row r="155" spans="2:51" s="10" customFormat="1" ht="16.5" customHeight="1">
      <c r="B155" s="227"/>
      <c r="C155" s="228"/>
      <c r="D155" s="228"/>
      <c r="E155" s="229" t="s">
        <v>22</v>
      </c>
      <c r="F155" s="236" t="s">
        <v>209</v>
      </c>
      <c r="G155" s="228"/>
      <c r="H155" s="228"/>
      <c r="I155" s="228"/>
      <c r="J155" s="228"/>
      <c r="K155" s="229" t="s">
        <v>22</v>
      </c>
      <c r="L155" s="228"/>
      <c r="M155" s="228"/>
      <c r="N155" s="228"/>
      <c r="O155" s="228"/>
      <c r="P155" s="228"/>
      <c r="Q155" s="228"/>
      <c r="R155" s="232"/>
      <c r="T155" s="233"/>
      <c r="U155" s="228"/>
      <c r="V155" s="228"/>
      <c r="W155" s="228"/>
      <c r="X155" s="228"/>
      <c r="Y155" s="228"/>
      <c r="Z155" s="228"/>
      <c r="AA155" s="234"/>
      <c r="AT155" s="235" t="s">
        <v>155</v>
      </c>
      <c r="AU155" s="235" t="s">
        <v>102</v>
      </c>
      <c r="AV155" s="10" t="s">
        <v>37</v>
      </c>
      <c r="AW155" s="10" t="s">
        <v>36</v>
      </c>
      <c r="AX155" s="10" t="s">
        <v>79</v>
      </c>
      <c r="AY155" s="235" t="s">
        <v>147</v>
      </c>
    </row>
    <row r="156" spans="2:51" s="11" customFormat="1" ht="16.5" customHeight="1">
      <c r="B156" s="237"/>
      <c r="C156" s="238"/>
      <c r="D156" s="238"/>
      <c r="E156" s="239" t="s">
        <v>22</v>
      </c>
      <c r="F156" s="240" t="s">
        <v>157</v>
      </c>
      <c r="G156" s="238"/>
      <c r="H156" s="238"/>
      <c r="I156" s="238"/>
      <c r="J156" s="238"/>
      <c r="K156" s="241">
        <v>20</v>
      </c>
      <c r="L156" s="238"/>
      <c r="M156" s="238"/>
      <c r="N156" s="238"/>
      <c r="O156" s="238"/>
      <c r="P156" s="238"/>
      <c r="Q156" s="238"/>
      <c r="R156" s="242"/>
      <c r="T156" s="243"/>
      <c r="U156" s="238"/>
      <c r="V156" s="238"/>
      <c r="W156" s="238"/>
      <c r="X156" s="238"/>
      <c r="Y156" s="238"/>
      <c r="Z156" s="238"/>
      <c r="AA156" s="244"/>
      <c r="AT156" s="245" t="s">
        <v>155</v>
      </c>
      <c r="AU156" s="245" t="s">
        <v>102</v>
      </c>
      <c r="AV156" s="11" t="s">
        <v>102</v>
      </c>
      <c r="AW156" s="11" t="s">
        <v>36</v>
      </c>
      <c r="AX156" s="11" t="s">
        <v>79</v>
      </c>
      <c r="AY156" s="245" t="s">
        <v>147</v>
      </c>
    </row>
    <row r="157" spans="2:51" s="10" customFormat="1" ht="16.5" customHeight="1">
      <c r="B157" s="227"/>
      <c r="C157" s="228"/>
      <c r="D157" s="228"/>
      <c r="E157" s="229" t="s">
        <v>22</v>
      </c>
      <c r="F157" s="236" t="s">
        <v>210</v>
      </c>
      <c r="G157" s="228"/>
      <c r="H157" s="228"/>
      <c r="I157" s="228"/>
      <c r="J157" s="228"/>
      <c r="K157" s="229" t="s">
        <v>22</v>
      </c>
      <c r="L157" s="228"/>
      <c r="M157" s="228"/>
      <c r="N157" s="228"/>
      <c r="O157" s="228"/>
      <c r="P157" s="228"/>
      <c r="Q157" s="228"/>
      <c r="R157" s="232"/>
      <c r="T157" s="233"/>
      <c r="U157" s="228"/>
      <c r="V157" s="228"/>
      <c r="W157" s="228"/>
      <c r="X157" s="228"/>
      <c r="Y157" s="228"/>
      <c r="Z157" s="228"/>
      <c r="AA157" s="234"/>
      <c r="AT157" s="235" t="s">
        <v>155</v>
      </c>
      <c r="AU157" s="235" t="s">
        <v>102</v>
      </c>
      <c r="AV157" s="10" t="s">
        <v>37</v>
      </c>
      <c r="AW157" s="10" t="s">
        <v>36</v>
      </c>
      <c r="AX157" s="10" t="s">
        <v>79</v>
      </c>
      <c r="AY157" s="235" t="s">
        <v>147</v>
      </c>
    </row>
    <row r="158" spans="2:51" s="11" customFormat="1" ht="16.5" customHeight="1">
      <c r="B158" s="237"/>
      <c r="C158" s="238"/>
      <c r="D158" s="238"/>
      <c r="E158" s="239" t="s">
        <v>22</v>
      </c>
      <c r="F158" s="240" t="s">
        <v>162</v>
      </c>
      <c r="G158" s="238"/>
      <c r="H158" s="238"/>
      <c r="I158" s="238"/>
      <c r="J158" s="238"/>
      <c r="K158" s="241">
        <v>22</v>
      </c>
      <c r="L158" s="238"/>
      <c r="M158" s="238"/>
      <c r="N158" s="238"/>
      <c r="O158" s="238"/>
      <c r="P158" s="238"/>
      <c r="Q158" s="238"/>
      <c r="R158" s="242"/>
      <c r="T158" s="243"/>
      <c r="U158" s="238"/>
      <c r="V158" s="238"/>
      <c r="W158" s="238"/>
      <c r="X158" s="238"/>
      <c r="Y158" s="238"/>
      <c r="Z158" s="238"/>
      <c r="AA158" s="244"/>
      <c r="AT158" s="245" t="s">
        <v>155</v>
      </c>
      <c r="AU158" s="245" t="s">
        <v>102</v>
      </c>
      <c r="AV158" s="11" t="s">
        <v>102</v>
      </c>
      <c r="AW158" s="11" t="s">
        <v>36</v>
      </c>
      <c r="AX158" s="11" t="s">
        <v>79</v>
      </c>
      <c r="AY158" s="245" t="s">
        <v>147</v>
      </c>
    </row>
    <row r="159" spans="2:51" s="12" customFormat="1" ht="16.5" customHeight="1">
      <c r="B159" s="246"/>
      <c r="C159" s="247"/>
      <c r="D159" s="247"/>
      <c r="E159" s="248" t="s">
        <v>22</v>
      </c>
      <c r="F159" s="249" t="s">
        <v>171</v>
      </c>
      <c r="G159" s="247"/>
      <c r="H159" s="247"/>
      <c r="I159" s="247"/>
      <c r="J159" s="247"/>
      <c r="K159" s="250">
        <v>42</v>
      </c>
      <c r="L159" s="247"/>
      <c r="M159" s="247"/>
      <c r="N159" s="247"/>
      <c r="O159" s="247"/>
      <c r="P159" s="247"/>
      <c r="Q159" s="247"/>
      <c r="R159" s="251"/>
      <c r="T159" s="252"/>
      <c r="U159" s="247"/>
      <c r="V159" s="247"/>
      <c r="W159" s="247"/>
      <c r="X159" s="247"/>
      <c r="Y159" s="247"/>
      <c r="Z159" s="247"/>
      <c r="AA159" s="253"/>
      <c r="AT159" s="254" t="s">
        <v>155</v>
      </c>
      <c r="AU159" s="254" t="s">
        <v>102</v>
      </c>
      <c r="AV159" s="12" t="s">
        <v>152</v>
      </c>
      <c r="AW159" s="12" t="s">
        <v>36</v>
      </c>
      <c r="AX159" s="12" t="s">
        <v>37</v>
      </c>
      <c r="AY159" s="254" t="s">
        <v>147</v>
      </c>
    </row>
    <row r="160" spans="2:63" s="9" customFormat="1" ht="29.85" customHeight="1">
      <c r="B160" s="202"/>
      <c r="C160" s="203"/>
      <c r="D160" s="213" t="s">
        <v>115</v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4">
        <f>BK160</f>
        <v>0</v>
      </c>
      <c r="O160" s="215"/>
      <c r="P160" s="215"/>
      <c r="Q160" s="215"/>
      <c r="R160" s="206"/>
      <c r="T160" s="207"/>
      <c r="U160" s="203"/>
      <c r="V160" s="203"/>
      <c r="W160" s="208">
        <f>SUM(W161:W165)</f>
        <v>0</v>
      </c>
      <c r="X160" s="203"/>
      <c r="Y160" s="208">
        <f>SUM(Y161:Y165)</f>
        <v>0</v>
      </c>
      <c r="Z160" s="203"/>
      <c r="AA160" s="209">
        <f>SUM(AA161:AA165)</f>
        <v>0</v>
      </c>
      <c r="AR160" s="210" t="s">
        <v>37</v>
      </c>
      <c r="AT160" s="211" t="s">
        <v>78</v>
      </c>
      <c r="AU160" s="211" t="s">
        <v>37</v>
      </c>
      <c r="AY160" s="210" t="s">
        <v>147</v>
      </c>
      <c r="BK160" s="212">
        <f>SUM(BK161:BK165)</f>
        <v>0</v>
      </c>
    </row>
    <row r="161" spans="2:65" s="1" customFormat="1" ht="16.5" customHeight="1">
      <c r="B161" s="47"/>
      <c r="C161" s="216" t="s">
        <v>211</v>
      </c>
      <c r="D161" s="216" t="s">
        <v>148</v>
      </c>
      <c r="E161" s="217" t="s">
        <v>212</v>
      </c>
      <c r="F161" s="218" t="s">
        <v>213</v>
      </c>
      <c r="G161" s="218"/>
      <c r="H161" s="218"/>
      <c r="I161" s="218"/>
      <c r="J161" s="219" t="s">
        <v>214</v>
      </c>
      <c r="K161" s="220">
        <v>6.224</v>
      </c>
      <c r="L161" s="221">
        <v>0</v>
      </c>
      <c r="M161" s="222"/>
      <c r="N161" s="223">
        <f>ROUND(L161*K161,1)</f>
        <v>0</v>
      </c>
      <c r="O161" s="223"/>
      <c r="P161" s="223"/>
      <c r="Q161" s="223"/>
      <c r="R161" s="49"/>
      <c r="T161" s="224" t="s">
        <v>22</v>
      </c>
      <c r="U161" s="57" t="s">
        <v>44</v>
      </c>
      <c r="V161" s="48"/>
      <c r="W161" s="225">
        <f>V161*K161</f>
        <v>0</v>
      </c>
      <c r="X161" s="225">
        <v>0</v>
      </c>
      <c r="Y161" s="225">
        <f>X161*K161</f>
        <v>0</v>
      </c>
      <c r="Z161" s="225">
        <v>0</v>
      </c>
      <c r="AA161" s="226">
        <f>Z161*K161</f>
        <v>0</v>
      </c>
      <c r="AR161" s="23" t="s">
        <v>152</v>
      </c>
      <c r="AT161" s="23" t="s">
        <v>148</v>
      </c>
      <c r="AU161" s="23" t="s">
        <v>102</v>
      </c>
      <c r="AY161" s="23" t="s">
        <v>147</v>
      </c>
      <c r="BE161" s="139">
        <f>IF(U161="základní",N161,0)</f>
        <v>0</v>
      </c>
      <c r="BF161" s="139">
        <f>IF(U161="snížená",N161,0)</f>
        <v>0</v>
      </c>
      <c r="BG161" s="139">
        <f>IF(U161="zákl. přenesená",N161,0)</f>
        <v>0</v>
      </c>
      <c r="BH161" s="139">
        <f>IF(U161="sníž. přenesená",N161,0)</f>
        <v>0</v>
      </c>
      <c r="BI161" s="139">
        <f>IF(U161="nulová",N161,0)</f>
        <v>0</v>
      </c>
      <c r="BJ161" s="23" t="s">
        <v>37</v>
      </c>
      <c r="BK161" s="139">
        <f>ROUND(L161*K161,1)</f>
        <v>0</v>
      </c>
      <c r="BL161" s="23" t="s">
        <v>152</v>
      </c>
      <c r="BM161" s="23" t="s">
        <v>215</v>
      </c>
    </row>
    <row r="162" spans="2:65" s="1" customFormat="1" ht="38.25" customHeight="1">
      <c r="B162" s="47"/>
      <c r="C162" s="216" t="s">
        <v>216</v>
      </c>
      <c r="D162" s="216" t="s">
        <v>148</v>
      </c>
      <c r="E162" s="217" t="s">
        <v>217</v>
      </c>
      <c r="F162" s="218" t="s">
        <v>218</v>
      </c>
      <c r="G162" s="218"/>
      <c r="H162" s="218"/>
      <c r="I162" s="218"/>
      <c r="J162" s="219" t="s">
        <v>214</v>
      </c>
      <c r="K162" s="220">
        <v>6.224</v>
      </c>
      <c r="L162" s="221">
        <v>0</v>
      </c>
      <c r="M162" s="222"/>
      <c r="N162" s="223">
        <f>ROUND(L162*K162,1)</f>
        <v>0</v>
      </c>
      <c r="O162" s="223"/>
      <c r="P162" s="223"/>
      <c r="Q162" s="223"/>
      <c r="R162" s="49"/>
      <c r="T162" s="224" t="s">
        <v>22</v>
      </c>
      <c r="U162" s="57" t="s">
        <v>44</v>
      </c>
      <c r="V162" s="48"/>
      <c r="W162" s="225">
        <f>V162*K162</f>
        <v>0</v>
      </c>
      <c r="X162" s="225">
        <v>0</v>
      </c>
      <c r="Y162" s="225">
        <f>X162*K162</f>
        <v>0</v>
      </c>
      <c r="Z162" s="225">
        <v>0</v>
      </c>
      <c r="AA162" s="226">
        <f>Z162*K162</f>
        <v>0</v>
      </c>
      <c r="AR162" s="23" t="s">
        <v>152</v>
      </c>
      <c r="AT162" s="23" t="s">
        <v>148</v>
      </c>
      <c r="AU162" s="23" t="s">
        <v>102</v>
      </c>
      <c r="AY162" s="23" t="s">
        <v>147</v>
      </c>
      <c r="BE162" s="139">
        <f>IF(U162="základní",N162,0)</f>
        <v>0</v>
      </c>
      <c r="BF162" s="139">
        <f>IF(U162="snížená",N162,0)</f>
        <v>0</v>
      </c>
      <c r="BG162" s="139">
        <f>IF(U162="zákl. přenesená",N162,0)</f>
        <v>0</v>
      </c>
      <c r="BH162" s="139">
        <f>IF(U162="sníž. přenesená",N162,0)</f>
        <v>0</v>
      </c>
      <c r="BI162" s="139">
        <f>IF(U162="nulová",N162,0)</f>
        <v>0</v>
      </c>
      <c r="BJ162" s="23" t="s">
        <v>37</v>
      </c>
      <c r="BK162" s="139">
        <f>ROUND(L162*K162,1)</f>
        <v>0</v>
      </c>
      <c r="BL162" s="23" t="s">
        <v>152</v>
      </c>
      <c r="BM162" s="23" t="s">
        <v>219</v>
      </c>
    </row>
    <row r="163" spans="2:65" s="1" customFormat="1" ht="38.25" customHeight="1">
      <c r="B163" s="47"/>
      <c r="C163" s="216" t="s">
        <v>11</v>
      </c>
      <c r="D163" s="216" t="s">
        <v>148</v>
      </c>
      <c r="E163" s="217" t="s">
        <v>220</v>
      </c>
      <c r="F163" s="218" t="s">
        <v>221</v>
      </c>
      <c r="G163" s="218"/>
      <c r="H163" s="218"/>
      <c r="I163" s="218"/>
      <c r="J163" s="219" t="s">
        <v>214</v>
      </c>
      <c r="K163" s="220">
        <v>6.224</v>
      </c>
      <c r="L163" s="221">
        <v>0</v>
      </c>
      <c r="M163" s="222"/>
      <c r="N163" s="223">
        <f>ROUND(L163*K163,1)</f>
        <v>0</v>
      </c>
      <c r="O163" s="223"/>
      <c r="P163" s="223"/>
      <c r="Q163" s="223"/>
      <c r="R163" s="49"/>
      <c r="T163" s="224" t="s">
        <v>22</v>
      </c>
      <c r="U163" s="57" t="s">
        <v>44</v>
      </c>
      <c r="V163" s="48"/>
      <c r="W163" s="225">
        <f>V163*K163</f>
        <v>0</v>
      </c>
      <c r="X163" s="225">
        <v>0</v>
      </c>
      <c r="Y163" s="225">
        <f>X163*K163</f>
        <v>0</v>
      </c>
      <c r="Z163" s="225">
        <v>0</v>
      </c>
      <c r="AA163" s="226">
        <f>Z163*K163</f>
        <v>0</v>
      </c>
      <c r="AR163" s="23" t="s">
        <v>152</v>
      </c>
      <c r="AT163" s="23" t="s">
        <v>148</v>
      </c>
      <c r="AU163" s="23" t="s">
        <v>102</v>
      </c>
      <c r="AY163" s="23" t="s">
        <v>147</v>
      </c>
      <c r="BE163" s="139">
        <f>IF(U163="základní",N163,0)</f>
        <v>0</v>
      </c>
      <c r="BF163" s="139">
        <f>IF(U163="snížená",N163,0)</f>
        <v>0</v>
      </c>
      <c r="BG163" s="139">
        <f>IF(U163="zákl. přenesená",N163,0)</f>
        <v>0</v>
      </c>
      <c r="BH163" s="139">
        <f>IF(U163="sníž. přenesená",N163,0)</f>
        <v>0</v>
      </c>
      <c r="BI163" s="139">
        <f>IF(U163="nulová",N163,0)</f>
        <v>0</v>
      </c>
      <c r="BJ163" s="23" t="s">
        <v>37</v>
      </c>
      <c r="BK163" s="139">
        <f>ROUND(L163*K163,1)</f>
        <v>0</v>
      </c>
      <c r="BL163" s="23" t="s">
        <v>152</v>
      </c>
      <c r="BM163" s="23" t="s">
        <v>222</v>
      </c>
    </row>
    <row r="164" spans="2:65" s="1" customFormat="1" ht="38.25" customHeight="1">
      <c r="B164" s="47"/>
      <c r="C164" s="216" t="s">
        <v>223</v>
      </c>
      <c r="D164" s="216" t="s">
        <v>148</v>
      </c>
      <c r="E164" s="217" t="s">
        <v>224</v>
      </c>
      <c r="F164" s="218" t="s">
        <v>225</v>
      </c>
      <c r="G164" s="218"/>
      <c r="H164" s="218"/>
      <c r="I164" s="218"/>
      <c r="J164" s="219" t="s">
        <v>214</v>
      </c>
      <c r="K164" s="220">
        <v>62.24</v>
      </c>
      <c r="L164" s="221">
        <v>0</v>
      </c>
      <c r="M164" s="222"/>
      <c r="N164" s="223">
        <f>ROUND(L164*K164,1)</f>
        <v>0</v>
      </c>
      <c r="O164" s="223"/>
      <c r="P164" s="223"/>
      <c r="Q164" s="223"/>
      <c r="R164" s="49"/>
      <c r="T164" s="224" t="s">
        <v>22</v>
      </c>
      <c r="U164" s="57" t="s">
        <v>44</v>
      </c>
      <c r="V164" s="48"/>
      <c r="W164" s="225">
        <f>V164*K164</f>
        <v>0</v>
      </c>
      <c r="X164" s="225">
        <v>0</v>
      </c>
      <c r="Y164" s="225">
        <f>X164*K164</f>
        <v>0</v>
      </c>
      <c r="Z164" s="225">
        <v>0</v>
      </c>
      <c r="AA164" s="226">
        <f>Z164*K164</f>
        <v>0</v>
      </c>
      <c r="AR164" s="23" t="s">
        <v>152</v>
      </c>
      <c r="AT164" s="23" t="s">
        <v>148</v>
      </c>
      <c r="AU164" s="23" t="s">
        <v>102</v>
      </c>
      <c r="AY164" s="23" t="s">
        <v>147</v>
      </c>
      <c r="BE164" s="139">
        <f>IF(U164="základní",N164,0)</f>
        <v>0</v>
      </c>
      <c r="BF164" s="139">
        <f>IF(U164="snížená",N164,0)</f>
        <v>0</v>
      </c>
      <c r="BG164" s="139">
        <f>IF(U164="zákl. přenesená",N164,0)</f>
        <v>0</v>
      </c>
      <c r="BH164" s="139">
        <f>IF(U164="sníž. přenesená",N164,0)</f>
        <v>0</v>
      </c>
      <c r="BI164" s="139">
        <f>IF(U164="nulová",N164,0)</f>
        <v>0</v>
      </c>
      <c r="BJ164" s="23" t="s">
        <v>37</v>
      </c>
      <c r="BK164" s="139">
        <f>ROUND(L164*K164,1)</f>
        <v>0</v>
      </c>
      <c r="BL164" s="23" t="s">
        <v>152</v>
      </c>
      <c r="BM164" s="23" t="s">
        <v>226</v>
      </c>
    </row>
    <row r="165" spans="2:65" s="1" customFormat="1" ht="38.25" customHeight="1">
      <c r="B165" s="47"/>
      <c r="C165" s="216" t="s">
        <v>227</v>
      </c>
      <c r="D165" s="216" t="s">
        <v>148</v>
      </c>
      <c r="E165" s="217" t="s">
        <v>228</v>
      </c>
      <c r="F165" s="218" t="s">
        <v>229</v>
      </c>
      <c r="G165" s="218"/>
      <c r="H165" s="218"/>
      <c r="I165" s="218"/>
      <c r="J165" s="219" t="s">
        <v>214</v>
      </c>
      <c r="K165" s="220">
        <v>6.224</v>
      </c>
      <c r="L165" s="221">
        <v>0</v>
      </c>
      <c r="M165" s="222"/>
      <c r="N165" s="223">
        <f>ROUND(L165*K165,1)</f>
        <v>0</v>
      </c>
      <c r="O165" s="223"/>
      <c r="P165" s="223"/>
      <c r="Q165" s="223"/>
      <c r="R165" s="49"/>
      <c r="T165" s="224" t="s">
        <v>22</v>
      </c>
      <c r="U165" s="57" t="s">
        <v>44</v>
      </c>
      <c r="V165" s="48"/>
      <c r="W165" s="225">
        <f>V165*K165</f>
        <v>0</v>
      </c>
      <c r="X165" s="225">
        <v>0</v>
      </c>
      <c r="Y165" s="225">
        <f>X165*K165</f>
        <v>0</v>
      </c>
      <c r="Z165" s="225">
        <v>0</v>
      </c>
      <c r="AA165" s="226">
        <f>Z165*K165</f>
        <v>0</v>
      </c>
      <c r="AR165" s="23" t="s">
        <v>152</v>
      </c>
      <c r="AT165" s="23" t="s">
        <v>148</v>
      </c>
      <c r="AU165" s="23" t="s">
        <v>102</v>
      </c>
      <c r="AY165" s="23" t="s">
        <v>147</v>
      </c>
      <c r="BE165" s="139">
        <f>IF(U165="základní",N165,0)</f>
        <v>0</v>
      </c>
      <c r="BF165" s="139">
        <f>IF(U165="snížená",N165,0)</f>
        <v>0</v>
      </c>
      <c r="BG165" s="139">
        <f>IF(U165="zákl. přenesená",N165,0)</f>
        <v>0</v>
      </c>
      <c r="BH165" s="139">
        <f>IF(U165="sníž. přenesená",N165,0)</f>
        <v>0</v>
      </c>
      <c r="BI165" s="139">
        <f>IF(U165="nulová",N165,0)</f>
        <v>0</v>
      </c>
      <c r="BJ165" s="23" t="s">
        <v>37</v>
      </c>
      <c r="BK165" s="139">
        <f>ROUND(L165*K165,1)</f>
        <v>0</v>
      </c>
      <c r="BL165" s="23" t="s">
        <v>152</v>
      </c>
      <c r="BM165" s="23" t="s">
        <v>230</v>
      </c>
    </row>
    <row r="166" spans="2:63" s="9" customFormat="1" ht="29.85" customHeight="1">
      <c r="B166" s="202"/>
      <c r="C166" s="203"/>
      <c r="D166" s="213" t="s">
        <v>116</v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55">
        <f>BK166</f>
        <v>0</v>
      </c>
      <c r="O166" s="256"/>
      <c r="P166" s="256"/>
      <c r="Q166" s="256"/>
      <c r="R166" s="206"/>
      <c r="T166" s="207"/>
      <c r="U166" s="203"/>
      <c r="V166" s="203"/>
      <c r="W166" s="208">
        <f>W167</f>
        <v>0</v>
      </c>
      <c r="X166" s="203"/>
      <c r="Y166" s="208">
        <f>Y167</f>
        <v>0</v>
      </c>
      <c r="Z166" s="203"/>
      <c r="AA166" s="209">
        <f>AA167</f>
        <v>0</v>
      </c>
      <c r="AR166" s="210" t="s">
        <v>37</v>
      </c>
      <c r="AT166" s="211" t="s">
        <v>78</v>
      </c>
      <c r="AU166" s="211" t="s">
        <v>37</v>
      </c>
      <c r="AY166" s="210" t="s">
        <v>147</v>
      </c>
      <c r="BK166" s="212">
        <f>BK167</f>
        <v>0</v>
      </c>
    </row>
    <row r="167" spans="2:65" s="1" customFormat="1" ht="25.5" customHeight="1">
      <c r="B167" s="47"/>
      <c r="C167" s="216" t="s">
        <v>231</v>
      </c>
      <c r="D167" s="216" t="s">
        <v>148</v>
      </c>
      <c r="E167" s="217" t="s">
        <v>232</v>
      </c>
      <c r="F167" s="218" t="s">
        <v>233</v>
      </c>
      <c r="G167" s="218"/>
      <c r="H167" s="218"/>
      <c r="I167" s="218"/>
      <c r="J167" s="219" t="s">
        <v>214</v>
      </c>
      <c r="K167" s="220">
        <v>0.666</v>
      </c>
      <c r="L167" s="221">
        <v>0</v>
      </c>
      <c r="M167" s="222"/>
      <c r="N167" s="223">
        <f>ROUND(L167*K167,1)</f>
        <v>0</v>
      </c>
      <c r="O167" s="223"/>
      <c r="P167" s="223"/>
      <c r="Q167" s="223"/>
      <c r="R167" s="49"/>
      <c r="T167" s="224" t="s">
        <v>22</v>
      </c>
      <c r="U167" s="57" t="s">
        <v>44</v>
      </c>
      <c r="V167" s="48"/>
      <c r="W167" s="225">
        <f>V167*K167</f>
        <v>0</v>
      </c>
      <c r="X167" s="225">
        <v>0</v>
      </c>
      <c r="Y167" s="225">
        <f>X167*K167</f>
        <v>0</v>
      </c>
      <c r="Z167" s="225">
        <v>0</v>
      </c>
      <c r="AA167" s="226">
        <f>Z167*K167</f>
        <v>0</v>
      </c>
      <c r="AR167" s="23" t="s">
        <v>152</v>
      </c>
      <c r="AT167" s="23" t="s">
        <v>148</v>
      </c>
      <c r="AU167" s="23" t="s">
        <v>102</v>
      </c>
      <c r="AY167" s="23" t="s">
        <v>147</v>
      </c>
      <c r="BE167" s="139">
        <f>IF(U167="základní",N167,0)</f>
        <v>0</v>
      </c>
      <c r="BF167" s="139">
        <f>IF(U167="snížená",N167,0)</f>
        <v>0</v>
      </c>
      <c r="BG167" s="139">
        <f>IF(U167="zákl. přenesená",N167,0)</f>
        <v>0</v>
      </c>
      <c r="BH167" s="139">
        <f>IF(U167="sníž. přenesená",N167,0)</f>
        <v>0</v>
      </c>
      <c r="BI167" s="139">
        <f>IF(U167="nulová",N167,0)</f>
        <v>0</v>
      </c>
      <c r="BJ167" s="23" t="s">
        <v>37</v>
      </c>
      <c r="BK167" s="139">
        <f>ROUND(L167*K167,1)</f>
        <v>0</v>
      </c>
      <c r="BL167" s="23" t="s">
        <v>152</v>
      </c>
      <c r="BM167" s="23" t="s">
        <v>234</v>
      </c>
    </row>
    <row r="168" spans="2:63" s="9" customFormat="1" ht="37.4" customHeight="1">
      <c r="B168" s="202"/>
      <c r="C168" s="203"/>
      <c r="D168" s="204" t="s">
        <v>117</v>
      </c>
      <c r="E168" s="204"/>
      <c r="F168" s="204"/>
      <c r="G168" s="204"/>
      <c r="H168" s="204"/>
      <c r="I168" s="204"/>
      <c r="J168" s="204"/>
      <c r="K168" s="204"/>
      <c r="L168" s="204"/>
      <c r="M168" s="204"/>
      <c r="N168" s="257">
        <f>BK168</f>
        <v>0</v>
      </c>
      <c r="O168" s="258"/>
      <c r="P168" s="258"/>
      <c r="Q168" s="258"/>
      <c r="R168" s="206"/>
      <c r="T168" s="207"/>
      <c r="U168" s="203"/>
      <c r="V168" s="203"/>
      <c r="W168" s="208">
        <f>W169+W171+W191+W211+W274+W283</f>
        <v>0</v>
      </c>
      <c r="X168" s="203"/>
      <c r="Y168" s="208">
        <f>Y169+Y171+Y191+Y211+Y274+Y283</f>
        <v>9.751796790000002</v>
      </c>
      <c r="Z168" s="203"/>
      <c r="AA168" s="209">
        <f>AA169+AA171+AA191+AA211+AA274+AA283</f>
        <v>6.223567200000001</v>
      </c>
      <c r="AR168" s="210" t="s">
        <v>102</v>
      </c>
      <c r="AT168" s="211" t="s">
        <v>78</v>
      </c>
      <c r="AU168" s="211" t="s">
        <v>79</v>
      </c>
      <c r="AY168" s="210" t="s">
        <v>147</v>
      </c>
      <c r="BK168" s="212">
        <f>BK169+BK171+BK191+BK211+BK274+BK283</f>
        <v>0</v>
      </c>
    </row>
    <row r="169" spans="2:63" s="9" customFormat="1" ht="19.9" customHeight="1">
      <c r="B169" s="202"/>
      <c r="C169" s="203"/>
      <c r="D169" s="213" t="s">
        <v>118</v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4">
        <f>BK169</f>
        <v>0</v>
      </c>
      <c r="O169" s="215"/>
      <c r="P169" s="215"/>
      <c r="Q169" s="215"/>
      <c r="R169" s="206"/>
      <c r="T169" s="207"/>
      <c r="U169" s="203"/>
      <c r="V169" s="203"/>
      <c r="W169" s="208">
        <f>W170</f>
        <v>0</v>
      </c>
      <c r="X169" s="203"/>
      <c r="Y169" s="208">
        <f>Y170</f>
        <v>0</v>
      </c>
      <c r="Z169" s="203"/>
      <c r="AA169" s="209">
        <f>AA170</f>
        <v>0</v>
      </c>
      <c r="AR169" s="210" t="s">
        <v>102</v>
      </c>
      <c r="AT169" s="211" t="s">
        <v>78</v>
      </c>
      <c r="AU169" s="211" t="s">
        <v>37</v>
      </c>
      <c r="AY169" s="210" t="s">
        <v>147</v>
      </c>
      <c r="BK169" s="212">
        <f>BK170</f>
        <v>0</v>
      </c>
    </row>
    <row r="170" spans="2:65" s="1" customFormat="1" ht="25.5" customHeight="1">
      <c r="B170" s="47"/>
      <c r="C170" s="216" t="s">
        <v>235</v>
      </c>
      <c r="D170" s="216" t="s">
        <v>148</v>
      </c>
      <c r="E170" s="217" t="s">
        <v>236</v>
      </c>
      <c r="F170" s="218" t="s">
        <v>237</v>
      </c>
      <c r="G170" s="218"/>
      <c r="H170" s="218"/>
      <c r="I170" s="218"/>
      <c r="J170" s="219" t="s">
        <v>238</v>
      </c>
      <c r="K170" s="220">
        <v>4</v>
      </c>
      <c r="L170" s="221">
        <v>0</v>
      </c>
      <c r="M170" s="222"/>
      <c r="N170" s="223">
        <f>ROUND(L170*K170,1)</f>
        <v>0</v>
      </c>
      <c r="O170" s="223"/>
      <c r="P170" s="223"/>
      <c r="Q170" s="223"/>
      <c r="R170" s="49"/>
      <c r="T170" s="224" t="s">
        <v>22</v>
      </c>
      <c r="U170" s="57" t="s">
        <v>44</v>
      </c>
      <c r="V170" s="48"/>
      <c r="W170" s="225">
        <f>V170*K170</f>
        <v>0</v>
      </c>
      <c r="X170" s="225">
        <v>0</v>
      </c>
      <c r="Y170" s="225">
        <f>X170*K170</f>
        <v>0</v>
      </c>
      <c r="Z170" s="225">
        <v>0</v>
      </c>
      <c r="AA170" s="226">
        <f>Z170*K170</f>
        <v>0</v>
      </c>
      <c r="AR170" s="23" t="s">
        <v>223</v>
      </c>
      <c r="AT170" s="23" t="s">
        <v>148</v>
      </c>
      <c r="AU170" s="23" t="s">
        <v>102</v>
      </c>
      <c r="AY170" s="23" t="s">
        <v>147</v>
      </c>
      <c r="BE170" s="139">
        <f>IF(U170="základní",N170,0)</f>
        <v>0</v>
      </c>
      <c r="BF170" s="139">
        <f>IF(U170="snížená",N170,0)</f>
        <v>0</v>
      </c>
      <c r="BG170" s="139">
        <f>IF(U170="zákl. přenesená",N170,0)</f>
        <v>0</v>
      </c>
      <c r="BH170" s="139">
        <f>IF(U170="sníž. přenesená",N170,0)</f>
        <v>0</v>
      </c>
      <c r="BI170" s="139">
        <f>IF(U170="nulová",N170,0)</f>
        <v>0</v>
      </c>
      <c r="BJ170" s="23" t="s">
        <v>37</v>
      </c>
      <c r="BK170" s="139">
        <f>ROUND(L170*K170,1)</f>
        <v>0</v>
      </c>
      <c r="BL170" s="23" t="s">
        <v>223</v>
      </c>
      <c r="BM170" s="23" t="s">
        <v>239</v>
      </c>
    </row>
    <row r="171" spans="2:63" s="9" customFormat="1" ht="29.85" customHeight="1">
      <c r="B171" s="202"/>
      <c r="C171" s="203"/>
      <c r="D171" s="213" t="s">
        <v>119</v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55">
        <f>BK171</f>
        <v>0</v>
      </c>
      <c r="O171" s="256"/>
      <c r="P171" s="256"/>
      <c r="Q171" s="256"/>
      <c r="R171" s="206"/>
      <c r="T171" s="207"/>
      <c r="U171" s="203"/>
      <c r="V171" s="203"/>
      <c r="W171" s="208">
        <f>SUM(W172:W190)</f>
        <v>0</v>
      </c>
      <c r="X171" s="203"/>
      <c r="Y171" s="208">
        <f>SUM(Y172:Y190)</f>
        <v>0.0816</v>
      </c>
      <c r="Z171" s="203"/>
      <c r="AA171" s="209">
        <f>SUM(AA172:AA190)</f>
        <v>0.04832</v>
      </c>
      <c r="AR171" s="210" t="s">
        <v>102</v>
      </c>
      <c r="AT171" s="211" t="s">
        <v>78</v>
      </c>
      <c r="AU171" s="211" t="s">
        <v>37</v>
      </c>
      <c r="AY171" s="210" t="s">
        <v>147</v>
      </c>
      <c r="BK171" s="212">
        <f>SUM(BK172:BK190)</f>
        <v>0</v>
      </c>
    </row>
    <row r="172" spans="2:65" s="1" customFormat="1" ht="25.5" customHeight="1">
      <c r="B172" s="47"/>
      <c r="C172" s="216" t="s">
        <v>240</v>
      </c>
      <c r="D172" s="216" t="s">
        <v>148</v>
      </c>
      <c r="E172" s="217" t="s">
        <v>241</v>
      </c>
      <c r="F172" s="218" t="s">
        <v>242</v>
      </c>
      <c r="G172" s="218"/>
      <c r="H172" s="218"/>
      <c r="I172" s="218"/>
      <c r="J172" s="219" t="s">
        <v>194</v>
      </c>
      <c r="K172" s="220">
        <v>130</v>
      </c>
      <c r="L172" s="221">
        <v>0</v>
      </c>
      <c r="M172" s="222"/>
      <c r="N172" s="223">
        <f>ROUND(L172*K172,1)</f>
        <v>0</v>
      </c>
      <c r="O172" s="223"/>
      <c r="P172" s="223"/>
      <c r="Q172" s="223"/>
      <c r="R172" s="49"/>
      <c r="T172" s="224" t="s">
        <v>22</v>
      </c>
      <c r="U172" s="57" t="s">
        <v>44</v>
      </c>
      <c r="V172" s="48"/>
      <c r="W172" s="225">
        <f>V172*K172</f>
        <v>0</v>
      </c>
      <c r="X172" s="225">
        <v>0</v>
      </c>
      <c r="Y172" s="225">
        <f>X172*K172</f>
        <v>0</v>
      </c>
      <c r="Z172" s="225">
        <v>0</v>
      </c>
      <c r="AA172" s="226">
        <f>Z172*K172</f>
        <v>0</v>
      </c>
      <c r="AR172" s="23" t="s">
        <v>223</v>
      </c>
      <c r="AT172" s="23" t="s">
        <v>148</v>
      </c>
      <c r="AU172" s="23" t="s">
        <v>102</v>
      </c>
      <c r="AY172" s="23" t="s">
        <v>147</v>
      </c>
      <c r="BE172" s="139">
        <f>IF(U172="základní",N172,0)</f>
        <v>0</v>
      </c>
      <c r="BF172" s="139">
        <f>IF(U172="snížená",N172,0)</f>
        <v>0</v>
      </c>
      <c r="BG172" s="139">
        <f>IF(U172="zákl. přenesená",N172,0)</f>
        <v>0</v>
      </c>
      <c r="BH172" s="139">
        <f>IF(U172="sníž. přenesená",N172,0)</f>
        <v>0</v>
      </c>
      <c r="BI172" s="139">
        <f>IF(U172="nulová",N172,0)</f>
        <v>0</v>
      </c>
      <c r="BJ172" s="23" t="s">
        <v>37</v>
      </c>
      <c r="BK172" s="139">
        <f>ROUND(L172*K172,1)</f>
        <v>0</v>
      </c>
      <c r="BL172" s="23" t="s">
        <v>223</v>
      </c>
      <c r="BM172" s="23" t="s">
        <v>243</v>
      </c>
    </row>
    <row r="173" spans="2:51" s="10" customFormat="1" ht="16.5" customHeight="1">
      <c r="B173" s="227"/>
      <c r="C173" s="228"/>
      <c r="D173" s="228"/>
      <c r="E173" s="229" t="s">
        <v>22</v>
      </c>
      <c r="F173" s="230" t="s">
        <v>244</v>
      </c>
      <c r="G173" s="231"/>
      <c r="H173" s="231"/>
      <c r="I173" s="231"/>
      <c r="J173" s="228"/>
      <c r="K173" s="229" t="s">
        <v>22</v>
      </c>
      <c r="L173" s="228"/>
      <c r="M173" s="228"/>
      <c r="N173" s="228"/>
      <c r="O173" s="228"/>
      <c r="P173" s="228"/>
      <c r="Q173" s="228"/>
      <c r="R173" s="232"/>
      <c r="T173" s="233"/>
      <c r="U173" s="228"/>
      <c r="V173" s="228"/>
      <c r="W173" s="228"/>
      <c r="X173" s="228"/>
      <c r="Y173" s="228"/>
      <c r="Z173" s="228"/>
      <c r="AA173" s="234"/>
      <c r="AT173" s="235" t="s">
        <v>155</v>
      </c>
      <c r="AU173" s="235" t="s">
        <v>102</v>
      </c>
      <c r="AV173" s="10" t="s">
        <v>37</v>
      </c>
      <c r="AW173" s="10" t="s">
        <v>36</v>
      </c>
      <c r="AX173" s="10" t="s">
        <v>79</v>
      </c>
      <c r="AY173" s="235" t="s">
        <v>147</v>
      </c>
    </row>
    <row r="174" spans="2:51" s="11" customFormat="1" ht="16.5" customHeight="1">
      <c r="B174" s="237"/>
      <c r="C174" s="238"/>
      <c r="D174" s="238"/>
      <c r="E174" s="239" t="s">
        <v>22</v>
      </c>
      <c r="F174" s="240" t="s">
        <v>245</v>
      </c>
      <c r="G174" s="238"/>
      <c r="H174" s="238"/>
      <c r="I174" s="238"/>
      <c r="J174" s="238"/>
      <c r="K174" s="241">
        <v>130</v>
      </c>
      <c r="L174" s="238"/>
      <c r="M174" s="238"/>
      <c r="N174" s="238"/>
      <c r="O174" s="238"/>
      <c r="P174" s="238"/>
      <c r="Q174" s="238"/>
      <c r="R174" s="242"/>
      <c r="T174" s="243"/>
      <c r="U174" s="238"/>
      <c r="V174" s="238"/>
      <c r="W174" s="238"/>
      <c r="X174" s="238"/>
      <c r="Y174" s="238"/>
      <c r="Z174" s="238"/>
      <c r="AA174" s="244"/>
      <c r="AT174" s="245" t="s">
        <v>155</v>
      </c>
      <c r="AU174" s="245" t="s">
        <v>102</v>
      </c>
      <c r="AV174" s="11" t="s">
        <v>102</v>
      </c>
      <c r="AW174" s="11" t="s">
        <v>36</v>
      </c>
      <c r="AX174" s="11" t="s">
        <v>37</v>
      </c>
      <c r="AY174" s="245" t="s">
        <v>147</v>
      </c>
    </row>
    <row r="175" spans="2:65" s="1" customFormat="1" ht="16.5" customHeight="1">
      <c r="B175" s="47"/>
      <c r="C175" s="259" t="s">
        <v>10</v>
      </c>
      <c r="D175" s="259" t="s">
        <v>246</v>
      </c>
      <c r="E175" s="260" t="s">
        <v>247</v>
      </c>
      <c r="F175" s="261" t="s">
        <v>248</v>
      </c>
      <c r="G175" s="261"/>
      <c r="H175" s="261"/>
      <c r="I175" s="261"/>
      <c r="J175" s="262" t="s">
        <v>249</v>
      </c>
      <c r="K175" s="263">
        <v>17.55</v>
      </c>
      <c r="L175" s="264">
        <v>0</v>
      </c>
      <c r="M175" s="265"/>
      <c r="N175" s="266">
        <f>ROUND(L175*K175,1)</f>
        <v>0</v>
      </c>
      <c r="O175" s="223"/>
      <c r="P175" s="223"/>
      <c r="Q175" s="223"/>
      <c r="R175" s="49"/>
      <c r="T175" s="224" t="s">
        <v>22</v>
      </c>
      <c r="U175" s="57" t="s">
        <v>44</v>
      </c>
      <c r="V175" s="48"/>
      <c r="W175" s="225">
        <f>V175*K175</f>
        <v>0</v>
      </c>
      <c r="X175" s="225">
        <v>0.001</v>
      </c>
      <c r="Y175" s="225">
        <f>X175*K175</f>
        <v>0.01755</v>
      </c>
      <c r="Z175" s="225">
        <v>0</v>
      </c>
      <c r="AA175" s="226">
        <f>Z175*K175</f>
        <v>0</v>
      </c>
      <c r="AR175" s="23" t="s">
        <v>250</v>
      </c>
      <c r="AT175" s="23" t="s">
        <v>246</v>
      </c>
      <c r="AU175" s="23" t="s">
        <v>102</v>
      </c>
      <c r="AY175" s="23" t="s">
        <v>147</v>
      </c>
      <c r="BE175" s="139">
        <f>IF(U175="základní",N175,0)</f>
        <v>0</v>
      </c>
      <c r="BF175" s="139">
        <f>IF(U175="snížená",N175,0)</f>
        <v>0</v>
      </c>
      <c r="BG175" s="139">
        <f>IF(U175="zákl. přenesená",N175,0)</f>
        <v>0</v>
      </c>
      <c r="BH175" s="139">
        <f>IF(U175="sníž. přenesená",N175,0)</f>
        <v>0</v>
      </c>
      <c r="BI175" s="139">
        <f>IF(U175="nulová",N175,0)</f>
        <v>0</v>
      </c>
      <c r="BJ175" s="23" t="s">
        <v>37</v>
      </c>
      <c r="BK175" s="139">
        <f>ROUND(L175*K175,1)</f>
        <v>0</v>
      </c>
      <c r="BL175" s="23" t="s">
        <v>223</v>
      </c>
      <c r="BM175" s="23" t="s">
        <v>251</v>
      </c>
    </row>
    <row r="176" spans="2:51" s="11" customFormat="1" ht="16.5" customHeight="1">
      <c r="B176" s="237"/>
      <c r="C176" s="238"/>
      <c r="D176" s="238"/>
      <c r="E176" s="239" t="s">
        <v>22</v>
      </c>
      <c r="F176" s="267" t="s">
        <v>252</v>
      </c>
      <c r="G176" s="268"/>
      <c r="H176" s="268"/>
      <c r="I176" s="268"/>
      <c r="J176" s="238"/>
      <c r="K176" s="241">
        <v>17.55</v>
      </c>
      <c r="L176" s="238"/>
      <c r="M176" s="238"/>
      <c r="N176" s="238"/>
      <c r="O176" s="238"/>
      <c r="P176" s="238"/>
      <c r="Q176" s="238"/>
      <c r="R176" s="242"/>
      <c r="T176" s="243"/>
      <c r="U176" s="238"/>
      <c r="V176" s="238"/>
      <c r="W176" s="238"/>
      <c r="X176" s="238"/>
      <c r="Y176" s="238"/>
      <c r="Z176" s="238"/>
      <c r="AA176" s="244"/>
      <c r="AT176" s="245" t="s">
        <v>155</v>
      </c>
      <c r="AU176" s="245" t="s">
        <v>102</v>
      </c>
      <c r="AV176" s="11" t="s">
        <v>102</v>
      </c>
      <c r="AW176" s="11" t="s">
        <v>36</v>
      </c>
      <c r="AX176" s="11" t="s">
        <v>37</v>
      </c>
      <c r="AY176" s="245" t="s">
        <v>147</v>
      </c>
    </row>
    <row r="177" spans="2:65" s="1" customFormat="1" ht="25.5" customHeight="1">
      <c r="B177" s="47"/>
      <c r="C177" s="216" t="s">
        <v>253</v>
      </c>
      <c r="D177" s="216" t="s">
        <v>148</v>
      </c>
      <c r="E177" s="217" t="s">
        <v>254</v>
      </c>
      <c r="F177" s="218" t="s">
        <v>255</v>
      </c>
      <c r="G177" s="218"/>
      <c r="H177" s="218"/>
      <c r="I177" s="218"/>
      <c r="J177" s="219" t="s">
        <v>238</v>
      </c>
      <c r="K177" s="220">
        <v>130</v>
      </c>
      <c r="L177" s="221">
        <v>0</v>
      </c>
      <c r="M177" s="222"/>
      <c r="N177" s="223">
        <f>ROUND(L177*K177,1)</f>
        <v>0</v>
      </c>
      <c r="O177" s="223"/>
      <c r="P177" s="223"/>
      <c r="Q177" s="223"/>
      <c r="R177" s="49"/>
      <c r="T177" s="224" t="s">
        <v>22</v>
      </c>
      <c r="U177" s="57" t="s">
        <v>44</v>
      </c>
      <c r="V177" s="48"/>
      <c r="W177" s="225">
        <f>V177*K177</f>
        <v>0</v>
      </c>
      <c r="X177" s="225">
        <v>0</v>
      </c>
      <c r="Y177" s="225">
        <f>X177*K177</f>
        <v>0</v>
      </c>
      <c r="Z177" s="225">
        <v>0</v>
      </c>
      <c r="AA177" s="226">
        <f>Z177*K177</f>
        <v>0</v>
      </c>
      <c r="AR177" s="23" t="s">
        <v>223</v>
      </c>
      <c r="AT177" s="23" t="s">
        <v>148</v>
      </c>
      <c r="AU177" s="23" t="s">
        <v>102</v>
      </c>
      <c r="AY177" s="23" t="s">
        <v>147</v>
      </c>
      <c r="BE177" s="139">
        <f>IF(U177="základní",N177,0)</f>
        <v>0</v>
      </c>
      <c r="BF177" s="139">
        <f>IF(U177="snížená",N177,0)</f>
        <v>0</v>
      </c>
      <c r="BG177" s="139">
        <f>IF(U177="zákl. přenesená",N177,0)</f>
        <v>0</v>
      </c>
      <c r="BH177" s="139">
        <f>IF(U177="sníž. přenesená",N177,0)</f>
        <v>0</v>
      </c>
      <c r="BI177" s="139">
        <f>IF(U177="nulová",N177,0)</f>
        <v>0</v>
      </c>
      <c r="BJ177" s="23" t="s">
        <v>37</v>
      </c>
      <c r="BK177" s="139">
        <f>ROUND(L177*K177,1)</f>
        <v>0</v>
      </c>
      <c r="BL177" s="23" t="s">
        <v>223</v>
      </c>
      <c r="BM177" s="23" t="s">
        <v>256</v>
      </c>
    </row>
    <row r="178" spans="2:65" s="1" customFormat="1" ht="25.5" customHeight="1">
      <c r="B178" s="47"/>
      <c r="C178" s="259" t="s">
        <v>257</v>
      </c>
      <c r="D178" s="259" t="s">
        <v>246</v>
      </c>
      <c r="E178" s="260" t="s">
        <v>258</v>
      </c>
      <c r="F178" s="261" t="s">
        <v>259</v>
      </c>
      <c r="G178" s="261"/>
      <c r="H178" s="261"/>
      <c r="I178" s="261"/>
      <c r="J178" s="262" t="s">
        <v>238</v>
      </c>
      <c r="K178" s="263">
        <v>260</v>
      </c>
      <c r="L178" s="264">
        <v>0</v>
      </c>
      <c r="M178" s="265"/>
      <c r="N178" s="266">
        <f>ROUND(L178*K178,1)</f>
        <v>0</v>
      </c>
      <c r="O178" s="223"/>
      <c r="P178" s="223"/>
      <c r="Q178" s="223"/>
      <c r="R178" s="49"/>
      <c r="T178" s="224" t="s">
        <v>22</v>
      </c>
      <c r="U178" s="57" t="s">
        <v>44</v>
      </c>
      <c r="V178" s="48"/>
      <c r="W178" s="225">
        <f>V178*K178</f>
        <v>0</v>
      </c>
      <c r="X178" s="225">
        <v>0.00018</v>
      </c>
      <c r="Y178" s="225">
        <f>X178*K178</f>
        <v>0.0468</v>
      </c>
      <c r="Z178" s="225">
        <v>0</v>
      </c>
      <c r="AA178" s="226">
        <f>Z178*K178</f>
        <v>0</v>
      </c>
      <c r="AR178" s="23" t="s">
        <v>250</v>
      </c>
      <c r="AT178" s="23" t="s">
        <v>246</v>
      </c>
      <c r="AU178" s="23" t="s">
        <v>102</v>
      </c>
      <c r="AY178" s="23" t="s">
        <v>147</v>
      </c>
      <c r="BE178" s="139">
        <f>IF(U178="základní",N178,0)</f>
        <v>0</v>
      </c>
      <c r="BF178" s="139">
        <f>IF(U178="snížená",N178,0)</f>
        <v>0</v>
      </c>
      <c r="BG178" s="139">
        <f>IF(U178="zákl. přenesená",N178,0)</f>
        <v>0</v>
      </c>
      <c r="BH178" s="139">
        <f>IF(U178="sníž. přenesená",N178,0)</f>
        <v>0</v>
      </c>
      <c r="BI178" s="139">
        <f>IF(U178="nulová",N178,0)</f>
        <v>0</v>
      </c>
      <c r="BJ178" s="23" t="s">
        <v>37</v>
      </c>
      <c r="BK178" s="139">
        <f>ROUND(L178*K178,1)</f>
        <v>0</v>
      </c>
      <c r="BL178" s="23" t="s">
        <v>223</v>
      </c>
      <c r="BM178" s="23" t="s">
        <v>260</v>
      </c>
    </row>
    <row r="179" spans="2:51" s="11" customFormat="1" ht="16.5" customHeight="1">
      <c r="B179" s="237"/>
      <c r="C179" s="238"/>
      <c r="D179" s="238"/>
      <c r="E179" s="239" t="s">
        <v>22</v>
      </c>
      <c r="F179" s="267" t="s">
        <v>261</v>
      </c>
      <c r="G179" s="268"/>
      <c r="H179" s="268"/>
      <c r="I179" s="268"/>
      <c r="J179" s="238"/>
      <c r="K179" s="241">
        <v>260</v>
      </c>
      <c r="L179" s="238"/>
      <c r="M179" s="238"/>
      <c r="N179" s="238"/>
      <c r="O179" s="238"/>
      <c r="P179" s="238"/>
      <c r="Q179" s="238"/>
      <c r="R179" s="242"/>
      <c r="T179" s="243"/>
      <c r="U179" s="238"/>
      <c r="V179" s="238"/>
      <c r="W179" s="238"/>
      <c r="X179" s="238"/>
      <c r="Y179" s="238"/>
      <c r="Z179" s="238"/>
      <c r="AA179" s="244"/>
      <c r="AT179" s="245" t="s">
        <v>155</v>
      </c>
      <c r="AU179" s="245" t="s">
        <v>102</v>
      </c>
      <c r="AV179" s="11" t="s">
        <v>102</v>
      </c>
      <c r="AW179" s="11" t="s">
        <v>36</v>
      </c>
      <c r="AX179" s="11" t="s">
        <v>37</v>
      </c>
      <c r="AY179" s="245" t="s">
        <v>147</v>
      </c>
    </row>
    <row r="180" spans="2:65" s="1" customFormat="1" ht="25.5" customHeight="1">
      <c r="B180" s="47"/>
      <c r="C180" s="216" t="s">
        <v>262</v>
      </c>
      <c r="D180" s="216" t="s">
        <v>148</v>
      </c>
      <c r="E180" s="217" t="s">
        <v>263</v>
      </c>
      <c r="F180" s="218" t="s">
        <v>264</v>
      </c>
      <c r="G180" s="218"/>
      <c r="H180" s="218"/>
      <c r="I180" s="218"/>
      <c r="J180" s="219" t="s">
        <v>194</v>
      </c>
      <c r="K180" s="220">
        <v>53.3</v>
      </c>
      <c r="L180" s="221">
        <v>0</v>
      </c>
      <c r="M180" s="222"/>
      <c r="N180" s="223">
        <f>ROUND(L180*K180,1)</f>
        <v>0</v>
      </c>
      <c r="O180" s="223"/>
      <c r="P180" s="223"/>
      <c r="Q180" s="223"/>
      <c r="R180" s="49"/>
      <c r="T180" s="224" t="s">
        <v>22</v>
      </c>
      <c r="U180" s="57" t="s">
        <v>44</v>
      </c>
      <c r="V180" s="48"/>
      <c r="W180" s="225">
        <f>V180*K180</f>
        <v>0</v>
      </c>
      <c r="X180" s="225">
        <v>0</v>
      </c>
      <c r="Y180" s="225">
        <f>X180*K180</f>
        <v>0</v>
      </c>
      <c r="Z180" s="225">
        <v>0.0004</v>
      </c>
      <c r="AA180" s="226">
        <f>Z180*K180</f>
        <v>0.02132</v>
      </c>
      <c r="AR180" s="23" t="s">
        <v>223</v>
      </c>
      <c r="AT180" s="23" t="s">
        <v>148</v>
      </c>
      <c r="AU180" s="23" t="s">
        <v>102</v>
      </c>
      <c r="AY180" s="23" t="s">
        <v>147</v>
      </c>
      <c r="BE180" s="139">
        <f>IF(U180="základní",N180,0)</f>
        <v>0</v>
      </c>
      <c r="BF180" s="139">
        <f>IF(U180="snížená",N180,0)</f>
        <v>0</v>
      </c>
      <c r="BG180" s="139">
        <f>IF(U180="zákl. přenesená",N180,0)</f>
        <v>0</v>
      </c>
      <c r="BH180" s="139">
        <f>IF(U180="sníž. přenesená",N180,0)</f>
        <v>0</v>
      </c>
      <c r="BI180" s="139">
        <f>IF(U180="nulová",N180,0)</f>
        <v>0</v>
      </c>
      <c r="BJ180" s="23" t="s">
        <v>37</v>
      </c>
      <c r="BK180" s="139">
        <f>ROUND(L180*K180,1)</f>
        <v>0</v>
      </c>
      <c r="BL180" s="23" t="s">
        <v>223</v>
      </c>
      <c r="BM180" s="23" t="s">
        <v>265</v>
      </c>
    </row>
    <row r="181" spans="2:51" s="10" customFormat="1" ht="16.5" customHeight="1">
      <c r="B181" s="227"/>
      <c r="C181" s="228"/>
      <c r="D181" s="228"/>
      <c r="E181" s="229" t="s">
        <v>22</v>
      </c>
      <c r="F181" s="230" t="s">
        <v>266</v>
      </c>
      <c r="G181" s="231"/>
      <c r="H181" s="231"/>
      <c r="I181" s="231"/>
      <c r="J181" s="228"/>
      <c r="K181" s="229" t="s">
        <v>22</v>
      </c>
      <c r="L181" s="228"/>
      <c r="M181" s="228"/>
      <c r="N181" s="228"/>
      <c r="O181" s="228"/>
      <c r="P181" s="228"/>
      <c r="Q181" s="228"/>
      <c r="R181" s="232"/>
      <c r="T181" s="233"/>
      <c r="U181" s="228"/>
      <c r="V181" s="228"/>
      <c r="W181" s="228"/>
      <c r="X181" s="228"/>
      <c r="Y181" s="228"/>
      <c r="Z181" s="228"/>
      <c r="AA181" s="234"/>
      <c r="AT181" s="235" t="s">
        <v>155</v>
      </c>
      <c r="AU181" s="235" t="s">
        <v>102</v>
      </c>
      <c r="AV181" s="10" t="s">
        <v>37</v>
      </c>
      <c r="AW181" s="10" t="s">
        <v>36</v>
      </c>
      <c r="AX181" s="10" t="s">
        <v>79</v>
      </c>
      <c r="AY181" s="235" t="s">
        <v>147</v>
      </c>
    </row>
    <row r="182" spans="2:51" s="11" customFormat="1" ht="16.5" customHeight="1">
      <c r="B182" s="237"/>
      <c r="C182" s="238"/>
      <c r="D182" s="238"/>
      <c r="E182" s="239" t="s">
        <v>22</v>
      </c>
      <c r="F182" s="240" t="s">
        <v>267</v>
      </c>
      <c r="G182" s="238"/>
      <c r="H182" s="238"/>
      <c r="I182" s="238"/>
      <c r="J182" s="238"/>
      <c r="K182" s="241">
        <v>53.3</v>
      </c>
      <c r="L182" s="238"/>
      <c r="M182" s="238"/>
      <c r="N182" s="238"/>
      <c r="O182" s="238"/>
      <c r="P182" s="238"/>
      <c r="Q182" s="238"/>
      <c r="R182" s="242"/>
      <c r="T182" s="243"/>
      <c r="U182" s="238"/>
      <c r="V182" s="238"/>
      <c r="W182" s="238"/>
      <c r="X182" s="238"/>
      <c r="Y182" s="238"/>
      <c r="Z182" s="238"/>
      <c r="AA182" s="244"/>
      <c r="AT182" s="245" t="s">
        <v>155</v>
      </c>
      <c r="AU182" s="245" t="s">
        <v>102</v>
      </c>
      <c r="AV182" s="11" t="s">
        <v>102</v>
      </c>
      <c r="AW182" s="11" t="s">
        <v>36</v>
      </c>
      <c r="AX182" s="11" t="s">
        <v>37</v>
      </c>
      <c r="AY182" s="245" t="s">
        <v>147</v>
      </c>
    </row>
    <row r="183" spans="2:65" s="1" customFormat="1" ht="25.5" customHeight="1">
      <c r="B183" s="47"/>
      <c r="C183" s="216" t="s">
        <v>268</v>
      </c>
      <c r="D183" s="216" t="s">
        <v>148</v>
      </c>
      <c r="E183" s="217" t="s">
        <v>269</v>
      </c>
      <c r="F183" s="218" t="s">
        <v>270</v>
      </c>
      <c r="G183" s="218"/>
      <c r="H183" s="218"/>
      <c r="I183" s="218"/>
      <c r="J183" s="219" t="s">
        <v>238</v>
      </c>
      <c r="K183" s="220">
        <v>108</v>
      </c>
      <c r="L183" s="221">
        <v>0</v>
      </c>
      <c r="M183" s="222"/>
      <c r="N183" s="223">
        <f>ROUND(L183*K183,1)</f>
        <v>0</v>
      </c>
      <c r="O183" s="223"/>
      <c r="P183" s="223"/>
      <c r="Q183" s="223"/>
      <c r="R183" s="49"/>
      <c r="T183" s="224" t="s">
        <v>22</v>
      </c>
      <c r="U183" s="57" t="s">
        <v>44</v>
      </c>
      <c r="V183" s="48"/>
      <c r="W183" s="225">
        <f>V183*K183</f>
        <v>0</v>
      </c>
      <c r="X183" s="225">
        <v>0</v>
      </c>
      <c r="Y183" s="225">
        <f>X183*K183</f>
        <v>0</v>
      </c>
      <c r="Z183" s="225">
        <v>0.00025</v>
      </c>
      <c r="AA183" s="226">
        <f>Z183*K183</f>
        <v>0.027</v>
      </c>
      <c r="AR183" s="23" t="s">
        <v>223</v>
      </c>
      <c r="AT183" s="23" t="s">
        <v>148</v>
      </c>
      <c r="AU183" s="23" t="s">
        <v>102</v>
      </c>
      <c r="AY183" s="23" t="s">
        <v>147</v>
      </c>
      <c r="BE183" s="139">
        <f>IF(U183="základní",N183,0)</f>
        <v>0</v>
      </c>
      <c r="BF183" s="139">
        <f>IF(U183="snížená",N183,0)</f>
        <v>0</v>
      </c>
      <c r="BG183" s="139">
        <f>IF(U183="zákl. přenesená",N183,0)</f>
        <v>0</v>
      </c>
      <c r="BH183" s="139">
        <f>IF(U183="sníž. přenesená",N183,0)</f>
        <v>0</v>
      </c>
      <c r="BI183" s="139">
        <f>IF(U183="nulová",N183,0)</f>
        <v>0</v>
      </c>
      <c r="BJ183" s="23" t="s">
        <v>37</v>
      </c>
      <c r="BK183" s="139">
        <f>ROUND(L183*K183,1)</f>
        <v>0</v>
      </c>
      <c r="BL183" s="23" t="s">
        <v>223</v>
      </c>
      <c r="BM183" s="23" t="s">
        <v>271</v>
      </c>
    </row>
    <row r="184" spans="2:51" s="10" customFormat="1" ht="16.5" customHeight="1">
      <c r="B184" s="227"/>
      <c r="C184" s="228"/>
      <c r="D184" s="228"/>
      <c r="E184" s="229" t="s">
        <v>22</v>
      </c>
      <c r="F184" s="230" t="s">
        <v>266</v>
      </c>
      <c r="G184" s="231"/>
      <c r="H184" s="231"/>
      <c r="I184" s="231"/>
      <c r="J184" s="228"/>
      <c r="K184" s="229" t="s">
        <v>22</v>
      </c>
      <c r="L184" s="228"/>
      <c r="M184" s="228"/>
      <c r="N184" s="228"/>
      <c r="O184" s="228"/>
      <c r="P184" s="228"/>
      <c r="Q184" s="228"/>
      <c r="R184" s="232"/>
      <c r="T184" s="233"/>
      <c r="U184" s="228"/>
      <c r="V184" s="228"/>
      <c r="W184" s="228"/>
      <c r="X184" s="228"/>
      <c r="Y184" s="228"/>
      <c r="Z184" s="228"/>
      <c r="AA184" s="234"/>
      <c r="AT184" s="235" t="s">
        <v>155</v>
      </c>
      <c r="AU184" s="235" t="s">
        <v>102</v>
      </c>
      <c r="AV184" s="10" t="s">
        <v>37</v>
      </c>
      <c r="AW184" s="10" t="s">
        <v>36</v>
      </c>
      <c r="AX184" s="10" t="s">
        <v>79</v>
      </c>
      <c r="AY184" s="235" t="s">
        <v>147</v>
      </c>
    </row>
    <row r="185" spans="2:51" s="10" customFormat="1" ht="16.5" customHeight="1">
      <c r="B185" s="227"/>
      <c r="C185" s="228"/>
      <c r="D185" s="228"/>
      <c r="E185" s="229" t="s">
        <v>22</v>
      </c>
      <c r="F185" s="236" t="s">
        <v>272</v>
      </c>
      <c r="G185" s="228"/>
      <c r="H185" s="228"/>
      <c r="I185" s="228"/>
      <c r="J185" s="228"/>
      <c r="K185" s="229" t="s">
        <v>22</v>
      </c>
      <c r="L185" s="228"/>
      <c r="M185" s="228"/>
      <c r="N185" s="228"/>
      <c r="O185" s="228"/>
      <c r="P185" s="228"/>
      <c r="Q185" s="228"/>
      <c r="R185" s="232"/>
      <c r="T185" s="233"/>
      <c r="U185" s="228"/>
      <c r="V185" s="228"/>
      <c r="W185" s="228"/>
      <c r="X185" s="228"/>
      <c r="Y185" s="228"/>
      <c r="Z185" s="228"/>
      <c r="AA185" s="234"/>
      <c r="AT185" s="235" t="s">
        <v>155</v>
      </c>
      <c r="AU185" s="235" t="s">
        <v>102</v>
      </c>
      <c r="AV185" s="10" t="s">
        <v>37</v>
      </c>
      <c r="AW185" s="10" t="s">
        <v>36</v>
      </c>
      <c r="AX185" s="10" t="s">
        <v>79</v>
      </c>
      <c r="AY185" s="235" t="s">
        <v>147</v>
      </c>
    </row>
    <row r="186" spans="2:51" s="11" customFormat="1" ht="16.5" customHeight="1">
      <c r="B186" s="237"/>
      <c r="C186" s="238"/>
      <c r="D186" s="238"/>
      <c r="E186" s="239" t="s">
        <v>22</v>
      </c>
      <c r="F186" s="240" t="s">
        <v>273</v>
      </c>
      <c r="G186" s="238"/>
      <c r="H186" s="238"/>
      <c r="I186" s="238"/>
      <c r="J186" s="238"/>
      <c r="K186" s="241">
        <v>108</v>
      </c>
      <c r="L186" s="238"/>
      <c r="M186" s="238"/>
      <c r="N186" s="238"/>
      <c r="O186" s="238"/>
      <c r="P186" s="238"/>
      <c r="Q186" s="238"/>
      <c r="R186" s="242"/>
      <c r="T186" s="243"/>
      <c r="U186" s="238"/>
      <c r="V186" s="238"/>
      <c r="W186" s="238"/>
      <c r="X186" s="238"/>
      <c r="Y186" s="238"/>
      <c r="Z186" s="238"/>
      <c r="AA186" s="244"/>
      <c r="AT186" s="245" t="s">
        <v>155</v>
      </c>
      <c r="AU186" s="245" t="s">
        <v>102</v>
      </c>
      <c r="AV186" s="11" t="s">
        <v>102</v>
      </c>
      <c r="AW186" s="11" t="s">
        <v>36</v>
      </c>
      <c r="AX186" s="11" t="s">
        <v>37</v>
      </c>
      <c r="AY186" s="245" t="s">
        <v>147</v>
      </c>
    </row>
    <row r="187" spans="2:65" s="1" customFormat="1" ht="25.5" customHeight="1">
      <c r="B187" s="47"/>
      <c r="C187" s="216" t="s">
        <v>274</v>
      </c>
      <c r="D187" s="216" t="s">
        <v>148</v>
      </c>
      <c r="E187" s="217" t="s">
        <v>275</v>
      </c>
      <c r="F187" s="218" t="s">
        <v>276</v>
      </c>
      <c r="G187" s="218"/>
      <c r="H187" s="218"/>
      <c r="I187" s="218"/>
      <c r="J187" s="219" t="s">
        <v>238</v>
      </c>
      <c r="K187" s="220">
        <v>5</v>
      </c>
      <c r="L187" s="221">
        <v>0</v>
      </c>
      <c r="M187" s="222"/>
      <c r="N187" s="223">
        <f>ROUND(L187*K187,1)</f>
        <v>0</v>
      </c>
      <c r="O187" s="223"/>
      <c r="P187" s="223"/>
      <c r="Q187" s="223"/>
      <c r="R187" s="49"/>
      <c r="T187" s="224" t="s">
        <v>22</v>
      </c>
      <c r="U187" s="57" t="s">
        <v>44</v>
      </c>
      <c r="V187" s="48"/>
      <c r="W187" s="225">
        <f>V187*K187</f>
        <v>0</v>
      </c>
      <c r="X187" s="225">
        <v>0</v>
      </c>
      <c r="Y187" s="225">
        <f>X187*K187</f>
        <v>0</v>
      </c>
      <c r="Z187" s="225">
        <v>0</v>
      </c>
      <c r="AA187" s="226">
        <f>Z187*K187</f>
        <v>0</v>
      </c>
      <c r="AR187" s="23" t="s">
        <v>223</v>
      </c>
      <c r="AT187" s="23" t="s">
        <v>148</v>
      </c>
      <c r="AU187" s="23" t="s">
        <v>102</v>
      </c>
      <c r="AY187" s="23" t="s">
        <v>147</v>
      </c>
      <c r="BE187" s="139">
        <f>IF(U187="základní",N187,0)</f>
        <v>0</v>
      </c>
      <c r="BF187" s="139">
        <f>IF(U187="snížená",N187,0)</f>
        <v>0</v>
      </c>
      <c r="BG187" s="139">
        <f>IF(U187="zákl. přenesená",N187,0)</f>
        <v>0</v>
      </c>
      <c r="BH187" s="139">
        <f>IF(U187="sníž. přenesená",N187,0)</f>
        <v>0</v>
      </c>
      <c r="BI187" s="139">
        <f>IF(U187="nulová",N187,0)</f>
        <v>0</v>
      </c>
      <c r="BJ187" s="23" t="s">
        <v>37</v>
      </c>
      <c r="BK187" s="139">
        <f>ROUND(L187*K187,1)</f>
        <v>0</v>
      </c>
      <c r="BL187" s="23" t="s">
        <v>223</v>
      </c>
      <c r="BM187" s="23" t="s">
        <v>277</v>
      </c>
    </row>
    <row r="188" spans="2:65" s="1" customFormat="1" ht="25.5" customHeight="1">
      <c r="B188" s="47"/>
      <c r="C188" s="259" t="s">
        <v>278</v>
      </c>
      <c r="D188" s="259" t="s">
        <v>246</v>
      </c>
      <c r="E188" s="260" t="s">
        <v>279</v>
      </c>
      <c r="F188" s="261" t="s">
        <v>280</v>
      </c>
      <c r="G188" s="261"/>
      <c r="H188" s="261"/>
      <c r="I188" s="261"/>
      <c r="J188" s="262" t="s">
        <v>238</v>
      </c>
      <c r="K188" s="263">
        <v>5</v>
      </c>
      <c r="L188" s="264">
        <v>0</v>
      </c>
      <c r="M188" s="265"/>
      <c r="N188" s="266">
        <f>ROUND(L188*K188,1)</f>
        <v>0</v>
      </c>
      <c r="O188" s="223"/>
      <c r="P188" s="223"/>
      <c r="Q188" s="223"/>
      <c r="R188" s="49"/>
      <c r="T188" s="224" t="s">
        <v>22</v>
      </c>
      <c r="U188" s="57" t="s">
        <v>44</v>
      </c>
      <c r="V188" s="48"/>
      <c r="W188" s="225">
        <f>V188*K188</f>
        <v>0</v>
      </c>
      <c r="X188" s="225">
        <v>0.00345</v>
      </c>
      <c r="Y188" s="225">
        <f>X188*K188</f>
        <v>0.01725</v>
      </c>
      <c r="Z188" s="225">
        <v>0</v>
      </c>
      <c r="AA188" s="226">
        <f>Z188*K188</f>
        <v>0</v>
      </c>
      <c r="AR188" s="23" t="s">
        <v>250</v>
      </c>
      <c r="AT188" s="23" t="s">
        <v>246</v>
      </c>
      <c r="AU188" s="23" t="s">
        <v>102</v>
      </c>
      <c r="AY188" s="23" t="s">
        <v>147</v>
      </c>
      <c r="BE188" s="139">
        <f>IF(U188="základní",N188,0)</f>
        <v>0</v>
      </c>
      <c r="BF188" s="139">
        <f>IF(U188="snížená",N188,0)</f>
        <v>0</v>
      </c>
      <c r="BG188" s="139">
        <f>IF(U188="zákl. přenesená",N188,0)</f>
        <v>0</v>
      </c>
      <c r="BH188" s="139">
        <f>IF(U188="sníž. přenesená",N188,0)</f>
        <v>0</v>
      </c>
      <c r="BI188" s="139">
        <f>IF(U188="nulová",N188,0)</f>
        <v>0</v>
      </c>
      <c r="BJ188" s="23" t="s">
        <v>37</v>
      </c>
      <c r="BK188" s="139">
        <f>ROUND(L188*K188,1)</f>
        <v>0</v>
      </c>
      <c r="BL188" s="23" t="s">
        <v>223</v>
      </c>
      <c r="BM188" s="23" t="s">
        <v>281</v>
      </c>
    </row>
    <row r="189" spans="2:65" s="1" customFormat="1" ht="25.5" customHeight="1">
      <c r="B189" s="47"/>
      <c r="C189" s="216" t="s">
        <v>282</v>
      </c>
      <c r="D189" s="216" t="s">
        <v>148</v>
      </c>
      <c r="E189" s="217" t="s">
        <v>283</v>
      </c>
      <c r="F189" s="218" t="s">
        <v>284</v>
      </c>
      <c r="G189" s="218"/>
      <c r="H189" s="218"/>
      <c r="I189" s="218"/>
      <c r="J189" s="219" t="s">
        <v>238</v>
      </c>
      <c r="K189" s="220">
        <v>1</v>
      </c>
      <c r="L189" s="221">
        <v>0</v>
      </c>
      <c r="M189" s="222"/>
      <c r="N189" s="223">
        <f>ROUND(L189*K189,1)</f>
        <v>0</v>
      </c>
      <c r="O189" s="223"/>
      <c r="P189" s="223"/>
      <c r="Q189" s="223"/>
      <c r="R189" s="49"/>
      <c r="T189" s="224" t="s">
        <v>22</v>
      </c>
      <c r="U189" s="57" t="s">
        <v>44</v>
      </c>
      <c r="V189" s="48"/>
      <c r="W189" s="225">
        <f>V189*K189</f>
        <v>0</v>
      </c>
      <c r="X189" s="225">
        <v>0</v>
      </c>
      <c r="Y189" s="225">
        <f>X189*K189</f>
        <v>0</v>
      </c>
      <c r="Z189" s="225">
        <v>0</v>
      </c>
      <c r="AA189" s="226">
        <f>Z189*K189</f>
        <v>0</v>
      </c>
      <c r="AR189" s="23" t="s">
        <v>223</v>
      </c>
      <c r="AT189" s="23" t="s">
        <v>148</v>
      </c>
      <c r="AU189" s="23" t="s">
        <v>102</v>
      </c>
      <c r="AY189" s="23" t="s">
        <v>147</v>
      </c>
      <c r="BE189" s="139">
        <f>IF(U189="základní",N189,0)</f>
        <v>0</v>
      </c>
      <c r="BF189" s="139">
        <f>IF(U189="snížená",N189,0)</f>
        <v>0</v>
      </c>
      <c r="BG189" s="139">
        <f>IF(U189="zákl. přenesená",N189,0)</f>
        <v>0</v>
      </c>
      <c r="BH189" s="139">
        <f>IF(U189="sníž. přenesená",N189,0)</f>
        <v>0</v>
      </c>
      <c r="BI189" s="139">
        <f>IF(U189="nulová",N189,0)</f>
        <v>0</v>
      </c>
      <c r="BJ189" s="23" t="s">
        <v>37</v>
      </c>
      <c r="BK189" s="139">
        <f>ROUND(L189*K189,1)</f>
        <v>0</v>
      </c>
      <c r="BL189" s="23" t="s">
        <v>223</v>
      </c>
      <c r="BM189" s="23" t="s">
        <v>285</v>
      </c>
    </row>
    <row r="190" spans="2:65" s="1" customFormat="1" ht="25.5" customHeight="1">
      <c r="B190" s="47"/>
      <c r="C190" s="216" t="s">
        <v>286</v>
      </c>
      <c r="D190" s="216" t="s">
        <v>148</v>
      </c>
      <c r="E190" s="217" t="s">
        <v>287</v>
      </c>
      <c r="F190" s="218" t="s">
        <v>288</v>
      </c>
      <c r="G190" s="218"/>
      <c r="H190" s="218"/>
      <c r="I190" s="218"/>
      <c r="J190" s="219" t="s">
        <v>289</v>
      </c>
      <c r="K190" s="269">
        <v>0</v>
      </c>
      <c r="L190" s="221">
        <v>0</v>
      </c>
      <c r="M190" s="222"/>
      <c r="N190" s="223">
        <f>ROUND(L190*K190,1)</f>
        <v>0</v>
      </c>
      <c r="O190" s="223"/>
      <c r="P190" s="223"/>
      <c r="Q190" s="223"/>
      <c r="R190" s="49"/>
      <c r="T190" s="224" t="s">
        <v>22</v>
      </c>
      <c r="U190" s="57" t="s">
        <v>44</v>
      </c>
      <c r="V190" s="48"/>
      <c r="W190" s="225">
        <f>V190*K190</f>
        <v>0</v>
      </c>
      <c r="X190" s="225">
        <v>0</v>
      </c>
      <c r="Y190" s="225">
        <f>X190*K190</f>
        <v>0</v>
      </c>
      <c r="Z190" s="225">
        <v>0</v>
      </c>
      <c r="AA190" s="226">
        <f>Z190*K190</f>
        <v>0</v>
      </c>
      <c r="AR190" s="23" t="s">
        <v>223</v>
      </c>
      <c r="AT190" s="23" t="s">
        <v>148</v>
      </c>
      <c r="AU190" s="23" t="s">
        <v>102</v>
      </c>
      <c r="AY190" s="23" t="s">
        <v>147</v>
      </c>
      <c r="BE190" s="139">
        <f>IF(U190="základní",N190,0)</f>
        <v>0</v>
      </c>
      <c r="BF190" s="139">
        <f>IF(U190="snížená",N190,0)</f>
        <v>0</v>
      </c>
      <c r="BG190" s="139">
        <f>IF(U190="zákl. přenesená",N190,0)</f>
        <v>0</v>
      </c>
      <c r="BH190" s="139">
        <f>IF(U190="sníž. přenesená",N190,0)</f>
        <v>0</v>
      </c>
      <c r="BI190" s="139">
        <f>IF(U190="nulová",N190,0)</f>
        <v>0</v>
      </c>
      <c r="BJ190" s="23" t="s">
        <v>37</v>
      </c>
      <c r="BK190" s="139">
        <f>ROUND(L190*K190,1)</f>
        <v>0</v>
      </c>
      <c r="BL190" s="23" t="s">
        <v>223</v>
      </c>
      <c r="BM190" s="23" t="s">
        <v>290</v>
      </c>
    </row>
    <row r="191" spans="2:63" s="9" customFormat="1" ht="29.85" customHeight="1">
      <c r="B191" s="202"/>
      <c r="C191" s="203"/>
      <c r="D191" s="213" t="s">
        <v>120</v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55">
        <f>BK191</f>
        <v>0</v>
      </c>
      <c r="O191" s="256"/>
      <c r="P191" s="256"/>
      <c r="Q191" s="256"/>
      <c r="R191" s="206"/>
      <c r="T191" s="207"/>
      <c r="U191" s="203"/>
      <c r="V191" s="203"/>
      <c r="W191" s="208">
        <f>SUM(W192:W210)</f>
        <v>0</v>
      </c>
      <c r="X191" s="203"/>
      <c r="Y191" s="208">
        <f>SUM(Y192:Y210)</f>
        <v>3.63344569</v>
      </c>
      <c r="Z191" s="203"/>
      <c r="AA191" s="209">
        <f>SUM(AA192:AA210)</f>
        <v>3.4692000000000003</v>
      </c>
      <c r="AR191" s="210" t="s">
        <v>102</v>
      </c>
      <c r="AT191" s="211" t="s">
        <v>78</v>
      </c>
      <c r="AU191" s="211" t="s">
        <v>37</v>
      </c>
      <c r="AY191" s="210" t="s">
        <v>147</v>
      </c>
      <c r="BK191" s="212">
        <f>SUM(BK192:BK210)</f>
        <v>0</v>
      </c>
    </row>
    <row r="192" spans="2:65" s="1" customFormat="1" ht="38.25" customHeight="1">
      <c r="B192" s="47"/>
      <c r="C192" s="216" t="s">
        <v>291</v>
      </c>
      <c r="D192" s="216" t="s">
        <v>148</v>
      </c>
      <c r="E192" s="217" t="s">
        <v>292</v>
      </c>
      <c r="F192" s="218" t="s">
        <v>293</v>
      </c>
      <c r="G192" s="218"/>
      <c r="H192" s="218"/>
      <c r="I192" s="218"/>
      <c r="J192" s="219" t="s">
        <v>151</v>
      </c>
      <c r="K192" s="220">
        <v>651.2</v>
      </c>
      <c r="L192" s="221">
        <v>0</v>
      </c>
      <c r="M192" s="222"/>
      <c r="N192" s="223">
        <f>ROUND(L192*K192,1)</f>
        <v>0</v>
      </c>
      <c r="O192" s="223"/>
      <c r="P192" s="223"/>
      <c r="Q192" s="223"/>
      <c r="R192" s="49"/>
      <c r="T192" s="224" t="s">
        <v>22</v>
      </c>
      <c r="U192" s="57" t="s">
        <v>44</v>
      </c>
      <c r="V192" s="48"/>
      <c r="W192" s="225">
        <f>V192*K192</f>
        <v>0</v>
      </c>
      <c r="X192" s="225">
        <v>0</v>
      </c>
      <c r="Y192" s="225">
        <f>X192*K192</f>
        <v>0</v>
      </c>
      <c r="Z192" s="225">
        <v>0</v>
      </c>
      <c r="AA192" s="226">
        <f>Z192*K192</f>
        <v>0</v>
      </c>
      <c r="AR192" s="23" t="s">
        <v>223</v>
      </c>
      <c r="AT192" s="23" t="s">
        <v>148</v>
      </c>
      <c r="AU192" s="23" t="s">
        <v>102</v>
      </c>
      <c r="AY192" s="23" t="s">
        <v>147</v>
      </c>
      <c r="BE192" s="139">
        <f>IF(U192="základní",N192,0)</f>
        <v>0</v>
      </c>
      <c r="BF192" s="139">
        <f>IF(U192="snížená",N192,0)</f>
        <v>0</v>
      </c>
      <c r="BG192" s="139">
        <f>IF(U192="zákl. přenesená",N192,0)</f>
        <v>0</v>
      </c>
      <c r="BH192" s="139">
        <f>IF(U192="sníž. přenesená",N192,0)</f>
        <v>0</v>
      </c>
      <c r="BI192" s="139">
        <f>IF(U192="nulová",N192,0)</f>
        <v>0</v>
      </c>
      <c r="BJ192" s="23" t="s">
        <v>37</v>
      </c>
      <c r="BK192" s="139">
        <f>ROUND(L192*K192,1)</f>
        <v>0</v>
      </c>
      <c r="BL192" s="23" t="s">
        <v>223</v>
      </c>
      <c r="BM192" s="23" t="s">
        <v>294</v>
      </c>
    </row>
    <row r="193" spans="2:65" s="1" customFormat="1" ht="38.25" customHeight="1">
      <c r="B193" s="47"/>
      <c r="C193" s="216" t="s">
        <v>295</v>
      </c>
      <c r="D193" s="216" t="s">
        <v>148</v>
      </c>
      <c r="E193" s="217" t="s">
        <v>296</v>
      </c>
      <c r="F193" s="218" t="s">
        <v>297</v>
      </c>
      <c r="G193" s="218"/>
      <c r="H193" s="218"/>
      <c r="I193" s="218"/>
      <c r="J193" s="219" t="s">
        <v>194</v>
      </c>
      <c r="K193" s="220">
        <v>780</v>
      </c>
      <c r="L193" s="221">
        <v>0</v>
      </c>
      <c r="M193" s="222"/>
      <c r="N193" s="223">
        <f>ROUND(L193*K193,1)</f>
        <v>0</v>
      </c>
      <c r="O193" s="223"/>
      <c r="P193" s="223"/>
      <c r="Q193" s="223"/>
      <c r="R193" s="49"/>
      <c r="T193" s="224" t="s">
        <v>22</v>
      </c>
      <c r="U193" s="57" t="s">
        <v>44</v>
      </c>
      <c r="V193" s="48"/>
      <c r="W193" s="225">
        <f>V193*K193</f>
        <v>0</v>
      </c>
      <c r="X193" s="225">
        <v>0</v>
      </c>
      <c r="Y193" s="225">
        <f>X193*K193</f>
        <v>0</v>
      </c>
      <c r="Z193" s="225">
        <v>0</v>
      </c>
      <c r="AA193" s="226">
        <f>Z193*K193</f>
        <v>0</v>
      </c>
      <c r="AR193" s="23" t="s">
        <v>223</v>
      </c>
      <c r="AT193" s="23" t="s">
        <v>148</v>
      </c>
      <c r="AU193" s="23" t="s">
        <v>102</v>
      </c>
      <c r="AY193" s="23" t="s">
        <v>147</v>
      </c>
      <c r="BE193" s="139">
        <f>IF(U193="základní",N193,0)</f>
        <v>0</v>
      </c>
      <c r="BF193" s="139">
        <f>IF(U193="snížená",N193,0)</f>
        <v>0</v>
      </c>
      <c r="BG193" s="139">
        <f>IF(U193="zákl. přenesená",N193,0)</f>
        <v>0</v>
      </c>
      <c r="BH193" s="139">
        <f>IF(U193="sníž. přenesená",N193,0)</f>
        <v>0</v>
      </c>
      <c r="BI193" s="139">
        <f>IF(U193="nulová",N193,0)</f>
        <v>0</v>
      </c>
      <c r="BJ193" s="23" t="s">
        <v>37</v>
      </c>
      <c r="BK193" s="139">
        <f>ROUND(L193*K193,1)</f>
        <v>0</v>
      </c>
      <c r="BL193" s="23" t="s">
        <v>223</v>
      </c>
      <c r="BM193" s="23" t="s">
        <v>298</v>
      </c>
    </row>
    <row r="194" spans="2:51" s="10" customFormat="1" ht="16.5" customHeight="1">
      <c r="B194" s="227"/>
      <c r="C194" s="228"/>
      <c r="D194" s="228"/>
      <c r="E194" s="229" t="s">
        <v>22</v>
      </c>
      <c r="F194" s="230" t="s">
        <v>299</v>
      </c>
      <c r="G194" s="231"/>
      <c r="H194" s="231"/>
      <c r="I194" s="231"/>
      <c r="J194" s="228"/>
      <c r="K194" s="229" t="s">
        <v>22</v>
      </c>
      <c r="L194" s="228"/>
      <c r="M194" s="228"/>
      <c r="N194" s="228"/>
      <c r="O194" s="228"/>
      <c r="P194" s="228"/>
      <c r="Q194" s="228"/>
      <c r="R194" s="232"/>
      <c r="T194" s="233"/>
      <c r="U194" s="228"/>
      <c r="V194" s="228"/>
      <c r="W194" s="228"/>
      <c r="X194" s="228"/>
      <c r="Y194" s="228"/>
      <c r="Z194" s="228"/>
      <c r="AA194" s="234"/>
      <c r="AT194" s="235" t="s">
        <v>155</v>
      </c>
      <c r="AU194" s="235" t="s">
        <v>102</v>
      </c>
      <c r="AV194" s="10" t="s">
        <v>37</v>
      </c>
      <c r="AW194" s="10" t="s">
        <v>36</v>
      </c>
      <c r="AX194" s="10" t="s">
        <v>79</v>
      </c>
      <c r="AY194" s="235" t="s">
        <v>147</v>
      </c>
    </row>
    <row r="195" spans="2:51" s="11" customFormat="1" ht="16.5" customHeight="1">
      <c r="B195" s="237"/>
      <c r="C195" s="238"/>
      <c r="D195" s="238"/>
      <c r="E195" s="239" t="s">
        <v>22</v>
      </c>
      <c r="F195" s="240" t="s">
        <v>300</v>
      </c>
      <c r="G195" s="238"/>
      <c r="H195" s="238"/>
      <c r="I195" s="238"/>
      <c r="J195" s="238"/>
      <c r="K195" s="241">
        <v>780</v>
      </c>
      <c r="L195" s="238"/>
      <c r="M195" s="238"/>
      <c r="N195" s="238"/>
      <c r="O195" s="238"/>
      <c r="P195" s="238"/>
      <c r="Q195" s="238"/>
      <c r="R195" s="242"/>
      <c r="T195" s="243"/>
      <c r="U195" s="238"/>
      <c r="V195" s="238"/>
      <c r="W195" s="238"/>
      <c r="X195" s="238"/>
      <c r="Y195" s="238"/>
      <c r="Z195" s="238"/>
      <c r="AA195" s="244"/>
      <c r="AT195" s="245" t="s">
        <v>155</v>
      </c>
      <c r="AU195" s="245" t="s">
        <v>102</v>
      </c>
      <c r="AV195" s="11" t="s">
        <v>102</v>
      </c>
      <c r="AW195" s="11" t="s">
        <v>36</v>
      </c>
      <c r="AX195" s="11" t="s">
        <v>37</v>
      </c>
      <c r="AY195" s="245" t="s">
        <v>147</v>
      </c>
    </row>
    <row r="196" spans="2:65" s="1" customFormat="1" ht="25.5" customHeight="1">
      <c r="B196" s="47"/>
      <c r="C196" s="259" t="s">
        <v>250</v>
      </c>
      <c r="D196" s="259" t="s">
        <v>246</v>
      </c>
      <c r="E196" s="260" t="s">
        <v>301</v>
      </c>
      <c r="F196" s="261" t="s">
        <v>302</v>
      </c>
      <c r="G196" s="261"/>
      <c r="H196" s="261"/>
      <c r="I196" s="261"/>
      <c r="J196" s="262" t="s">
        <v>303</v>
      </c>
      <c r="K196" s="263">
        <v>6.337</v>
      </c>
      <c r="L196" s="264">
        <v>0</v>
      </c>
      <c r="M196" s="265"/>
      <c r="N196" s="266">
        <f>ROUND(L196*K196,1)</f>
        <v>0</v>
      </c>
      <c r="O196" s="223"/>
      <c r="P196" s="223"/>
      <c r="Q196" s="223"/>
      <c r="R196" s="49"/>
      <c r="T196" s="224" t="s">
        <v>22</v>
      </c>
      <c r="U196" s="57" t="s">
        <v>44</v>
      </c>
      <c r="V196" s="48"/>
      <c r="W196" s="225">
        <f>V196*K196</f>
        <v>0</v>
      </c>
      <c r="X196" s="225">
        <v>0.55</v>
      </c>
      <c r="Y196" s="225">
        <f>X196*K196</f>
        <v>3.48535</v>
      </c>
      <c r="Z196" s="225">
        <v>0</v>
      </c>
      <c r="AA196" s="226">
        <f>Z196*K196</f>
        <v>0</v>
      </c>
      <c r="AR196" s="23" t="s">
        <v>250</v>
      </c>
      <c r="AT196" s="23" t="s">
        <v>246</v>
      </c>
      <c r="AU196" s="23" t="s">
        <v>102</v>
      </c>
      <c r="AY196" s="23" t="s">
        <v>147</v>
      </c>
      <c r="BE196" s="139">
        <f>IF(U196="základní",N196,0)</f>
        <v>0</v>
      </c>
      <c r="BF196" s="139">
        <f>IF(U196="snížená",N196,0)</f>
        <v>0</v>
      </c>
      <c r="BG196" s="139">
        <f>IF(U196="zákl. přenesená",N196,0)</f>
        <v>0</v>
      </c>
      <c r="BH196" s="139">
        <f>IF(U196="sníž. přenesená",N196,0)</f>
        <v>0</v>
      </c>
      <c r="BI196" s="139">
        <f>IF(U196="nulová",N196,0)</f>
        <v>0</v>
      </c>
      <c r="BJ196" s="23" t="s">
        <v>37</v>
      </c>
      <c r="BK196" s="139">
        <f>ROUND(L196*K196,1)</f>
        <v>0</v>
      </c>
      <c r="BL196" s="23" t="s">
        <v>223</v>
      </c>
      <c r="BM196" s="23" t="s">
        <v>304</v>
      </c>
    </row>
    <row r="197" spans="2:51" s="10" customFormat="1" ht="16.5" customHeight="1">
      <c r="B197" s="227"/>
      <c r="C197" s="228"/>
      <c r="D197" s="228"/>
      <c r="E197" s="229" t="s">
        <v>22</v>
      </c>
      <c r="F197" s="230" t="s">
        <v>305</v>
      </c>
      <c r="G197" s="231"/>
      <c r="H197" s="231"/>
      <c r="I197" s="231"/>
      <c r="J197" s="228"/>
      <c r="K197" s="229" t="s">
        <v>22</v>
      </c>
      <c r="L197" s="228"/>
      <c r="M197" s="228"/>
      <c r="N197" s="228"/>
      <c r="O197" s="228"/>
      <c r="P197" s="228"/>
      <c r="Q197" s="228"/>
      <c r="R197" s="232"/>
      <c r="T197" s="233"/>
      <c r="U197" s="228"/>
      <c r="V197" s="228"/>
      <c r="W197" s="228"/>
      <c r="X197" s="228"/>
      <c r="Y197" s="228"/>
      <c r="Z197" s="228"/>
      <c r="AA197" s="234"/>
      <c r="AT197" s="235" t="s">
        <v>155</v>
      </c>
      <c r="AU197" s="235" t="s">
        <v>102</v>
      </c>
      <c r="AV197" s="10" t="s">
        <v>37</v>
      </c>
      <c r="AW197" s="10" t="s">
        <v>36</v>
      </c>
      <c r="AX197" s="10" t="s">
        <v>79</v>
      </c>
      <c r="AY197" s="235" t="s">
        <v>147</v>
      </c>
    </row>
    <row r="198" spans="2:51" s="11" customFormat="1" ht="16.5" customHeight="1">
      <c r="B198" s="237"/>
      <c r="C198" s="238"/>
      <c r="D198" s="238"/>
      <c r="E198" s="239" t="s">
        <v>22</v>
      </c>
      <c r="F198" s="240" t="s">
        <v>306</v>
      </c>
      <c r="G198" s="238"/>
      <c r="H198" s="238"/>
      <c r="I198" s="238"/>
      <c r="J198" s="238"/>
      <c r="K198" s="241">
        <v>1.872</v>
      </c>
      <c r="L198" s="238"/>
      <c r="M198" s="238"/>
      <c r="N198" s="238"/>
      <c r="O198" s="238"/>
      <c r="P198" s="238"/>
      <c r="Q198" s="238"/>
      <c r="R198" s="242"/>
      <c r="T198" s="243"/>
      <c r="U198" s="238"/>
      <c r="V198" s="238"/>
      <c r="W198" s="238"/>
      <c r="X198" s="238"/>
      <c r="Y198" s="238"/>
      <c r="Z198" s="238"/>
      <c r="AA198" s="244"/>
      <c r="AT198" s="245" t="s">
        <v>155</v>
      </c>
      <c r="AU198" s="245" t="s">
        <v>102</v>
      </c>
      <c r="AV198" s="11" t="s">
        <v>102</v>
      </c>
      <c r="AW198" s="11" t="s">
        <v>36</v>
      </c>
      <c r="AX198" s="11" t="s">
        <v>79</v>
      </c>
      <c r="AY198" s="245" t="s">
        <v>147</v>
      </c>
    </row>
    <row r="199" spans="2:51" s="10" customFormat="1" ht="16.5" customHeight="1">
      <c r="B199" s="227"/>
      <c r="C199" s="228"/>
      <c r="D199" s="228"/>
      <c r="E199" s="229" t="s">
        <v>22</v>
      </c>
      <c r="F199" s="236" t="s">
        <v>307</v>
      </c>
      <c r="G199" s="228"/>
      <c r="H199" s="228"/>
      <c r="I199" s="228"/>
      <c r="J199" s="228"/>
      <c r="K199" s="229" t="s">
        <v>22</v>
      </c>
      <c r="L199" s="228"/>
      <c r="M199" s="228"/>
      <c r="N199" s="228"/>
      <c r="O199" s="228"/>
      <c r="P199" s="228"/>
      <c r="Q199" s="228"/>
      <c r="R199" s="232"/>
      <c r="T199" s="233"/>
      <c r="U199" s="228"/>
      <c r="V199" s="228"/>
      <c r="W199" s="228"/>
      <c r="X199" s="228"/>
      <c r="Y199" s="228"/>
      <c r="Z199" s="228"/>
      <c r="AA199" s="234"/>
      <c r="AT199" s="235" t="s">
        <v>155</v>
      </c>
      <c r="AU199" s="235" t="s">
        <v>102</v>
      </c>
      <c r="AV199" s="10" t="s">
        <v>37</v>
      </c>
      <c r="AW199" s="10" t="s">
        <v>36</v>
      </c>
      <c r="AX199" s="10" t="s">
        <v>79</v>
      </c>
      <c r="AY199" s="235" t="s">
        <v>147</v>
      </c>
    </row>
    <row r="200" spans="2:51" s="11" customFormat="1" ht="16.5" customHeight="1">
      <c r="B200" s="237"/>
      <c r="C200" s="238"/>
      <c r="D200" s="238"/>
      <c r="E200" s="239" t="s">
        <v>22</v>
      </c>
      <c r="F200" s="240" t="s">
        <v>308</v>
      </c>
      <c r="G200" s="238"/>
      <c r="H200" s="238"/>
      <c r="I200" s="238"/>
      <c r="J200" s="238"/>
      <c r="K200" s="241">
        <v>4.465</v>
      </c>
      <c r="L200" s="238"/>
      <c r="M200" s="238"/>
      <c r="N200" s="238"/>
      <c r="O200" s="238"/>
      <c r="P200" s="238"/>
      <c r="Q200" s="238"/>
      <c r="R200" s="242"/>
      <c r="T200" s="243"/>
      <c r="U200" s="238"/>
      <c r="V200" s="238"/>
      <c r="W200" s="238"/>
      <c r="X200" s="238"/>
      <c r="Y200" s="238"/>
      <c r="Z200" s="238"/>
      <c r="AA200" s="244"/>
      <c r="AT200" s="245" t="s">
        <v>155</v>
      </c>
      <c r="AU200" s="245" t="s">
        <v>102</v>
      </c>
      <c r="AV200" s="11" t="s">
        <v>102</v>
      </c>
      <c r="AW200" s="11" t="s">
        <v>36</v>
      </c>
      <c r="AX200" s="11" t="s">
        <v>79</v>
      </c>
      <c r="AY200" s="245" t="s">
        <v>147</v>
      </c>
    </row>
    <row r="201" spans="2:51" s="12" customFormat="1" ht="16.5" customHeight="1">
      <c r="B201" s="246"/>
      <c r="C201" s="247"/>
      <c r="D201" s="247"/>
      <c r="E201" s="248" t="s">
        <v>22</v>
      </c>
      <c r="F201" s="249" t="s">
        <v>171</v>
      </c>
      <c r="G201" s="247"/>
      <c r="H201" s="247"/>
      <c r="I201" s="247"/>
      <c r="J201" s="247"/>
      <c r="K201" s="250">
        <v>6.337</v>
      </c>
      <c r="L201" s="247"/>
      <c r="M201" s="247"/>
      <c r="N201" s="247"/>
      <c r="O201" s="247"/>
      <c r="P201" s="247"/>
      <c r="Q201" s="247"/>
      <c r="R201" s="251"/>
      <c r="T201" s="252"/>
      <c r="U201" s="247"/>
      <c r="V201" s="247"/>
      <c r="W201" s="247"/>
      <c r="X201" s="247"/>
      <c r="Y201" s="247"/>
      <c r="Z201" s="247"/>
      <c r="AA201" s="253"/>
      <c r="AT201" s="254" t="s">
        <v>155</v>
      </c>
      <c r="AU201" s="254" t="s">
        <v>102</v>
      </c>
      <c r="AV201" s="12" t="s">
        <v>152</v>
      </c>
      <c r="AW201" s="12" t="s">
        <v>36</v>
      </c>
      <c r="AX201" s="12" t="s">
        <v>37</v>
      </c>
      <c r="AY201" s="254" t="s">
        <v>147</v>
      </c>
    </row>
    <row r="202" spans="2:65" s="1" customFormat="1" ht="25.5" customHeight="1">
      <c r="B202" s="47"/>
      <c r="C202" s="216" t="s">
        <v>309</v>
      </c>
      <c r="D202" s="216" t="s">
        <v>148</v>
      </c>
      <c r="E202" s="217" t="s">
        <v>310</v>
      </c>
      <c r="F202" s="218" t="s">
        <v>311</v>
      </c>
      <c r="G202" s="218"/>
      <c r="H202" s="218"/>
      <c r="I202" s="218"/>
      <c r="J202" s="219" t="s">
        <v>151</v>
      </c>
      <c r="K202" s="220">
        <v>651.2</v>
      </c>
      <c r="L202" s="221">
        <v>0</v>
      </c>
      <c r="M202" s="222"/>
      <c r="N202" s="223">
        <f>ROUND(L202*K202,1)</f>
        <v>0</v>
      </c>
      <c r="O202" s="223"/>
      <c r="P202" s="223"/>
      <c r="Q202" s="223"/>
      <c r="R202" s="49"/>
      <c r="T202" s="224" t="s">
        <v>22</v>
      </c>
      <c r="U202" s="57" t="s">
        <v>44</v>
      </c>
      <c r="V202" s="48"/>
      <c r="W202" s="225">
        <f>V202*K202</f>
        <v>0</v>
      </c>
      <c r="X202" s="225">
        <v>0</v>
      </c>
      <c r="Y202" s="225">
        <f>X202*K202</f>
        <v>0</v>
      </c>
      <c r="Z202" s="225">
        <v>0.005</v>
      </c>
      <c r="AA202" s="226">
        <f>Z202*K202</f>
        <v>3.2560000000000002</v>
      </c>
      <c r="AR202" s="23" t="s">
        <v>223</v>
      </c>
      <c r="AT202" s="23" t="s">
        <v>148</v>
      </c>
      <c r="AU202" s="23" t="s">
        <v>102</v>
      </c>
      <c r="AY202" s="23" t="s">
        <v>147</v>
      </c>
      <c r="BE202" s="139">
        <f>IF(U202="základní",N202,0)</f>
        <v>0</v>
      </c>
      <c r="BF202" s="139">
        <f>IF(U202="snížená",N202,0)</f>
        <v>0</v>
      </c>
      <c r="BG202" s="139">
        <f>IF(U202="zákl. přenesená",N202,0)</f>
        <v>0</v>
      </c>
      <c r="BH202" s="139">
        <f>IF(U202="sníž. přenesená",N202,0)</f>
        <v>0</v>
      </c>
      <c r="BI202" s="139">
        <f>IF(U202="nulová",N202,0)</f>
        <v>0</v>
      </c>
      <c r="BJ202" s="23" t="s">
        <v>37</v>
      </c>
      <c r="BK202" s="139">
        <f>ROUND(L202*K202,1)</f>
        <v>0</v>
      </c>
      <c r="BL202" s="23" t="s">
        <v>223</v>
      </c>
      <c r="BM202" s="23" t="s">
        <v>312</v>
      </c>
    </row>
    <row r="203" spans="2:51" s="10" customFormat="1" ht="16.5" customHeight="1">
      <c r="B203" s="227"/>
      <c r="C203" s="228"/>
      <c r="D203" s="228"/>
      <c r="E203" s="229" t="s">
        <v>22</v>
      </c>
      <c r="F203" s="230" t="s">
        <v>313</v>
      </c>
      <c r="G203" s="231"/>
      <c r="H203" s="231"/>
      <c r="I203" s="231"/>
      <c r="J203" s="228"/>
      <c r="K203" s="229" t="s">
        <v>22</v>
      </c>
      <c r="L203" s="228"/>
      <c r="M203" s="228"/>
      <c r="N203" s="228"/>
      <c r="O203" s="228"/>
      <c r="P203" s="228"/>
      <c r="Q203" s="228"/>
      <c r="R203" s="232"/>
      <c r="T203" s="233"/>
      <c r="U203" s="228"/>
      <c r="V203" s="228"/>
      <c r="W203" s="228"/>
      <c r="X203" s="228"/>
      <c r="Y203" s="228"/>
      <c r="Z203" s="228"/>
      <c r="AA203" s="234"/>
      <c r="AT203" s="235" t="s">
        <v>155</v>
      </c>
      <c r="AU203" s="235" t="s">
        <v>102</v>
      </c>
      <c r="AV203" s="10" t="s">
        <v>37</v>
      </c>
      <c r="AW203" s="10" t="s">
        <v>36</v>
      </c>
      <c r="AX203" s="10" t="s">
        <v>79</v>
      </c>
      <c r="AY203" s="235" t="s">
        <v>147</v>
      </c>
    </row>
    <row r="204" spans="2:51" s="11" customFormat="1" ht="16.5" customHeight="1">
      <c r="B204" s="237"/>
      <c r="C204" s="238"/>
      <c r="D204" s="238"/>
      <c r="E204" s="239" t="s">
        <v>22</v>
      </c>
      <c r="F204" s="240" t="s">
        <v>314</v>
      </c>
      <c r="G204" s="238"/>
      <c r="H204" s="238"/>
      <c r="I204" s="238"/>
      <c r="J204" s="238"/>
      <c r="K204" s="241">
        <v>651.2</v>
      </c>
      <c r="L204" s="238"/>
      <c r="M204" s="238"/>
      <c r="N204" s="238"/>
      <c r="O204" s="238"/>
      <c r="P204" s="238"/>
      <c r="Q204" s="238"/>
      <c r="R204" s="242"/>
      <c r="T204" s="243"/>
      <c r="U204" s="238"/>
      <c r="V204" s="238"/>
      <c r="W204" s="238"/>
      <c r="X204" s="238"/>
      <c r="Y204" s="238"/>
      <c r="Z204" s="238"/>
      <c r="AA204" s="244"/>
      <c r="AT204" s="245" t="s">
        <v>155</v>
      </c>
      <c r="AU204" s="245" t="s">
        <v>102</v>
      </c>
      <c r="AV204" s="11" t="s">
        <v>102</v>
      </c>
      <c r="AW204" s="11" t="s">
        <v>36</v>
      </c>
      <c r="AX204" s="11" t="s">
        <v>37</v>
      </c>
      <c r="AY204" s="245" t="s">
        <v>147</v>
      </c>
    </row>
    <row r="205" spans="2:65" s="1" customFormat="1" ht="38.25" customHeight="1">
      <c r="B205" s="47"/>
      <c r="C205" s="216" t="s">
        <v>315</v>
      </c>
      <c r="D205" s="216" t="s">
        <v>148</v>
      </c>
      <c r="E205" s="217" t="s">
        <v>316</v>
      </c>
      <c r="F205" s="218" t="s">
        <v>317</v>
      </c>
      <c r="G205" s="218"/>
      <c r="H205" s="218"/>
      <c r="I205" s="218"/>
      <c r="J205" s="219" t="s">
        <v>151</v>
      </c>
      <c r="K205" s="220">
        <v>42.64</v>
      </c>
      <c r="L205" s="221">
        <v>0</v>
      </c>
      <c r="M205" s="222"/>
      <c r="N205" s="223">
        <f>ROUND(L205*K205,1)</f>
        <v>0</v>
      </c>
      <c r="O205" s="223"/>
      <c r="P205" s="223"/>
      <c r="Q205" s="223"/>
      <c r="R205" s="49"/>
      <c r="T205" s="224" t="s">
        <v>22</v>
      </c>
      <c r="U205" s="57" t="s">
        <v>44</v>
      </c>
      <c r="V205" s="48"/>
      <c r="W205" s="225">
        <f>V205*K205</f>
        <v>0</v>
      </c>
      <c r="X205" s="225">
        <v>0</v>
      </c>
      <c r="Y205" s="225">
        <f>X205*K205</f>
        <v>0</v>
      </c>
      <c r="Z205" s="225">
        <v>0.005</v>
      </c>
      <c r="AA205" s="226">
        <f>Z205*K205</f>
        <v>0.2132</v>
      </c>
      <c r="AR205" s="23" t="s">
        <v>223</v>
      </c>
      <c r="AT205" s="23" t="s">
        <v>148</v>
      </c>
      <c r="AU205" s="23" t="s">
        <v>102</v>
      </c>
      <c r="AY205" s="23" t="s">
        <v>147</v>
      </c>
      <c r="BE205" s="139">
        <f>IF(U205="základní",N205,0)</f>
        <v>0</v>
      </c>
      <c r="BF205" s="139">
        <f>IF(U205="snížená",N205,0)</f>
        <v>0</v>
      </c>
      <c r="BG205" s="139">
        <f>IF(U205="zákl. přenesená",N205,0)</f>
        <v>0</v>
      </c>
      <c r="BH205" s="139">
        <f>IF(U205="sníž. přenesená",N205,0)</f>
        <v>0</v>
      </c>
      <c r="BI205" s="139">
        <f>IF(U205="nulová",N205,0)</f>
        <v>0</v>
      </c>
      <c r="BJ205" s="23" t="s">
        <v>37</v>
      </c>
      <c r="BK205" s="139">
        <f>ROUND(L205*K205,1)</f>
        <v>0</v>
      </c>
      <c r="BL205" s="23" t="s">
        <v>223</v>
      </c>
      <c r="BM205" s="23" t="s">
        <v>318</v>
      </c>
    </row>
    <row r="206" spans="2:51" s="10" customFormat="1" ht="16.5" customHeight="1">
      <c r="B206" s="227"/>
      <c r="C206" s="228"/>
      <c r="D206" s="228"/>
      <c r="E206" s="229" t="s">
        <v>22</v>
      </c>
      <c r="F206" s="230" t="s">
        <v>313</v>
      </c>
      <c r="G206" s="231"/>
      <c r="H206" s="231"/>
      <c r="I206" s="231"/>
      <c r="J206" s="228"/>
      <c r="K206" s="229" t="s">
        <v>22</v>
      </c>
      <c r="L206" s="228"/>
      <c r="M206" s="228"/>
      <c r="N206" s="228"/>
      <c r="O206" s="228"/>
      <c r="P206" s="228"/>
      <c r="Q206" s="228"/>
      <c r="R206" s="232"/>
      <c r="T206" s="233"/>
      <c r="U206" s="228"/>
      <c r="V206" s="228"/>
      <c r="W206" s="228"/>
      <c r="X206" s="228"/>
      <c r="Y206" s="228"/>
      <c r="Z206" s="228"/>
      <c r="AA206" s="234"/>
      <c r="AT206" s="235" t="s">
        <v>155</v>
      </c>
      <c r="AU206" s="235" t="s">
        <v>102</v>
      </c>
      <c r="AV206" s="10" t="s">
        <v>37</v>
      </c>
      <c r="AW206" s="10" t="s">
        <v>36</v>
      </c>
      <c r="AX206" s="10" t="s">
        <v>79</v>
      </c>
      <c r="AY206" s="235" t="s">
        <v>147</v>
      </c>
    </row>
    <row r="207" spans="2:51" s="11" customFormat="1" ht="16.5" customHeight="1">
      <c r="B207" s="237"/>
      <c r="C207" s="238"/>
      <c r="D207" s="238"/>
      <c r="E207" s="239" t="s">
        <v>22</v>
      </c>
      <c r="F207" s="240" t="s">
        <v>319</v>
      </c>
      <c r="G207" s="238"/>
      <c r="H207" s="238"/>
      <c r="I207" s="238"/>
      <c r="J207" s="238"/>
      <c r="K207" s="241">
        <v>42.64</v>
      </c>
      <c r="L207" s="238"/>
      <c r="M207" s="238"/>
      <c r="N207" s="238"/>
      <c r="O207" s="238"/>
      <c r="P207" s="238"/>
      <c r="Q207" s="238"/>
      <c r="R207" s="242"/>
      <c r="T207" s="243"/>
      <c r="U207" s="238"/>
      <c r="V207" s="238"/>
      <c r="W207" s="238"/>
      <c r="X207" s="238"/>
      <c r="Y207" s="238"/>
      <c r="Z207" s="238"/>
      <c r="AA207" s="244"/>
      <c r="AT207" s="245" t="s">
        <v>155</v>
      </c>
      <c r="AU207" s="245" t="s">
        <v>102</v>
      </c>
      <c r="AV207" s="11" t="s">
        <v>102</v>
      </c>
      <c r="AW207" s="11" t="s">
        <v>36</v>
      </c>
      <c r="AX207" s="11" t="s">
        <v>37</v>
      </c>
      <c r="AY207" s="245" t="s">
        <v>147</v>
      </c>
    </row>
    <row r="208" spans="2:51" s="11" customFormat="1" ht="16.5" customHeight="1">
      <c r="B208" s="237"/>
      <c r="C208" s="238"/>
      <c r="D208" s="238"/>
      <c r="E208" s="239" t="s">
        <v>22</v>
      </c>
      <c r="F208" s="240" t="s">
        <v>22</v>
      </c>
      <c r="G208" s="238"/>
      <c r="H208" s="238"/>
      <c r="I208" s="238"/>
      <c r="J208" s="238"/>
      <c r="K208" s="241">
        <v>0</v>
      </c>
      <c r="L208" s="238"/>
      <c r="M208" s="238"/>
      <c r="N208" s="238"/>
      <c r="O208" s="238"/>
      <c r="P208" s="238"/>
      <c r="Q208" s="238"/>
      <c r="R208" s="242"/>
      <c r="T208" s="243"/>
      <c r="U208" s="238"/>
      <c r="V208" s="238"/>
      <c r="W208" s="238"/>
      <c r="X208" s="238"/>
      <c r="Y208" s="238"/>
      <c r="Z208" s="238"/>
      <c r="AA208" s="244"/>
      <c r="AT208" s="245" t="s">
        <v>155</v>
      </c>
      <c r="AU208" s="245" t="s">
        <v>102</v>
      </c>
      <c r="AV208" s="11" t="s">
        <v>102</v>
      </c>
      <c r="AW208" s="11" t="s">
        <v>36</v>
      </c>
      <c r="AX208" s="11" t="s">
        <v>79</v>
      </c>
      <c r="AY208" s="245" t="s">
        <v>147</v>
      </c>
    </row>
    <row r="209" spans="2:65" s="1" customFormat="1" ht="25.5" customHeight="1">
      <c r="B209" s="47"/>
      <c r="C209" s="216" t="s">
        <v>320</v>
      </c>
      <c r="D209" s="216" t="s">
        <v>148</v>
      </c>
      <c r="E209" s="217" t="s">
        <v>321</v>
      </c>
      <c r="F209" s="218" t="s">
        <v>322</v>
      </c>
      <c r="G209" s="218"/>
      <c r="H209" s="218"/>
      <c r="I209" s="218"/>
      <c r="J209" s="219" t="s">
        <v>303</v>
      </c>
      <c r="K209" s="220">
        <v>6.337</v>
      </c>
      <c r="L209" s="221">
        <v>0</v>
      </c>
      <c r="M209" s="222"/>
      <c r="N209" s="223">
        <f>ROUND(L209*K209,1)</f>
        <v>0</v>
      </c>
      <c r="O209" s="223"/>
      <c r="P209" s="223"/>
      <c r="Q209" s="223"/>
      <c r="R209" s="49"/>
      <c r="T209" s="224" t="s">
        <v>22</v>
      </c>
      <c r="U209" s="57" t="s">
        <v>44</v>
      </c>
      <c r="V209" s="48"/>
      <c r="W209" s="225">
        <f>V209*K209</f>
        <v>0</v>
      </c>
      <c r="X209" s="225">
        <v>0.02337</v>
      </c>
      <c r="Y209" s="225">
        <f>X209*K209</f>
        <v>0.14809568999999997</v>
      </c>
      <c r="Z209" s="225">
        <v>0</v>
      </c>
      <c r="AA209" s="226">
        <f>Z209*K209</f>
        <v>0</v>
      </c>
      <c r="AR209" s="23" t="s">
        <v>223</v>
      </c>
      <c r="AT209" s="23" t="s">
        <v>148</v>
      </c>
      <c r="AU209" s="23" t="s">
        <v>102</v>
      </c>
      <c r="AY209" s="23" t="s">
        <v>147</v>
      </c>
      <c r="BE209" s="139">
        <f>IF(U209="základní",N209,0)</f>
        <v>0</v>
      </c>
      <c r="BF209" s="139">
        <f>IF(U209="snížená",N209,0)</f>
        <v>0</v>
      </c>
      <c r="BG209" s="139">
        <f>IF(U209="zákl. přenesená",N209,0)</f>
        <v>0</v>
      </c>
      <c r="BH209" s="139">
        <f>IF(U209="sníž. přenesená",N209,0)</f>
        <v>0</v>
      </c>
      <c r="BI209" s="139">
        <f>IF(U209="nulová",N209,0)</f>
        <v>0</v>
      </c>
      <c r="BJ209" s="23" t="s">
        <v>37</v>
      </c>
      <c r="BK209" s="139">
        <f>ROUND(L209*K209,1)</f>
        <v>0</v>
      </c>
      <c r="BL209" s="23" t="s">
        <v>223</v>
      </c>
      <c r="BM209" s="23" t="s">
        <v>323</v>
      </c>
    </row>
    <row r="210" spans="2:65" s="1" customFormat="1" ht="25.5" customHeight="1">
      <c r="B210" s="47"/>
      <c r="C210" s="216" t="s">
        <v>324</v>
      </c>
      <c r="D210" s="216" t="s">
        <v>148</v>
      </c>
      <c r="E210" s="217" t="s">
        <v>325</v>
      </c>
      <c r="F210" s="218" t="s">
        <v>326</v>
      </c>
      <c r="G210" s="218"/>
      <c r="H210" s="218"/>
      <c r="I210" s="218"/>
      <c r="J210" s="219" t="s">
        <v>289</v>
      </c>
      <c r="K210" s="269">
        <v>0</v>
      </c>
      <c r="L210" s="221">
        <v>0</v>
      </c>
      <c r="M210" s="222"/>
      <c r="N210" s="223">
        <f>ROUND(L210*K210,1)</f>
        <v>0</v>
      </c>
      <c r="O210" s="223"/>
      <c r="P210" s="223"/>
      <c r="Q210" s="223"/>
      <c r="R210" s="49"/>
      <c r="T210" s="224" t="s">
        <v>22</v>
      </c>
      <c r="U210" s="57" t="s">
        <v>44</v>
      </c>
      <c r="V210" s="48"/>
      <c r="W210" s="225">
        <f>V210*K210</f>
        <v>0</v>
      </c>
      <c r="X210" s="225">
        <v>0</v>
      </c>
      <c r="Y210" s="225">
        <f>X210*K210</f>
        <v>0</v>
      </c>
      <c r="Z210" s="225">
        <v>0</v>
      </c>
      <c r="AA210" s="226">
        <f>Z210*K210</f>
        <v>0</v>
      </c>
      <c r="AR210" s="23" t="s">
        <v>223</v>
      </c>
      <c r="AT210" s="23" t="s">
        <v>148</v>
      </c>
      <c r="AU210" s="23" t="s">
        <v>102</v>
      </c>
      <c r="AY210" s="23" t="s">
        <v>147</v>
      </c>
      <c r="BE210" s="139">
        <f>IF(U210="základní",N210,0)</f>
        <v>0</v>
      </c>
      <c r="BF210" s="139">
        <f>IF(U210="snížená",N210,0)</f>
        <v>0</v>
      </c>
      <c r="BG210" s="139">
        <f>IF(U210="zákl. přenesená",N210,0)</f>
        <v>0</v>
      </c>
      <c r="BH210" s="139">
        <f>IF(U210="sníž. přenesená",N210,0)</f>
        <v>0</v>
      </c>
      <c r="BI210" s="139">
        <f>IF(U210="nulová",N210,0)</f>
        <v>0</v>
      </c>
      <c r="BJ210" s="23" t="s">
        <v>37</v>
      </c>
      <c r="BK210" s="139">
        <f>ROUND(L210*K210,1)</f>
        <v>0</v>
      </c>
      <c r="BL210" s="23" t="s">
        <v>223</v>
      </c>
      <c r="BM210" s="23" t="s">
        <v>327</v>
      </c>
    </row>
    <row r="211" spans="2:63" s="9" customFormat="1" ht="29.85" customHeight="1">
      <c r="B211" s="202"/>
      <c r="C211" s="203"/>
      <c r="D211" s="213" t="s">
        <v>121</v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55">
        <f>BK211</f>
        <v>0</v>
      </c>
      <c r="O211" s="256"/>
      <c r="P211" s="256"/>
      <c r="Q211" s="256"/>
      <c r="R211" s="206"/>
      <c r="T211" s="207"/>
      <c r="U211" s="203"/>
      <c r="V211" s="203"/>
      <c r="W211" s="208">
        <f>SUM(W212:W273)</f>
        <v>0</v>
      </c>
      <c r="X211" s="203"/>
      <c r="Y211" s="208">
        <f>SUM(Y212:Y273)</f>
        <v>5.720606300000002</v>
      </c>
      <c r="Z211" s="203"/>
      <c r="AA211" s="209">
        <f>SUM(AA212:AA273)</f>
        <v>2.7060472000000004</v>
      </c>
      <c r="AR211" s="210" t="s">
        <v>102</v>
      </c>
      <c r="AT211" s="211" t="s">
        <v>78</v>
      </c>
      <c r="AU211" s="211" t="s">
        <v>37</v>
      </c>
      <c r="AY211" s="210" t="s">
        <v>147</v>
      </c>
      <c r="BK211" s="212">
        <f>SUM(BK212:BK273)</f>
        <v>0</v>
      </c>
    </row>
    <row r="212" spans="2:65" s="1" customFormat="1" ht="25.5" customHeight="1">
      <c r="B212" s="47"/>
      <c r="C212" s="216" t="s">
        <v>328</v>
      </c>
      <c r="D212" s="216" t="s">
        <v>148</v>
      </c>
      <c r="E212" s="217" t="s">
        <v>329</v>
      </c>
      <c r="F212" s="218" t="s">
        <v>330</v>
      </c>
      <c r="G212" s="218"/>
      <c r="H212" s="218"/>
      <c r="I212" s="218"/>
      <c r="J212" s="219" t="s">
        <v>151</v>
      </c>
      <c r="K212" s="220">
        <v>651.2</v>
      </c>
      <c r="L212" s="221">
        <v>0</v>
      </c>
      <c r="M212" s="222"/>
      <c r="N212" s="223">
        <f>ROUND(L212*K212,1)</f>
        <v>0</v>
      </c>
      <c r="O212" s="223"/>
      <c r="P212" s="223"/>
      <c r="Q212" s="223"/>
      <c r="R212" s="49"/>
      <c r="T212" s="224" t="s">
        <v>22</v>
      </c>
      <c r="U212" s="57" t="s">
        <v>44</v>
      </c>
      <c r="V212" s="48"/>
      <c r="W212" s="225">
        <f>V212*K212</f>
        <v>0</v>
      </c>
      <c r="X212" s="225">
        <v>0</v>
      </c>
      <c r="Y212" s="225">
        <f>X212*K212</f>
        <v>0</v>
      </c>
      <c r="Z212" s="225">
        <v>0.00312</v>
      </c>
      <c r="AA212" s="226">
        <f>Z212*K212</f>
        <v>2.031744</v>
      </c>
      <c r="AR212" s="23" t="s">
        <v>223</v>
      </c>
      <c r="AT212" s="23" t="s">
        <v>148</v>
      </c>
      <c r="AU212" s="23" t="s">
        <v>102</v>
      </c>
      <c r="AY212" s="23" t="s">
        <v>147</v>
      </c>
      <c r="BE212" s="139">
        <f>IF(U212="základní",N212,0)</f>
        <v>0</v>
      </c>
      <c r="BF212" s="139">
        <f>IF(U212="snížená",N212,0)</f>
        <v>0</v>
      </c>
      <c r="BG212" s="139">
        <f>IF(U212="zákl. přenesená",N212,0)</f>
        <v>0</v>
      </c>
      <c r="BH212" s="139">
        <f>IF(U212="sníž. přenesená",N212,0)</f>
        <v>0</v>
      </c>
      <c r="BI212" s="139">
        <f>IF(U212="nulová",N212,0)</f>
        <v>0</v>
      </c>
      <c r="BJ212" s="23" t="s">
        <v>37</v>
      </c>
      <c r="BK212" s="139">
        <f>ROUND(L212*K212,1)</f>
        <v>0</v>
      </c>
      <c r="BL212" s="23" t="s">
        <v>223</v>
      </c>
      <c r="BM212" s="23" t="s">
        <v>331</v>
      </c>
    </row>
    <row r="213" spans="2:51" s="10" customFormat="1" ht="16.5" customHeight="1">
      <c r="B213" s="227"/>
      <c r="C213" s="228"/>
      <c r="D213" s="228"/>
      <c r="E213" s="229" t="s">
        <v>22</v>
      </c>
      <c r="F213" s="230" t="s">
        <v>313</v>
      </c>
      <c r="G213" s="231"/>
      <c r="H213" s="231"/>
      <c r="I213" s="231"/>
      <c r="J213" s="228"/>
      <c r="K213" s="229" t="s">
        <v>22</v>
      </c>
      <c r="L213" s="228"/>
      <c r="M213" s="228"/>
      <c r="N213" s="228"/>
      <c r="O213" s="228"/>
      <c r="P213" s="228"/>
      <c r="Q213" s="228"/>
      <c r="R213" s="232"/>
      <c r="T213" s="233"/>
      <c r="U213" s="228"/>
      <c r="V213" s="228"/>
      <c r="W213" s="228"/>
      <c r="X213" s="228"/>
      <c r="Y213" s="228"/>
      <c r="Z213" s="228"/>
      <c r="AA213" s="234"/>
      <c r="AT213" s="235" t="s">
        <v>155</v>
      </c>
      <c r="AU213" s="235" t="s">
        <v>102</v>
      </c>
      <c r="AV213" s="10" t="s">
        <v>37</v>
      </c>
      <c r="AW213" s="10" t="s">
        <v>36</v>
      </c>
      <c r="AX213" s="10" t="s">
        <v>79</v>
      </c>
      <c r="AY213" s="235" t="s">
        <v>147</v>
      </c>
    </row>
    <row r="214" spans="2:51" s="11" customFormat="1" ht="16.5" customHeight="1">
      <c r="B214" s="237"/>
      <c r="C214" s="238"/>
      <c r="D214" s="238"/>
      <c r="E214" s="239" t="s">
        <v>22</v>
      </c>
      <c r="F214" s="240" t="s">
        <v>314</v>
      </c>
      <c r="G214" s="238"/>
      <c r="H214" s="238"/>
      <c r="I214" s="238"/>
      <c r="J214" s="238"/>
      <c r="K214" s="241">
        <v>651.2</v>
      </c>
      <c r="L214" s="238"/>
      <c r="M214" s="238"/>
      <c r="N214" s="238"/>
      <c r="O214" s="238"/>
      <c r="P214" s="238"/>
      <c r="Q214" s="238"/>
      <c r="R214" s="242"/>
      <c r="T214" s="243"/>
      <c r="U214" s="238"/>
      <c r="V214" s="238"/>
      <c r="W214" s="238"/>
      <c r="X214" s="238"/>
      <c r="Y214" s="238"/>
      <c r="Z214" s="238"/>
      <c r="AA214" s="244"/>
      <c r="AT214" s="245" t="s">
        <v>155</v>
      </c>
      <c r="AU214" s="245" t="s">
        <v>102</v>
      </c>
      <c r="AV214" s="11" t="s">
        <v>102</v>
      </c>
      <c r="AW214" s="11" t="s">
        <v>36</v>
      </c>
      <c r="AX214" s="11" t="s">
        <v>37</v>
      </c>
      <c r="AY214" s="245" t="s">
        <v>147</v>
      </c>
    </row>
    <row r="215" spans="2:65" s="1" customFormat="1" ht="16.5" customHeight="1">
      <c r="B215" s="47"/>
      <c r="C215" s="216" t="s">
        <v>332</v>
      </c>
      <c r="D215" s="216" t="s">
        <v>148</v>
      </c>
      <c r="E215" s="217" t="s">
        <v>333</v>
      </c>
      <c r="F215" s="218" t="s">
        <v>334</v>
      </c>
      <c r="G215" s="218"/>
      <c r="H215" s="218"/>
      <c r="I215" s="218"/>
      <c r="J215" s="219" t="s">
        <v>238</v>
      </c>
      <c r="K215" s="220">
        <v>6</v>
      </c>
      <c r="L215" s="221">
        <v>0</v>
      </c>
      <c r="M215" s="222"/>
      <c r="N215" s="223">
        <f>ROUND(L215*K215,1)</f>
        <v>0</v>
      </c>
      <c r="O215" s="223"/>
      <c r="P215" s="223"/>
      <c r="Q215" s="223"/>
      <c r="R215" s="49"/>
      <c r="T215" s="224" t="s">
        <v>22</v>
      </c>
      <c r="U215" s="57" t="s">
        <v>44</v>
      </c>
      <c r="V215" s="48"/>
      <c r="W215" s="225">
        <f>V215*K215</f>
        <v>0</v>
      </c>
      <c r="X215" s="225">
        <v>0</v>
      </c>
      <c r="Y215" s="225">
        <f>X215*K215</f>
        <v>0</v>
      </c>
      <c r="Z215" s="225">
        <v>0.00906</v>
      </c>
      <c r="AA215" s="226">
        <f>Z215*K215</f>
        <v>0.054360000000000006</v>
      </c>
      <c r="AR215" s="23" t="s">
        <v>223</v>
      </c>
      <c r="AT215" s="23" t="s">
        <v>148</v>
      </c>
      <c r="AU215" s="23" t="s">
        <v>102</v>
      </c>
      <c r="AY215" s="23" t="s">
        <v>147</v>
      </c>
      <c r="BE215" s="139">
        <f>IF(U215="základní",N215,0)</f>
        <v>0</v>
      </c>
      <c r="BF215" s="139">
        <f>IF(U215="snížená",N215,0)</f>
        <v>0</v>
      </c>
      <c r="BG215" s="139">
        <f>IF(U215="zákl. přenesená",N215,0)</f>
        <v>0</v>
      </c>
      <c r="BH215" s="139">
        <f>IF(U215="sníž. přenesená",N215,0)</f>
        <v>0</v>
      </c>
      <c r="BI215" s="139">
        <f>IF(U215="nulová",N215,0)</f>
        <v>0</v>
      </c>
      <c r="BJ215" s="23" t="s">
        <v>37</v>
      </c>
      <c r="BK215" s="139">
        <f>ROUND(L215*K215,1)</f>
        <v>0</v>
      </c>
      <c r="BL215" s="23" t="s">
        <v>223</v>
      </c>
      <c r="BM215" s="23" t="s">
        <v>335</v>
      </c>
    </row>
    <row r="216" spans="2:51" s="10" customFormat="1" ht="16.5" customHeight="1">
      <c r="B216" s="227"/>
      <c r="C216" s="228"/>
      <c r="D216" s="228"/>
      <c r="E216" s="229" t="s">
        <v>22</v>
      </c>
      <c r="F216" s="230" t="s">
        <v>336</v>
      </c>
      <c r="G216" s="231"/>
      <c r="H216" s="231"/>
      <c r="I216" s="231"/>
      <c r="J216" s="228"/>
      <c r="K216" s="229" t="s">
        <v>22</v>
      </c>
      <c r="L216" s="228"/>
      <c r="M216" s="228"/>
      <c r="N216" s="228"/>
      <c r="O216" s="228"/>
      <c r="P216" s="228"/>
      <c r="Q216" s="228"/>
      <c r="R216" s="232"/>
      <c r="T216" s="233"/>
      <c r="U216" s="228"/>
      <c r="V216" s="228"/>
      <c r="W216" s="228"/>
      <c r="X216" s="228"/>
      <c r="Y216" s="228"/>
      <c r="Z216" s="228"/>
      <c r="AA216" s="234"/>
      <c r="AT216" s="235" t="s">
        <v>155</v>
      </c>
      <c r="AU216" s="235" t="s">
        <v>102</v>
      </c>
      <c r="AV216" s="10" t="s">
        <v>37</v>
      </c>
      <c r="AW216" s="10" t="s">
        <v>36</v>
      </c>
      <c r="AX216" s="10" t="s">
        <v>79</v>
      </c>
      <c r="AY216" s="235" t="s">
        <v>147</v>
      </c>
    </row>
    <row r="217" spans="2:51" s="11" customFormat="1" ht="16.5" customHeight="1">
      <c r="B217" s="237"/>
      <c r="C217" s="238"/>
      <c r="D217" s="238"/>
      <c r="E217" s="239" t="s">
        <v>22</v>
      </c>
      <c r="F217" s="240" t="s">
        <v>179</v>
      </c>
      <c r="G217" s="238"/>
      <c r="H217" s="238"/>
      <c r="I217" s="238"/>
      <c r="J217" s="238"/>
      <c r="K217" s="241">
        <v>6</v>
      </c>
      <c r="L217" s="238"/>
      <c r="M217" s="238"/>
      <c r="N217" s="238"/>
      <c r="O217" s="238"/>
      <c r="P217" s="238"/>
      <c r="Q217" s="238"/>
      <c r="R217" s="242"/>
      <c r="T217" s="243"/>
      <c r="U217" s="238"/>
      <c r="V217" s="238"/>
      <c r="W217" s="238"/>
      <c r="X217" s="238"/>
      <c r="Y217" s="238"/>
      <c r="Z217" s="238"/>
      <c r="AA217" s="244"/>
      <c r="AT217" s="245" t="s">
        <v>155</v>
      </c>
      <c r="AU217" s="245" t="s">
        <v>102</v>
      </c>
      <c r="AV217" s="11" t="s">
        <v>102</v>
      </c>
      <c r="AW217" s="11" t="s">
        <v>36</v>
      </c>
      <c r="AX217" s="11" t="s">
        <v>37</v>
      </c>
      <c r="AY217" s="245" t="s">
        <v>147</v>
      </c>
    </row>
    <row r="218" spans="2:65" s="1" customFormat="1" ht="25.5" customHeight="1">
      <c r="B218" s="47"/>
      <c r="C218" s="216" t="s">
        <v>337</v>
      </c>
      <c r="D218" s="216" t="s">
        <v>148</v>
      </c>
      <c r="E218" s="217" t="s">
        <v>338</v>
      </c>
      <c r="F218" s="218" t="s">
        <v>339</v>
      </c>
      <c r="G218" s="218"/>
      <c r="H218" s="218"/>
      <c r="I218" s="218"/>
      <c r="J218" s="219" t="s">
        <v>194</v>
      </c>
      <c r="K218" s="220">
        <v>102.3</v>
      </c>
      <c r="L218" s="221">
        <v>0</v>
      </c>
      <c r="M218" s="222"/>
      <c r="N218" s="223">
        <f>ROUND(L218*K218,1)</f>
        <v>0</v>
      </c>
      <c r="O218" s="223"/>
      <c r="P218" s="223"/>
      <c r="Q218" s="223"/>
      <c r="R218" s="49"/>
      <c r="T218" s="224" t="s">
        <v>22</v>
      </c>
      <c r="U218" s="57" t="s">
        <v>44</v>
      </c>
      <c r="V218" s="48"/>
      <c r="W218" s="225">
        <f>V218*K218</f>
        <v>0</v>
      </c>
      <c r="X218" s="225">
        <v>0</v>
      </c>
      <c r="Y218" s="225">
        <f>X218*K218</f>
        <v>0</v>
      </c>
      <c r="Z218" s="225">
        <v>0.002</v>
      </c>
      <c r="AA218" s="226">
        <f>Z218*K218</f>
        <v>0.2046</v>
      </c>
      <c r="AR218" s="23" t="s">
        <v>223</v>
      </c>
      <c r="AT218" s="23" t="s">
        <v>148</v>
      </c>
      <c r="AU218" s="23" t="s">
        <v>102</v>
      </c>
      <c r="AY218" s="23" t="s">
        <v>147</v>
      </c>
      <c r="BE218" s="139">
        <f>IF(U218="základní",N218,0)</f>
        <v>0</v>
      </c>
      <c r="BF218" s="139">
        <f>IF(U218="snížená",N218,0)</f>
        <v>0</v>
      </c>
      <c r="BG218" s="139">
        <f>IF(U218="zákl. přenesená",N218,0)</f>
        <v>0</v>
      </c>
      <c r="BH218" s="139">
        <f>IF(U218="sníž. přenesená",N218,0)</f>
        <v>0</v>
      </c>
      <c r="BI218" s="139">
        <f>IF(U218="nulová",N218,0)</f>
        <v>0</v>
      </c>
      <c r="BJ218" s="23" t="s">
        <v>37</v>
      </c>
      <c r="BK218" s="139">
        <f>ROUND(L218*K218,1)</f>
        <v>0</v>
      </c>
      <c r="BL218" s="23" t="s">
        <v>223</v>
      </c>
      <c r="BM218" s="23" t="s">
        <v>340</v>
      </c>
    </row>
    <row r="219" spans="2:51" s="10" customFormat="1" ht="16.5" customHeight="1">
      <c r="B219" s="227"/>
      <c r="C219" s="228"/>
      <c r="D219" s="228"/>
      <c r="E219" s="229" t="s">
        <v>22</v>
      </c>
      <c r="F219" s="230" t="s">
        <v>341</v>
      </c>
      <c r="G219" s="231"/>
      <c r="H219" s="231"/>
      <c r="I219" s="231"/>
      <c r="J219" s="228"/>
      <c r="K219" s="229" t="s">
        <v>22</v>
      </c>
      <c r="L219" s="228"/>
      <c r="M219" s="228"/>
      <c r="N219" s="228"/>
      <c r="O219" s="228"/>
      <c r="P219" s="228"/>
      <c r="Q219" s="228"/>
      <c r="R219" s="232"/>
      <c r="T219" s="233"/>
      <c r="U219" s="228"/>
      <c r="V219" s="228"/>
      <c r="W219" s="228"/>
      <c r="X219" s="228"/>
      <c r="Y219" s="228"/>
      <c r="Z219" s="228"/>
      <c r="AA219" s="234"/>
      <c r="AT219" s="235" t="s">
        <v>155</v>
      </c>
      <c r="AU219" s="235" t="s">
        <v>102</v>
      </c>
      <c r="AV219" s="10" t="s">
        <v>37</v>
      </c>
      <c r="AW219" s="10" t="s">
        <v>36</v>
      </c>
      <c r="AX219" s="10" t="s">
        <v>79</v>
      </c>
      <c r="AY219" s="235" t="s">
        <v>147</v>
      </c>
    </row>
    <row r="220" spans="2:51" s="11" customFormat="1" ht="16.5" customHeight="1">
      <c r="B220" s="237"/>
      <c r="C220" s="238"/>
      <c r="D220" s="238"/>
      <c r="E220" s="239" t="s">
        <v>22</v>
      </c>
      <c r="F220" s="240" t="s">
        <v>342</v>
      </c>
      <c r="G220" s="238"/>
      <c r="H220" s="238"/>
      <c r="I220" s="238"/>
      <c r="J220" s="238"/>
      <c r="K220" s="241">
        <v>65.15</v>
      </c>
      <c r="L220" s="238"/>
      <c r="M220" s="238"/>
      <c r="N220" s="238"/>
      <c r="O220" s="238"/>
      <c r="P220" s="238"/>
      <c r="Q220" s="238"/>
      <c r="R220" s="242"/>
      <c r="T220" s="243"/>
      <c r="U220" s="238"/>
      <c r="V220" s="238"/>
      <c r="W220" s="238"/>
      <c r="X220" s="238"/>
      <c r="Y220" s="238"/>
      <c r="Z220" s="238"/>
      <c r="AA220" s="244"/>
      <c r="AT220" s="245" t="s">
        <v>155</v>
      </c>
      <c r="AU220" s="245" t="s">
        <v>102</v>
      </c>
      <c r="AV220" s="11" t="s">
        <v>102</v>
      </c>
      <c r="AW220" s="11" t="s">
        <v>36</v>
      </c>
      <c r="AX220" s="11" t="s">
        <v>79</v>
      </c>
      <c r="AY220" s="245" t="s">
        <v>147</v>
      </c>
    </row>
    <row r="221" spans="2:51" s="11" customFormat="1" ht="16.5" customHeight="1">
      <c r="B221" s="237"/>
      <c r="C221" s="238"/>
      <c r="D221" s="238"/>
      <c r="E221" s="239" t="s">
        <v>22</v>
      </c>
      <c r="F221" s="240" t="s">
        <v>343</v>
      </c>
      <c r="G221" s="238"/>
      <c r="H221" s="238"/>
      <c r="I221" s="238"/>
      <c r="J221" s="238"/>
      <c r="K221" s="241">
        <v>37.15</v>
      </c>
      <c r="L221" s="238"/>
      <c r="M221" s="238"/>
      <c r="N221" s="238"/>
      <c r="O221" s="238"/>
      <c r="P221" s="238"/>
      <c r="Q221" s="238"/>
      <c r="R221" s="242"/>
      <c r="T221" s="243"/>
      <c r="U221" s="238"/>
      <c r="V221" s="238"/>
      <c r="W221" s="238"/>
      <c r="X221" s="238"/>
      <c r="Y221" s="238"/>
      <c r="Z221" s="238"/>
      <c r="AA221" s="244"/>
      <c r="AT221" s="245" t="s">
        <v>155</v>
      </c>
      <c r="AU221" s="245" t="s">
        <v>102</v>
      </c>
      <c r="AV221" s="11" t="s">
        <v>102</v>
      </c>
      <c r="AW221" s="11" t="s">
        <v>36</v>
      </c>
      <c r="AX221" s="11" t="s">
        <v>79</v>
      </c>
      <c r="AY221" s="245" t="s">
        <v>147</v>
      </c>
    </row>
    <row r="222" spans="2:51" s="12" customFormat="1" ht="16.5" customHeight="1">
      <c r="B222" s="246"/>
      <c r="C222" s="247"/>
      <c r="D222" s="247"/>
      <c r="E222" s="248" t="s">
        <v>22</v>
      </c>
      <c r="F222" s="249" t="s">
        <v>171</v>
      </c>
      <c r="G222" s="247"/>
      <c r="H222" s="247"/>
      <c r="I222" s="247"/>
      <c r="J222" s="247"/>
      <c r="K222" s="250">
        <v>102.3</v>
      </c>
      <c r="L222" s="247"/>
      <c r="M222" s="247"/>
      <c r="N222" s="247"/>
      <c r="O222" s="247"/>
      <c r="P222" s="247"/>
      <c r="Q222" s="247"/>
      <c r="R222" s="251"/>
      <c r="T222" s="252"/>
      <c r="U222" s="247"/>
      <c r="V222" s="247"/>
      <c r="W222" s="247"/>
      <c r="X222" s="247"/>
      <c r="Y222" s="247"/>
      <c r="Z222" s="247"/>
      <c r="AA222" s="253"/>
      <c r="AT222" s="254" t="s">
        <v>155</v>
      </c>
      <c r="AU222" s="254" t="s">
        <v>102</v>
      </c>
      <c r="AV222" s="12" t="s">
        <v>152</v>
      </c>
      <c r="AW222" s="12" t="s">
        <v>36</v>
      </c>
      <c r="AX222" s="12" t="s">
        <v>37</v>
      </c>
      <c r="AY222" s="254" t="s">
        <v>147</v>
      </c>
    </row>
    <row r="223" spans="2:65" s="1" customFormat="1" ht="25.5" customHeight="1">
      <c r="B223" s="47"/>
      <c r="C223" s="216" t="s">
        <v>344</v>
      </c>
      <c r="D223" s="216" t="s">
        <v>148</v>
      </c>
      <c r="E223" s="217" t="s">
        <v>345</v>
      </c>
      <c r="F223" s="218" t="s">
        <v>346</v>
      </c>
      <c r="G223" s="218"/>
      <c r="H223" s="218"/>
      <c r="I223" s="218"/>
      <c r="J223" s="219" t="s">
        <v>151</v>
      </c>
      <c r="K223" s="220">
        <v>7.23</v>
      </c>
      <c r="L223" s="221">
        <v>0</v>
      </c>
      <c r="M223" s="222"/>
      <c r="N223" s="223">
        <f>ROUND(L223*K223,1)</f>
        <v>0</v>
      </c>
      <c r="O223" s="223"/>
      <c r="P223" s="223"/>
      <c r="Q223" s="223"/>
      <c r="R223" s="49"/>
      <c r="T223" s="224" t="s">
        <v>22</v>
      </c>
      <c r="U223" s="57" t="s">
        <v>44</v>
      </c>
      <c r="V223" s="48"/>
      <c r="W223" s="225">
        <f>V223*K223</f>
        <v>0</v>
      </c>
      <c r="X223" s="225">
        <v>0</v>
      </c>
      <c r="Y223" s="225">
        <f>X223*K223</f>
        <v>0</v>
      </c>
      <c r="Z223" s="225">
        <v>0.00584</v>
      </c>
      <c r="AA223" s="226">
        <f>Z223*K223</f>
        <v>0.0422232</v>
      </c>
      <c r="AR223" s="23" t="s">
        <v>223</v>
      </c>
      <c r="AT223" s="23" t="s">
        <v>148</v>
      </c>
      <c r="AU223" s="23" t="s">
        <v>102</v>
      </c>
      <c r="AY223" s="23" t="s">
        <v>147</v>
      </c>
      <c r="BE223" s="139">
        <f>IF(U223="základní",N223,0)</f>
        <v>0</v>
      </c>
      <c r="BF223" s="139">
        <f>IF(U223="snížená",N223,0)</f>
        <v>0</v>
      </c>
      <c r="BG223" s="139">
        <f>IF(U223="zákl. přenesená",N223,0)</f>
        <v>0</v>
      </c>
      <c r="BH223" s="139">
        <f>IF(U223="sníž. přenesená",N223,0)</f>
        <v>0</v>
      </c>
      <c r="BI223" s="139">
        <f>IF(U223="nulová",N223,0)</f>
        <v>0</v>
      </c>
      <c r="BJ223" s="23" t="s">
        <v>37</v>
      </c>
      <c r="BK223" s="139">
        <f>ROUND(L223*K223,1)</f>
        <v>0</v>
      </c>
      <c r="BL223" s="23" t="s">
        <v>223</v>
      </c>
      <c r="BM223" s="23" t="s">
        <v>347</v>
      </c>
    </row>
    <row r="224" spans="2:51" s="10" customFormat="1" ht="16.5" customHeight="1">
      <c r="B224" s="227"/>
      <c r="C224" s="228"/>
      <c r="D224" s="228"/>
      <c r="E224" s="229" t="s">
        <v>22</v>
      </c>
      <c r="F224" s="230" t="s">
        <v>348</v>
      </c>
      <c r="G224" s="231"/>
      <c r="H224" s="231"/>
      <c r="I224" s="231"/>
      <c r="J224" s="228"/>
      <c r="K224" s="229" t="s">
        <v>22</v>
      </c>
      <c r="L224" s="228"/>
      <c r="M224" s="228"/>
      <c r="N224" s="228"/>
      <c r="O224" s="228"/>
      <c r="P224" s="228"/>
      <c r="Q224" s="228"/>
      <c r="R224" s="232"/>
      <c r="T224" s="233"/>
      <c r="U224" s="228"/>
      <c r="V224" s="228"/>
      <c r="W224" s="228"/>
      <c r="X224" s="228"/>
      <c r="Y224" s="228"/>
      <c r="Z224" s="228"/>
      <c r="AA224" s="234"/>
      <c r="AT224" s="235" t="s">
        <v>155</v>
      </c>
      <c r="AU224" s="235" t="s">
        <v>102</v>
      </c>
      <c r="AV224" s="10" t="s">
        <v>37</v>
      </c>
      <c r="AW224" s="10" t="s">
        <v>36</v>
      </c>
      <c r="AX224" s="10" t="s">
        <v>79</v>
      </c>
      <c r="AY224" s="235" t="s">
        <v>147</v>
      </c>
    </row>
    <row r="225" spans="2:51" s="11" customFormat="1" ht="16.5" customHeight="1">
      <c r="B225" s="237"/>
      <c r="C225" s="238"/>
      <c r="D225" s="238"/>
      <c r="E225" s="239" t="s">
        <v>22</v>
      </c>
      <c r="F225" s="240" t="s">
        <v>349</v>
      </c>
      <c r="G225" s="238"/>
      <c r="H225" s="238"/>
      <c r="I225" s="238"/>
      <c r="J225" s="238"/>
      <c r="K225" s="241">
        <v>1.08</v>
      </c>
      <c r="L225" s="238"/>
      <c r="M225" s="238"/>
      <c r="N225" s="238"/>
      <c r="O225" s="238"/>
      <c r="P225" s="238"/>
      <c r="Q225" s="238"/>
      <c r="R225" s="242"/>
      <c r="T225" s="243"/>
      <c r="U225" s="238"/>
      <c r="V225" s="238"/>
      <c r="W225" s="238"/>
      <c r="X225" s="238"/>
      <c r="Y225" s="238"/>
      <c r="Z225" s="238"/>
      <c r="AA225" s="244"/>
      <c r="AT225" s="245" t="s">
        <v>155</v>
      </c>
      <c r="AU225" s="245" t="s">
        <v>102</v>
      </c>
      <c r="AV225" s="11" t="s">
        <v>102</v>
      </c>
      <c r="AW225" s="11" t="s">
        <v>36</v>
      </c>
      <c r="AX225" s="11" t="s">
        <v>79</v>
      </c>
      <c r="AY225" s="245" t="s">
        <v>147</v>
      </c>
    </row>
    <row r="226" spans="2:51" s="11" customFormat="1" ht="16.5" customHeight="1">
      <c r="B226" s="237"/>
      <c r="C226" s="238"/>
      <c r="D226" s="238"/>
      <c r="E226" s="239" t="s">
        <v>22</v>
      </c>
      <c r="F226" s="240" t="s">
        <v>350</v>
      </c>
      <c r="G226" s="238"/>
      <c r="H226" s="238"/>
      <c r="I226" s="238"/>
      <c r="J226" s="238"/>
      <c r="K226" s="241">
        <v>2.88</v>
      </c>
      <c r="L226" s="238"/>
      <c r="M226" s="238"/>
      <c r="N226" s="238"/>
      <c r="O226" s="238"/>
      <c r="P226" s="238"/>
      <c r="Q226" s="238"/>
      <c r="R226" s="242"/>
      <c r="T226" s="243"/>
      <c r="U226" s="238"/>
      <c r="V226" s="238"/>
      <c r="W226" s="238"/>
      <c r="X226" s="238"/>
      <c r="Y226" s="238"/>
      <c r="Z226" s="238"/>
      <c r="AA226" s="244"/>
      <c r="AT226" s="245" t="s">
        <v>155</v>
      </c>
      <c r="AU226" s="245" t="s">
        <v>102</v>
      </c>
      <c r="AV226" s="11" t="s">
        <v>102</v>
      </c>
      <c r="AW226" s="11" t="s">
        <v>36</v>
      </c>
      <c r="AX226" s="11" t="s">
        <v>79</v>
      </c>
      <c r="AY226" s="245" t="s">
        <v>147</v>
      </c>
    </row>
    <row r="227" spans="2:51" s="10" customFormat="1" ht="16.5" customHeight="1">
      <c r="B227" s="227"/>
      <c r="C227" s="228"/>
      <c r="D227" s="228"/>
      <c r="E227" s="229" t="s">
        <v>22</v>
      </c>
      <c r="F227" s="236" t="s">
        <v>351</v>
      </c>
      <c r="G227" s="228"/>
      <c r="H227" s="228"/>
      <c r="I227" s="228"/>
      <c r="J227" s="228"/>
      <c r="K227" s="229" t="s">
        <v>22</v>
      </c>
      <c r="L227" s="228"/>
      <c r="M227" s="228"/>
      <c r="N227" s="228"/>
      <c r="O227" s="228"/>
      <c r="P227" s="228"/>
      <c r="Q227" s="228"/>
      <c r="R227" s="232"/>
      <c r="T227" s="233"/>
      <c r="U227" s="228"/>
      <c r="V227" s="228"/>
      <c r="W227" s="228"/>
      <c r="X227" s="228"/>
      <c r="Y227" s="228"/>
      <c r="Z227" s="228"/>
      <c r="AA227" s="234"/>
      <c r="AT227" s="235" t="s">
        <v>155</v>
      </c>
      <c r="AU227" s="235" t="s">
        <v>102</v>
      </c>
      <c r="AV227" s="10" t="s">
        <v>37</v>
      </c>
      <c r="AW227" s="10" t="s">
        <v>36</v>
      </c>
      <c r="AX227" s="10" t="s">
        <v>79</v>
      </c>
      <c r="AY227" s="235" t="s">
        <v>147</v>
      </c>
    </row>
    <row r="228" spans="2:51" s="11" customFormat="1" ht="16.5" customHeight="1">
      <c r="B228" s="237"/>
      <c r="C228" s="238"/>
      <c r="D228" s="238"/>
      <c r="E228" s="239" t="s">
        <v>22</v>
      </c>
      <c r="F228" s="240" t="s">
        <v>352</v>
      </c>
      <c r="G228" s="238"/>
      <c r="H228" s="238"/>
      <c r="I228" s="238"/>
      <c r="J228" s="238"/>
      <c r="K228" s="241">
        <v>1.62</v>
      </c>
      <c r="L228" s="238"/>
      <c r="M228" s="238"/>
      <c r="N228" s="238"/>
      <c r="O228" s="238"/>
      <c r="P228" s="238"/>
      <c r="Q228" s="238"/>
      <c r="R228" s="242"/>
      <c r="T228" s="243"/>
      <c r="U228" s="238"/>
      <c r="V228" s="238"/>
      <c r="W228" s="238"/>
      <c r="X228" s="238"/>
      <c r="Y228" s="238"/>
      <c r="Z228" s="238"/>
      <c r="AA228" s="244"/>
      <c r="AT228" s="245" t="s">
        <v>155</v>
      </c>
      <c r="AU228" s="245" t="s">
        <v>102</v>
      </c>
      <c r="AV228" s="11" t="s">
        <v>102</v>
      </c>
      <c r="AW228" s="11" t="s">
        <v>36</v>
      </c>
      <c r="AX228" s="11" t="s">
        <v>79</v>
      </c>
      <c r="AY228" s="245" t="s">
        <v>147</v>
      </c>
    </row>
    <row r="229" spans="2:51" s="11" customFormat="1" ht="16.5" customHeight="1">
      <c r="B229" s="237"/>
      <c r="C229" s="238"/>
      <c r="D229" s="238"/>
      <c r="E229" s="239" t="s">
        <v>22</v>
      </c>
      <c r="F229" s="240" t="s">
        <v>353</v>
      </c>
      <c r="G229" s="238"/>
      <c r="H229" s="238"/>
      <c r="I229" s="238"/>
      <c r="J229" s="238"/>
      <c r="K229" s="241">
        <v>1.65</v>
      </c>
      <c r="L229" s="238"/>
      <c r="M229" s="238"/>
      <c r="N229" s="238"/>
      <c r="O229" s="238"/>
      <c r="P229" s="238"/>
      <c r="Q229" s="238"/>
      <c r="R229" s="242"/>
      <c r="T229" s="243"/>
      <c r="U229" s="238"/>
      <c r="V229" s="238"/>
      <c r="W229" s="238"/>
      <c r="X229" s="238"/>
      <c r="Y229" s="238"/>
      <c r="Z229" s="238"/>
      <c r="AA229" s="244"/>
      <c r="AT229" s="245" t="s">
        <v>155</v>
      </c>
      <c r="AU229" s="245" t="s">
        <v>102</v>
      </c>
      <c r="AV229" s="11" t="s">
        <v>102</v>
      </c>
      <c r="AW229" s="11" t="s">
        <v>36</v>
      </c>
      <c r="AX229" s="11" t="s">
        <v>79</v>
      </c>
      <c r="AY229" s="245" t="s">
        <v>147</v>
      </c>
    </row>
    <row r="230" spans="2:51" s="12" customFormat="1" ht="16.5" customHeight="1">
      <c r="B230" s="246"/>
      <c r="C230" s="247"/>
      <c r="D230" s="247"/>
      <c r="E230" s="248" t="s">
        <v>22</v>
      </c>
      <c r="F230" s="249" t="s">
        <v>171</v>
      </c>
      <c r="G230" s="247"/>
      <c r="H230" s="247"/>
      <c r="I230" s="247"/>
      <c r="J230" s="247"/>
      <c r="K230" s="250">
        <v>7.23</v>
      </c>
      <c r="L230" s="247"/>
      <c r="M230" s="247"/>
      <c r="N230" s="247"/>
      <c r="O230" s="247"/>
      <c r="P230" s="247"/>
      <c r="Q230" s="247"/>
      <c r="R230" s="251"/>
      <c r="T230" s="252"/>
      <c r="U230" s="247"/>
      <c r="V230" s="247"/>
      <c r="W230" s="247"/>
      <c r="X230" s="247"/>
      <c r="Y230" s="247"/>
      <c r="Z230" s="247"/>
      <c r="AA230" s="253"/>
      <c r="AT230" s="254" t="s">
        <v>155</v>
      </c>
      <c r="AU230" s="254" t="s">
        <v>102</v>
      </c>
      <c r="AV230" s="12" t="s">
        <v>152</v>
      </c>
      <c r="AW230" s="12" t="s">
        <v>36</v>
      </c>
      <c r="AX230" s="12" t="s">
        <v>37</v>
      </c>
      <c r="AY230" s="254" t="s">
        <v>147</v>
      </c>
    </row>
    <row r="231" spans="2:65" s="1" customFormat="1" ht="25.5" customHeight="1">
      <c r="B231" s="47"/>
      <c r="C231" s="216" t="s">
        <v>354</v>
      </c>
      <c r="D231" s="216" t="s">
        <v>148</v>
      </c>
      <c r="E231" s="217" t="s">
        <v>355</v>
      </c>
      <c r="F231" s="218" t="s">
        <v>356</v>
      </c>
      <c r="G231" s="218"/>
      <c r="H231" s="218"/>
      <c r="I231" s="218"/>
      <c r="J231" s="219" t="s">
        <v>238</v>
      </c>
      <c r="K231" s="220">
        <v>2</v>
      </c>
      <c r="L231" s="221">
        <v>0</v>
      </c>
      <c r="M231" s="222"/>
      <c r="N231" s="223">
        <f>ROUND(L231*K231,1)</f>
        <v>0</v>
      </c>
      <c r="O231" s="223"/>
      <c r="P231" s="223"/>
      <c r="Q231" s="223"/>
      <c r="R231" s="49"/>
      <c r="T231" s="224" t="s">
        <v>22</v>
      </c>
      <c r="U231" s="57" t="s">
        <v>44</v>
      </c>
      <c r="V231" s="48"/>
      <c r="W231" s="225">
        <f>V231*K231</f>
        <v>0</v>
      </c>
      <c r="X231" s="225">
        <v>0</v>
      </c>
      <c r="Y231" s="225">
        <f>X231*K231</f>
        <v>0</v>
      </c>
      <c r="Z231" s="225">
        <v>0.00022</v>
      </c>
      <c r="AA231" s="226">
        <f>Z231*K231</f>
        <v>0.00044</v>
      </c>
      <c r="AR231" s="23" t="s">
        <v>223</v>
      </c>
      <c r="AT231" s="23" t="s">
        <v>148</v>
      </c>
      <c r="AU231" s="23" t="s">
        <v>102</v>
      </c>
      <c r="AY231" s="23" t="s">
        <v>147</v>
      </c>
      <c r="BE231" s="139">
        <f>IF(U231="základní",N231,0)</f>
        <v>0</v>
      </c>
      <c r="BF231" s="139">
        <f>IF(U231="snížená",N231,0)</f>
        <v>0</v>
      </c>
      <c r="BG231" s="139">
        <f>IF(U231="zákl. přenesená",N231,0)</f>
        <v>0</v>
      </c>
      <c r="BH231" s="139">
        <f>IF(U231="sníž. přenesená",N231,0)</f>
        <v>0</v>
      </c>
      <c r="BI231" s="139">
        <f>IF(U231="nulová",N231,0)</f>
        <v>0</v>
      </c>
      <c r="BJ231" s="23" t="s">
        <v>37</v>
      </c>
      <c r="BK231" s="139">
        <f>ROUND(L231*K231,1)</f>
        <v>0</v>
      </c>
      <c r="BL231" s="23" t="s">
        <v>223</v>
      </c>
      <c r="BM231" s="23" t="s">
        <v>357</v>
      </c>
    </row>
    <row r="232" spans="2:51" s="10" customFormat="1" ht="16.5" customHeight="1">
      <c r="B232" s="227"/>
      <c r="C232" s="228"/>
      <c r="D232" s="228"/>
      <c r="E232" s="229" t="s">
        <v>22</v>
      </c>
      <c r="F232" s="230" t="s">
        <v>358</v>
      </c>
      <c r="G232" s="231"/>
      <c r="H232" s="231"/>
      <c r="I232" s="231"/>
      <c r="J232" s="228"/>
      <c r="K232" s="229" t="s">
        <v>22</v>
      </c>
      <c r="L232" s="228"/>
      <c r="M232" s="228"/>
      <c r="N232" s="228"/>
      <c r="O232" s="228"/>
      <c r="P232" s="228"/>
      <c r="Q232" s="228"/>
      <c r="R232" s="232"/>
      <c r="T232" s="233"/>
      <c r="U232" s="228"/>
      <c r="V232" s="228"/>
      <c r="W232" s="228"/>
      <c r="X232" s="228"/>
      <c r="Y232" s="228"/>
      <c r="Z232" s="228"/>
      <c r="AA232" s="234"/>
      <c r="AT232" s="235" t="s">
        <v>155</v>
      </c>
      <c r="AU232" s="235" t="s">
        <v>102</v>
      </c>
      <c r="AV232" s="10" t="s">
        <v>37</v>
      </c>
      <c r="AW232" s="10" t="s">
        <v>36</v>
      </c>
      <c r="AX232" s="10" t="s">
        <v>79</v>
      </c>
      <c r="AY232" s="235" t="s">
        <v>147</v>
      </c>
    </row>
    <row r="233" spans="2:51" s="11" customFormat="1" ht="16.5" customHeight="1">
      <c r="B233" s="237"/>
      <c r="C233" s="238"/>
      <c r="D233" s="238"/>
      <c r="E233" s="239" t="s">
        <v>22</v>
      </c>
      <c r="F233" s="240" t="s">
        <v>102</v>
      </c>
      <c r="G233" s="238"/>
      <c r="H233" s="238"/>
      <c r="I233" s="238"/>
      <c r="J233" s="238"/>
      <c r="K233" s="241">
        <v>2</v>
      </c>
      <c r="L233" s="238"/>
      <c r="M233" s="238"/>
      <c r="N233" s="238"/>
      <c r="O233" s="238"/>
      <c r="P233" s="238"/>
      <c r="Q233" s="238"/>
      <c r="R233" s="242"/>
      <c r="T233" s="243"/>
      <c r="U233" s="238"/>
      <c r="V233" s="238"/>
      <c r="W233" s="238"/>
      <c r="X233" s="238"/>
      <c r="Y233" s="238"/>
      <c r="Z233" s="238"/>
      <c r="AA233" s="244"/>
      <c r="AT233" s="245" t="s">
        <v>155</v>
      </c>
      <c r="AU233" s="245" t="s">
        <v>102</v>
      </c>
      <c r="AV233" s="11" t="s">
        <v>102</v>
      </c>
      <c r="AW233" s="11" t="s">
        <v>36</v>
      </c>
      <c r="AX233" s="11" t="s">
        <v>37</v>
      </c>
      <c r="AY233" s="245" t="s">
        <v>147</v>
      </c>
    </row>
    <row r="234" spans="2:65" s="1" customFormat="1" ht="25.5" customHeight="1">
      <c r="B234" s="47"/>
      <c r="C234" s="216" t="s">
        <v>359</v>
      </c>
      <c r="D234" s="216" t="s">
        <v>148</v>
      </c>
      <c r="E234" s="217" t="s">
        <v>360</v>
      </c>
      <c r="F234" s="218" t="s">
        <v>361</v>
      </c>
      <c r="G234" s="218"/>
      <c r="H234" s="218"/>
      <c r="I234" s="218"/>
      <c r="J234" s="219" t="s">
        <v>194</v>
      </c>
      <c r="K234" s="220">
        <v>110</v>
      </c>
      <c r="L234" s="221">
        <v>0</v>
      </c>
      <c r="M234" s="222"/>
      <c r="N234" s="223">
        <f>ROUND(L234*K234,1)</f>
        <v>0</v>
      </c>
      <c r="O234" s="223"/>
      <c r="P234" s="223"/>
      <c r="Q234" s="223"/>
      <c r="R234" s="49"/>
      <c r="T234" s="224" t="s">
        <v>22</v>
      </c>
      <c r="U234" s="57" t="s">
        <v>44</v>
      </c>
      <c r="V234" s="48"/>
      <c r="W234" s="225">
        <f>V234*K234</f>
        <v>0</v>
      </c>
      <c r="X234" s="225">
        <v>0</v>
      </c>
      <c r="Y234" s="225">
        <f>X234*K234</f>
        <v>0</v>
      </c>
      <c r="Z234" s="225">
        <v>0.0026</v>
      </c>
      <c r="AA234" s="226">
        <f>Z234*K234</f>
        <v>0.286</v>
      </c>
      <c r="AR234" s="23" t="s">
        <v>223</v>
      </c>
      <c r="AT234" s="23" t="s">
        <v>148</v>
      </c>
      <c r="AU234" s="23" t="s">
        <v>102</v>
      </c>
      <c r="AY234" s="23" t="s">
        <v>147</v>
      </c>
      <c r="BE234" s="139">
        <f>IF(U234="základní",N234,0)</f>
        <v>0</v>
      </c>
      <c r="BF234" s="139">
        <f>IF(U234="snížená",N234,0)</f>
        <v>0</v>
      </c>
      <c r="BG234" s="139">
        <f>IF(U234="zákl. přenesená",N234,0)</f>
        <v>0</v>
      </c>
      <c r="BH234" s="139">
        <f>IF(U234="sníž. přenesená",N234,0)</f>
        <v>0</v>
      </c>
      <c r="BI234" s="139">
        <f>IF(U234="nulová",N234,0)</f>
        <v>0</v>
      </c>
      <c r="BJ234" s="23" t="s">
        <v>37</v>
      </c>
      <c r="BK234" s="139">
        <f>ROUND(L234*K234,1)</f>
        <v>0</v>
      </c>
      <c r="BL234" s="23" t="s">
        <v>223</v>
      </c>
      <c r="BM234" s="23" t="s">
        <v>362</v>
      </c>
    </row>
    <row r="235" spans="2:51" s="10" customFormat="1" ht="16.5" customHeight="1">
      <c r="B235" s="227"/>
      <c r="C235" s="228"/>
      <c r="D235" s="228"/>
      <c r="E235" s="229" t="s">
        <v>22</v>
      </c>
      <c r="F235" s="230" t="s">
        <v>363</v>
      </c>
      <c r="G235" s="231"/>
      <c r="H235" s="231"/>
      <c r="I235" s="231"/>
      <c r="J235" s="228"/>
      <c r="K235" s="229" t="s">
        <v>22</v>
      </c>
      <c r="L235" s="228"/>
      <c r="M235" s="228"/>
      <c r="N235" s="228"/>
      <c r="O235" s="228"/>
      <c r="P235" s="228"/>
      <c r="Q235" s="228"/>
      <c r="R235" s="232"/>
      <c r="T235" s="233"/>
      <c r="U235" s="228"/>
      <c r="V235" s="228"/>
      <c r="W235" s="228"/>
      <c r="X235" s="228"/>
      <c r="Y235" s="228"/>
      <c r="Z235" s="228"/>
      <c r="AA235" s="234"/>
      <c r="AT235" s="235" t="s">
        <v>155</v>
      </c>
      <c r="AU235" s="235" t="s">
        <v>102</v>
      </c>
      <c r="AV235" s="10" t="s">
        <v>37</v>
      </c>
      <c r="AW235" s="10" t="s">
        <v>36</v>
      </c>
      <c r="AX235" s="10" t="s">
        <v>79</v>
      </c>
      <c r="AY235" s="235" t="s">
        <v>147</v>
      </c>
    </row>
    <row r="236" spans="2:51" s="11" customFormat="1" ht="16.5" customHeight="1">
      <c r="B236" s="237"/>
      <c r="C236" s="238"/>
      <c r="D236" s="238"/>
      <c r="E236" s="239" t="s">
        <v>22</v>
      </c>
      <c r="F236" s="240" t="s">
        <v>364</v>
      </c>
      <c r="G236" s="238"/>
      <c r="H236" s="238"/>
      <c r="I236" s="238"/>
      <c r="J236" s="238"/>
      <c r="K236" s="241">
        <v>110</v>
      </c>
      <c r="L236" s="238"/>
      <c r="M236" s="238"/>
      <c r="N236" s="238"/>
      <c r="O236" s="238"/>
      <c r="P236" s="238"/>
      <c r="Q236" s="238"/>
      <c r="R236" s="242"/>
      <c r="T236" s="243"/>
      <c r="U236" s="238"/>
      <c r="V236" s="238"/>
      <c r="W236" s="238"/>
      <c r="X236" s="238"/>
      <c r="Y236" s="238"/>
      <c r="Z236" s="238"/>
      <c r="AA236" s="244"/>
      <c r="AT236" s="245" t="s">
        <v>155</v>
      </c>
      <c r="AU236" s="245" t="s">
        <v>102</v>
      </c>
      <c r="AV236" s="11" t="s">
        <v>102</v>
      </c>
      <c r="AW236" s="11" t="s">
        <v>36</v>
      </c>
      <c r="AX236" s="11" t="s">
        <v>37</v>
      </c>
      <c r="AY236" s="245" t="s">
        <v>147</v>
      </c>
    </row>
    <row r="237" spans="2:65" s="1" customFormat="1" ht="16.5" customHeight="1">
      <c r="B237" s="47"/>
      <c r="C237" s="216" t="s">
        <v>365</v>
      </c>
      <c r="D237" s="216" t="s">
        <v>148</v>
      </c>
      <c r="E237" s="217" t="s">
        <v>366</v>
      </c>
      <c r="F237" s="218" t="s">
        <v>367</v>
      </c>
      <c r="G237" s="218"/>
      <c r="H237" s="218"/>
      <c r="I237" s="218"/>
      <c r="J237" s="219" t="s">
        <v>194</v>
      </c>
      <c r="K237" s="220">
        <v>22</v>
      </c>
      <c r="L237" s="221">
        <v>0</v>
      </c>
      <c r="M237" s="222"/>
      <c r="N237" s="223">
        <f>ROUND(L237*K237,1)</f>
        <v>0</v>
      </c>
      <c r="O237" s="223"/>
      <c r="P237" s="223"/>
      <c r="Q237" s="223"/>
      <c r="R237" s="49"/>
      <c r="T237" s="224" t="s">
        <v>22</v>
      </c>
      <c r="U237" s="57" t="s">
        <v>44</v>
      </c>
      <c r="V237" s="48"/>
      <c r="W237" s="225">
        <f>V237*K237</f>
        <v>0</v>
      </c>
      <c r="X237" s="225">
        <v>0</v>
      </c>
      <c r="Y237" s="225">
        <f>X237*K237</f>
        <v>0</v>
      </c>
      <c r="Z237" s="225">
        <v>0.00394</v>
      </c>
      <c r="AA237" s="226">
        <f>Z237*K237</f>
        <v>0.08668</v>
      </c>
      <c r="AR237" s="23" t="s">
        <v>223</v>
      </c>
      <c r="AT237" s="23" t="s">
        <v>148</v>
      </c>
      <c r="AU237" s="23" t="s">
        <v>102</v>
      </c>
      <c r="AY237" s="23" t="s">
        <v>147</v>
      </c>
      <c r="BE237" s="139">
        <f>IF(U237="základní",N237,0)</f>
        <v>0</v>
      </c>
      <c r="BF237" s="139">
        <f>IF(U237="snížená",N237,0)</f>
        <v>0</v>
      </c>
      <c r="BG237" s="139">
        <f>IF(U237="zákl. přenesená",N237,0)</f>
        <v>0</v>
      </c>
      <c r="BH237" s="139">
        <f>IF(U237="sníž. přenesená",N237,0)</f>
        <v>0</v>
      </c>
      <c r="BI237" s="139">
        <f>IF(U237="nulová",N237,0)</f>
        <v>0</v>
      </c>
      <c r="BJ237" s="23" t="s">
        <v>37</v>
      </c>
      <c r="BK237" s="139">
        <f>ROUND(L237*K237,1)</f>
        <v>0</v>
      </c>
      <c r="BL237" s="23" t="s">
        <v>223</v>
      </c>
      <c r="BM237" s="23" t="s">
        <v>368</v>
      </c>
    </row>
    <row r="238" spans="2:51" s="10" customFormat="1" ht="16.5" customHeight="1">
      <c r="B238" s="227"/>
      <c r="C238" s="228"/>
      <c r="D238" s="228"/>
      <c r="E238" s="229" t="s">
        <v>22</v>
      </c>
      <c r="F238" s="230" t="s">
        <v>363</v>
      </c>
      <c r="G238" s="231"/>
      <c r="H238" s="231"/>
      <c r="I238" s="231"/>
      <c r="J238" s="228"/>
      <c r="K238" s="229" t="s">
        <v>22</v>
      </c>
      <c r="L238" s="228"/>
      <c r="M238" s="228"/>
      <c r="N238" s="228"/>
      <c r="O238" s="228"/>
      <c r="P238" s="228"/>
      <c r="Q238" s="228"/>
      <c r="R238" s="232"/>
      <c r="T238" s="233"/>
      <c r="U238" s="228"/>
      <c r="V238" s="228"/>
      <c r="W238" s="228"/>
      <c r="X238" s="228"/>
      <c r="Y238" s="228"/>
      <c r="Z238" s="228"/>
      <c r="AA238" s="234"/>
      <c r="AT238" s="235" t="s">
        <v>155</v>
      </c>
      <c r="AU238" s="235" t="s">
        <v>102</v>
      </c>
      <c r="AV238" s="10" t="s">
        <v>37</v>
      </c>
      <c r="AW238" s="10" t="s">
        <v>36</v>
      </c>
      <c r="AX238" s="10" t="s">
        <v>79</v>
      </c>
      <c r="AY238" s="235" t="s">
        <v>147</v>
      </c>
    </row>
    <row r="239" spans="2:51" s="11" customFormat="1" ht="16.5" customHeight="1">
      <c r="B239" s="237"/>
      <c r="C239" s="238"/>
      <c r="D239" s="238"/>
      <c r="E239" s="239" t="s">
        <v>22</v>
      </c>
      <c r="F239" s="240" t="s">
        <v>162</v>
      </c>
      <c r="G239" s="238"/>
      <c r="H239" s="238"/>
      <c r="I239" s="238"/>
      <c r="J239" s="238"/>
      <c r="K239" s="241">
        <v>22</v>
      </c>
      <c r="L239" s="238"/>
      <c r="M239" s="238"/>
      <c r="N239" s="238"/>
      <c r="O239" s="238"/>
      <c r="P239" s="238"/>
      <c r="Q239" s="238"/>
      <c r="R239" s="242"/>
      <c r="T239" s="243"/>
      <c r="U239" s="238"/>
      <c r="V239" s="238"/>
      <c r="W239" s="238"/>
      <c r="X239" s="238"/>
      <c r="Y239" s="238"/>
      <c r="Z239" s="238"/>
      <c r="AA239" s="244"/>
      <c r="AT239" s="245" t="s">
        <v>155</v>
      </c>
      <c r="AU239" s="245" t="s">
        <v>102</v>
      </c>
      <c r="AV239" s="11" t="s">
        <v>102</v>
      </c>
      <c r="AW239" s="11" t="s">
        <v>36</v>
      </c>
      <c r="AX239" s="11" t="s">
        <v>37</v>
      </c>
      <c r="AY239" s="245" t="s">
        <v>147</v>
      </c>
    </row>
    <row r="240" spans="2:65" s="1" customFormat="1" ht="38.25" customHeight="1">
      <c r="B240" s="47"/>
      <c r="C240" s="216" t="s">
        <v>369</v>
      </c>
      <c r="D240" s="216" t="s">
        <v>148</v>
      </c>
      <c r="E240" s="217" t="s">
        <v>370</v>
      </c>
      <c r="F240" s="218" t="s">
        <v>371</v>
      </c>
      <c r="G240" s="218"/>
      <c r="H240" s="218"/>
      <c r="I240" s="218"/>
      <c r="J240" s="219" t="s">
        <v>151</v>
      </c>
      <c r="K240" s="220">
        <v>651.2</v>
      </c>
      <c r="L240" s="221">
        <v>0</v>
      </c>
      <c r="M240" s="222"/>
      <c r="N240" s="223">
        <f>ROUND(L240*K240,1)</f>
        <v>0</v>
      </c>
      <c r="O240" s="223"/>
      <c r="P240" s="223"/>
      <c r="Q240" s="223"/>
      <c r="R240" s="49"/>
      <c r="T240" s="224" t="s">
        <v>22</v>
      </c>
      <c r="U240" s="57" t="s">
        <v>44</v>
      </c>
      <c r="V240" s="48"/>
      <c r="W240" s="225">
        <f>V240*K240</f>
        <v>0</v>
      </c>
      <c r="X240" s="225">
        <v>0.0065</v>
      </c>
      <c r="Y240" s="225">
        <f>X240*K240</f>
        <v>4.2328</v>
      </c>
      <c r="Z240" s="225">
        <v>0</v>
      </c>
      <c r="AA240" s="226">
        <f>Z240*K240</f>
        <v>0</v>
      </c>
      <c r="AR240" s="23" t="s">
        <v>223</v>
      </c>
      <c r="AT240" s="23" t="s">
        <v>148</v>
      </c>
      <c r="AU240" s="23" t="s">
        <v>102</v>
      </c>
      <c r="AY240" s="23" t="s">
        <v>147</v>
      </c>
      <c r="BE240" s="139">
        <f>IF(U240="základní",N240,0)</f>
        <v>0</v>
      </c>
      <c r="BF240" s="139">
        <f>IF(U240="snížená",N240,0)</f>
        <v>0</v>
      </c>
      <c r="BG240" s="139">
        <f>IF(U240="zákl. přenesená",N240,0)</f>
        <v>0</v>
      </c>
      <c r="BH240" s="139">
        <f>IF(U240="sníž. přenesená",N240,0)</f>
        <v>0</v>
      </c>
      <c r="BI240" s="139">
        <f>IF(U240="nulová",N240,0)</f>
        <v>0</v>
      </c>
      <c r="BJ240" s="23" t="s">
        <v>37</v>
      </c>
      <c r="BK240" s="139">
        <f>ROUND(L240*K240,1)</f>
        <v>0</v>
      </c>
      <c r="BL240" s="23" t="s">
        <v>223</v>
      </c>
      <c r="BM240" s="23" t="s">
        <v>372</v>
      </c>
    </row>
    <row r="241" spans="2:65" s="1" customFormat="1" ht="25.5" customHeight="1">
      <c r="B241" s="47"/>
      <c r="C241" s="216" t="s">
        <v>373</v>
      </c>
      <c r="D241" s="216" t="s">
        <v>148</v>
      </c>
      <c r="E241" s="217" t="s">
        <v>374</v>
      </c>
      <c r="F241" s="218" t="s">
        <v>375</v>
      </c>
      <c r="G241" s="218"/>
      <c r="H241" s="218"/>
      <c r="I241" s="218"/>
      <c r="J241" s="219" t="s">
        <v>194</v>
      </c>
      <c r="K241" s="220">
        <v>110</v>
      </c>
      <c r="L241" s="221">
        <v>0</v>
      </c>
      <c r="M241" s="222"/>
      <c r="N241" s="223">
        <f>ROUND(L241*K241,1)</f>
        <v>0</v>
      </c>
      <c r="O241" s="223"/>
      <c r="P241" s="223"/>
      <c r="Q241" s="223"/>
      <c r="R241" s="49"/>
      <c r="T241" s="224" t="s">
        <v>22</v>
      </c>
      <c r="U241" s="57" t="s">
        <v>44</v>
      </c>
      <c r="V241" s="48"/>
      <c r="W241" s="225">
        <f>V241*K241</f>
        <v>0</v>
      </c>
      <c r="X241" s="225">
        <v>0</v>
      </c>
      <c r="Y241" s="225">
        <f>X241*K241</f>
        <v>0</v>
      </c>
      <c r="Z241" s="225">
        <v>0</v>
      </c>
      <c r="AA241" s="226">
        <f>Z241*K241</f>
        <v>0</v>
      </c>
      <c r="AR241" s="23" t="s">
        <v>223</v>
      </c>
      <c r="AT241" s="23" t="s">
        <v>148</v>
      </c>
      <c r="AU241" s="23" t="s">
        <v>102</v>
      </c>
      <c r="AY241" s="23" t="s">
        <v>147</v>
      </c>
      <c r="BE241" s="139">
        <f>IF(U241="základní",N241,0)</f>
        <v>0</v>
      </c>
      <c r="BF241" s="139">
        <f>IF(U241="snížená",N241,0)</f>
        <v>0</v>
      </c>
      <c r="BG241" s="139">
        <f>IF(U241="zákl. přenesená",N241,0)</f>
        <v>0</v>
      </c>
      <c r="BH241" s="139">
        <f>IF(U241="sníž. přenesená",N241,0)</f>
        <v>0</v>
      </c>
      <c r="BI241" s="139">
        <f>IF(U241="nulová",N241,0)</f>
        <v>0</v>
      </c>
      <c r="BJ241" s="23" t="s">
        <v>37</v>
      </c>
      <c r="BK241" s="139">
        <f>ROUND(L241*K241,1)</f>
        <v>0</v>
      </c>
      <c r="BL241" s="23" t="s">
        <v>223</v>
      </c>
      <c r="BM241" s="23" t="s">
        <v>376</v>
      </c>
    </row>
    <row r="242" spans="2:51" s="10" customFormat="1" ht="16.5" customHeight="1">
      <c r="B242" s="227"/>
      <c r="C242" s="228"/>
      <c r="D242" s="228"/>
      <c r="E242" s="229" t="s">
        <v>22</v>
      </c>
      <c r="F242" s="230" t="s">
        <v>377</v>
      </c>
      <c r="G242" s="231"/>
      <c r="H242" s="231"/>
      <c r="I242" s="231"/>
      <c r="J242" s="228"/>
      <c r="K242" s="229" t="s">
        <v>22</v>
      </c>
      <c r="L242" s="228"/>
      <c r="M242" s="228"/>
      <c r="N242" s="228"/>
      <c r="O242" s="228"/>
      <c r="P242" s="228"/>
      <c r="Q242" s="228"/>
      <c r="R242" s="232"/>
      <c r="T242" s="233"/>
      <c r="U242" s="228"/>
      <c r="V242" s="228"/>
      <c r="W242" s="228"/>
      <c r="X242" s="228"/>
      <c r="Y242" s="228"/>
      <c r="Z242" s="228"/>
      <c r="AA242" s="234"/>
      <c r="AT242" s="235" t="s">
        <v>155</v>
      </c>
      <c r="AU242" s="235" t="s">
        <v>102</v>
      </c>
      <c r="AV242" s="10" t="s">
        <v>37</v>
      </c>
      <c r="AW242" s="10" t="s">
        <v>36</v>
      </c>
      <c r="AX242" s="10" t="s">
        <v>79</v>
      </c>
      <c r="AY242" s="235" t="s">
        <v>147</v>
      </c>
    </row>
    <row r="243" spans="2:51" s="11" customFormat="1" ht="16.5" customHeight="1">
      <c r="B243" s="237"/>
      <c r="C243" s="238"/>
      <c r="D243" s="238"/>
      <c r="E243" s="239" t="s">
        <v>22</v>
      </c>
      <c r="F243" s="240" t="s">
        <v>364</v>
      </c>
      <c r="G243" s="238"/>
      <c r="H243" s="238"/>
      <c r="I243" s="238"/>
      <c r="J243" s="238"/>
      <c r="K243" s="241">
        <v>110</v>
      </c>
      <c r="L243" s="238"/>
      <c r="M243" s="238"/>
      <c r="N243" s="238"/>
      <c r="O243" s="238"/>
      <c r="P243" s="238"/>
      <c r="Q243" s="238"/>
      <c r="R243" s="242"/>
      <c r="T243" s="243"/>
      <c r="U243" s="238"/>
      <c r="V243" s="238"/>
      <c r="W243" s="238"/>
      <c r="X243" s="238"/>
      <c r="Y243" s="238"/>
      <c r="Z243" s="238"/>
      <c r="AA243" s="244"/>
      <c r="AT243" s="245" t="s">
        <v>155</v>
      </c>
      <c r="AU243" s="245" t="s">
        <v>102</v>
      </c>
      <c r="AV243" s="11" t="s">
        <v>102</v>
      </c>
      <c r="AW243" s="11" t="s">
        <v>36</v>
      </c>
      <c r="AX243" s="11" t="s">
        <v>37</v>
      </c>
      <c r="AY243" s="245" t="s">
        <v>147</v>
      </c>
    </row>
    <row r="244" spans="2:65" s="1" customFormat="1" ht="16.5" customHeight="1">
      <c r="B244" s="47"/>
      <c r="C244" s="259" t="s">
        <v>378</v>
      </c>
      <c r="D244" s="259" t="s">
        <v>246</v>
      </c>
      <c r="E244" s="260" t="s">
        <v>379</v>
      </c>
      <c r="F244" s="261" t="s">
        <v>380</v>
      </c>
      <c r="G244" s="261"/>
      <c r="H244" s="261"/>
      <c r="I244" s="261"/>
      <c r="J244" s="262" t="s">
        <v>238</v>
      </c>
      <c r="K244" s="263">
        <v>330</v>
      </c>
      <c r="L244" s="264">
        <v>0</v>
      </c>
      <c r="M244" s="265"/>
      <c r="N244" s="266">
        <f>ROUND(L244*K244,1)</f>
        <v>0</v>
      </c>
      <c r="O244" s="223"/>
      <c r="P244" s="223"/>
      <c r="Q244" s="223"/>
      <c r="R244" s="49"/>
      <c r="T244" s="224" t="s">
        <v>22</v>
      </c>
      <c r="U244" s="57" t="s">
        <v>44</v>
      </c>
      <c r="V244" s="48"/>
      <c r="W244" s="225">
        <f>V244*K244</f>
        <v>0</v>
      </c>
      <c r="X244" s="225">
        <v>0.0005</v>
      </c>
      <c r="Y244" s="225">
        <f>X244*K244</f>
        <v>0.165</v>
      </c>
      <c r="Z244" s="225">
        <v>0</v>
      </c>
      <c r="AA244" s="226">
        <f>Z244*K244</f>
        <v>0</v>
      </c>
      <c r="AR244" s="23" t="s">
        <v>250</v>
      </c>
      <c r="AT244" s="23" t="s">
        <v>246</v>
      </c>
      <c r="AU244" s="23" t="s">
        <v>102</v>
      </c>
      <c r="AY244" s="23" t="s">
        <v>147</v>
      </c>
      <c r="BE244" s="139">
        <f>IF(U244="základní",N244,0)</f>
        <v>0</v>
      </c>
      <c r="BF244" s="139">
        <f>IF(U244="snížená",N244,0)</f>
        <v>0</v>
      </c>
      <c r="BG244" s="139">
        <f>IF(U244="zákl. přenesená",N244,0)</f>
        <v>0</v>
      </c>
      <c r="BH244" s="139">
        <f>IF(U244="sníž. přenesená",N244,0)</f>
        <v>0</v>
      </c>
      <c r="BI244" s="139">
        <f>IF(U244="nulová",N244,0)</f>
        <v>0</v>
      </c>
      <c r="BJ244" s="23" t="s">
        <v>37</v>
      </c>
      <c r="BK244" s="139">
        <f>ROUND(L244*K244,1)</f>
        <v>0</v>
      </c>
      <c r="BL244" s="23" t="s">
        <v>223</v>
      </c>
      <c r="BM244" s="23" t="s">
        <v>381</v>
      </c>
    </row>
    <row r="245" spans="2:51" s="10" customFormat="1" ht="16.5" customHeight="1">
      <c r="B245" s="227"/>
      <c r="C245" s="228"/>
      <c r="D245" s="228"/>
      <c r="E245" s="229" t="s">
        <v>22</v>
      </c>
      <c r="F245" s="230" t="s">
        <v>382</v>
      </c>
      <c r="G245" s="231"/>
      <c r="H245" s="231"/>
      <c r="I245" s="231"/>
      <c r="J245" s="228"/>
      <c r="K245" s="229" t="s">
        <v>22</v>
      </c>
      <c r="L245" s="228"/>
      <c r="M245" s="228"/>
      <c r="N245" s="228"/>
      <c r="O245" s="228"/>
      <c r="P245" s="228"/>
      <c r="Q245" s="228"/>
      <c r="R245" s="232"/>
      <c r="T245" s="233"/>
      <c r="U245" s="228"/>
      <c r="V245" s="228"/>
      <c r="W245" s="228"/>
      <c r="X245" s="228"/>
      <c r="Y245" s="228"/>
      <c r="Z245" s="228"/>
      <c r="AA245" s="234"/>
      <c r="AT245" s="235" t="s">
        <v>155</v>
      </c>
      <c r="AU245" s="235" t="s">
        <v>102</v>
      </c>
      <c r="AV245" s="10" t="s">
        <v>37</v>
      </c>
      <c r="AW245" s="10" t="s">
        <v>36</v>
      </c>
      <c r="AX245" s="10" t="s">
        <v>79</v>
      </c>
      <c r="AY245" s="235" t="s">
        <v>147</v>
      </c>
    </row>
    <row r="246" spans="2:51" s="11" customFormat="1" ht="16.5" customHeight="1">
      <c r="B246" s="237"/>
      <c r="C246" s="238"/>
      <c r="D246" s="238"/>
      <c r="E246" s="239" t="s">
        <v>22</v>
      </c>
      <c r="F246" s="240" t="s">
        <v>383</v>
      </c>
      <c r="G246" s="238"/>
      <c r="H246" s="238"/>
      <c r="I246" s="238"/>
      <c r="J246" s="238"/>
      <c r="K246" s="241">
        <v>330</v>
      </c>
      <c r="L246" s="238"/>
      <c r="M246" s="238"/>
      <c r="N246" s="238"/>
      <c r="O246" s="238"/>
      <c r="P246" s="238"/>
      <c r="Q246" s="238"/>
      <c r="R246" s="242"/>
      <c r="T246" s="243"/>
      <c r="U246" s="238"/>
      <c r="V246" s="238"/>
      <c r="W246" s="238"/>
      <c r="X246" s="238"/>
      <c r="Y246" s="238"/>
      <c r="Z246" s="238"/>
      <c r="AA246" s="244"/>
      <c r="AT246" s="245" t="s">
        <v>155</v>
      </c>
      <c r="AU246" s="245" t="s">
        <v>102</v>
      </c>
      <c r="AV246" s="11" t="s">
        <v>102</v>
      </c>
      <c r="AW246" s="11" t="s">
        <v>36</v>
      </c>
      <c r="AX246" s="11" t="s">
        <v>37</v>
      </c>
      <c r="AY246" s="245" t="s">
        <v>147</v>
      </c>
    </row>
    <row r="247" spans="2:65" s="1" customFormat="1" ht="38.25" customHeight="1">
      <c r="B247" s="47"/>
      <c r="C247" s="216" t="s">
        <v>384</v>
      </c>
      <c r="D247" s="216" t="s">
        <v>148</v>
      </c>
      <c r="E247" s="217" t="s">
        <v>385</v>
      </c>
      <c r="F247" s="218" t="s">
        <v>386</v>
      </c>
      <c r="G247" s="218"/>
      <c r="H247" s="218"/>
      <c r="I247" s="218"/>
      <c r="J247" s="219" t="s">
        <v>194</v>
      </c>
      <c r="K247" s="220">
        <v>163</v>
      </c>
      <c r="L247" s="221">
        <v>0</v>
      </c>
      <c r="M247" s="222"/>
      <c r="N247" s="223">
        <f>ROUND(L247*K247,1)</f>
        <v>0</v>
      </c>
      <c r="O247" s="223"/>
      <c r="P247" s="223"/>
      <c r="Q247" s="223"/>
      <c r="R247" s="49"/>
      <c r="T247" s="224" t="s">
        <v>22</v>
      </c>
      <c r="U247" s="57" t="s">
        <v>44</v>
      </c>
      <c r="V247" s="48"/>
      <c r="W247" s="225">
        <f>V247*K247</f>
        <v>0</v>
      </c>
      <c r="X247" s="225">
        <v>0.00345</v>
      </c>
      <c r="Y247" s="225">
        <f>X247*K247</f>
        <v>0.56235</v>
      </c>
      <c r="Z247" s="225">
        <v>0</v>
      </c>
      <c r="AA247" s="226">
        <f>Z247*K247</f>
        <v>0</v>
      </c>
      <c r="AR247" s="23" t="s">
        <v>223</v>
      </c>
      <c r="AT247" s="23" t="s">
        <v>148</v>
      </c>
      <c r="AU247" s="23" t="s">
        <v>102</v>
      </c>
      <c r="AY247" s="23" t="s">
        <v>147</v>
      </c>
      <c r="BE247" s="139">
        <f>IF(U247="základní",N247,0)</f>
        <v>0</v>
      </c>
      <c r="BF247" s="139">
        <f>IF(U247="snížená",N247,0)</f>
        <v>0</v>
      </c>
      <c r="BG247" s="139">
        <f>IF(U247="zákl. přenesená",N247,0)</f>
        <v>0</v>
      </c>
      <c r="BH247" s="139">
        <f>IF(U247="sníž. přenesená",N247,0)</f>
        <v>0</v>
      </c>
      <c r="BI247" s="139">
        <f>IF(U247="nulová",N247,0)</f>
        <v>0</v>
      </c>
      <c r="BJ247" s="23" t="s">
        <v>37</v>
      </c>
      <c r="BK247" s="139">
        <f>ROUND(L247*K247,1)</f>
        <v>0</v>
      </c>
      <c r="BL247" s="23" t="s">
        <v>223</v>
      </c>
      <c r="BM247" s="23" t="s">
        <v>387</v>
      </c>
    </row>
    <row r="248" spans="2:51" s="10" customFormat="1" ht="16.5" customHeight="1">
      <c r="B248" s="227"/>
      <c r="C248" s="228"/>
      <c r="D248" s="228"/>
      <c r="E248" s="229" t="s">
        <v>22</v>
      </c>
      <c r="F248" s="230" t="s">
        <v>388</v>
      </c>
      <c r="G248" s="231"/>
      <c r="H248" s="231"/>
      <c r="I248" s="231"/>
      <c r="J248" s="228"/>
      <c r="K248" s="229" t="s">
        <v>22</v>
      </c>
      <c r="L248" s="228"/>
      <c r="M248" s="228"/>
      <c r="N248" s="228"/>
      <c r="O248" s="228"/>
      <c r="P248" s="228"/>
      <c r="Q248" s="228"/>
      <c r="R248" s="232"/>
      <c r="T248" s="233"/>
      <c r="U248" s="228"/>
      <c r="V248" s="228"/>
      <c r="W248" s="228"/>
      <c r="X248" s="228"/>
      <c r="Y248" s="228"/>
      <c r="Z248" s="228"/>
      <c r="AA248" s="234"/>
      <c r="AT248" s="235" t="s">
        <v>155</v>
      </c>
      <c r="AU248" s="235" t="s">
        <v>102</v>
      </c>
      <c r="AV248" s="10" t="s">
        <v>37</v>
      </c>
      <c r="AW248" s="10" t="s">
        <v>36</v>
      </c>
      <c r="AX248" s="10" t="s">
        <v>79</v>
      </c>
      <c r="AY248" s="235" t="s">
        <v>147</v>
      </c>
    </row>
    <row r="249" spans="2:51" s="11" customFormat="1" ht="16.5" customHeight="1">
      <c r="B249" s="237"/>
      <c r="C249" s="238"/>
      <c r="D249" s="238"/>
      <c r="E249" s="239" t="s">
        <v>22</v>
      </c>
      <c r="F249" s="240" t="s">
        <v>245</v>
      </c>
      <c r="G249" s="238"/>
      <c r="H249" s="238"/>
      <c r="I249" s="238"/>
      <c r="J249" s="238"/>
      <c r="K249" s="241">
        <v>130</v>
      </c>
      <c r="L249" s="238"/>
      <c r="M249" s="238"/>
      <c r="N249" s="238"/>
      <c r="O249" s="238"/>
      <c r="P249" s="238"/>
      <c r="Q249" s="238"/>
      <c r="R249" s="242"/>
      <c r="T249" s="243"/>
      <c r="U249" s="238"/>
      <c r="V249" s="238"/>
      <c r="W249" s="238"/>
      <c r="X249" s="238"/>
      <c r="Y249" s="238"/>
      <c r="Z249" s="238"/>
      <c r="AA249" s="244"/>
      <c r="AT249" s="245" t="s">
        <v>155</v>
      </c>
      <c r="AU249" s="245" t="s">
        <v>102</v>
      </c>
      <c r="AV249" s="11" t="s">
        <v>102</v>
      </c>
      <c r="AW249" s="11" t="s">
        <v>36</v>
      </c>
      <c r="AX249" s="11" t="s">
        <v>79</v>
      </c>
      <c r="AY249" s="245" t="s">
        <v>147</v>
      </c>
    </row>
    <row r="250" spans="2:51" s="11" customFormat="1" ht="16.5" customHeight="1">
      <c r="B250" s="237"/>
      <c r="C250" s="238"/>
      <c r="D250" s="238"/>
      <c r="E250" s="239" t="s">
        <v>22</v>
      </c>
      <c r="F250" s="240" t="s">
        <v>389</v>
      </c>
      <c r="G250" s="238"/>
      <c r="H250" s="238"/>
      <c r="I250" s="238"/>
      <c r="J250" s="238"/>
      <c r="K250" s="241">
        <v>16</v>
      </c>
      <c r="L250" s="238"/>
      <c r="M250" s="238"/>
      <c r="N250" s="238"/>
      <c r="O250" s="238"/>
      <c r="P250" s="238"/>
      <c r="Q250" s="238"/>
      <c r="R250" s="242"/>
      <c r="T250" s="243"/>
      <c r="U250" s="238"/>
      <c r="V250" s="238"/>
      <c r="W250" s="238"/>
      <c r="X250" s="238"/>
      <c r="Y250" s="238"/>
      <c r="Z250" s="238"/>
      <c r="AA250" s="244"/>
      <c r="AT250" s="245" t="s">
        <v>155</v>
      </c>
      <c r="AU250" s="245" t="s">
        <v>102</v>
      </c>
      <c r="AV250" s="11" t="s">
        <v>102</v>
      </c>
      <c r="AW250" s="11" t="s">
        <v>36</v>
      </c>
      <c r="AX250" s="11" t="s">
        <v>79</v>
      </c>
      <c r="AY250" s="245" t="s">
        <v>147</v>
      </c>
    </row>
    <row r="251" spans="2:51" s="11" customFormat="1" ht="16.5" customHeight="1">
      <c r="B251" s="237"/>
      <c r="C251" s="238"/>
      <c r="D251" s="238"/>
      <c r="E251" s="239" t="s">
        <v>22</v>
      </c>
      <c r="F251" s="240" t="s">
        <v>390</v>
      </c>
      <c r="G251" s="238"/>
      <c r="H251" s="238"/>
      <c r="I251" s="238"/>
      <c r="J251" s="238"/>
      <c r="K251" s="241">
        <v>9</v>
      </c>
      <c r="L251" s="238"/>
      <c r="M251" s="238"/>
      <c r="N251" s="238"/>
      <c r="O251" s="238"/>
      <c r="P251" s="238"/>
      <c r="Q251" s="238"/>
      <c r="R251" s="242"/>
      <c r="T251" s="243"/>
      <c r="U251" s="238"/>
      <c r="V251" s="238"/>
      <c r="W251" s="238"/>
      <c r="X251" s="238"/>
      <c r="Y251" s="238"/>
      <c r="Z251" s="238"/>
      <c r="AA251" s="244"/>
      <c r="AT251" s="245" t="s">
        <v>155</v>
      </c>
      <c r="AU251" s="245" t="s">
        <v>102</v>
      </c>
      <c r="AV251" s="11" t="s">
        <v>102</v>
      </c>
      <c r="AW251" s="11" t="s">
        <v>36</v>
      </c>
      <c r="AX251" s="11" t="s">
        <v>79</v>
      </c>
      <c r="AY251" s="245" t="s">
        <v>147</v>
      </c>
    </row>
    <row r="252" spans="2:51" s="11" customFormat="1" ht="16.5" customHeight="1">
      <c r="B252" s="237"/>
      <c r="C252" s="238"/>
      <c r="D252" s="238"/>
      <c r="E252" s="239" t="s">
        <v>22</v>
      </c>
      <c r="F252" s="240" t="s">
        <v>391</v>
      </c>
      <c r="G252" s="238"/>
      <c r="H252" s="238"/>
      <c r="I252" s="238"/>
      <c r="J252" s="238"/>
      <c r="K252" s="241">
        <v>8</v>
      </c>
      <c r="L252" s="238"/>
      <c r="M252" s="238"/>
      <c r="N252" s="238"/>
      <c r="O252" s="238"/>
      <c r="P252" s="238"/>
      <c r="Q252" s="238"/>
      <c r="R252" s="242"/>
      <c r="T252" s="243"/>
      <c r="U252" s="238"/>
      <c r="V252" s="238"/>
      <c r="W252" s="238"/>
      <c r="X252" s="238"/>
      <c r="Y252" s="238"/>
      <c r="Z252" s="238"/>
      <c r="AA252" s="244"/>
      <c r="AT252" s="245" t="s">
        <v>155</v>
      </c>
      <c r="AU252" s="245" t="s">
        <v>102</v>
      </c>
      <c r="AV252" s="11" t="s">
        <v>102</v>
      </c>
      <c r="AW252" s="11" t="s">
        <v>36</v>
      </c>
      <c r="AX252" s="11" t="s">
        <v>79</v>
      </c>
      <c r="AY252" s="245" t="s">
        <v>147</v>
      </c>
    </row>
    <row r="253" spans="2:51" s="12" customFormat="1" ht="16.5" customHeight="1">
      <c r="B253" s="246"/>
      <c r="C253" s="247"/>
      <c r="D253" s="247"/>
      <c r="E253" s="248" t="s">
        <v>22</v>
      </c>
      <c r="F253" s="249" t="s">
        <v>171</v>
      </c>
      <c r="G253" s="247"/>
      <c r="H253" s="247"/>
      <c r="I253" s="247"/>
      <c r="J253" s="247"/>
      <c r="K253" s="250">
        <v>163</v>
      </c>
      <c r="L253" s="247"/>
      <c r="M253" s="247"/>
      <c r="N253" s="247"/>
      <c r="O253" s="247"/>
      <c r="P253" s="247"/>
      <c r="Q253" s="247"/>
      <c r="R253" s="251"/>
      <c r="T253" s="252"/>
      <c r="U253" s="247"/>
      <c r="V253" s="247"/>
      <c r="W253" s="247"/>
      <c r="X253" s="247"/>
      <c r="Y253" s="247"/>
      <c r="Z253" s="247"/>
      <c r="AA253" s="253"/>
      <c r="AT253" s="254" t="s">
        <v>155</v>
      </c>
      <c r="AU253" s="254" t="s">
        <v>102</v>
      </c>
      <c r="AV253" s="12" t="s">
        <v>152</v>
      </c>
      <c r="AW253" s="12" t="s">
        <v>36</v>
      </c>
      <c r="AX253" s="12" t="s">
        <v>37</v>
      </c>
      <c r="AY253" s="254" t="s">
        <v>147</v>
      </c>
    </row>
    <row r="254" spans="2:65" s="1" customFormat="1" ht="25.5" customHeight="1">
      <c r="B254" s="47"/>
      <c r="C254" s="216" t="s">
        <v>392</v>
      </c>
      <c r="D254" s="216" t="s">
        <v>148</v>
      </c>
      <c r="E254" s="217" t="s">
        <v>393</v>
      </c>
      <c r="F254" s="218" t="s">
        <v>394</v>
      </c>
      <c r="G254" s="218"/>
      <c r="H254" s="218"/>
      <c r="I254" s="218"/>
      <c r="J254" s="219" t="s">
        <v>194</v>
      </c>
      <c r="K254" s="220">
        <v>29</v>
      </c>
      <c r="L254" s="221">
        <v>0</v>
      </c>
      <c r="M254" s="222"/>
      <c r="N254" s="223">
        <f>ROUND(L254*K254,1)</f>
        <v>0</v>
      </c>
      <c r="O254" s="223"/>
      <c r="P254" s="223"/>
      <c r="Q254" s="223"/>
      <c r="R254" s="49"/>
      <c r="T254" s="224" t="s">
        <v>22</v>
      </c>
      <c r="U254" s="57" t="s">
        <v>44</v>
      </c>
      <c r="V254" s="48"/>
      <c r="W254" s="225">
        <f>V254*K254</f>
        <v>0</v>
      </c>
      <c r="X254" s="225">
        <v>0.00586</v>
      </c>
      <c r="Y254" s="225">
        <f>X254*K254</f>
        <v>0.16993999999999998</v>
      </c>
      <c r="Z254" s="225">
        <v>0</v>
      </c>
      <c r="AA254" s="226">
        <f>Z254*K254</f>
        <v>0</v>
      </c>
      <c r="AR254" s="23" t="s">
        <v>223</v>
      </c>
      <c r="AT254" s="23" t="s">
        <v>148</v>
      </c>
      <c r="AU254" s="23" t="s">
        <v>102</v>
      </c>
      <c r="AY254" s="23" t="s">
        <v>147</v>
      </c>
      <c r="BE254" s="139">
        <f>IF(U254="základní",N254,0)</f>
        <v>0</v>
      </c>
      <c r="BF254" s="139">
        <f>IF(U254="snížená",N254,0)</f>
        <v>0</v>
      </c>
      <c r="BG254" s="139">
        <f>IF(U254="zákl. přenesená",N254,0)</f>
        <v>0</v>
      </c>
      <c r="BH254" s="139">
        <f>IF(U254="sníž. přenesená",N254,0)</f>
        <v>0</v>
      </c>
      <c r="BI254" s="139">
        <f>IF(U254="nulová",N254,0)</f>
        <v>0</v>
      </c>
      <c r="BJ254" s="23" t="s">
        <v>37</v>
      </c>
      <c r="BK254" s="139">
        <f>ROUND(L254*K254,1)</f>
        <v>0</v>
      </c>
      <c r="BL254" s="23" t="s">
        <v>223</v>
      </c>
      <c r="BM254" s="23" t="s">
        <v>395</v>
      </c>
    </row>
    <row r="255" spans="2:51" s="11" customFormat="1" ht="16.5" customHeight="1">
      <c r="B255" s="237"/>
      <c r="C255" s="238"/>
      <c r="D255" s="238"/>
      <c r="E255" s="239" t="s">
        <v>22</v>
      </c>
      <c r="F255" s="267" t="s">
        <v>396</v>
      </c>
      <c r="G255" s="268"/>
      <c r="H255" s="268"/>
      <c r="I255" s="268"/>
      <c r="J255" s="238"/>
      <c r="K255" s="241">
        <v>11</v>
      </c>
      <c r="L255" s="238"/>
      <c r="M255" s="238"/>
      <c r="N255" s="238"/>
      <c r="O255" s="238"/>
      <c r="P255" s="238"/>
      <c r="Q255" s="238"/>
      <c r="R255" s="242"/>
      <c r="T255" s="243"/>
      <c r="U255" s="238"/>
      <c r="V255" s="238"/>
      <c r="W255" s="238"/>
      <c r="X255" s="238"/>
      <c r="Y255" s="238"/>
      <c r="Z255" s="238"/>
      <c r="AA255" s="244"/>
      <c r="AT255" s="245" t="s">
        <v>155</v>
      </c>
      <c r="AU255" s="245" t="s">
        <v>102</v>
      </c>
      <c r="AV255" s="11" t="s">
        <v>102</v>
      </c>
      <c r="AW255" s="11" t="s">
        <v>36</v>
      </c>
      <c r="AX255" s="11" t="s">
        <v>79</v>
      </c>
      <c r="AY255" s="245" t="s">
        <v>147</v>
      </c>
    </row>
    <row r="256" spans="2:51" s="11" customFormat="1" ht="16.5" customHeight="1">
      <c r="B256" s="237"/>
      <c r="C256" s="238"/>
      <c r="D256" s="238"/>
      <c r="E256" s="239" t="s">
        <v>22</v>
      </c>
      <c r="F256" s="240" t="s">
        <v>397</v>
      </c>
      <c r="G256" s="238"/>
      <c r="H256" s="238"/>
      <c r="I256" s="238"/>
      <c r="J256" s="238"/>
      <c r="K256" s="241">
        <v>18</v>
      </c>
      <c r="L256" s="238"/>
      <c r="M256" s="238"/>
      <c r="N256" s="238"/>
      <c r="O256" s="238"/>
      <c r="P256" s="238"/>
      <c r="Q256" s="238"/>
      <c r="R256" s="242"/>
      <c r="T256" s="243"/>
      <c r="U256" s="238"/>
      <c r="V256" s="238"/>
      <c r="W256" s="238"/>
      <c r="X256" s="238"/>
      <c r="Y256" s="238"/>
      <c r="Z256" s="238"/>
      <c r="AA256" s="244"/>
      <c r="AT256" s="245" t="s">
        <v>155</v>
      </c>
      <c r="AU256" s="245" t="s">
        <v>102</v>
      </c>
      <c r="AV256" s="11" t="s">
        <v>102</v>
      </c>
      <c r="AW256" s="11" t="s">
        <v>36</v>
      </c>
      <c r="AX256" s="11" t="s">
        <v>79</v>
      </c>
      <c r="AY256" s="245" t="s">
        <v>147</v>
      </c>
    </row>
    <row r="257" spans="2:51" s="12" customFormat="1" ht="16.5" customHeight="1">
      <c r="B257" s="246"/>
      <c r="C257" s="247"/>
      <c r="D257" s="247"/>
      <c r="E257" s="248" t="s">
        <v>22</v>
      </c>
      <c r="F257" s="249" t="s">
        <v>171</v>
      </c>
      <c r="G257" s="247"/>
      <c r="H257" s="247"/>
      <c r="I257" s="247"/>
      <c r="J257" s="247"/>
      <c r="K257" s="250">
        <v>29</v>
      </c>
      <c r="L257" s="247"/>
      <c r="M257" s="247"/>
      <c r="N257" s="247"/>
      <c r="O257" s="247"/>
      <c r="P257" s="247"/>
      <c r="Q257" s="247"/>
      <c r="R257" s="251"/>
      <c r="T257" s="252"/>
      <c r="U257" s="247"/>
      <c r="V257" s="247"/>
      <c r="W257" s="247"/>
      <c r="X257" s="247"/>
      <c r="Y257" s="247"/>
      <c r="Z257" s="247"/>
      <c r="AA257" s="253"/>
      <c r="AT257" s="254" t="s">
        <v>155</v>
      </c>
      <c r="AU257" s="254" t="s">
        <v>102</v>
      </c>
      <c r="AV257" s="12" t="s">
        <v>152</v>
      </c>
      <c r="AW257" s="12" t="s">
        <v>36</v>
      </c>
      <c r="AX257" s="12" t="s">
        <v>37</v>
      </c>
      <c r="AY257" s="254" t="s">
        <v>147</v>
      </c>
    </row>
    <row r="258" spans="2:65" s="1" customFormat="1" ht="38.25" customHeight="1">
      <c r="B258" s="47"/>
      <c r="C258" s="216" t="s">
        <v>398</v>
      </c>
      <c r="D258" s="216" t="s">
        <v>148</v>
      </c>
      <c r="E258" s="217" t="s">
        <v>399</v>
      </c>
      <c r="F258" s="218" t="s">
        <v>400</v>
      </c>
      <c r="G258" s="218"/>
      <c r="H258" s="218"/>
      <c r="I258" s="218"/>
      <c r="J258" s="219" t="s">
        <v>194</v>
      </c>
      <c r="K258" s="220">
        <v>29</v>
      </c>
      <c r="L258" s="221">
        <v>0</v>
      </c>
      <c r="M258" s="222"/>
      <c r="N258" s="223">
        <f>ROUND(L258*K258,1)</f>
        <v>0</v>
      </c>
      <c r="O258" s="223"/>
      <c r="P258" s="223"/>
      <c r="Q258" s="223"/>
      <c r="R258" s="49"/>
      <c r="T258" s="224" t="s">
        <v>22</v>
      </c>
      <c r="U258" s="57" t="s">
        <v>44</v>
      </c>
      <c r="V258" s="48"/>
      <c r="W258" s="225">
        <f>V258*K258</f>
        <v>0</v>
      </c>
      <c r="X258" s="225">
        <v>0.00115</v>
      </c>
      <c r="Y258" s="225">
        <f>X258*K258</f>
        <v>0.03335</v>
      </c>
      <c r="Z258" s="225">
        <v>0</v>
      </c>
      <c r="AA258" s="226">
        <f>Z258*K258</f>
        <v>0</v>
      </c>
      <c r="AR258" s="23" t="s">
        <v>223</v>
      </c>
      <c r="AT258" s="23" t="s">
        <v>148</v>
      </c>
      <c r="AU258" s="23" t="s">
        <v>102</v>
      </c>
      <c r="AY258" s="23" t="s">
        <v>147</v>
      </c>
      <c r="BE258" s="139">
        <f>IF(U258="základní",N258,0)</f>
        <v>0</v>
      </c>
      <c r="BF258" s="139">
        <f>IF(U258="snížená",N258,0)</f>
        <v>0</v>
      </c>
      <c r="BG258" s="139">
        <f>IF(U258="zákl. přenesená",N258,0)</f>
        <v>0</v>
      </c>
      <c r="BH258" s="139">
        <f>IF(U258="sníž. přenesená",N258,0)</f>
        <v>0</v>
      </c>
      <c r="BI258" s="139">
        <f>IF(U258="nulová",N258,0)</f>
        <v>0</v>
      </c>
      <c r="BJ258" s="23" t="s">
        <v>37</v>
      </c>
      <c r="BK258" s="139">
        <f>ROUND(L258*K258,1)</f>
        <v>0</v>
      </c>
      <c r="BL258" s="23" t="s">
        <v>223</v>
      </c>
      <c r="BM258" s="23" t="s">
        <v>401</v>
      </c>
    </row>
    <row r="259" spans="2:65" s="1" customFormat="1" ht="25.5" customHeight="1">
      <c r="B259" s="47"/>
      <c r="C259" s="216" t="s">
        <v>402</v>
      </c>
      <c r="D259" s="216" t="s">
        <v>148</v>
      </c>
      <c r="E259" s="217" t="s">
        <v>403</v>
      </c>
      <c r="F259" s="218" t="s">
        <v>404</v>
      </c>
      <c r="G259" s="218"/>
      <c r="H259" s="218"/>
      <c r="I259" s="218"/>
      <c r="J259" s="219" t="s">
        <v>194</v>
      </c>
      <c r="K259" s="220">
        <v>110</v>
      </c>
      <c r="L259" s="221">
        <v>0</v>
      </c>
      <c r="M259" s="222"/>
      <c r="N259" s="223">
        <f>ROUND(L259*K259,1)</f>
        <v>0</v>
      </c>
      <c r="O259" s="223"/>
      <c r="P259" s="223"/>
      <c r="Q259" s="223"/>
      <c r="R259" s="49"/>
      <c r="T259" s="224" t="s">
        <v>22</v>
      </c>
      <c r="U259" s="57" t="s">
        <v>44</v>
      </c>
      <c r="V259" s="48"/>
      <c r="W259" s="225">
        <f>V259*K259</f>
        <v>0</v>
      </c>
      <c r="X259" s="225">
        <v>0.00227</v>
      </c>
      <c r="Y259" s="225">
        <f>X259*K259</f>
        <v>0.24969999999999998</v>
      </c>
      <c r="Z259" s="225">
        <v>0</v>
      </c>
      <c r="AA259" s="226">
        <f>Z259*K259</f>
        <v>0</v>
      </c>
      <c r="AR259" s="23" t="s">
        <v>223</v>
      </c>
      <c r="AT259" s="23" t="s">
        <v>148</v>
      </c>
      <c r="AU259" s="23" t="s">
        <v>102</v>
      </c>
      <c r="AY259" s="23" t="s">
        <v>147</v>
      </c>
      <c r="BE259" s="139">
        <f>IF(U259="základní",N259,0)</f>
        <v>0</v>
      </c>
      <c r="BF259" s="139">
        <f>IF(U259="snížená",N259,0)</f>
        <v>0</v>
      </c>
      <c r="BG259" s="139">
        <f>IF(U259="zákl. přenesená",N259,0)</f>
        <v>0</v>
      </c>
      <c r="BH259" s="139">
        <f>IF(U259="sníž. přenesená",N259,0)</f>
        <v>0</v>
      </c>
      <c r="BI259" s="139">
        <f>IF(U259="nulová",N259,0)</f>
        <v>0</v>
      </c>
      <c r="BJ259" s="23" t="s">
        <v>37</v>
      </c>
      <c r="BK259" s="139">
        <f>ROUND(L259*K259,1)</f>
        <v>0</v>
      </c>
      <c r="BL259" s="23" t="s">
        <v>223</v>
      </c>
      <c r="BM259" s="23" t="s">
        <v>405</v>
      </c>
    </row>
    <row r="260" spans="2:65" s="1" customFormat="1" ht="38.25" customHeight="1">
      <c r="B260" s="47"/>
      <c r="C260" s="216" t="s">
        <v>406</v>
      </c>
      <c r="D260" s="216" t="s">
        <v>148</v>
      </c>
      <c r="E260" s="217" t="s">
        <v>407</v>
      </c>
      <c r="F260" s="218" t="s">
        <v>408</v>
      </c>
      <c r="G260" s="218"/>
      <c r="H260" s="218"/>
      <c r="I260" s="218"/>
      <c r="J260" s="219" t="s">
        <v>238</v>
      </c>
      <c r="K260" s="220">
        <v>6</v>
      </c>
      <c r="L260" s="221">
        <v>0</v>
      </c>
      <c r="M260" s="222"/>
      <c r="N260" s="223">
        <f>ROUND(L260*K260,1)</f>
        <v>0</v>
      </c>
      <c r="O260" s="223"/>
      <c r="P260" s="223"/>
      <c r="Q260" s="223"/>
      <c r="R260" s="49"/>
      <c r="T260" s="224" t="s">
        <v>22</v>
      </c>
      <c r="U260" s="57" t="s">
        <v>44</v>
      </c>
      <c r="V260" s="48"/>
      <c r="W260" s="225">
        <f>V260*K260</f>
        <v>0</v>
      </c>
      <c r="X260" s="225">
        <v>0.0036</v>
      </c>
      <c r="Y260" s="225">
        <f>X260*K260</f>
        <v>0.0216</v>
      </c>
      <c r="Z260" s="225">
        <v>0</v>
      </c>
      <c r="AA260" s="226">
        <f>Z260*K260</f>
        <v>0</v>
      </c>
      <c r="AR260" s="23" t="s">
        <v>223</v>
      </c>
      <c r="AT260" s="23" t="s">
        <v>148</v>
      </c>
      <c r="AU260" s="23" t="s">
        <v>102</v>
      </c>
      <c r="AY260" s="23" t="s">
        <v>147</v>
      </c>
      <c r="BE260" s="139">
        <f>IF(U260="základní",N260,0)</f>
        <v>0</v>
      </c>
      <c r="BF260" s="139">
        <f>IF(U260="snížená",N260,0)</f>
        <v>0</v>
      </c>
      <c r="BG260" s="139">
        <f>IF(U260="zákl. přenesená",N260,0)</f>
        <v>0</v>
      </c>
      <c r="BH260" s="139">
        <f>IF(U260="sníž. přenesená",N260,0)</f>
        <v>0</v>
      </c>
      <c r="BI260" s="139">
        <f>IF(U260="nulová",N260,0)</f>
        <v>0</v>
      </c>
      <c r="BJ260" s="23" t="s">
        <v>37</v>
      </c>
      <c r="BK260" s="139">
        <f>ROUND(L260*K260,1)</f>
        <v>0</v>
      </c>
      <c r="BL260" s="23" t="s">
        <v>223</v>
      </c>
      <c r="BM260" s="23" t="s">
        <v>409</v>
      </c>
    </row>
    <row r="261" spans="2:51" s="10" customFormat="1" ht="16.5" customHeight="1">
      <c r="B261" s="227"/>
      <c r="C261" s="228"/>
      <c r="D261" s="228"/>
      <c r="E261" s="229" t="s">
        <v>22</v>
      </c>
      <c r="F261" s="230" t="s">
        <v>410</v>
      </c>
      <c r="G261" s="231"/>
      <c r="H261" s="231"/>
      <c r="I261" s="231"/>
      <c r="J261" s="228"/>
      <c r="K261" s="229" t="s">
        <v>22</v>
      </c>
      <c r="L261" s="228"/>
      <c r="M261" s="228"/>
      <c r="N261" s="228"/>
      <c r="O261" s="228"/>
      <c r="P261" s="228"/>
      <c r="Q261" s="228"/>
      <c r="R261" s="232"/>
      <c r="T261" s="233"/>
      <c r="U261" s="228"/>
      <c r="V261" s="228"/>
      <c r="W261" s="228"/>
      <c r="X261" s="228"/>
      <c r="Y261" s="228"/>
      <c r="Z261" s="228"/>
      <c r="AA261" s="234"/>
      <c r="AT261" s="235" t="s">
        <v>155</v>
      </c>
      <c r="AU261" s="235" t="s">
        <v>102</v>
      </c>
      <c r="AV261" s="10" t="s">
        <v>37</v>
      </c>
      <c r="AW261" s="10" t="s">
        <v>36</v>
      </c>
      <c r="AX261" s="10" t="s">
        <v>79</v>
      </c>
      <c r="AY261" s="235" t="s">
        <v>147</v>
      </c>
    </row>
    <row r="262" spans="2:51" s="11" customFormat="1" ht="16.5" customHeight="1">
      <c r="B262" s="237"/>
      <c r="C262" s="238"/>
      <c r="D262" s="238"/>
      <c r="E262" s="239" t="s">
        <v>22</v>
      </c>
      <c r="F262" s="240" t="s">
        <v>179</v>
      </c>
      <c r="G262" s="238"/>
      <c r="H262" s="238"/>
      <c r="I262" s="238"/>
      <c r="J262" s="238"/>
      <c r="K262" s="241">
        <v>6</v>
      </c>
      <c r="L262" s="238"/>
      <c r="M262" s="238"/>
      <c r="N262" s="238"/>
      <c r="O262" s="238"/>
      <c r="P262" s="238"/>
      <c r="Q262" s="238"/>
      <c r="R262" s="242"/>
      <c r="T262" s="243"/>
      <c r="U262" s="238"/>
      <c r="V262" s="238"/>
      <c r="W262" s="238"/>
      <c r="X262" s="238"/>
      <c r="Y262" s="238"/>
      <c r="Z262" s="238"/>
      <c r="AA262" s="244"/>
      <c r="AT262" s="245" t="s">
        <v>155</v>
      </c>
      <c r="AU262" s="245" t="s">
        <v>102</v>
      </c>
      <c r="AV262" s="11" t="s">
        <v>102</v>
      </c>
      <c r="AW262" s="11" t="s">
        <v>36</v>
      </c>
      <c r="AX262" s="11" t="s">
        <v>37</v>
      </c>
      <c r="AY262" s="245" t="s">
        <v>147</v>
      </c>
    </row>
    <row r="263" spans="2:65" s="1" customFormat="1" ht="38.25" customHeight="1">
      <c r="B263" s="47"/>
      <c r="C263" s="216" t="s">
        <v>411</v>
      </c>
      <c r="D263" s="216" t="s">
        <v>148</v>
      </c>
      <c r="E263" s="217" t="s">
        <v>412</v>
      </c>
      <c r="F263" s="218" t="s">
        <v>413</v>
      </c>
      <c r="G263" s="218"/>
      <c r="H263" s="218"/>
      <c r="I263" s="218"/>
      <c r="J263" s="219" t="s">
        <v>194</v>
      </c>
      <c r="K263" s="220">
        <v>17.67</v>
      </c>
      <c r="L263" s="221">
        <v>0</v>
      </c>
      <c r="M263" s="222"/>
      <c r="N263" s="223">
        <f>ROUND(L263*K263,1)</f>
        <v>0</v>
      </c>
      <c r="O263" s="223"/>
      <c r="P263" s="223"/>
      <c r="Q263" s="223"/>
      <c r="R263" s="49"/>
      <c r="T263" s="224" t="s">
        <v>22</v>
      </c>
      <c r="U263" s="57" t="s">
        <v>44</v>
      </c>
      <c r="V263" s="48"/>
      <c r="W263" s="225">
        <f>V263*K263</f>
        <v>0</v>
      </c>
      <c r="X263" s="225">
        <v>0.00289</v>
      </c>
      <c r="Y263" s="225">
        <f>X263*K263</f>
        <v>0.05106630000000001</v>
      </c>
      <c r="Z263" s="225">
        <v>0</v>
      </c>
      <c r="AA263" s="226">
        <f>Z263*K263</f>
        <v>0</v>
      </c>
      <c r="AR263" s="23" t="s">
        <v>223</v>
      </c>
      <c r="AT263" s="23" t="s">
        <v>148</v>
      </c>
      <c r="AU263" s="23" t="s">
        <v>102</v>
      </c>
      <c r="AY263" s="23" t="s">
        <v>147</v>
      </c>
      <c r="BE263" s="139">
        <f>IF(U263="základní",N263,0)</f>
        <v>0</v>
      </c>
      <c r="BF263" s="139">
        <f>IF(U263="snížená",N263,0)</f>
        <v>0</v>
      </c>
      <c r="BG263" s="139">
        <f>IF(U263="zákl. přenesená",N263,0)</f>
        <v>0</v>
      </c>
      <c r="BH263" s="139">
        <f>IF(U263="sníž. přenesená",N263,0)</f>
        <v>0</v>
      </c>
      <c r="BI263" s="139">
        <f>IF(U263="nulová",N263,0)</f>
        <v>0</v>
      </c>
      <c r="BJ263" s="23" t="s">
        <v>37</v>
      </c>
      <c r="BK263" s="139">
        <f>ROUND(L263*K263,1)</f>
        <v>0</v>
      </c>
      <c r="BL263" s="23" t="s">
        <v>223</v>
      </c>
      <c r="BM263" s="23" t="s">
        <v>414</v>
      </c>
    </row>
    <row r="264" spans="2:51" s="10" customFormat="1" ht="16.5" customHeight="1">
      <c r="B264" s="227"/>
      <c r="C264" s="228"/>
      <c r="D264" s="228"/>
      <c r="E264" s="229" t="s">
        <v>22</v>
      </c>
      <c r="F264" s="230" t="s">
        <v>415</v>
      </c>
      <c r="G264" s="231"/>
      <c r="H264" s="231"/>
      <c r="I264" s="231"/>
      <c r="J264" s="228"/>
      <c r="K264" s="229" t="s">
        <v>22</v>
      </c>
      <c r="L264" s="228"/>
      <c r="M264" s="228"/>
      <c r="N264" s="228"/>
      <c r="O264" s="228"/>
      <c r="P264" s="228"/>
      <c r="Q264" s="228"/>
      <c r="R264" s="232"/>
      <c r="T264" s="233"/>
      <c r="U264" s="228"/>
      <c r="V264" s="228"/>
      <c r="W264" s="228"/>
      <c r="X264" s="228"/>
      <c r="Y264" s="228"/>
      <c r="Z264" s="228"/>
      <c r="AA264" s="234"/>
      <c r="AT264" s="235" t="s">
        <v>155</v>
      </c>
      <c r="AU264" s="235" t="s">
        <v>102</v>
      </c>
      <c r="AV264" s="10" t="s">
        <v>37</v>
      </c>
      <c r="AW264" s="10" t="s">
        <v>36</v>
      </c>
      <c r="AX264" s="10" t="s">
        <v>79</v>
      </c>
      <c r="AY264" s="235" t="s">
        <v>147</v>
      </c>
    </row>
    <row r="265" spans="2:51" s="11" customFormat="1" ht="16.5" customHeight="1">
      <c r="B265" s="237"/>
      <c r="C265" s="238"/>
      <c r="D265" s="238"/>
      <c r="E265" s="239" t="s">
        <v>22</v>
      </c>
      <c r="F265" s="240" t="s">
        <v>352</v>
      </c>
      <c r="G265" s="238"/>
      <c r="H265" s="238"/>
      <c r="I265" s="238"/>
      <c r="J265" s="238"/>
      <c r="K265" s="241">
        <v>1.62</v>
      </c>
      <c r="L265" s="238"/>
      <c r="M265" s="238"/>
      <c r="N265" s="238"/>
      <c r="O265" s="238"/>
      <c r="P265" s="238"/>
      <c r="Q265" s="238"/>
      <c r="R265" s="242"/>
      <c r="T265" s="243"/>
      <c r="U265" s="238"/>
      <c r="V265" s="238"/>
      <c r="W265" s="238"/>
      <c r="X265" s="238"/>
      <c r="Y265" s="238"/>
      <c r="Z265" s="238"/>
      <c r="AA265" s="244"/>
      <c r="AT265" s="245" t="s">
        <v>155</v>
      </c>
      <c r="AU265" s="245" t="s">
        <v>102</v>
      </c>
      <c r="AV265" s="11" t="s">
        <v>102</v>
      </c>
      <c r="AW265" s="11" t="s">
        <v>36</v>
      </c>
      <c r="AX265" s="11" t="s">
        <v>79</v>
      </c>
      <c r="AY265" s="245" t="s">
        <v>147</v>
      </c>
    </row>
    <row r="266" spans="2:51" s="11" customFormat="1" ht="16.5" customHeight="1">
      <c r="B266" s="237"/>
      <c r="C266" s="238"/>
      <c r="D266" s="238"/>
      <c r="E266" s="239" t="s">
        <v>22</v>
      </c>
      <c r="F266" s="240" t="s">
        <v>353</v>
      </c>
      <c r="G266" s="238"/>
      <c r="H266" s="238"/>
      <c r="I266" s="238"/>
      <c r="J266" s="238"/>
      <c r="K266" s="241">
        <v>1.65</v>
      </c>
      <c r="L266" s="238"/>
      <c r="M266" s="238"/>
      <c r="N266" s="238"/>
      <c r="O266" s="238"/>
      <c r="P266" s="238"/>
      <c r="Q266" s="238"/>
      <c r="R266" s="242"/>
      <c r="T266" s="243"/>
      <c r="U266" s="238"/>
      <c r="V266" s="238"/>
      <c r="W266" s="238"/>
      <c r="X266" s="238"/>
      <c r="Y266" s="238"/>
      <c r="Z266" s="238"/>
      <c r="AA266" s="244"/>
      <c r="AT266" s="245" t="s">
        <v>155</v>
      </c>
      <c r="AU266" s="245" t="s">
        <v>102</v>
      </c>
      <c r="AV266" s="11" t="s">
        <v>102</v>
      </c>
      <c r="AW266" s="11" t="s">
        <v>36</v>
      </c>
      <c r="AX266" s="11" t="s">
        <v>79</v>
      </c>
      <c r="AY266" s="245" t="s">
        <v>147</v>
      </c>
    </row>
    <row r="267" spans="2:51" s="10" customFormat="1" ht="16.5" customHeight="1">
      <c r="B267" s="227"/>
      <c r="C267" s="228"/>
      <c r="D267" s="228"/>
      <c r="E267" s="229" t="s">
        <v>22</v>
      </c>
      <c r="F267" s="236" t="s">
        <v>416</v>
      </c>
      <c r="G267" s="228"/>
      <c r="H267" s="228"/>
      <c r="I267" s="228"/>
      <c r="J267" s="228"/>
      <c r="K267" s="229" t="s">
        <v>22</v>
      </c>
      <c r="L267" s="228"/>
      <c r="M267" s="228"/>
      <c r="N267" s="228"/>
      <c r="O267" s="228"/>
      <c r="P267" s="228"/>
      <c r="Q267" s="228"/>
      <c r="R267" s="232"/>
      <c r="T267" s="233"/>
      <c r="U267" s="228"/>
      <c r="V267" s="228"/>
      <c r="W267" s="228"/>
      <c r="X267" s="228"/>
      <c r="Y267" s="228"/>
      <c r="Z267" s="228"/>
      <c r="AA267" s="234"/>
      <c r="AT267" s="235" t="s">
        <v>155</v>
      </c>
      <c r="AU267" s="235" t="s">
        <v>102</v>
      </c>
      <c r="AV267" s="10" t="s">
        <v>37</v>
      </c>
      <c r="AW267" s="10" t="s">
        <v>36</v>
      </c>
      <c r="AX267" s="10" t="s">
        <v>79</v>
      </c>
      <c r="AY267" s="235" t="s">
        <v>147</v>
      </c>
    </row>
    <row r="268" spans="2:51" s="11" customFormat="1" ht="16.5" customHeight="1">
      <c r="B268" s="237"/>
      <c r="C268" s="238"/>
      <c r="D268" s="238"/>
      <c r="E268" s="239" t="s">
        <v>22</v>
      </c>
      <c r="F268" s="240" t="s">
        <v>417</v>
      </c>
      <c r="G268" s="238"/>
      <c r="H268" s="238"/>
      <c r="I268" s="238"/>
      <c r="J268" s="238"/>
      <c r="K268" s="241">
        <v>14.4</v>
      </c>
      <c r="L268" s="238"/>
      <c r="M268" s="238"/>
      <c r="N268" s="238"/>
      <c r="O268" s="238"/>
      <c r="P268" s="238"/>
      <c r="Q268" s="238"/>
      <c r="R268" s="242"/>
      <c r="T268" s="243"/>
      <c r="U268" s="238"/>
      <c r="V268" s="238"/>
      <c r="W268" s="238"/>
      <c r="X268" s="238"/>
      <c r="Y268" s="238"/>
      <c r="Z268" s="238"/>
      <c r="AA268" s="244"/>
      <c r="AT268" s="245" t="s">
        <v>155</v>
      </c>
      <c r="AU268" s="245" t="s">
        <v>102</v>
      </c>
      <c r="AV268" s="11" t="s">
        <v>102</v>
      </c>
      <c r="AW268" s="11" t="s">
        <v>36</v>
      </c>
      <c r="AX268" s="11" t="s">
        <v>79</v>
      </c>
      <c r="AY268" s="245" t="s">
        <v>147</v>
      </c>
    </row>
    <row r="269" spans="2:51" s="12" customFormat="1" ht="16.5" customHeight="1">
      <c r="B269" s="246"/>
      <c r="C269" s="247"/>
      <c r="D269" s="247"/>
      <c r="E269" s="248" t="s">
        <v>22</v>
      </c>
      <c r="F269" s="249" t="s">
        <v>171</v>
      </c>
      <c r="G269" s="247"/>
      <c r="H269" s="247"/>
      <c r="I269" s="247"/>
      <c r="J269" s="247"/>
      <c r="K269" s="250">
        <v>17.67</v>
      </c>
      <c r="L269" s="247"/>
      <c r="M269" s="247"/>
      <c r="N269" s="247"/>
      <c r="O269" s="247"/>
      <c r="P269" s="247"/>
      <c r="Q269" s="247"/>
      <c r="R269" s="251"/>
      <c r="T269" s="252"/>
      <c r="U269" s="247"/>
      <c r="V269" s="247"/>
      <c r="W269" s="247"/>
      <c r="X269" s="247"/>
      <c r="Y269" s="247"/>
      <c r="Z269" s="247"/>
      <c r="AA269" s="253"/>
      <c r="AT269" s="254" t="s">
        <v>155</v>
      </c>
      <c r="AU269" s="254" t="s">
        <v>102</v>
      </c>
      <c r="AV269" s="12" t="s">
        <v>152</v>
      </c>
      <c r="AW269" s="12" t="s">
        <v>36</v>
      </c>
      <c r="AX269" s="12" t="s">
        <v>37</v>
      </c>
      <c r="AY269" s="254" t="s">
        <v>147</v>
      </c>
    </row>
    <row r="270" spans="2:65" s="1" customFormat="1" ht="25.5" customHeight="1">
      <c r="B270" s="47"/>
      <c r="C270" s="216" t="s">
        <v>418</v>
      </c>
      <c r="D270" s="216" t="s">
        <v>148</v>
      </c>
      <c r="E270" s="217" t="s">
        <v>419</v>
      </c>
      <c r="F270" s="218" t="s">
        <v>420</v>
      </c>
      <c r="G270" s="218"/>
      <c r="H270" s="218"/>
      <c r="I270" s="218"/>
      <c r="J270" s="219" t="s">
        <v>194</v>
      </c>
      <c r="K270" s="220">
        <v>110</v>
      </c>
      <c r="L270" s="221">
        <v>0</v>
      </c>
      <c r="M270" s="222"/>
      <c r="N270" s="223">
        <f>ROUND(L270*K270,1)</f>
        <v>0</v>
      </c>
      <c r="O270" s="223"/>
      <c r="P270" s="223"/>
      <c r="Q270" s="223"/>
      <c r="R270" s="49"/>
      <c r="T270" s="224" t="s">
        <v>22</v>
      </c>
      <c r="U270" s="57" t="s">
        <v>44</v>
      </c>
      <c r="V270" s="48"/>
      <c r="W270" s="225">
        <f>V270*K270</f>
        <v>0</v>
      </c>
      <c r="X270" s="225">
        <v>0.00174</v>
      </c>
      <c r="Y270" s="225">
        <f>X270*K270</f>
        <v>0.19140000000000001</v>
      </c>
      <c r="Z270" s="225">
        <v>0</v>
      </c>
      <c r="AA270" s="226">
        <f>Z270*K270</f>
        <v>0</v>
      </c>
      <c r="AR270" s="23" t="s">
        <v>223</v>
      </c>
      <c r="AT270" s="23" t="s">
        <v>148</v>
      </c>
      <c r="AU270" s="23" t="s">
        <v>102</v>
      </c>
      <c r="AY270" s="23" t="s">
        <v>147</v>
      </c>
      <c r="BE270" s="139">
        <f>IF(U270="základní",N270,0)</f>
        <v>0</v>
      </c>
      <c r="BF270" s="139">
        <f>IF(U270="snížená",N270,0)</f>
        <v>0</v>
      </c>
      <c r="BG270" s="139">
        <f>IF(U270="zákl. přenesená",N270,0)</f>
        <v>0</v>
      </c>
      <c r="BH270" s="139">
        <f>IF(U270="sníž. přenesená",N270,0)</f>
        <v>0</v>
      </c>
      <c r="BI270" s="139">
        <f>IF(U270="nulová",N270,0)</f>
        <v>0</v>
      </c>
      <c r="BJ270" s="23" t="s">
        <v>37</v>
      </c>
      <c r="BK270" s="139">
        <f>ROUND(L270*K270,1)</f>
        <v>0</v>
      </c>
      <c r="BL270" s="23" t="s">
        <v>223</v>
      </c>
      <c r="BM270" s="23" t="s">
        <v>421</v>
      </c>
    </row>
    <row r="271" spans="2:65" s="1" customFormat="1" ht="38.25" customHeight="1">
      <c r="B271" s="47"/>
      <c r="C271" s="216" t="s">
        <v>422</v>
      </c>
      <c r="D271" s="216" t="s">
        <v>148</v>
      </c>
      <c r="E271" s="217" t="s">
        <v>423</v>
      </c>
      <c r="F271" s="218" t="s">
        <v>424</v>
      </c>
      <c r="G271" s="218"/>
      <c r="H271" s="218"/>
      <c r="I271" s="218"/>
      <c r="J271" s="219" t="s">
        <v>238</v>
      </c>
      <c r="K271" s="220">
        <v>4</v>
      </c>
      <c r="L271" s="221">
        <v>0</v>
      </c>
      <c r="M271" s="222"/>
      <c r="N271" s="223">
        <f>ROUND(L271*K271,1)</f>
        <v>0</v>
      </c>
      <c r="O271" s="223"/>
      <c r="P271" s="223"/>
      <c r="Q271" s="223"/>
      <c r="R271" s="49"/>
      <c r="T271" s="224" t="s">
        <v>22</v>
      </c>
      <c r="U271" s="57" t="s">
        <v>44</v>
      </c>
      <c r="V271" s="48"/>
      <c r="W271" s="225">
        <f>V271*K271</f>
        <v>0</v>
      </c>
      <c r="X271" s="225">
        <v>0.00025</v>
      </c>
      <c r="Y271" s="225">
        <f>X271*K271</f>
        <v>0.001</v>
      </c>
      <c r="Z271" s="225">
        <v>0</v>
      </c>
      <c r="AA271" s="226">
        <f>Z271*K271</f>
        <v>0</v>
      </c>
      <c r="AR271" s="23" t="s">
        <v>223</v>
      </c>
      <c r="AT271" s="23" t="s">
        <v>148</v>
      </c>
      <c r="AU271" s="23" t="s">
        <v>102</v>
      </c>
      <c r="AY271" s="23" t="s">
        <v>147</v>
      </c>
      <c r="BE271" s="139">
        <f>IF(U271="základní",N271,0)</f>
        <v>0</v>
      </c>
      <c r="BF271" s="139">
        <f>IF(U271="snížená",N271,0)</f>
        <v>0</v>
      </c>
      <c r="BG271" s="139">
        <f>IF(U271="zákl. přenesená",N271,0)</f>
        <v>0</v>
      </c>
      <c r="BH271" s="139">
        <f>IF(U271="sníž. přenesená",N271,0)</f>
        <v>0</v>
      </c>
      <c r="BI271" s="139">
        <f>IF(U271="nulová",N271,0)</f>
        <v>0</v>
      </c>
      <c r="BJ271" s="23" t="s">
        <v>37</v>
      </c>
      <c r="BK271" s="139">
        <f>ROUND(L271*K271,1)</f>
        <v>0</v>
      </c>
      <c r="BL271" s="23" t="s">
        <v>223</v>
      </c>
      <c r="BM271" s="23" t="s">
        <v>425</v>
      </c>
    </row>
    <row r="272" spans="2:65" s="1" customFormat="1" ht="38.25" customHeight="1">
      <c r="B272" s="47"/>
      <c r="C272" s="216" t="s">
        <v>426</v>
      </c>
      <c r="D272" s="216" t="s">
        <v>148</v>
      </c>
      <c r="E272" s="217" t="s">
        <v>427</v>
      </c>
      <c r="F272" s="218" t="s">
        <v>428</v>
      </c>
      <c r="G272" s="218"/>
      <c r="H272" s="218"/>
      <c r="I272" s="218"/>
      <c r="J272" s="219" t="s">
        <v>194</v>
      </c>
      <c r="K272" s="220">
        <v>20</v>
      </c>
      <c r="L272" s="221">
        <v>0</v>
      </c>
      <c r="M272" s="222"/>
      <c r="N272" s="223">
        <f>ROUND(L272*K272,1)</f>
        <v>0</v>
      </c>
      <c r="O272" s="223"/>
      <c r="P272" s="223"/>
      <c r="Q272" s="223"/>
      <c r="R272" s="49"/>
      <c r="T272" s="224" t="s">
        <v>22</v>
      </c>
      <c r="U272" s="57" t="s">
        <v>44</v>
      </c>
      <c r="V272" s="48"/>
      <c r="W272" s="225">
        <f>V272*K272</f>
        <v>0</v>
      </c>
      <c r="X272" s="225">
        <v>0.00212</v>
      </c>
      <c r="Y272" s="225">
        <f>X272*K272</f>
        <v>0.0424</v>
      </c>
      <c r="Z272" s="225">
        <v>0</v>
      </c>
      <c r="AA272" s="226">
        <f>Z272*K272</f>
        <v>0</v>
      </c>
      <c r="AR272" s="23" t="s">
        <v>223</v>
      </c>
      <c r="AT272" s="23" t="s">
        <v>148</v>
      </c>
      <c r="AU272" s="23" t="s">
        <v>102</v>
      </c>
      <c r="AY272" s="23" t="s">
        <v>147</v>
      </c>
      <c r="BE272" s="139">
        <f>IF(U272="základní",N272,0)</f>
        <v>0</v>
      </c>
      <c r="BF272" s="139">
        <f>IF(U272="snížená",N272,0)</f>
        <v>0</v>
      </c>
      <c r="BG272" s="139">
        <f>IF(U272="zákl. přenesená",N272,0)</f>
        <v>0</v>
      </c>
      <c r="BH272" s="139">
        <f>IF(U272="sníž. přenesená",N272,0)</f>
        <v>0</v>
      </c>
      <c r="BI272" s="139">
        <f>IF(U272="nulová",N272,0)</f>
        <v>0</v>
      </c>
      <c r="BJ272" s="23" t="s">
        <v>37</v>
      </c>
      <c r="BK272" s="139">
        <f>ROUND(L272*K272,1)</f>
        <v>0</v>
      </c>
      <c r="BL272" s="23" t="s">
        <v>223</v>
      </c>
      <c r="BM272" s="23" t="s">
        <v>429</v>
      </c>
    </row>
    <row r="273" spans="2:65" s="1" customFormat="1" ht="38.25" customHeight="1">
      <c r="B273" s="47"/>
      <c r="C273" s="216" t="s">
        <v>430</v>
      </c>
      <c r="D273" s="216" t="s">
        <v>148</v>
      </c>
      <c r="E273" s="217" t="s">
        <v>431</v>
      </c>
      <c r="F273" s="218" t="s">
        <v>432</v>
      </c>
      <c r="G273" s="218"/>
      <c r="H273" s="218"/>
      <c r="I273" s="218"/>
      <c r="J273" s="219" t="s">
        <v>289</v>
      </c>
      <c r="K273" s="269">
        <v>0</v>
      </c>
      <c r="L273" s="221">
        <v>0</v>
      </c>
      <c r="M273" s="222"/>
      <c r="N273" s="223">
        <f>ROUND(L273*K273,1)</f>
        <v>0</v>
      </c>
      <c r="O273" s="223"/>
      <c r="P273" s="223"/>
      <c r="Q273" s="223"/>
      <c r="R273" s="49"/>
      <c r="T273" s="224" t="s">
        <v>22</v>
      </c>
      <c r="U273" s="57" t="s">
        <v>44</v>
      </c>
      <c r="V273" s="48"/>
      <c r="W273" s="225">
        <f>V273*K273</f>
        <v>0</v>
      </c>
      <c r="X273" s="225">
        <v>0</v>
      </c>
      <c r="Y273" s="225">
        <f>X273*K273</f>
        <v>0</v>
      </c>
      <c r="Z273" s="225">
        <v>0</v>
      </c>
      <c r="AA273" s="226">
        <f>Z273*K273</f>
        <v>0</v>
      </c>
      <c r="AR273" s="23" t="s">
        <v>223</v>
      </c>
      <c r="AT273" s="23" t="s">
        <v>148</v>
      </c>
      <c r="AU273" s="23" t="s">
        <v>102</v>
      </c>
      <c r="AY273" s="23" t="s">
        <v>147</v>
      </c>
      <c r="BE273" s="139">
        <f>IF(U273="základní",N273,0)</f>
        <v>0</v>
      </c>
      <c r="BF273" s="139">
        <f>IF(U273="snížená",N273,0)</f>
        <v>0</v>
      </c>
      <c r="BG273" s="139">
        <f>IF(U273="zákl. přenesená",N273,0)</f>
        <v>0</v>
      </c>
      <c r="BH273" s="139">
        <f>IF(U273="sníž. přenesená",N273,0)</f>
        <v>0</v>
      </c>
      <c r="BI273" s="139">
        <f>IF(U273="nulová",N273,0)</f>
        <v>0</v>
      </c>
      <c r="BJ273" s="23" t="s">
        <v>37</v>
      </c>
      <c r="BK273" s="139">
        <f>ROUND(L273*K273,1)</f>
        <v>0</v>
      </c>
      <c r="BL273" s="23" t="s">
        <v>223</v>
      </c>
      <c r="BM273" s="23" t="s">
        <v>433</v>
      </c>
    </row>
    <row r="274" spans="2:63" s="9" customFormat="1" ht="29.85" customHeight="1">
      <c r="B274" s="202"/>
      <c r="C274" s="203"/>
      <c r="D274" s="213" t="s">
        <v>122</v>
      </c>
      <c r="E274" s="213"/>
      <c r="F274" s="213"/>
      <c r="G274" s="213"/>
      <c r="H274" s="213"/>
      <c r="I274" s="213"/>
      <c r="J274" s="213"/>
      <c r="K274" s="213"/>
      <c r="L274" s="213"/>
      <c r="M274" s="213"/>
      <c r="N274" s="255">
        <f>BK274</f>
        <v>0</v>
      </c>
      <c r="O274" s="256"/>
      <c r="P274" s="256"/>
      <c r="Q274" s="256"/>
      <c r="R274" s="206"/>
      <c r="T274" s="207"/>
      <c r="U274" s="203"/>
      <c r="V274" s="203"/>
      <c r="W274" s="208">
        <f>SUM(W275:W282)</f>
        <v>0</v>
      </c>
      <c r="X274" s="203"/>
      <c r="Y274" s="208">
        <f>SUM(Y275:Y282)</f>
        <v>0.10472479999999999</v>
      </c>
      <c r="Z274" s="203"/>
      <c r="AA274" s="209">
        <f>SUM(AA275:AA282)</f>
        <v>0</v>
      </c>
      <c r="AR274" s="210" t="s">
        <v>102</v>
      </c>
      <c r="AT274" s="211" t="s">
        <v>78</v>
      </c>
      <c r="AU274" s="211" t="s">
        <v>37</v>
      </c>
      <c r="AY274" s="210" t="s">
        <v>147</v>
      </c>
      <c r="BK274" s="212">
        <f>SUM(BK275:BK282)</f>
        <v>0</v>
      </c>
    </row>
    <row r="275" spans="2:65" s="1" customFormat="1" ht="25.5" customHeight="1">
      <c r="B275" s="47"/>
      <c r="C275" s="216" t="s">
        <v>434</v>
      </c>
      <c r="D275" s="216" t="s">
        <v>148</v>
      </c>
      <c r="E275" s="217" t="s">
        <v>435</v>
      </c>
      <c r="F275" s="218" t="s">
        <v>436</v>
      </c>
      <c r="G275" s="218"/>
      <c r="H275" s="218"/>
      <c r="I275" s="218"/>
      <c r="J275" s="219" t="s">
        <v>238</v>
      </c>
      <c r="K275" s="220">
        <v>2</v>
      </c>
      <c r="L275" s="221">
        <v>0</v>
      </c>
      <c r="M275" s="222"/>
      <c r="N275" s="223">
        <f>ROUND(L275*K275,1)</f>
        <v>0</v>
      </c>
      <c r="O275" s="223"/>
      <c r="P275" s="223"/>
      <c r="Q275" s="223"/>
      <c r="R275" s="49"/>
      <c r="T275" s="224" t="s">
        <v>22</v>
      </c>
      <c r="U275" s="57" t="s">
        <v>44</v>
      </c>
      <c r="V275" s="48"/>
      <c r="W275" s="225">
        <f>V275*K275</f>
        <v>0</v>
      </c>
      <c r="X275" s="225">
        <v>0</v>
      </c>
      <c r="Y275" s="225">
        <f>X275*K275</f>
        <v>0</v>
      </c>
      <c r="Z275" s="225">
        <v>0</v>
      </c>
      <c r="AA275" s="226">
        <f>Z275*K275</f>
        <v>0</v>
      </c>
      <c r="AR275" s="23" t="s">
        <v>223</v>
      </c>
      <c r="AT275" s="23" t="s">
        <v>148</v>
      </c>
      <c r="AU275" s="23" t="s">
        <v>102</v>
      </c>
      <c r="AY275" s="23" t="s">
        <v>147</v>
      </c>
      <c r="BE275" s="139">
        <f>IF(U275="základní",N275,0)</f>
        <v>0</v>
      </c>
      <c r="BF275" s="139">
        <f>IF(U275="snížená",N275,0)</f>
        <v>0</v>
      </c>
      <c r="BG275" s="139">
        <f>IF(U275="zákl. přenesená",N275,0)</f>
        <v>0</v>
      </c>
      <c r="BH275" s="139">
        <f>IF(U275="sníž. přenesená",N275,0)</f>
        <v>0</v>
      </c>
      <c r="BI275" s="139">
        <f>IF(U275="nulová",N275,0)</f>
        <v>0</v>
      </c>
      <c r="BJ275" s="23" t="s">
        <v>37</v>
      </c>
      <c r="BK275" s="139">
        <f>ROUND(L275*K275,1)</f>
        <v>0</v>
      </c>
      <c r="BL275" s="23" t="s">
        <v>223</v>
      </c>
      <c r="BM275" s="23" t="s">
        <v>437</v>
      </c>
    </row>
    <row r="276" spans="2:51" s="10" customFormat="1" ht="16.5" customHeight="1">
      <c r="B276" s="227"/>
      <c r="C276" s="228"/>
      <c r="D276" s="228"/>
      <c r="E276" s="229" t="s">
        <v>22</v>
      </c>
      <c r="F276" s="230" t="s">
        <v>438</v>
      </c>
      <c r="G276" s="231"/>
      <c r="H276" s="231"/>
      <c r="I276" s="231"/>
      <c r="J276" s="228"/>
      <c r="K276" s="229" t="s">
        <v>22</v>
      </c>
      <c r="L276" s="228"/>
      <c r="M276" s="228"/>
      <c r="N276" s="228"/>
      <c r="O276" s="228"/>
      <c r="P276" s="228"/>
      <c r="Q276" s="228"/>
      <c r="R276" s="232"/>
      <c r="T276" s="233"/>
      <c r="U276" s="228"/>
      <c r="V276" s="228"/>
      <c r="W276" s="228"/>
      <c r="X276" s="228"/>
      <c r="Y276" s="228"/>
      <c r="Z276" s="228"/>
      <c r="AA276" s="234"/>
      <c r="AT276" s="235" t="s">
        <v>155</v>
      </c>
      <c r="AU276" s="235" t="s">
        <v>102</v>
      </c>
      <c r="AV276" s="10" t="s">
        <v>37</v>
      </c>
      <c r="AW276" s="10" t="s">
        <v>36</v>
      </c>
      <c r="AX276" s="10" t="s">
        <v>79</v>
      </c>
      <c r="AY276" s="235" t="s">
        <v>147</v>
      </c>
    </row>
    <row r="277" spans="2:51" s="11" customFormat="1" ht="16.5" customHeight="1">
      <c r="B277" s="237"/>
      <c r="C277" s="238"/>
      <c r="D277" s="238"/>
      <c r="E277" s="239" t="s">
        <v>22</v>
      </c>
      <c r="F277" s="240" t="s">
        <v>102</v>
      </c>
      <c r="G277" s="238"/>
      <c r="H277" s="238"/>
      <c r="I277" s="238"/>
      <c r="J277" s="238"/>
      <c r="K277" s="241">
        <v>2</v>
      </c>
      <c r="L277" s="238"/>
      <c r="M277" s="238"/>
      <c r="N277" s="238"/>
      <c r="O277" s="238"/>
      <c r="P277" s="238"/>
      <c r="Q277" s="238"/>
      <c r="R277" s="242"/>
      <c r="T277" s="243"/>
      <c r="U277" s="238"/>
      <c r="V277" s="238"/>
      <c r="W277" s="238"/>
      <c r="X277" s="238"/>
      <c r="Y277" s="238"/>
      <c r="Z277" s="238"/>
      <c r="AA277" s="244"/>
      <c r="AT277" s="245" t="s">
        <v>155</v>
      </c>
      <c r="AU277" s="245" t="s">
        <v>102</v>
      </c>
      <c r="AV277" s="11" t="s">
        <v>102</v>
      </c>
      <c r="AW277" s="11" t="s">
        <v>36</v>
      </c>
      <c r="AX277" s="11" t="s">
        <v>37</v>
      </c>
      <c r="AY277" s="245" t="s">
        <v>147</v>
      </c>
    </row>
    <row r="278" spans="2:65" s="1" customFormat="1" ht="25.5" customHeight="1">
      <c r="B278" s="47"/>
      <c r="C278" s="259" t="s">
        <v>439</v>
      </c>
      <c r="D278" s="259" t="s">
        <v>246</v>
      </c>
      <c r="E278" s="260" t="s">
        <v>440</v>
      </c>
      <c r="F278" s="261" t="s">
        <v>441</v>
      </c>
      <c r="G278" s="261"/>
      <c r="H278" s="261"/>
      <c r="I278" s="261"/>
      <c r="J278" s="262" t="s">
        <v>238</v>
      </c>
      <c r="K278" s="263">
        <v>2</v>
      </c>
      <c r="L278" s="264">
        <v>0</v>
      </c>
      <c r="M278" s="265"/>
      <c r="N278" s="266">
        <f>ROUND(L278*K278,1)</f>
        <v>0</v>
      </c>
      <c r="O278" s="223"/>
      <c r="P278" s="223"/>
      <c r="Q278" s="223"/>
      <c r="R278" s="49"/>
      <c r="T278" s="224" t="s">
        <v>22</v>
      </c>
      <c r="U278" s="57" t="s">
        <v>44</v>
      </c>
      <c r="V278" s="48"/>
      <c r="W278" s="225">
        <f>V278*K278</f>
        <v>0</v>
      </c>
      <c r="X278" s="225">
        <v>0.00222</v>
      </c>
      <c r="Y278" s="225">
        <f>X278*K278</f>
        <v>0.00444</v>
      </c>
      <c r="Z278" s="225">
        <v>0</v>
      </c>
      <c r="AA278" s="226">
        <f>Z278*K278</f>
        <v>0</v>
      </c>
      <c r="AR278" s="23" t="s">
        <v>250</v>
      </c>
      <c r="AT278" s="23" t="s">
        <v>246</v>
      </c>
      <c r="AU278" s="23" t="s">
        <v>102</v>
      </c>
      <c r="AY278" s="23" t="s">
        <v>147</v>
      </c>
      <c r="BE278" s="139">
        <f>IF(U278="základní",N278,0)</f>
        <v>0</v>
      </c>
      <c r="BF278" s="139">
        <f>IF(U278="snížená",N278,0)</f>
        <v>0</v>
      </c>
      <c r="BG278" s="139">
        <f>IF(U278="zákl. přenesená",N278,0)</f>
        <v>0</v>
      </c>
      <c r="BH278" s="139">
        <f>IF(U278="sníž. přenesená",N278,0)</f>
        <v>0</v>
      </c>
      <c r="BI278" s="139">
        <f>IF(U278="nulová",N278,0)</f>
        <v>0</v>
      </c>
      <c r="BJ278" s="23" t="s">
        <v>37</v>
      </c>
      <c r="BK278" s="139">
        <f>ROUND(L278*K278,1)</f>
        <v>0</v>
      </c>
      <c r="BL278" s="23" t="s">
        <v>223</v>
      </c>
      <c r="BM278" s="23" t="s">
        <v>442</v>
      </c>
    </row>
    <row r="279" spans="2:65" s="1" customFormat="1" ht="38.25" customHeight="1">
      <c r="B279" s="47"/>
      <c r="C279" s="216" t="s">
        <v>443</v>
      </c>
      <c r="D279" s="216" t="s">
        <v>148</v>
      </c>
      <c r="E279" s="217" t="s">
        <v>444</v>
      </c>
      <c r="F279" s="218" t="s">
        <v>445</v>
      </c>
      <c r="G279" s="218"/>
      <c r="H279" s="218"/>
      <c r="I279" s="218"/>
      <c r="J279" s="219" t="s">
        <v>151</v>
      </c>
      <c r="K279" s="220">
        <v>651.2</v>
      </c>
      <c r="L279" s="221">
        <v>0</v>
      </c>
      <c r="M279" s="222"/>
      <c r="N279" s="223">
        <f>ROUND(L279*K279,1)</f>
        <v>0</v>
      </c>
      <c r="O279" s="223"/>
      <c r="P279" s="223"/>
      <c r="Q279" s="223"/>
      <c r="R279" s="49"/>
      <c r="T279" s="224" t="s">
        <v>22</v>
      </c>
      <c r="U279" s="57" t="s">
        <v>44</v>
      </c>
      <c r="V279" s="48"/>
      <c r="W279" s="225">
        <f>V279*K279</f>
        <v>0</v>
      </c>
      <c r="X279" s="225">
        <v>0</v>
      </c>
      <c r="Y279" s="225">
        <f>X279*K279</f>
        <v>0</v>
      </c>
      <c r="Z279" s="225">
        <v>0</v>
      </c>
      <c r="AA279" s="226">
        <f>Z279*K279</f>
        <v>0</v>
      </c>
      <c r="AR279" s="23" t="s">
        <v>223</v>
      </c>
      <c r="AT279" s="23" t="s">
        <v>148</v>
      </c>
      <c r="AU279" s="23" t="s">
        <v>102</v>
      </c>
      <c r="AY279" s="23" t="s">
        <v>147</v>
      </c>
      <c r="BE279" s="139">
        <f>IF(U279="základní",N279,0)</f>
        <v>0</v>
      </c>
      <c r="BF279" s="139">
        <f>IF(U279="snížená",N279,0)</f>
        <v>0</v>
      </c>
      <c r="BG279" s="139">
        <f>IF(U279="zákl. přenesená",N279,0)</f>
        <v>0</v>
      </c>
      <c r="BH279" s="139">
        <f>IF(U279="sníž. přenesená",N279,0)</f>
        <v>0</v>
      </c>
      <c r="BI279" s="139">
        <f>IF(U279="nulová",N279,0)</f>
        <v>0</v>
      </c>
      <c r="BJ279" s="23" t="s">
        <v>37</v>
      </c>
      <c r="BK279" s="139">
        <f>ROUND(L279*K279,1)</f>
        <v>0</v>
      </c>
      <c r="BL279" s="23" t="s">
        <v>223</v>
      </c>
      <c r="BM279" s="23" t="s">
        <v>446</v>
      </c>
    </row>
    <row r="280" spans="2:65" s="1" customFormat="1" ht="38.25" customHeight="1">
      <c r="B280" s="47"/>
      <c r="C280" s="259" t="s">
        <v>447</v>
      </c>
      <c r="D280" s="259" t="s">
        <v>246</v>
      </c>
      <c r="E280" s="260" t="s">
        <v>448</v>
      </c>
      <c r="F280" s="261" t="s">
        <v>449</v>
      </c>
      <c r="G280" s="261"/>
      <c r="H280" s="261"/>
      <c r="I280" s="261"/>
      <c r="J280" s="262" t="s">
        <v>151</v>
      </c>
      <c r="K280" s="263">
        <v>716.32</v>
      </c>
      <c r="L280" s="264">
        <v>0</v>
      </c>
      <c r="M280" s="265"/>
      <c r="N280" s="266">
        <f>ROUND(L280*K280,1)</f>
        <v>0</v>
      </c>
      <c r="O280" s="223"/>
      <c r="P280" s="223"/>
      <c r="Q280" s="223"/>
      <c r="R280" s="49"/>
      <c r="T280" s="224" t="s">
        <v>22</v>
      </c>
      <c r="U280" s="57" t="s">
        <v>44</v>
      </c>
      <c r="V280" s="48"/>
      <c r="W280" s="225">
        <f>V280*K280</f>
        <v>0</v>
      </c>
      <c r="X280" s="225">
        <v>0.00014</v>
      </c>
      <c r="Y280" s="225">
        <f>X280*K280</f>
        <v>0.1002848</v>
      </c>
      <c r="Z280" s="225">
        <v>0</v>
      </c>
      <c r="AA280" s="226">
        <f>Z280*K280</f>
        <v>0</v>
      </c>
      <c r="AR280" s="23" t="s">
        <v>250</v>
      </c>
      <c r="AT280" s="23" t="s">
        <v>246</v>
      </c>
      <c r="AU280" s="23" t="s">
        <v>102</v>
      </c>
      <c r="AY280" s="23" t="s">
        <v>147</v>
      </c>
      <c r="BE280" s="139">
        <f>IF(U280="základní",N280,0)</f>
        <v>0</v>
      </c>
      <c r="BF280" s="139">
        <f>IF(U280="snížená",N280,0)</f>
        <v>0</v>
      </c>
      <c r="BG280" s="139">
        <f>IF(U280="zákl. přenesená",N280,0)</f>
        <v>0</v>
      </c>
      <c r="BH280" s="139">
        <f>IF(U280="sníž. přenesená",N280,0)</f>
        <v>0</v>
      </c>
      <c r="BI280" s="139">
        <f>IF(U280="nulová",N280,0)</f>
        <v>0</v>
      </c>
      <c r="BJ280" s="23" t="s">
        <v>37</v>
      </c>
      <c r="BK280" s="139">
        <f>ROUND(L280*K280,1)</f>
        <v>0</v>
      </c>
      <c r="BL280" s="23" t="s">
        <v>223</v>
      </c>
      <c r="BM280" s="23" t="s">
        <v>450</v>
      </c>
    </row>
    <row r="281" spans="2:65" s="1" customFormat="1" ht="38.25" customHeight="1">
      <c r="B281" s="47"/>
      <c r="C281" s="216" t="s">
        <v>451</v>
      </c>
      <c r="D281" s="216" t="s">
        <v>148</v>
      </c>
      <c r="E281" s="217" t="s">
        <v>452</v>
      </c>
      <c r="F281" s="218" t="s">
        <v>453</v>
      </c>
      <c r="G281" s="218"/>
      <c r="H281" s="218"/>
      <c r="I281" s="218"/>
      <c r="J281" s="219" t="s">
        <v>151</v>
      </c>
      <c r="K281" s="220">
        <v>651.2</v>
      </c>
      <c r="L281" s="221">
        <v>0</v>
      </c>
      <c r="M281" s="222"/>
      <c r="N281" s="223">
        <f>ROUND(L281*K281,1)</f>
        <v>0</v>
      </c>
      <c r="O281" s="223"/>
      <c r="P281" s="223"/>
      <c r="Q281" s="223"/>
      <c r="R281" s="49"/>
      <c r="T281" s="224" t="s">
        <v>22</v>
      </c>
      <c r="U281" s="57" t="s">
        <v>44</v>
      </c>
      <c r="V281" s="48"/>
      <c r="W281" s="225">
        <f>V281*K281</f>
        <v>0</v>
      </c>
      <c r="X281" s="225">
        <v>0</v>
      </c>
      <c r="Y281" s="225">
        <f>X281*K281</f>
        <v>0</v>
      </c>
      <c r="Z281" s="225">
        <v>0</v>
      </c>
      <c r="AA281" s="226">
        <f>Z281*K281</f>
        <v>0</v>
      </c>
      <c r="AR281" s="23" t="s">
        <v>223</v>
      </c>
      <c r="AT281" s="23" t="s">
        <v>148</v>
      </c>
      <c r="AU281" s="23" t="s">
        <v>102</v>
      </c>
      <c r="AY281" s="23" t="s">
        <v>147</v>
      </c>
      <c r="BE281" s="139">
        <f>IF(U281="základní",N281,0)</f>
        <v>0</v>
      </c>
      <c r="BF281" s="139">
        <f>IF(U281="snížená",N281,0)</f>
        <v>0</v>
      </c>
      <c r="BG281" s="139">
        <f>IF(U281="zákl. přenesená",N281,0)</f>
        <v>0</v>
      </c>
      <c r="BH281" s="139">
        <f>IF(U281="sníž. přenesená",N281,0)</f>
        <v>0</v>
      </c>
      <c r="BI281" s="139">
        <f>IF(U281="nulová",N281,0)</f>
        <v>0</v>
      </c>
      <c r="BJ281" s="23" t="s">
        <v>37</v>
      </c>
      <c r="BK281" s="139">
        <f>ROUND(L281*K281,1)</f>
        <v>0</v>
      </c>
      <c r="BL281" s="23" t="s">
        <v>223</v>
      </c>
      <c r="BM281" s="23" t="s">
        <v>454</v>
      </c>
    </row>
    <row r="282" spans="2:65" s="1" customFormat="1" ht="25.5" customHeight="1">
      <c r="B282" s="47"/>
      <c r="C282" s="216" t="s">
        <v>455</v>
      </c>
      <c r="D282" s="216" t="s">
        <v>148</v>
      </c>
      <c r="E282" s="217" t="s">
        <v>456</v>
      </c>
      <c r="F282" s="218" t="s">
        <v>457</v>
      </c>
      <c r="G282" s="218"/>
      <c r="H282" s="218"/>
      <c r="I282" s="218"/>
      <c r="J282" s="219" t="s">
        <v>289</v>
      </c>
      <c r="K282" s="269">
        <v>0</v>
      </c>
      <c r="L282" s="221">
        <v>0</v>
      </c>
      <c r="M282" s="222"/>
      <c r="N282" s="223">
        <f>ROUND(L282*K282,1)</f>
        <v>0</v>
      </c>
      <c r="O282" s="223"/>
      <c r="P282" s="223"/>
      <c r="Q282" s="223"/>
      <c r="R282" s="49"/>
      <c r="T282" s="224" t="s">
        <v>22</v>
      </c>
      <c r="U282" s="57" t="s">
        <v>44</v>
      </c>
      <c r="V282" s="48"/>
      <c r="W282" s="225">
        <f>V282*K282</f>
        <v>0</v>
      </c>
      <c r="X282" s="225">
        <v>0</v>
      </c>
      <c r="Y282" s="225">
        <f>X282*K282</f>
        <v>0</v>
      </c>
      <c r="Z282" s="225">
        <v>0</v>
      </c>
      <c r="AA282" s="226">
        <f>Z282*K282</f>
        <v>0</v>
      </c>
      <c r="AR282" s="23" t="s">
        <v>223</v>
      </c>
      <c r="AT282" s="23" t="s">
        <v>148</v>
      </c>
      <c r="AU282" s="23" t="s">
        <v>102</v>
      </c>
      <c r="AY282" s="23" t="s">
        <v>147</v>
      </c>
      <c r="BE282" s="139">
        <f>IF(U282="základní",N282,0)</f>
        <v>0</v>
      </c>
      <c r="BF282" s="139">
        <f>IF(U282="snížená",N282,0)</f>
        <v>0</v>
      </c>
      <c r="BG282" s="139">
        <f>IF(U282="zákl. přenesená",N282,0)</f>
        <v>0</v>
      </c>
      <c r="BH282" s="139">
        <f>IF(U282="sníž. přenesená",N282,0)</f>
        <v>0</v>
      </c>
      <c r="BI282" s="139">
        <f>IF(U282="nulová",N282,0)</f>
        <v>0</v>
      </c>
      <c r="BJ282" s="23" t="s">
        <v>37</v>
      </c>
      <c r="BK282" s="139">
        <f>ROUND(L282*K282,1)</f>
        <v>0</v>
      </c>
      <c r="BL282" s="23" t="s">
        <v>223</v>
      </c>
      <c r="BM282" s="23" t="s">
        <v>458</v>
      </c>
    </row>
    <row r="283" spans="2:63" s="9" customFormat="1" ht="29.85" customHeight="1">
      <c r="B283" s="202"/>
      <c r="C283" s="203"/>
      <c r="D283" s="213" t="s">
        <v>123</v>
      </c>
      <c r="E283" s="213"/>
      <c r="F283" s="213"/>
      <c r="G283" s="213"/>
      <c r="H283" s="213"/>
      <c r="I283" s="213"/>
      <c r="J283" s="213"/>
      <c r="K283" s="213"/>
      <c r="L283" s="213"/>
      <c r="M283" s="213"/>
      <c r="N283" s="255">
        <f>BK283</f>
        <v>0</v>
      </c>
      <c r="O283" s="256"/>
      <c r="P283" s="256"/>
      <c r="Q283" s="256"/>
      <c r="R283" s="206"/>
      <c r="T283" s="207"/>
      <c r="U283" s="203"/>
      <c r="V283" s="203"/>
      <c r="W283" s="208">
        <f>SUM(W284:W290)</f>
        <v>0</v>
      </c>
      <c r="X283" s="203"/>
      <c r="Y283" s="208">
        <f>SUM(Y284:Y290)</f>
        <v>0.21142000000000002</v>
      </c>
      <c r="Z283" s="203"/>
      <c r="AA283" s="209">
        <f>SUM(AA284:AA290)</f>
        <v>0</v>
      </c>
      <c r="AR283" s="210" t="s">
        <v>102</v>
      </c>
      <c r="AT283" s="211" t="s">
        <v>78</v>
      </c>
      <c r="AU283" s="211" t="s">
        <v>37</v>
      </c>
      <c r="AY283" s="210" t="s">
        <v>147</v>
      </c>
      <c r="BK283" s="212">
        <f>SUM(BK284:BK290)</f>
        <v>0</v>
      </c>
    </row>
    <row r="284" spans="2:65" s="1" customFormat="1" ht="25.5" customHeight="1">
      <c r="B284" s="47"/>
      <c r="C284" s="216" t="s">
        <v>459</v>
      </c>
      <c r="D284" s="216" t="s">
        <v>148</v>
      </c>
      <c r="E284" s="217" t="s">
        <v>460</v>
      </c>
      <c r="F284" s="218" t="s">
        <v>461</v>
      </c>
      <c r="G284" s="218"/>
      <c r="H284" s="218"/>
      <c r="I284" s="218"/>
      <c r="J284" s="219" t="s">
        <v>151</v>
      </c>
      <c r="K284" s="220">
        <v>940</v>
      </c>
      <c r="L284" s="221">
        <v>0</v>
      </c>
      <c r="M284" s="222"/>
      <c r="N284" s="223">
        <f>ROUND(L284*K284,1)</f>
        <v>0</v>
      </c>
      <c r="O284" s="223"/>
      <c r="P284" s="223"/>
      <c r="Q284" s="223"/>
      <c r="R284" s="49"/>
      <c r="T284" s="224" t="s">
        <v>22</v>
      </c>
      <c r="U284" s="57" t="s">
        <v>44</v>
      </c>
      <c r="V284" s="48"/>
      <c r="W284" s="225">
        <f>V284*K284</f>
        <v>0</v>
      </c>
      <c r="X284" s="225">
        <v>0</v>
      </c>
      <c r="Y284" s="225">
        <f>X284*K284</f>
        <v>0</v>
      </c>
      <c r="Z284" s="225">
        <v>0</v>
      </c>
      <c r="AA284" s="226">
        <f>Z284*K284</f>
        <v>0</v>
      </c>
      <c r="AR284" s="23" t="s">
        <v>223</v>
      </c>
      <c r="AT284" s="23" t="s">
        <v>148</v>
      </c>
      <c r="AU284" s="23" t="s">
        <v>102</v>
      </c>
      <c r="AY284" s="23" t="s">
        <v>147</v>
      </c>
      <c r="BE284" s="139">
        <f>IF(U284="základní",N284,0)</f>
        <v>0</v>
      </c>
      <c r="BF284" s="139">
        <f>IF(U284="snížená",N284,0)</f>
        <v>0</v>
      </c>
      <c r="BG284" s="139">
        <f>IF(U284="zákl. přenesená",N284,0)</f>
        <v>0</v>
      </c>
      <c r="BH284" s="139">
        <f>IF(U284="sníž. přenesená",N284,0)</f>
        <v>0</v>
      </c>
      <c r="BI284" s="139">
        <f>IF(U284="nulová",N284,0)</f>
        <v>0</v>
      </c>
      <c r="BJ284" s="23" t="s">
        <v>37</v>
      </c>
      <c r="BK284" s="139">
        <f>ROUND(L284*K284,1)</f>
        <v>0</v>
      </c>
      <c r="BL284" s="23" t="s">
        <v>223</v>
      </c>
      <c r="BM284" s="23" t="s">
        <v>462</v>
      </c>
    </row>
    <row r="285" spans="2:65" s="1" customFormat="1" ht="25.5" customHeight="1">
      <c r="B285" s="47"/>
      <c r="C285" s="216" t="s">
        <v>463</v>
      </c>
      <c r="D285" s="216" t="s">
        <v>148</v>
      </c>
      <c r="E285" s="217" t="s">
        <v>464</v>
      </c>
      <c r="F285" s="218" t="s">
        <v>465</v>
      </c>
      <c r="G285" s="218"/>
      <c r="H285" s="218"/>
      <c r="I285" s="218"/>
      <c r="J285" s="219" t="s">
        <v>151</v>
      </c>
      <c r="K285" s="220">
        <v>940</v>
      </c>
      <c r="L285" s="221">
        <v>0</v>
      </c>
      <c r="M285" s="222"/>
      <c r="N285" s="223">
        <f>ROUND(L285*K285,1)</f>
        <v>0</v>
      </c>
      <c r="O285" s="223"/>
      <c r="P285" s="223"/>
      <c r="Q285" s="223"/>
      <c r="R285" s="49"/>
      <c r="T285" s="224" t="s">
        <v>22</v>
      </c>
      <c r="U285" s="57" t="s">
        <v>44</v>
      </c>
      <c r="V285" s="48"/>
      <c r="W285" s="225">
        <f>V285*K285</f>
        <v>0</v>
      </c>
      <c r="X285" s="225">
        <v>0</v>
      </c>
      <c r="Y285" s="225">
        <f>X285*K285</f>
        <v>0</v>
      </c>
      <c r="Z285" s="225">
        <v>0</v>
      </c>
      <c r="AA285" s="226">
        <f>Z285*K285</f>
        <v>0</v>
      </c>
      <c r="AR285" s="23" t="s">
        <v>223</v>
      </c>
      <c r="AT285" s="23" t="s">
        <v>148</v>
      </c>
      <c r="AU285" s="23" t="s">
        <v>102</v>
      </c>
      <c r="AY285" s="23" t="s">
        <v>147</v>
      </c>
      <c r="BE285" s="139">
        <f>IF(U285="základní",N285,0)</f>
        <v>0</v>
      </c>
      <c r="BF285" s="139">
        <f>IF(U285="snížená",N285,0)</f>
        <v>0</v>
      </c>
      <c r="BG285" s="139">
        <f>IF(U285="zákl. přenesená",N285,0)</f>
        <v>0</v>
      </c>
      <c r="BH285" s="139">
        <f>IF(U285="sníž. přenesená",N285,0)</f>
        <v>0</v>
      </c>
      <c r="BI285" s="139">
        <f>IF(U285="nulová",N285,0)</f>
        <v>0</v>
      </c>
      <c r="BJ285" s="23" t="s">
        <v>37</v>
      </c>
      <c r="BK285" s="139">
        <f>ROUND(L285*K285,1)</f>
        <v>0</v>
      </c>
      <c r="BL285" s="23" t="s">
        <v>223</v>
      </c>
      <c r="BM285" s="23" t="s">
        <v>466</v>
      </c>
    </row>
    <row r="286" spans="2:65" s="1" customFormat="1" ht="38.25" customHeight="1">
      <c r="B286" s="47"/>
      <c r="C286" s="216" t="s">
        <v>467</v>
      </c>
      <c r="D286" s="216" t="s">
        <v>148</v>
      </c>
      <c r="E286" s="217" t="s">
        <v>468</v>
      </c>
      <c r="F286" s="218" t="s">
        <v>469</v>
      </c>
      <c r="G286" s="218"/>
      <c r="H286" s="218"/>
      <c r="I286" s="218"/>
      <c r="J286" s="219" t="s">
        <v>151</v>
      </c>
      <c r="K286" s="220">
        <v>940</v>
      </c>
      <c r="L286" s="221">
        <v>0</v>
      </c>
      <c r="M286" s="222"/>
      <c r="N286" s="223">
        <f>ROUND(L286*K286,1)</f>
        <v>0</v>
      </c>
      <c r="O286" s="223"/>
      <c r="P286" s="223"/>
      <c r="Q286" s="223"/>
      <c r="R286" s="49"/>
      <c r="T286" s="224" t="s">
        <v>22</v>
      </c>
      <c r="U286" s="57" t="s">
        <v>44</v>
      </c>
      <c r="V286" s="48"/>
      <c r="W286" s="225">
        <f>V286*K286</f>
        <v>0</v>
      </c>
      <c r="X286" s="225">
        <v>0.00022</v>
      </c>
      <c r="Y286" s="225">
        <f>X286*K286</f>
        <v>0.2068</v>
      </c>
      <c r="Z286" s="225">
        <v>0</v>
      </c>
      <c r="AA286" s="226">
        <f>Z286*K286</f>
        <v>0</v>
      </c>
      <c r="AR286" s="23" t="s">
        <v>223</v>
      </c>
      <c r="AT286" s="23" t="s">
        <v>148</v>
      </c>
      <c r="AU286" s="23" t="s">
        <v>102</v>
      </c>
      <c r="AY286" s="23" t="s">
        <v>147</v>
      </c>
      <c r="BE286" s="139">
        <f>IF(U286="základní",N286,0)</f>
        <v>0</v>
      </c>
      <c r="BF286" s="139">
        <f>IF(U286="snížená",N286,0)</f>
        <v>0</v>
      </c>
      <c r="BG286" s="139">
        <f>IF(U286="zákl. přenesená",N286,0)</f>
        <v>0</v>
      </c>
      <c r="BH286" s="139">
        <f>IF(U286="sníž. přenesená",N286,0)</f>
        <v>0</v>
      </c>
      <c r="BI286" s="139">
        <f>IF(U286="nulová",N286,0)</f>
        <v>0</v>
      </c>
      <c r="BJ286" s="23" t="s">
        <v>37</v>
      </c>
      <c r="BK286" s="139">
        <f>ROUND(L286*K286,1)</f>
        <v>0</v>
      </c>
      <c r="BL286" s="23" t="s">
        <v>223</v>
      </c>
      <c r="BM286" s="23" t="s">
        <v>470</v>
      </c>
    </row>
    <row r="287" spans="2:65" s="1" customFormat="1" ht="25.5" customHeight="1">
      <c r="B287" s="47"/>
      <c r="C287" s="216" t="s">
        <v>471</v>
      </c>
      <c r="D287" s="216" t="s">
        <v>148</v>
      </c>
      <c r="E287" s="217" t="s">
        <v>472</v>
      </c>
      <c r="F287" s="218" t="s">
        <v>473</v>
      </c>
      <c r="G287" s="218"/>
      <c r="H287" s="218"/>
      <c r="I287" s="218"/>
      <c r="J287" s="219" t="s">
        <v>151</v>
      </c>
      <c r="K287" s="220">
        <v>22</v>
      </c>
      <c r="L287" s="221">
        <v>0</v>
      </c>
      <c r="M287" s="222"/>
      <c r="N287" s="223">
        <f>ROUND(L287*K287,1)</f>
        <v>0</v>
      </c>
      <c r="O287" s="223"/>
      <c r="P287" s="223"/>
      <c r="Q287" s="223"/>
      <c r="R287" s="49"/>
      <c r="T287" s="224" t="s">
        <v>22</v>
      </c>
      <c r="U287" s="57" t="s">
        <v>44</v>
      </c>
      <c r="V287" s="48"/>
      <c r="W287" s="225">
        <f>V287*K287</f>
        <v>0</v>
      </c>
      <c r="X287" s="225">
        <v>0.00021</v>
      </c>
      <c r="Y287" s="225">
        <f>X287*K287</f>
        <v>0.00462</v>
      </c>
      <c r="Z287" s="225">
        <v>0</v>
      </c>
      <c r="AA287" s="226">
        <f>Z287*K287</f>
        <v>0</v>
      </c>
      <c r="AR287" s="23" t="s">
        <v>223</v>
      </c>
      <c r="AT287" s="23" t="s">
        <v>148</v>
      </c>
      <c r="AU287" s="23" t="s">
        <v>102</v>
      </c>
      <c r="AY287" s="23" t="s">
        <v>147</v>
      </c>
      <c r="BE287" s="139">
        <f>IF(U287="základní",N287,0)</f>
        <v>0</v>
      </c>
      <c r="BF287" s="139">
        <f>IF(U287="snížená",N287,0)</f>
        <v>0</v>
      </c>
      <c r="BG287" s="139">
        <f>IF(U287="zákl. přenesená",N287,0)</f>
        <v>0</v>
      </c>
      <c r="BH287" s="139">
        <f>IF(U287="sníž. přenesená",N287,0)</f>
        <v>0</v>
      </c>
      <c r="BI287" s="139">
        <f>IF(U287="nulová",N287,0)</f>
        <v>0</v>
      </c>
      <c r="BJ287" s="23" t="s">
        <v>37</v>
      </c>
      <c r="BK287" s="139">
        <f>ROUND(L287*K287,1)</f>
        <v>0</v>
      </c>
      <c r="BL287" s="23" t="s">
        <v>223</v>
      </c>
      <c r="BM287" s="23" t="s">
        <v>474</v>
      </c>
    </row>
    <row r="288" spans="2:51" s="10" customFormat="1" ht="16.5" customHeight="1">
      <c r="B288" s="227"/>
      <c r="C288" s="228"/>
      <c r="D288" s="228"/>
      <c r="E288" s="229" t="s">
        <v>22</v>
      </c>
      <c r="F288" s="230" t="s">
        <v>154</v>
      </c>
      <c r="G288" s="231"/>
      <c r="H288" s="231"/>
      <c r="I288" s="231"/>
      <c r="J288" s="228"/>
      <c r="K288" s="229" t="s">
        <v>22</v>
      </c>
      <c r="L288" s="228"/>
      <c r="M288" s="228"/>
      <c r="N288" s="228"/>
      <c r="O288" s="228"/>
      <c r="P288" s="228"/>
      <c r="Q288" s="228"/>
      <c r="R288" s="232"/>
      <c r="T288" s="233"/>
      <c r="U288" s="228"/>
      <c r="V288" s="228"/>
      <c r="W288" s="228"/>
      <c r="X288" s="228"/>
      <c r="Y288" s="228"/>
      <c r="Z288" s="228"/>
      <c r="AA288" s="234"/>
      <c r="AT288" s="235" t="s">
        <v>155</v>
      </c>
      <c r="AU288" s="235" t="s">
        <v>102</v>
      </c>
      <c r="AV288" s="10" t="s">
        <v>37</v>
      </c>
      <c r="AW288" s="10" t="s">
        <v>36</v>
      </c>
      <c r="AX288" s="10" t="s">
        <v>79</v>
      </c>
      <c r="AY288" s="235" t="s">
        <v>147</v>
      </c>
    </row>
    <row r="289" spans="2:51" s="10" customFormat="1" ht="16.5" customHeight="1">
      <c r="B289" s="227"/>
      <c r="C289" s="228"/>
      <c r="D289" s="228"/>
      <c r="E289" s="229" t="s">
        <v>22</v>
      </c>
      <c r="F289" s="236" t="s">
        <v>161</v>
      </c>
      <c r="G289" s="228"/>
      <c r="H289" s="228"/>
      <c r="I289" s="228"/>
      <c r="J289" s="228"/>
      <c r="K289" s="229" t="s">
        <v>22</v>
      </c>
      <c r="L289" s="228"/>
      <c r="M289" s="228"/>
      <c r="N289" s="228"/>
      <c r="O289" s="228"/>
      <c r="P289" s="228"/>
      <c r="Q289" s="228"/>
      <c r="R289" s="232"/>
      <c r="T289" s="233"/>
      <c r="U289" s="228"/>
      <c r="V289" s="228"/>
      <c r="W289" s="228"/>
      <c r="X289" s="228"/>
      <c r="Y289" s="228"/>
      <c r="Z289" s="228"/>
      <c r="AA289" s="234"/>
      <c r="AT289" s="235" t="s">
        <v>155</v>
      </c>
      <c r="AU289" s="235" t="s">
        <v>102</v>
      </c>
      <c r="AV289" s="10" t="s">
        <v>37</v>
      </c>
      <c r="AW289" s="10" t="s">
        <v>36</v>
      </c>
      <c r="AX289" s="10" t="s">
        <v>79</v>
      </c>
      <c r="AY289" s="235" t="s">
        <v>147</v>
      </c>
    </row>
    <row r="290" spans="2:51" s="11" customFormat="1" ht="16.5" customHeight="1">
      <c r="B290" s="237"/>
      <c r="C290" s="238"/>
      <c r="D290" s="238"/>
      <c r="E290" s="239" t="s">
        <v>22</v>
      </c>
      <c r="F290" s="240" t="s">
        <v>162</v>
      </c>
      <c r="G290" s="238"/>
      <c r="H290" s="238"/>
      <c r="I290" s="238"/>
      <c r="J290" s="238"/>
      <c r="K290" s="241">
        <v>22</v>
      </c>
      <c r="L290" s="238"/>
      <c r="M290" s="238"/>
      <c r="N290" s="238"/>
      <c r="O290" s="238"/>
      <c r="P290" s="238"/>
      <c r="Q290" s="238"/>
      <c r="R290" s="242"/>
      <c r="T290" s="243"/>
      <c r="U290" s="238"/>
      <c r="V290" s="238"/>
      <c r="W290" s="238"/>
      <c r="X290" s="238"/>
      <c r="Y290" s="238"/>
      <c r="Z290" s="238"/>
      <c r="AA290" s="244"/>
      <c r="AT290" s="245" t="s">
        <v>155</v>
      </c>
      <c r="AU290" s="245" t="s">
        <v>102</v>
      </c>
      <c r="AV290" s="11" t="s">
        <v>102</v>
      </c>
      <c r="AW290" s="11" t="s">
        <v>36</v>
      </c>
      <c r="AX290" s="11" t="s">
        <v>37</v>
      </c>
      <c r="AY290" s="245" t="s">
        <v>147</v>
      </c>
    </row>
    <row r="291" spans="2:63" s="1" customFormat="1" ht="49.9" customHeight="1">
      <c r="B291" s="47"/>
      <c r="C291" s="48"/>
      <c r="D291" s="204" t="s">
        <v>475</v>
      </c>
      <c r="E291" s="48"/>
      <c r="F291" s="48"/>
      <c r="G291" s="48"/>
      <c r="H291" s="48"/>
      <c r="I291" s="48"/>
      <c r="J291" s="48"/>
      <c r="K291" s="48"/>
      <c r="L291" s="48"/>
      <c r="M291" s="48"/>
      <c r="N291" s="205">
        <f>BK291</f>
        <v>0</v>
      </c>
      <c r="O291" s="175"/>
      <c r="P291" s="175"/>
      <c r="Q291" s="175"/>
      <c r="R291" s="49"/>
      <c r="T291" s="190"/>
      <c r="U291" s="73"/>
      <c r="V291" s="73"/>
      <c r="W291" s="73"/>
      <c r="X291" s="73"/>
      <c r="Y291" s="73"/>
      <c r="Z291" s="73"/>
      <c r="AA291" s="75"/>
      <c r="AT291" s="23" t="s">
        <v>78</v>
      </c>
      <c r="AU291" s="23" t="s">
        <v>79</v>
      </c>
      <c r="AY291" s="23" t="s">
        <v>476</v>
      </c>
      <c r="BK291" s="139">
        <v>0</v>
      </c>
    </row>
    <row r="292" spans="2:18" s="1" customFormat="1" ht="6.95" customHeight="1">
      <c r="B292" s="76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8"/>
    </row>
  </sheetData>
  <sheetProtection password="CC35" sheet="1" objects="1" scenarios="1" formatColumns="0" formatRows="0"/>
  <mergeCells count="37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F139:I139"/>
    <mergeCell ref="L139:M139"/>
    <mergeCell ref="N139:Q139"/>
    <mergeCell ref="F140:I140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F155:I155"/>
    <mergeCell ref="F156:I156"/>
    <mergeCell ref="F157:I157"/>
    <mergeCell ref="F158:I158"/>
    <mergeCell ref="F159:I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70:I170"/>
    <mergeCell ref="L170:M170"/>
    <mergeCell ref="N170:Q170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97:I197"/>
    <mergeCell ref="F198:I198"/>
    <mergeCell ref="F199:I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L205:M205"/>
    <mergeCell ref="N205:Q205"/>
    <mergeCell ref="F206:I206"/>
    <mergeCell ref="F207:I207"/>
    <mergeCell ref="F208:I208"/>
    <mergeCell ref="F209:I209"/>
    <mergeCell ref="L209:M209"/>
    <mergeCell ref="N209:Q209"/>
    <mergeCell ref="F210:I210"/>
    <mergeCell ref="L210:M210"/>
    <mergeCell ref="N210:Q210"/>
    <mergeCell ref="F212:I212"/>
    <mergeCell ref="L212:M212"/>
    <mergeCell ref="N212:Q212"/>
    <mergeCell ref="F213:I213"/>
    <mergeCell ref="F214:I214"/>
    <mergeCell ref="F215:I215"/>
    <mergeCell ref="L215:M215"/>
    <mergeCell ref="N215:Q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L231:M231"/>
    <mergeCell ref="N231:Q231"/>
    <mergeCell ref="F232:I232"/>
    <mergeCell ref="F233:I233"/>
    <mergeCell ref="F234:I234"/>
    <mergeCell ref="L234:M234"/>
    <mergeCell ref="N234:Q234"/>
    <mergeCell ref="F235:I235"/>
    <mergeCell ref="F236:I236"/>
    <mergeCell ref="F237:I237"/>
    <mergeCell ref="L237:M237"/>
    <mergeCell ref="N237:Q237"/>
    <mergeCell ref="F238:I238"/>
    <mergeCell ref="F239:I239"/>
    <mergeCell ref="F240:I240"/>
    <mergeCell ref="L240:M240"/>
    <mergeCell ref="N240:Q240"/>
    <mergeCell ref="F241:I241"/>
    <mergeCell ref="L241:M241"/>
    <mergeCell ref="N241:Q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F251:I251"/>
    <mergeCell ref="F252:I252"/>
    <mergeCell ref="F253:I253"/>
    <mergeCell ref="F254:I254"/>
    <mergeCell ref="L254:M254"/>
    <mergeCell ref="N254:Q254"/>
    <mergeCell ref="F255:I255"/>
    <mergeCell ref="F256:I256"/>
    <mergeCell ref="F257:I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F262:I262"/>
    <mergeCell ref="F263:I263"/>
    <mergeCell ref="L263:M263"/>
    <mergeCell ref="N263:Q263"/>
    <mergeCell ref="F264:I264"/>
    <mergeCell ref="F265:I265"/>
    <mergeCell ref="F266:I266"/>
    <mergeCell ref="F267:I267"/>
    <mergeCell ref="F268:I268"/>
    <mergeCell ref="F269:I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5:I275"/>
    <mergeCell ref="L275:M275"/>
    <mergeCell ref="N275:Q275"/>
    <mergeCell ref="F276:I276"/>
    <mergeCell ref="F277:I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F289:I289"/>
    <mergeCell ref="F290:I290"/>
    <mergeCell ref="N127:Q127"/>
    <mergeCell ref="N128:Q128"/>
    <mergeCell ref="N129:Q129"/>
    <mergeCell ref="N138:Q138"/>
    <mergeCell ref="N160:Q160"/>
    <mergeCell ref="N166:Q166"/>
    <mergeCell ref="N168:Q168"/>
    <mergeCell ref="N169:Q169"/>
    <mergeCell ref="N171:Q171"/>
    <mergeCell ref="N191:Q191"/>
    <mergeCell ref="N211:Q211"/>
    <mergeCell ref="N274:Q274"/>
    <mergeCell ref="N283:Q283"/>
    <mergeCell ref="N291:Q291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Korbel</dc:creator>
  <cp:keywords/>
  <dc:description/>
  <cp:lastModifiedBy>Vladimir Korbel</cp:lastModifiedBy>
  <dcterms:created xsi:type="dcterms:W3CDTF">2018-04-25T08:07:30Z</dcterms:created>
  <dcterms:modified xsi:type="dcterms:W3CDTF">2018-04-25T08:07:32Z</dcterms:modified>
  <cp:category/>
  <cp:version/>
  <cp:contentType/>
  <cp:contentStatus/>
</cp:coreProperties>
</file>