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991" activeTab="1"/>
  </bookViews>
  <sheets>
    <sheet name="KrycíList" sheetId="1" r:id="rId1"/>
    <sheet name="Rozpočet" sheetId="2" r:id="rId2"/>
  </sheets>
  <definedNames>
    <definedName name="__MAIN__">'Rozpočet'!$A$2:$AB$220</definedName>
    <definedName name="__MAIN1__">'KrycíList'!$A$1:$O$50</definedName>
    <definedName name="__MvymF__">'Rozpočet'!#REF!</definedName>
    <definedName name="__OobjF__">'Rozpočet'!$A$8:$AB$220</definedName>
    <definedName name="__OoddF__">'Rozpočet'!$A$10:$AB$16</definedName>
    <definedName name="__OradF__">'Rozpočet'!$A$13:$AB$14</definedName>
    <definedName name="Excel_BuiltIn_Print_Titles_2_1">'Rozpočet'!$2:$5</definedName>
    <definedName name="_xlnm.Print_Titles" localSheetId="1">'Rozpočet'!$2:$8</definedName>
  </definedNames>
  <calcPr fullCalcOnLoad="1"/>
</workbook>
</file>

<file path=xl/comments2.xml><?xml version="1.0" encoding="utf-8"?>
<comments xmlns="http://schemas.openxmlformats.org/spreadsheetml/2006/main">
  <authors>
    <author/>
  </authors>
  <commentList>
    <comment ref="G9" authorId="0">
      <text>
        <r>
          <rPr>
            <sz val="10"/>
            <rFont val="Arial"/>
            <family val="2"/>
          </rPr>
          <t>Výměry, pokud není výpočet uveden, odečtením křivek CAD v projektové dokumentaci.
Rozpočet vychází z textových a výkresových částí dokumentace.
Cenové a technické podmínky katalogů jsou přístupné na stránce www.cs-urs.cz.
Cenová soustava : ÚRS Praha 2017.</t>
        </r>
      </text>
    </comment>
  </commentList>
</comments>
</file>

<file path=xl/sharedStrings.xml><?xml version="1.0" encoding="utf-8"?>
<sst xmlns="http://schemas.openxmlformats.org/spreadsheetml/2006/main" count="608" uniqueCount="357">
  <si>
    <t>Krycí list zadání</t>
  </si>
  <si>
    <t>Zakázka :</t>
  </si>
  <si>
    <t>Hřbitov Butovice - parkoviště</t>
  </si>
  <si>
    <t>Část :</t>
  </si>
  <si>
    <t>Faktura :</t>
  </si>
  <si>
    <t>Zakázka číslo :</t>
  </si>
  <si>
    <t>MOJ17114</t>
  </si>
  <si>
    <t>Umístění :</t>
  </si>
  <si>
    <t>Butovice</t>
  </si>
  <si>
    <t>Stavební objekt číslo :</t>
  </si>
  <si>
    <t>Investor :</t>
  </si>
  <si>
    <t>Město Studénka</t>
  </si>
  <si>
    <t>Rozpočet číslo :</t>
  </si>
  <si>
    <t>c:\RozpUser\Václav.usr\Archiv;MOJ17114;Hřbitov Butovice - parkoviště</t>
  </si>
  <si>
    <t>Objednal :</t>
  </si>
  <si>
    <t>Dodatek číslo :</t>
  </si>
  <si>
    <t>Projektant :</t>
  </si>
  <si>
    <t>Ing. Dagmar Hrazdílková</t>
  </si>
  <si>
    <t>Archivní číslo :</t>
  </si>
  <si>
    <t>Zpracoval :</t>
  </si>
  <si>
    <t>Ing. Václav Mojžíšek</t>
  </si>
  <si>
    <t>Datum :</t>
  </si>
  <si>
    <t>22/11/2017</t>
  </si>
  <si>
    <t>Soupis prací vychází z textových a výkresových částí dokumentace.</t>
  </si>
  <si>
    <t>Cenová soustava :</t>
  </si>
  <si>
    <t>ÚRS Praha 2017</t>
  </si>
  <si>
    <t>Soubor :</t>
  </si>
  <si>
    <r>
      <t xml:space="preserve">Cenové a technické podmínky katalogů jsou přístupné na stránce </t>
    </r>
    <r>
      <rPr>
        <sz val="10"/>
        <color indexed="12"/>
        <rFont val="Arial"/>
        <family val="2"/>
      </rPr>
      <t>www.cs-urs.cz</t>
    </r>
    <r>
      <rPr>
        <sz val="10"/>
        <rFont val="Arial"/>
        <family val="2"/>
      </rPr>
      <t>.</t>
    </r>
  </si>
  <si>
    <t>Rozpočtové náklady [Kč]</t>
  </si>
  <si>
    <t>Ostatní náklady</t>
  </si>
  <si>
    <t>Vypracoval:</t>
  </si>
  <si>
    <t>Typ oddílu</t>
  </si>
  <si>
    <t>Dodávka</t>
  </si>
  <si>
    <t>Montáž</t>
  </si>
  <si>
    <t>HZS</t>
  </si>
  <si>
    <t>Přirážky</t>
  </si>
  <si>
    <t>Název nákladu</t>
  </si>
  <si>
    <t>Částka</t>
  </si>
  <si>
    <t>Sazba DPH</t>
  </si>
  <si>
    <t>HSV</t>
  </si>
  <si>
    <t>PSV</t>
  </si>
  <si>
    <t>MON</t>
  </si>
  <si>
    <t>VRN</t>
  </si>
  <si>
    <t>OST</t>
  </si>
  <si>
    <t>Dne:</t>
  </si>
  <si>
    <t>Celkem</t>
  </si>
  <si>
    <t>Základní rozpočtové náklady</t>
  </si>
  <si>
    <t>Odsouhlasil:</t>
  </si>
  <si>
    <t>Celkové rozpočtové náklady (bezDPH)</t>
  </si>
  <si>
    <t>Celkové ostatní náklady</t>
  </si>
  <si>
    <t>Daň z přidané hodnoty (Rozpočet+Ostatní)</t>
  </si>
  <si>
    <t>Dílčí DPH</t>
  </si>
  <si>
    <t>Sazba[%]</t>
  </si>
  <si>
    <t>Základ</t>
  </si>
  <si>
    <t>Daň</t>
  </si>
  <si>
    <t>Základna</t>
  </si>
  <si>
    <t>Razítko:</t>
  </si>
  <si>
    <t>Celkové náklady (Rozpočet +Ostatní) vč. DPH</t>
  </si>
  <si>
    <t>Účelové měrné jednotky (bez DPH)</t>
  </si>
  <si>
    <t>Název MJ</t>
  </si>
  <si>
    <t>Počet MJ</t>
  </si>
  <si>
    <t>Náklady/MJ</t>
  </si>
  <si>
    <t>.Hdr</t>
  </si>
  <si>
    <t>Objekt</t>
  </si>
  <si>
    <t>Oddíl</t>
  </si>
  <si>
    <t>Druh</t>
  </si>
  <si>
    <t>Řádek</t>
  </si>
  <si>
    <t>Číslo(SKP)</t>
  </si>
  <si>
    <t>Název</t>
  </si>
  <si>
    <t>Množství [Mj]</t>
  </si>
  <si>
    <t>Mj</t>
  </si>
  <si>
    <t>Sazba [Kč]</t>
  </si>
  <si>
    <t>Cena celkem</t>
  </si>
  <si>
    <t>Hmoty1[t] za Mj</t>
  </si>
  <si>
    <t>Hmoty2[t] za Mj</t>
  </si>
  <si>
    <t>Normohodiny</t>
  </si>
  <si>
    <t>Dph</t>
  </si>
  <si>
    <t>Soupis prací</t>
  </si>
  <si>
    <t>.</t>
  </si>
  <si>
    <t>Ř</t>
  </si>
  <si>
    <t>Popis řádku</t>
  </si>
  <si>
    <t>Množství Mj</t>
  </si>
  <si>
    <t>Sazba</t>
  </si>
  <si>
    <t>Cena
celkem</t>
  </si>
  <si>
    <t>Hm1[t]/Mj</t>
  </si>
  <si>
    <t>Hm2[t]/Mj</t>
  </si>
  <si>
    <t>Nhod/Mj</t>
  </si>
  <si>
    <t>% Dph</t>
  </si>
  <si>
    <t>Cena vč. DPH</t>
  </si>
  <si>
    <t>001</t>
  </si>
  <si>
    <t>B</t>
  </si>
  <si>
    <t>Stavební práce</t>
  </si>
  <si>
    <t>011</t>
  </si>
  <si>
    <t>O</t>
  </si>
  <si>
    <t>přípravné a přidružené práce</t>
  </si>
  <si>
    <t>Výměry dle TZ, v.č.01-02,01-03,01-04,01-06</t>
  </si>
  <si>
    <t>Seznam položek pro oddíl :</t>
  </si>
  <si>
    <t>P</t>
  </si>
  <si>
    <t>121101101</t>
  </si>
  <si>
    <t>Sejmutí ornice s přemístěním na vzdálenost do 50 m</t>
  </si>
  <si>
    <t>m3</t>
  </si>
  <si>
    <t>43 m3 bude použito pro zpětné použití, 100 m3 odvoz na skládku investora
Výměry dle TZ, v.č.01-02,01-03,01-04,01-06</t>
  </si>
  <si>
    <t>162601102</t>
  </si>
  <si>
    <t>Vodorovné přemístění do 5000 m výkopku z horniny tř. 1 až 4</t>
  </si>
  <si>
    <t>013</t>
  </si>
  <si>
    <t>hloubené vykopávky</t>
  </si>
  <si>
    <t>Výměry dle TZ, v.č.01-02,01-03,01-04-01-06,01-07</t>
  </si>
  <si>
    <t>131201102</t>
  </si>
  <si>
    <t>Hloubení jam nezapažených v hornině tř. 3 objemu do 1000 m3</t>
  </si>
  <si>
    <t>131201109</t>
  </si>
  <si>
    <t>Příplatek za lepivost u hloubení jam nezapažených v hornině tř. 3</t>
  </si>
  <si>
    <t>50 %</t>
  </si>
  <si>
    <t>587,5*0,5</t>
  </si>
  <si>
    <t>131301102</t>
  </si>
  <si>
    <t>Hloubení jam nezapažených v hornině tř. 4 objemu do 1000 m3</t>
  </si>
  <si>
    <t>131301109</t>
  </si>
  <si>
    <t>Příplatek za lepivost u hloubení jam nezapažených v hornině tř. 4</t>
  </si>
  <si>
    <t>132201101</t>
  </si>
  <si>
    <t>Hloubení rýh š do 600 mm v hornině tř. 3 objemu do 100 m3 pro žlab</t>
  </si>
  <si>
    <t>132201109</t>
  </si>
  <si>
    <t>Příplatek za lepivost k hloubení rýh š do 600 mm v hornině tř. 3</t>
  </si>
  <si>
    <t>26*0,5</t>
  </si>
  <si>
    <t>162701105</t>
  </si>
  <si>
    <t>Vodorovné přemístění do 10000 m výkopku z horniny tř. 1 až 4</t>
  </si>
  <si>
    <t>587,5*2+26,0</t>
  </si>
  <si>
    <t>162701109</t>
  </si>
  <si>
    <t>Příplatek k vodorovnému přemístění výkopku z horniny tř. 1 až 4 ZKD 1000 m přes 10000 m</t>
  </si>
  <si>
    <t>skládka 35 km</t>
  </si>
  <si>
    <t>1201*25</t>
  </si>
  <si>
    <t>171201201</t>
  </si>
  <si>
    <t>Uložení sypaniny na skládky</t>
  </si>
  <si>
    <t>171201211</t>
  </si>
  <si>
    <t>Poplatek za uložení odpadu ze sypaniny na skládce (skládkovné)</t>
  </si>
  <si>
    <t>t</t>
  </si>
  <si>
    <t>1201*1,79</t>
  </si>
  <si>
    <t>132201201</t>
  </si>
  <si>
    <t>Hloubení rýh š do 2000 mm v hornině tř. 3 objemu do 100 m3 pro přípojky</t>
  </si>
  <si>
    <t>132201209</t>
  </si>
  <si>
    <t>Příplatek za lepivost k hloubení rýh š do 2000 mm v hornině tř. 3</t>
  </si>
  <si>
    <t>11,0*0,5</t>
  </si>
  <si>
    <t>174101101</t>
  </si>
  <si>
    <t>Zásyp jam, šachet rýh nebo kolem objektů sypaninou se zhutněním</t>
  </si>
  <si>
    <t>Zásyp rýhy pro přípojky</t>
  </si>
  <si>
    <t>181951102</t>
  </si>
  <si>
    <t>Úprava pláně vyrovnáním výškových rozdílů v hornině tř. 1 až 4 se zhutněním</t>
  </si>
  <si>
    <t>m2</t>
  </si>
  <si>
    <t>Zhutnění podloží a zkoušky únosnosti pláně musí vyhovět modulu přetvárnosti stanoveného
z druhého zatěžovacího cyklu Edef,2 = 45 MPa dle ČSN 72 10 06. U chodníku pro pěší
hutnění na Edef,2 = 30 MPa.
Výměry dle TZ, v.č.01-02,01-03,01-04-01-06,01-07</t>
  </si>
  <si>
    <t>181951101</t>
  </si>
  <si>
    <t>Úprava pláně vyrovnáním výškových rozdílů v hornině tř. 1 až 4 bez zhutnění</t>
  </si>
  <si>
    <t>018</t>
  </si>
  <si>
    <t>povrchové úpravy terénu</t>
  </si>
  <si>
    <t>167101101</t>
  </si>
  <si>
    <t>Nakládání výkopku z hornin tř. 1 až 4 do 100 m3</t>
  </si>
  <si>
    <t>nakládání ornice na meziskládce pro zatravnění
Výměry dle TZ, v.č.01-02,01-03,01-04,01-06</t>
  </si>
  <si>
    <t>455*0,15</t>
  </si>
  <si>
    <t>162301101</t>
  </si>
  <si>
    <t>Vodorovné přemístění přes 50 do 500 m výkopku z horniny tř. 1 až 4</t>
  </si>
  <si>
    <t>z meziskládky 
Výměry dle TZ, v.č.01-02,01-03,01-04,01-06</t>
  </si>
  <si>
    <t>182301122</t>
  </si>
  <si>
    <t>Úprava pláně vyrovnáním výškových rozdílů bez zhutnění</t>
  </si>
  <si>
    <t>184802611</t>
  </si>
  <si>
    <t>183403253</t>
  </si>
  <si>
    <t>Obdělání půdy hrabáním ve svahu do 1:2</t>
  </si>
  <si>
    <t>183403213</t>
  </si>
  <si>
    <t>Obdělání půdy frézováním ve svahu do 1:2</t>
  </si>
  <si>
    <t>183403252</t>
  </si>
  <si>
    <t>Obdělání půdy vláčením ve svahu do 1:2</t>
  </si>
  <si>
    <t>Výměry dle TZ,  v.č.01-02,01-03,01-04,01-06</t>
  </si>
  <si>
    <t>184851112</t>
  </si>
  <si>
    <t>Hnojení roztokem hnojiva ve svahu do 1:2</t>
  </si>
  <si>
    <t>455*0,002</t>
  </si>
  <si>
    <t>S</t>
  </si>
  <si>
    <t>25191155</t>
  </si>
  <si>
    <t>Hnojivo pro travní plochy</t>
  </si>
  <si>
    <t>kg</t>
  </si>
  <si>
    <t>455*0,2</t>
  </si>
  <si>
    <t>181411132</t>
  </si>
  <si>
    <t>00572410</t>
  </si>
  <si>
    <t>SMES TRAVNI PARKOVA REKREACNI</t>
  </si>
  <si>
    <t>455*0,03</t>
  </si>
  <si>
    <t>183403261</t>
  </si>
  <si>
    <t>Obdělání půdy válením ve svahu do 1:2</t>
  </si>
  <si>
    <t>Výměry dle TZ, v.č.01-02, 01-03,01-04,01-06</t>
  </si>
  <si>
    <t>111107111</t>
  </si>
  <si>
    <t>Ošetření zatravněných ploch strojně v rovině nebo svahu do 1:2</t>
  </si>
  <si>
    <t>Po dobu 2 měsíců
Výměry dle TZ, v.č.01-02,01-03,01-04,01-06</t>
  </si>
  <si>
    <t>020</t>
  </si>
  <si>
    <t>zakládání</t>
  </si>
  <si>
    <t>212752311</t>
  </si>
  <si>
    <t>Trativod z PVC perforovaných trubek DN 90</t>
  </si>
  <si>
    <t>m</t>
  </si>
  <si>
    <t>vč. štěrkopískového lože pod trubky a s jejich obsypem v průměrném 
celkovém množství do 0,15m3/m</t>
  </si>
  <si>
    <t>002R01</t>
  </si>
  <si>
    <t>Zaústění drenáže do žlabu</t>
  </si>
  <si>
    <t>kus</t>
  </si>
  <si>
    <t>045</t>
  </si>
  <si>
    <t>podkladní a vedl. konstrukce</t>
  </si>
  <si>
    <t>451573111</t>
  </si>
  <si>
    <t>Lože pod potrubí otevřený výkop ze štěrkopísku nehutněné</t>
  </si>
  <si>
    <t>0,1*0,6*9,5</t>
  </si>
  <si>
    <t>175101101</t>
  </si>
  <si>
    <t>Obsyp potr bez prohoz sypaniny míra zhutnění 90 % PS</t>
  </si>
  <si>
    <t>0,3*0,6*9,5</t>
  </si>
  <si>
    <t>583373020</t>
  </si>
  <si>
    <t>Písek</t>
  </si>
  <si>
    <t>1,71*1,89</t>
  </si>
  <si>
    <t>056</t>
  </si>
  <si>
    <t>podkl.vrstvy poz. komunikací</t>
  </si>
  <si>
    <t>Výměry dle TZ, v.č.01-02, 01-03,01-04</t>
  </si>
  <si>
    <t>564851111</t>
  </si>
  <si>
    <t>Podklad ze štěrkodrtě ŠD 0/32 tl 150 mm</t>
  </si>
  <si>
    <t>"Komunikace, vozovka na parkovišti"342,0</t>
  </si>
  <si>
    <t>"Parkovací stání, plocha pro komunální odpad"351,0</t>
  </si>
  <si>
    <t>Podklad ze štěrkodrtě ŠD 32/63 tl 150 mm</t>
  </si>
  <si>
    <t>565165111</t>
  </si>
  <si>
    <t>Asfaltový beton vrstva podkladní ACP 16 (obalované kamenivo OKS) tl 80 mm š do 3 m</t>
  </si>
  <si>
    <t>057</t>
  </si>
  <si>
    <t>kryty poz.komunikací - kámen nebo živice</t>
  </si>
  <si>
    <t>Výměry viz TZ, v.č. 01-02,01-03,01-04</t>
  </si>
  <si>
    <t>573231106</t>
  </si>
  <si>
    <t>Postřik živičný spojovací ze silniční emulze v množství do 0,3 kg/m2</t>
  </si>
  <si>
    <t>577134131</t>
  </si>
  <si>
    <t>Asfaltový beton vrstva obrusná ACO 11 (ABS) tř. I tl 40 mm š do 3 m z modifikovaného asfaltu</t>
  </si>
  <si>
    <t>059</t>
  </si>
  <si>
    <t>kryty poz.komunikací - dlažba</t>
  </si>
  <si>
    <t>596212212</t>
  </si>
  <si>
    <t>Kladení zámkové dlažby pozemních komunikací tl 80 mm skupiny A pl do 300 m2 jednotlivě</t>
  </si>
  <si>
    <t>Vč. lože z kamenné drti 4/8 tl. 40 mm
Výměry dle TZ, v.č.01-02, 01-03,01-04,01-06</t>
  </si>
  <si>
    <t>59245090</t>
  </si>
  <si>
    <t>DLAZ ZAM H profil PRIRODNI  80 mm</t>
  </si>
  <si>
    <t>(351-16)*1,02</t>
  </si>
  <si>
    <t>59245091</t>
  </si>
  <si>
    <t>DLAZ ZAM H profil CERVENA 80 mm</t>
  </si>
  <si>
    <t>rozdělení parkovacích stání</t>
  </si>
  <si>
    <t>16*1,03</t>
  </si>
  <si>
    <t>087</t>
  </si>
  <si>
    <t>potrubí z trub plastických</t>
  </si>
  <si>
    <t>Výměry dle TZ, v.č.01-02</t>
  </si>
  <si>
    <t>871315221</t>
  </si>
  <si>
    <t>Kanalizační potrubí z tvrdého PVC-systém KG tuhost třídy SN8 DN150</t>
  </si>
  <si>
    <t>Přípojky od žlabu
Výměry dle TZ, v.č.01-02</t>
  </si>
  <si>
    <t>087R01</t>
  </si>
  <si>
    <t>Napojení přípojky navrtávkou do stáv. vpusti</t>
  </si>
  <si>
    <t>091</t>
  </si>
  <si>
    <t>doplňující konstrukce</t>
  </si>
  <si>
    <t>Výměry dle TZ, v.č.01-02,01-03,01-04,01-07</t>
  </si>
  <si>
    <t>919122132R</t>
  </si>
  <si>
    <t>Zpětné napojení komunikace</t>
  </si>
  <si>
    <t>Doplnění krytu, napojení nových vrstev stupňovité, styk staré a nové živičné úpravy se ošetří -
vodorovné spoje SP z modifikované kationaktivní asfaltové emulze, svislé zálivkovou hmotou,
nastavitelným nebo samolepícím páskem.
Výměry dle TZ, v.č.01-02,01-03,01-04,01-07</t>
  </si>
  <si>
    <t>916131213</t>
  </si>
  <si>
    <t>Osazení silničního obrubníku betonového stojatého s boční opěrou do lože z betonu prostého</t>
  </si>
  <si>
    <t>"Betonový obrubník BO 15/25"66,0</t>
  </si>
  <si>
    <t>"Betonový obrubník BO 15/25 - R2 vnější"3,5</t>
  </si>
  <si>
    <t>59217460</t>
  </si>
  <si>
    <t>OBRUBNIK CHOD ABO 2-15 100X15X25</t>
  </si>
  <si>
    <t>66*1,03</t>
  </si>
  <si>
    <t>59217508</t>
  </si>
  <si>
    <t>BO 15/25 R2 vnější</t>
  </si>
  <si>
    <t>3,5*1,03</t>
  </si>
  <si>
    <t>916111123</t>
  </si>
  <si>
    <t>Osazení přídlažby z drobných kostek s boční opěrou do lože z betonu prostého</t>
  </si>
  <si>
    <t>58380123</t>
  </si>
  <si>
    <t>KOSTKA DLAZ DROB 10/10 TRII S I/2 A</t>
  </si>
  <si>
    <t>58*0,1*0,1*2,647</t>
  </si>
  <si>
    <t>916231213</t>
  </si>
  <si>
    <t>Osazení chodníkového obrubníku betonového stojatého s boční opěrou do lože z betonu prostého</t>
  </si>
  <si>
    <t>"BO 10/25 - zapuštěný"79,0</t>
  </si>
  <si>
    <t>"BO 10/25 - převýšená + 10 cm"95</t>
  </si>
  <si>
    <t>59217490</t>
  </si>
  <si>
    <t>OBRUB SIL ABO 13-10 100X10X25 A</t>
  </si>
  <si>
    <t>174*1,03</t>
  </si>
  <si>
    <t>914431112</t>
  </si>
  <si>
    <t>Montáž dopravního zrcadla o velikosti do 1m2 na sloupk nebo konzolu</t>
  </si>
  <si>
    <t>40445204</t>
  </si>
  <si>
    <t>ZRCADLO DOPRAVNI DZ velikost min 800 mm</t>
  </si>
  <si>
    <t>914511111</t>
  </si>
  <si>
    <t>Montáž sloupku dopravních značek délky do 3,5 m s betonovým základem</t>
  </si>
  <si>
    <t>Včetně - vykopání jamek
            - osazení sloupku + montáž a dodávka pl. víčka
            - betonový základ
Výměry dle TZ, v.č.01-02,01-03,01-04,01-07</t>
  </si>
  <si>
    <t>91401002</t>
  </si>
  <si>
    <t>Nosná konstrukce dopravní značky</t>
  </si>
  <si>
    <t>914111111</t>
  </si>
  <si>
    <t>Montáž svislé dopravní značky do velikosti 1 m2 objímkami na sloupek nebo konzolu</t>
  </si>
  <si>
    <t>viz v.č.01-07</t>
  </si>
  <si>
    <t>91401001</t>
  </si>
  <si>
    <t>Dopr.značka svislá</t>
  </si>
  <si>
    <t>P2 - 1 ks, P4 - 1 ks, B2 - 3 ks, IP11b - 3 ks, IP4b - 3 ks,
E8e - 1 ks, IP12 + O1 - 1 ks, C3a - 1 ks.</t>
  </si>
  <si>
    <t>915131111</t>
  </si>
  <si>
    <t>Vodorovné dopravní značení bílou barvou přechody pro chodce, šipky, symboly</t>
  </si>
  <si>
    <t>ZTP 2x
Výměry dle TZ, v.č.01-02,01-03,01-04,01-07</t>
  </si>
  <si>
    <t>091R01</t>
  </si>
  <si>
    <t>Přechodné značení po dobu 2 měsíců IP 22 - 3 ks</t>
  </si>
  <si>
    <t>kpl</t>
  </si>
  <si>
    <t>návrh přechodného dopr. značení zhotovitelem + zapůjčení, instalace</t>
  </si>
  <si>
    <t>093</t>
  </si>
  <si>
    <t>různé dokončující práce</t>
  </si>
  <si>
    <t>Výměry dle TZ, v.č.01-02,01-05</t>
  </si>
  <si>
    <t>935114121</t>
  </si>
  <si>
    <t>Štěrbinový odvodňovací betonový žlab 450x500 mm bez vnitřního spádu se základem</t>
  </si>
  <si>
    <t>vč. čistícího kusu, vpusťového kusu a záslepky ( přepočteno na 1 bm žlabu )
Výměry dle TZ, v.č.01-02,01-05</t>
  </si>
  <si>
    <t>935111111</t>
  </si>
  <si>
    <t>Osazení příkopového žlabu do štěrkopísku tl 100 mm z betonových tvárnic š 500 mm</t>
  </si>
  <si>
    <t>Napojení zařezání na stávající žlab
Výměry dle TZ, v.č.01-02,01-05</t>
  </si>
  <si>
    <t>59227731</t>
  </si>
  <si>
    <t>ZLABOVKA odvodňovací povrchová 280/210/100</t>
  </si>
  <si>
    <t>102*3,6*1,1</t>
  </si>
  <si>
    <t>096</t>
  </si>
  <si>
    <t>bourání a demolice konstrukcí</t>
  </si>
  <si>
    <t>Výměry dle TZ, v,č.01-02,01-03,01-04,01-06</t>
  </si>
  <si>
    <t>919735113</t>
  </si>
  <si>
    <t>Řezání stávajícího živičného krytu hl do 150 mm</t>
  </si>
  <si>
    <t>Zařezání styčné spáry
Výměry dle TZ, v,č.01-02,01-03,01-04,01-06</t>
  </si>
  <si>
    <t>113154112</t>
  </si>
  <si>
    <t>Frézování živičného krytu tl. 40 mm</t>
  </si>
  <si>
    <t>113202111</t>
  </si>
  <si>
    <t>Vytrhání obrub krajníků obrubníků stojatých</t>
  </si>
  <si>
    <t>966008211</t>
  </si>
  <si>
    <t>Bourání odvodňovacího žlabu betonového šířky do 500 mm</t>
  </si>
  <si>
    <t>966006132</t>
  </si>
  <si>
    <t>Odstranění značek dopravních nebo orientačních se sloupky s betonovými patkami</t>
  </si>
  <si>
    <t>P2 + P6
Výměry dle TZ, v,č.01-02,01-03,01-04,01-06</t>
  </si>
  <si>
    <t>U</t>
  </si>
  <si>
    <t>997221551</t>
  </si>
  <si>
    <t>Vodorovná doprava suti do 1 km</t>
  </si>
  <si>
    <t>997221559</t>
  </si>
  <si>
    <t>Vodorovná doprava suti příplatek ZKD 1 km do 35 km</t>
  </si>
  <si>
    <t>997221845</t>
  </si>
  <si>
    <t>Poplatek za uložení stavebního odpadu z asfaltových povrchů</t>
  </si>
  <si>
    <t>0,103*25</t>
  </si>
  <si>
    <t>997221815</t>
  </si>
  <si>
    <t>Poplatek za uložení stavebního odpadu - beton</t>
  </si>
  <si>
    <t>0,145*9+0,082*2+0,25*66,5</t>
  </si>
  <si>
    <t>099</t>
  </si>
  <si>
    <t>přesun hmot</t>
  </si>
  <si>
    <t>998223011</t>
  </si>
  <si>
    <t>Přesun hmot pro pozemní komunikace s krytem dlážděným</t>
  </si>
  <si>
    <t>921</t>
  </si>
  <si>
    <t>elektromontáže</t>
  </si>
  <si>
    <t>921R01</t>
  </si>
  <si>
    <t>Silnoproud - VO ( viz samostatný rozpočet )</t>
  </si>
  <si>
    <t>999</t>
  </si>
  <si>
    <t>VRN a ostatní náklady</t>
  </si>
  <si>
    <t>999R01</t>
  </si>
  <si>
    <t>Vytýčení všech podzemních inženýrských sítí jednotlivými správci sítí</t>
  </si>
  <si>
    <t>110001001</t>
  </si>
  <si>
    <t>Zařízení staveniště</t>
  </si>
  <si>
    <t>soubor</t>
  </si>
  <si>
    <t>Náklady zhotovitele související se zajištěním provozů nutných pro provádění díla
(např. kanceláře řídících pracovníků, vrátnice, sociální objekty pro pracovníky stavby,
mobilní chemické WC, mobilní sociální služby, údržbářské objekty, sklady, provizorní
zpevněné plochy pro skladování materiálu, oplocení stavby (neprůhledný mobilní
plot výšky min. 1800 mm, vč. vjezdových bran), trvalá ostraha staveniště, vnitrosta-
veništní rozvody všech potřebných energií vč. jejich poplatků).
Náklady zhotovitele související se zajištěním přechodů nebo přejezdů přes výkopy
na veřejných prostranstvích vč. světelných signalizačních zařízení, dočasné do-
pravní značení po celou dobu stavby.
Zřízení trvalé, dočasné deponie a mezideponie, příjezdy a přístupy na staveniště,
úpravy staveniště z hlediska bezpečnosti a oochrany zdraví třetích osob, vč.
nutných úprav pro osoby s omezenou schopností pohybu a orientace, uspořádání
a bezpečnost staveniště z hlediska ochrany veřejných zájmů, dodržení podmínek
pro provádění staveb z hlediska BOZP, dodržování podmínek pro ochranu ži-
votního prostředí při výstavbě, dodržení podmínek - možnosti nakládání s odpady,
splnění zvláštních požadavků na provádění stavby, které vyžadují bezpečnostní
opatření.
Kompletní likvidace zařízení staveniště.</t>
  </si>
  <si>
    <t>110001002</t>
  </si>
  <si>
    <t>Dokumentace skutečného provcedení</t>
  </si>
  <si>
    <t>110001003</t>
  </si>
  <si>
    <t>Geodetické zaměření pro katastr nemovitostí</t>
  </si>
  <si>
    <t>110001029</t>
  </si>
  <si>
    <t>Provedení zkoušek potřebných k provedení díla dle specifikace PD a TZ</t>
  </si>
  <si>
    <t>Např. zkoušky hutnění, zkoušky únosnosti pláně, zkoušky betonové směsi, zkoušky
modulu přetvárnosti a další, vč. vystavení příslušných protokolů</t>
  </si>
  <si>
    <t>Rozprostření ornice pl do 500 m2 ve svahu do 1:2 tl vrstvy do 150 mm</t>
  </si>
  <si>
    <t>Chemické odplevelení po založení kultury postřikem na široko ve svahu do 1:2</t>
  </si>
  <si>
    <t>Založení parkového trávníku výsevem v rovině a ve svahu do 1:2</t>
  </si>
</sst>
</file>

<file path=xl/styles.xml><?xml version="1.0" encoding="utf-8"?>
<styleSheet xmlns="http://schemas.openxmlformats.org/spreadsheetml/2006/main">
  <numFmts count="18">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00&quot; Kč&quot;;\-#,##0.00&quot; Kč&quot;"/>
    <numFmt numFmtId="165" formatCode="#,##0.00;\-#,###,##0.00;&quot;&quot;"/>
    <numFmt numFmtId="166" formatCode="0&quot; %&quot;"/>
    <numFmt numFmtId="167" formatCode="#,##0.00&quot; Kč&quot;;\-#,##0.00&quot; Kč&quot;;&quot;&quot;"/>
    <numFmt numFmtId="168" formatCode="#,##0.00;;&quot;&quot;"/>
    <numFmt numFmtId="169" formatCode="#,##0.000"/>
    <numFmt numFmtId="170" formatCode="#,##0.00&quot; Kč&quot;;[Red]\-#,##0.00&quot; Kč&quot;"/>
    <numFmt numFmtId="171" formatCode="#,##0.00;\-#,##0.00;&quot;&quot;"/>
    <numFmt numFmtId="172" formatCode="#,##0.000;\-#,##0.000;&quot;&quot;"/>
    <numFmt numFmtId="173" formatCode="_-* #,##0.00\,_K_č_-;\-* #,##0.00\,_K_č_-;_-* \-??\ _K_č_-;_-@_-"/>
  </numFmts>
  <fonts count="67">
    <font>
      <sz val="10"/>
      <name val="Arial"/>
      <family val="2"/>
    </font>
    <font>
      <b/>
      <i/>
      <sz val="14"/>
      <name val="Arial CE"/>
      <family val="2"/>
    </font>
    <font>
      <i/>
      <sz val="10"/>
      <name val="Arial"/>
      <family val="2"/>
    </font>
    <font>
      <b/>
      <i/>
      <sz val="12"/>
      <name val="Arial"/>
      <family val="2"/>
    </font>
    <font>
      <i/>
      <sz val="10"/>
      <name val="Arial CE"/>
      <family val="2"/>
    </font>
    <font>
      <b/>
      <i/>
      <sz val="10"/>
      <name val="Arial"/>
      <family val="2"/>
    </font>
    <font>
      <b/>
      <sz val="10"/>
      <name val="Arial"/>
      <family val="2"/>
    </font>
    <font>
      <i/>
      <sz val="10"/>
      <color indexed="8"/>
      <name val="Arial"/>
      <family val="2"/>
    </font>
    <font>
      <b/>
      <i/>
      <sz val="12"/>
      <color indexed="8"/>
      <name val="Arial"/>
      <family val="2"/>
    </font>
    <font>
      <sz val="10"/>
      <color indexed="8"/>
      <name val="Arial"/>
      <family val="2"/>
    </font>
    <font>
      <b/>
      <sz val="12"/>
      <color indexed="8"/>
      <name val="Arial"/>
      <family val="2"/>
    </font>
    <font>
      <sz val="10"/>
      <color indexed="12"/>
      <name val="Arial"/>
      <family val="2"/>
    </font>
    <font>
      <b/>
      <sz val="10"/>
      <name val="Arial CE"/>
      <family val="2"/>
    </font>
    <font>
      <sz val="10"/>
      <name val="Arial CE"/>
      <family val="2"/>
    </font>
    <font>
      <b/>
      <sz val="10"/>
      <color indexed="8"/>
      <name val="Arial"/>
      <family val="2"/>
    </font>
    <font>
      <b/>
      <i/>
      <sz val="11"/>
      <name val="Arial CE"/>
      <family val="2"/>
    </font>
    <font>
      <b/>
      <i/>
      <sz val="16"/>
      <name val="Arial"/>
      <family val="2"/>
    </font>
    <font>
      <sz val="8"/>
      <name val="Arial"/>
      <family val="2"/>
    </font>
    <font>
      <sz val="10"/>
      <color indexed="8"/>
      <name val="Andale Sans UI;Arial Unicode MS"/>
      <family val="1"/>
    </font>
    <font>
      <b/>
      <i/>
      <sz val="14"/>
      <name val="Arial"/>
      <family val="2"/>
    </font>
    <font>
      <b/>
      <sz val="11"/>
      <name val="Arial"/>
      <family val="2"/>
    </font>
    <font>
      <sz val="10.5"/>
      <name val="Arial"/>
      <family val="2"/>
    </font>
    <font>
      <sz val="11"/>
      <name val="Arial"/>
      <family val="2"/>
    </font>
    <font>
      <b/>
      <sz val="10.5"/>
      <color indexed="14"/>
      <name val="Arial"/>
      <family val="2"/>
    </font>
    <font>
      <sz val="8"/>
      <color indexed="8"/>
      <name val="Arial"/>
      <family val="2"/>
    </font>
    <font>
      <sz val="10.5"/>
      <color indexed="8"/>
      <name val="Arial"/>
      <family val="2"/>
    </font>
    <font>
      <b/>
      <sz val="10.5"/>
      <color indexed="8"/>
      <name val="Arial"/>
      <family val="2"/>
    </font>
    <font>
      <sz val="9"/>
      <color indexed="8"/>
      <name val="Arial"/>
      <family val="2"/>
    </font>
    <font>
      <b/>
      <sz val="11"/>
      <color indexed="8"/>
      <name val="Arial"/>
      <family val="2"/>
    </font>
    <font>
      <i/>
      <sz val="8"/>
      <color indexed="63"/>
      <name val="Arial"/>
      <family val="2"/>
    </font>
    <font>
      <b/>
      <sz val="10"/>
      <color indexed="60"/>
      <name val="Arial"/>
      <family val="2"/>
    </font>
    <font>
      <sz val="8"/>
      <color indexed="17"/>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58"/>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b/>
      <sz val="8"/>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9"/>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44"/>
        <bgColor indexed="64"/>
      </patternFill>
    </fill>
  </fills>
  <borders count="27">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color indexed="8"/>
      </bottom>
    </border>
    <border>
      <left>
        <color indexed="63"/>
      </left>
      <right style="medium">
        <color indexed="8"/>
      </right>
      <top>
        <color indexed="63"/>
      </top>
      <bottom>
        <color indexed="63"/>
      </bottom>
    </border>
    <border>
      <left style="medium">
        <color indexed="8"/>
      </left>
      <right>
        <color indexed="63"/>
      </right>
      <top>
        <color indexed="63"/>
      </top>
      <bottom>
        <color indexed="63"/>
      </bottom>
    </border>
    <border>
      <left style="medium">
        <color indexed="8"/>
      </left>
      <right style="medium">
        <color indexed="8"/>
      </right>
      <top style="medium">
        <color indexed="8"/>
      </top>
      <bottom style="medium">
        <color indexed="8"/>
      </bottom>
    </border>
    <border>
      <left style="medium">
        <color indexed="8"/>
      </left>
      <right style="medium">
        <color indexed="8"/>
      </right>
      <top style="hair">
        <color indexed="8"/>
      </top>
      <bottom style="medium">
        <color indexed="8"/>
      </bottom>
    </border>
    <border>
      <left style="hair">
        <color indexed="8"/>
      </left>
      <right style="hair">
        <color indexed="8"/>
      </right>
      <top style="hair">
        <color indexed="8"/>
      </top>
      <bottom style="hair">
        <color indexed="8"/>
      </bottom>
    </border>
    <border>
      <left style="medium">
        <color indexed="8"/>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style="hair">
        <color indexed="8"/>
      </left>
      <right style="medium">
        <color indexed="8"/>
      </right>
      <top style="hair">
        <color indexed="8"/>
      </top>
      <bottom style="hair">
        <color indexed="8"/>
      </bottom>
    </border>
    <border>
      <left>
        <color indexed="63"/>
      </left>
      <right style="medium">
        <color indexed="8"/>
      </right>
      <top>
        <color indexed="63"/>
      </top>
      <bottom style="thin">
        <color indexed="8"/>
      </bottom>
    </border>
    <border>
      <left>
        <color indexed="63"/>
      </left>
      <right>
        <color indexed="63"/>
      </right>
      <top style="medium">
        <color indexed="8"/>
      </top>
      <bottom>
        <color indexed="63"/>
      </bottom>
    </border>
    <border>
      <left>
        <color indexed="63"/>
      </left>
      <right style="medium">
        <color indexed="8"/>
      </right>
      <top style="medium">
        <color indexed="8"/>
      </top>
      <bottom style="medium">
        <color indexed="8"/>
      </bottom>
    </border>
    <border>
      <left>
        <color indexed="63"/>
      </left>
      <right>
        <color indexed="63"/>
      </right>
      <top>
        <color indexed="63"/>
      </top>
      <bottom style="thin">
        <color indexed="8"/>
      </bottom>
    </border>
    <border>
      <left>
        <color indexed="63"/>
      </left>
      <right style="medium">
        <color indexed="8"/>
      </right>
      <top style="thin">
        <color indexed="8"/>
      </top>
      <bottom style="thin">
        <color indexed="8"/>
      </bottom>
    </border>
    <border>
      <left style="hair">
        <color indexed="8"/>
      </left>
      <right style="medium">
        <color indexed="8"/>
      </right>
      <top style="thin">
        <color indexed="8"/>
      </top>
      <bottom style="hair">
        <color indexed="8"/>
      </bottom>
    </border>
    <border>
      <left style="medium">
        <color indexed="8"/>
      </left>
      <right>
        <color indexed="63"/>
      </right>
      <top style="medium">
        <color indexed="8"/>
      </top>
      <bottom style="medium">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1" fillId="0" borderId="1" applyNumberFormat="0" applyFill="0" applyAlignment="0" applyProtection="0"/>
    <xf numFmtId="43" fontId="0" fillId="0" borderId="0" applyFill="0" applyBorder="0" applyAlignment="0" applyProtection="0"/>
    <xf numFmtId="41" fontId="0" fillId="0" borderId="0" applyFill="0" applyBorder="0" applyAlignment="0" applyProtection="0"/>
    <xf numFmtId="0" fontId="52" fillId="20" borderId="0" applyNumberFormat="0" applyBorder="0" applyAlignment="0" applyProtection="0"/>
    <xf numFmtId="0" fontId="53" fillId="21" borderId="2" applyNumberFormat="0" applyAlignment="0" applyProtection="0"/>
    <xf numFmtId="44" fontId="0" fillId="0" borderId="0" applyFill="0" applyBorder="0" applyAlignment="0" applyProtection="0"/>
    <xf numFmtId="42" fontId="0" fillId="0" borderId="0" applyFill="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22" borderId="0" applyNumberFormat="0" applyBorder="0" applyAlignment="0" applyProtection="0"/>
    <xf numFmtId="0" fontId="0" fillId="23" borderId="6" applyNumberFormat="0" applyFont="0" applyAlignment="0" applyProtection="0"/>
    <xf numFmtId="9" fontId="0" fillId="0" borderId="0" applyFill="0" applyBorder="0" applyAlignment="0" applyProtection="0"/>
    <xf numFmtId="0" fontId="59" fillId="0" borderId="7" applyNumberFormat="0" applyFill="0" applyAlignment="0" applyProtection="0"/>
    <xf numFmtId="0" fontId="60" fillId="24" borderId="0" applyNumberFormat="0" applyBorder="0" applyAlignment="0" applyProtection="0"/>
    <xf numFmtId="0" fontId="61" fillId="0" borderId="0" applyNumberFormat="0" applyFill="0" applyBorder="0" applyAlignment="0" applyProtection="0"/>
    <xf numFmtId="0" fontId="62" fillId="25" borderId="8" applyNumberFormat="0" applyAlignment="0" applyProtection="0"/>
    <xf numFmtId="0" fontId="63" fillId="26" borderId="8" applyNumberFormat="0" applyAlignment="0" applyProtection="0"/>
    <xf numFmtId="0" fontId="64" fillId="26" borderId="9" applyNumberFormat="0" applyAlignment="0" applyProtection="0"/>
    <xf numFmtId="0" fontId="65" fillId="0" borderId="0" applyNumberFormat="0" applyFill="0" applyBorder="0" applyAlignment="0" applyProtection="0"/>
    <xf numFmtId="0" fontId="50" fillId="27" borderId="0" applyNumberFormat="0" applyBorder="0" applyAlignment="0" applyProtection="0"/>
    <xf numFmtId="0" fontId="50" fillId="28" borderId="0" applyNumberFormat="0" applyBorder="0" applyAlignment="0" applyProtection="0"/>
    <xf numFmtId="0" fontId="50" fillId="29" borderId="0" applyNumberFormat="0" applyBorder="0" applyAlignment="0" applyProtection="0"/>
    <xf numFmtId="0" fontId="50" fillId="30" borderId="0" applyNumberFormat="0" applyBorder="0" applyAlignment="0" applyProtection="0"/>
    <xf numFmtId="0" fontId="50" fillId="31" borderId="0" applyNumberFormat="0" applyBorder="0" applyAlignment="0" applyProtection="0"/>
    <xf numFmtId="0" fontId="50" fillId="32" borderId="0" applyNumberFormat="0" applyBorder="0" applyAlignment="0" applyProtection="0"/>
  </cellStyleXfs>
  <cellXfs count="186">
    <xf numFmtId="0" fontId="0" fillId="0" borderId="0" xfId="0" applyAlignment="1">
      <alignment/>
    </xf>
    <xf numFmtId="0" fontId="0" fillId="0" borderId="0" xfId="0" applyFont="1" applyFill="1" applyBorder="1" applyAlignment="1">
      <alignment/>
    </xf>
    <xf numFmtId="0" fontId="0" fillId="0" borderId="0" xfId="0" applyFont="1" applyBorder="1" applyAlignment="1">
      <alignment/>
    </xf>
    <xf numFmtId="0" fontId="0" fillId="33" borderId="0" xfId="0" applyFont="1" applyFill="1" applyBorder="1" applyAlignment="1">
      <alignment/>
    </xf>
    <xf numFmtId="0" fontId="1" fillId="33" borderId="10" xfId="0" applyFont="1" applyFill="1" applyBorder="1" applyAlignment="1">
      <alignment horizontal="center" vertical="center"/>
    </xf>
    <xf numFmtId="0" fontId="1" fillId="33" borderId="0" xfId="0" applyFont="1" applyFill="1" applyBorder="1" applyAlignment="1">
      <alignment horizontal="center" vertical="center"/>
    </xf>
    <xf numFmtId="0" fontId="0" fillId="33" borderId="11" xfId="0" applyFont="1" applyFill="1" applyBorder="1" applyAlignment="1">
      <alignment/>
    </xf>
    <xf numFmtId="0" fontId="1" fillId="33" borderId="12" xfId="0" applyFont="1" applyFill="1" applyBorder="1" applyAlignment="1">
      <alignment horizontal="center" vertical="center"/>
    </xf>
    <xf numFmtId="0" fontId="2" fillId="34" borderId="13" xfId="0" applyFont="1" applyFill="1" applyBorder="1" applyAlignment="1">
      <alignment horizontal="center" vertical="center"/>
    </xf>
    <xf numFmtId="0" fontId="4" fillId="34" borderId="13" xfId="0" applyFont="1" applyFill="1" applyBorder="1" applyAlignment="1">
      <alignment horizontal="center" vertical="center"/>
    </xf>
    <xf numFmtId="0" fontId="6" fillId="33" borderId="12" xfId="0" applyFont="1" applyFill="1" applyBorder="1" applyAlignment="1">
      <alignment horizontal="left" vertical="center"/>
    </xf>
    <xf numFmtId="0" fontId="7" fillId="35" borderId="14" xfId="0" applyFont="1" applyFill="1" applyBorder="1" applyAlignment="1">
      <alignment horizontal="center" vertical="center"/>
    </xf>
    <xf numFmtId="0" fontId="8" fillId="35" borderId="14" xfId="0" applyFont="1" applyFill="1" applyBorder="1" applyAlignment="1">
      <alignment horizontal="center" vertical="center"/>
    </xf>
    <xf numFmtId="0" fontId="5" fillId="35" borderId="14" xfId="0" applyFont="1" applyFill="1" applyBorder="1" applyAlignment="1">
      <alignment vertical="center"/>
    </xf>
    <xf numFmtId="0" fontId="0" fillId="33" borderId="12" xfId="0" applyFont="1" applyFill="1" applyBorder="1" applyAlignment="1">
      <alignment/>
    </xf>
    <xf numFmtId="0" fontId="0" fillId="33" borderId="15" xfId="0" applyFont="1" applyFill="1" applyBorder="1" applyAlignment="1">
      <alignment/>
    </xf>
    <xf numFmtId="0" fontId="6" fillId="35" borderId="16" xfId="0" applyFont="1" applyFill="1" applyBorder="1" applyAlignment="1">
      <alignment horizontal="center" vertical="center"/>
    </xf>
    <xf numFmtId="0" fontId="6" fillId="35" borderId="17" xfId="0" applyFont="1" applyFill="1" applyBorder="1" applyAlignment="1">
      <alignment horizontal="center"/>
    </xf>
    <xf numFmtId="164" fontId="6" fillId="35" borderId="17" xfId="0" applyNumberFormat="1" applyFont="1" applyFill="1" applyBorder="1" applyAlignment="1">
      <alignment horizontal="center"/>
    </xf>
    <xf numFmtId="164" fontId="6" fillId="35" borderId="18" xfId="0" applyNumberFormat="1" applyFont="1" applyFill="1" applyBorder="1" applyAlignment="1">
      <alignment horizontal="center"/>
    </xf>
    <xf numFmtId="0" fontId="12" fillId="35" borderId="15" xfId="0" applyFont="1" applyFill="1" applyBorder="1" applyAlignment="1">
      <alignment horizontal="center"/>
    </xf>
    <xf numFmtId="0" fontId="6" fillId="35" borderId="15" xfId="0" applyFont="1" applyFill="1" applyBorder="1" applyAlignment="1">
      <alignment horizontal="center"/>
    </xf>
    <xf numFmtId="4" fontId="6" fillId="35" borderId="15" xfId="0" applyNumberFormat="1" applyFont="1" applyFill="1" applyBorder="1" applyAlignment="1">
      <alignment/>
    </xf>
    <xf numFmtId="0" fontId="6" fillId="35" borderId="17" xfId="0" applyFont="1" applyFill="1" applyBorder="1" applyAlignment="1">
      <alignment horizontal="center" vertical="center"/>
    </xf>
    <xf numFmtId="165" fontId="0" fillId="33" borderId="15" xfId="0" applyNumberFormat="1" applyFont="1" applyFill="1" applyBorder="1" applyAlignment="1">
      <alignment/>
    </xf>
    <xf numFmtId="165" fontId="0" fillId="33" borderId="15" xfId="0" applyNumberFormat="1" applyFont="1" applyFill="1" applyBorder="1" applyAlignment="1">
      <alignment/>
    </xf>
    <xf numFmtId="165" fontId="0" fillId="33" borderId="19" xfId="0" applyNumberFormat="1" applyFont="1" applyFill="1" applyBorder="1" applyAlignment="1">
      <alignment/>
    </xf>
    <xf numFmtId="4" fontId="0" fillId="33" borderId="15" xfId="0" applyNumberFormat="1" applyFont="1" applyFill="1" applyBorder="1" applyAlignment="1">
      <alignment/>
    </xf>
    <xf numFmtId="166" fontId="0" fillId="33" borderId="15" xfId="0" applyNumberFormat="1" applyFont="1" applyFill="1" applyBorder="1" applyAlignment="1">
      <alignment/>
    </xf>
    <xf numFmtId="0" fontId="9" fillId="33" borderId="12" xfId="0" applyFont="1" applyFill="1" applyBorder="1" applyAlignment="1">
      <alignment/>
    </xf>
    <xf numFmtId="0" fontId="6" fillId="35" borderId="16" xfId="0" applyFont="1" applyFill="1" applyBorder="1" applyAlignment="1">
      <alignment horizontal="center"/>
    </xf>
    <xf numFmtId="165" fontId="6" fillId="35" borderId="17" xfId="0" applyNumberFormat="1" applyFont="1" applyFill="1" applyBorder="1" applyAlignment="1">
      <alignment/>
    </xf>
    <xf numFmtId="165" fontId="6" fillId="35" borderId="17" xfId="0" applyNumberFormat="1" applyFont="1" applyFill="1" applyBorder="1" applyAlignment="1">
      <alignment/>
    </xf>
    <xf numFmtId="165" fontId="6" fillId="35" borderId="18" xfId="0" applyNumberFormat="1" applyFont="1" applyFill="1" applyBorder="1" applyAlignment="1">
      <alignment/>
    </xf>
    <xf numFmtId="0" fontId="0" fillId="33" borderId="10" xfId="0" applyFont="1" applyFill="1" applyBorder="1" applyAlignment="1">
      <alignment/>
    </xf>
    <xf numFmtId="0" fontId="6" fillId="33" borderId="12" xfId="0" applyFont="1" applyFill="1" applyBorder="1" applyAlignment="1">
      <alignment horizontal="center"/>
    </xf>
    <xf numFmtId="166" fontId="6" fillId="35" borderId="17" xfId="0" applyNumberFormat="1" applyFont="1" applyFill="1" applyBorder="1" applyAlignment="1">
      <alignment horizontal="center"/>
    </xf>
    <xf numFmtId="0" fontId="6" fillId="33" borderId="15" xfId="0" applyFont="1" applyFill="1" applyBorder="1" applyAlignment="1">
      <alignment/>
    </xf>
    <xf numFmtId="0" fontId="6" fillId="35" borderId="20" xfId="0" applyFont="1" applyFill="1" applyBorder="1" applyAlignment="1">
      <alignment horizontal="center"/>
    </xf>
    <xf numFmtId="4" fontId="0" fillId="33" borderId="19" xfId="0" applyNumberFormat="1" applyFont="1" applyFill="1" applyBorder="1" applyAlignment="1">
      <alignment/>
    </xf>
    <xf numFmtId="0" fontId="0" fillId="33" borderId="21" xfId="0" applyFont="1" applyFill="1" applyBorder="1" applyAlignment="1">
      <alignment/>
    </xf>
    <xf numFmtId="0" fontId="0" fillId="33" borderId="21" xfId="0" applyFont="1" applyFill="1" applyBorder="1" applyAlignment="1">
      <alignment/>
    </xf>
    <xf numFmtId="0" fontId="17" fillId="33" borderId="0" xfId="0" applyFont="1" applyFill="1" applyBorder="1" applyAlignment="1">
      <alignment/>
    </xf>
    <xf numFmtId="0" fontId="0" fillId="0" borderId="0" xfId="0" applyFont="1" applyBorder="1" applyAlignment="1">
      <alignment horizontal="center"/>
    </xf>
    <xf numFmtId="4" fontId="0" fillId="0" borderId="0" xfId="0" applyNumberFormat="1" applyFont="1" applyBorder="1" applyAlignment="1">
      <alignment/>
    </xf>
    <xf numFmtId="169" fontId="0" fillId="0" borderId="0" xfId="0" applyNumberFormat="1" applyFont="1" applyBorder="1" applyAlignment="1">
      <alignment/>
    </xf>
    <xf numFmtId="0" fontId="0" fillId="0" borderId="0" xfId="0" applyFont="1" applyBorder="1" applyAlignment="1">
      <alignment horizontal="right"/>
    </xf>
    <xf numFmtId="0" fontId="17" fillId="0" borderId="0" xfId="0" applyFont="1" applyFill="1" applyBorder="1" applyAlignment="1">
      <alignment/>
    </xf>
    <xf numFmtId="0" fontId="17" fillId="0" borderId="0" xfId="0" applyFont="1" applyBorder="1" applyAlignment="1">
      <alignment horizontal="center"/>
    </xf>
    <xf numFmtId="4" fontId="17" fillId="0" borderId="0" xfId="0" applyNumberFormat="1" applyFont="1" applyBorder="1" applyAlignment="1">
      <alignment horizontal="center"/>
    </xf>
    <xf numFmtId="169" fontId="17" fillId="0" borderId="0" xfId="0" applyNumberFormat="1" applyFont="1" applyBorder="1" applyAlignment="1">
      <alignment horizontal="center"/>
    </xf>
    <xf numFmtId="0" fontId="17" fillId="0" borderId="0" xfId="0" applyFont="1" applyBorder="1" applyAlignment="1">
      <alignment/>
    </xf>
    <xf numFmtId="0" fontId="18" fillId="33" borderId="0" xfId="0" applyFont="1" applyFill="1" applyBorder="1" applyAlignment="1">
      <alignment/>
    </xf>
    <xf numFmtId="4" fontId="0" fillId="33" borderId="0" xfId="0" applyNumberFormat="1" applyFont="1" applyFill="1" applyBorder="1" applyAlignment="1">
      <alignment/>
    </xf>
    <xf numFmtId="4" fontId="0" fillId="33" borderId="0" xfId="0" applyNumberFormat="1" applyFont="1" applyFill="1" applyBorder="1" applyAlignment="1">
      <alignment horizontal="right"/>
    </xf>
    <xf numFmtId="0" fontId="20" fillId="33" borderId="0" xfId="0" applyFont="1" applyFill="1" applyBorder="1" applyAlignment="1">
      <alignment horizontal="left"/>
    </xf>
    <xf numFmtId="0" fontId="21" fillId="33" borderId="0" xfId="0" applyFont="1" applyFill="1" applyBorder="1" applyAlignment="1">
      <alignment/>
    </xf>
    <xf numFmtId="168" fontId="20" fillId="33" borderId="0" xfId="0" applyNumberFormat="1" applyFont="1" applyFill="1" applyBorder="1" applyAlignment="1">
      <alignment/>
    </xf>
    <xf numFmtId="168" fontId="22" fillId="33" borderId="0" xfId="0" applyNumberFormat="1" applyFont="1" applyFill="1" applyBorder="1" applyAlignment="1">
      <alignment horizontal="left"/>
    </xf>
    <xf numFmtId="0" fontId="0" fillId="33" borderId="0" xfId="0" applyFill="1" applyAlignment="1">
      <alignment/>
    </xf>
    <xf numFmtId="168" fontId="6" fillId="33" borderId="0" xfId="0" applyNumberFormat="1" applyFont="1" applyFill="1" applyBorder="1" applyAlignment="1">
      <alignment/>
    </xf>
    <xf numFmtId="170" fontId="23" fillId="33" borderId="0" xfId="0" applyNumberFormat="1" applyFont="1" applyFill="1" applyBorder="1" applyAlignment="1">
      <alignment/>
    </xf>
    <xf numFmtId="4" fontId="23" fillId="33" borderId="0" xfId="0" applyNumberFormat="1" applyFont="1" applyFill="1" applyBorder="1" applyAlignment="1">
      <alignment/>
    </xf>
    <xf numFmtId="4" fontId="23" fillId="33" borderId="0" xfId="0" applyNumberFormat="1" applyFont="1" applyFill="1" applyBorder="1" applyAlignment="1">
      <alignment horizontal="right"/>
    </xf>
    <xf numFmtId="0" fontId="9" fillId="34" borderId="15" xfId="0" applyFont="1" applyFill="1" applyBorder="1" applyAlignment="1">
      <alignment horizontal="center"/>
    </xf>
    <xf numFmtId="168" fontId="9" fillId="34" borderId="15" xfId="0" applyNumberFormat="1" applyFont="1" applyFill="1" applyBorder="1" applyAlignment="1">
      <alignment horizontal="center"/>
    </xf>
    <xf numFmtId="168" fontId="24" fillId="34" borderId="15" xfId="0" applyNumberFormat="1" applyFont="1" applyFill="1" applyBorder="1" applyAlignment="1">
      <alignment horizontal="left"/>
    </xf>
    <xf numFmtId="0" fontId="25" fillId="34" borderId="15" xfId="0" applyFont="1" applyFill="1" applyBorder="1" applyAlignment="1">
      <alignment horizontal="center"/>
    </xf>
    <xf numFmtId="170" fontId="26" fillId="34" borderId="15" xfId="0" applyNumberFormat="1" applyFont="1" applyFill="1" applyBorder="1" applyAlignment="1">
      <alignment horizontal="center"/>
    </xf>
    <xf numFmtId="4" fontId="26" fillId="34" borderId="15" xfId="0" applyNumberFormat="1" applyFont="1" applyFill="1" applyBorder="1" applyAlignment="1">
      <alignment horizontal="center"/>
    </xf>
    <xf numFmtId="0" fontId="0" fillId="33" borderId="0" xfId="0" applyFont="1" applyFill="1" applyBorder="1" applyAlignment="1">
      <alignment vertical="center"/>
    </xf>
    <xf numFmtId="0" fontId="17" fillId="34" borderId="17" xfId="0" applyFont="1" applyFill="1" applyBorder="1" applyAlignment="1">
      <alignment horizontal="center" vertical="center"/>
    </xf>
    <xf numFmtId="0" fontId="17" fillId="34" borderId="17" xfId="0" applyFont="1" applyFill="1" applyBorder="1" applyAlignment="1">
      <alignment vertical="center"/>
    </xf>
    <xf numFmtId="0" fontId="17" fillId="34" borderId="17" xfId="0" applyFont="1" applyFill="1" applyBorder="1" applyAlignment="1">
      <alignment horizontal="center" vertical="center" wrapText="1"/>
    </xf>
    <xf numFmtId="4" fontId="17" fillId="34" borderId="17" xfId="0" applyNumberFormat="1" applyFont="1" applyFill="1" applyBorder="1" applyAlignment="1">
      <alignment horizontal="center" vertical="center"/>
    </xf>
    <xf numFmtId="0" fontId="0" fillId="0" borderId="0" xfId="0" applyFont="1" applyBorder="1" applyAlignment="1">
      <alignment vertical="center"/>
    </xf>
    <xf numFmtId="0" fontId="9" fillId="33" borderId="17" xfId="0" applyFont="1" applyFill="1" applyBorder="1" applyAlignment="1">
      <alignment/>
    </xf>
    <xf numFmtId="168" fontId="14" fillId="33" borderId="17" xfId="0" applyNumberFormat="1" applyFont="1" applyFill="1" applyBorder="1" applyAlignment="1">
      <alignment horizontal="center"/>
    </xf>
    <xf numFmtId="168" fontId="27" fillId="33" borderId="17" xfId="0" applyNumberFormat="1" applyFont="1" applyFill="1" applyBorder="1" applyAlignment="1">
      <alignment/>
    </xf>
    <xf numFmtId="0" fontId="25" fillId="33" borderId="17" xfId="0" applyFont="1" applyFill="1" applyBorder="1" applyAlignment="1">
      <alignment/>
    </xf>
    <xf numFmtId="170" fontId="14" fillId="36" borderId="17" xfId="0" applyNumberFormat="1" applyFont="1" applyFill="1" applyBorder="1" applyAlignment="1">
      <alignment/>
    </xf>
    <xf numFmtId="4" fontId="14" fillId="36" borderId="17" xfId="0" applyNumberFormat="1" applyFont="1" applyFill="1" applyBorder="1" applyAlignment="1">
      <alignment/>
    </xf>
    <xf numFmtId="4" fontId="14" fillId="36" borderId="17" xfId="0" applyNumberFormat="1" applyFont="1" applyFill="1" applyBorder="1" applyAlignment="1">
      <alignment horizontal="right"/>
    </xf>
    <xf numFmtId="0" fontId="0" fillId="33" borderId="0" xfId="0" applyFont="1" applyFill="1" applyBorder="1" applyAlignment="1">
      <alignment horizontal="center"/>
    </xf>
    <xf numFmtId="0" fontId="14" fillId="36" borderId="17" xfId="0" applyFont="1" applyFill="1" applyBorder="1" applyAlignment="1">
      <alignment horizontal="right" vertical="top"/>
    </xf>
    <xf numFmtId="0" fontId="28" fillId="36" borderId="17" xfId="0" applyFont="1" applyFill="1" applyBorder="1" applyAlignment="1">
      <alignment vertical="top"/>
    </xf>
    <xf numFmtId="0" fontId="14" fillId="36" borderId="17" xfId="0" applyFont="1" applyFill="1" applyBorder="1" applyAlignment="1">
      <alignment horizontal="center" vertical="top"/>
    </xf>
    <xf numFmtId="0" fontId="14" fillId="36" borderId="17" xfId="0" applyFont="1" applyFill="1" applyBorder="1" applyAlignment="1">
      <alignment vertical="top"/>
    </xf>
    <xf numFmtId="0" fontId="14" fillId="36" borderId="17" xfId="0" applyFont="1" applyFill="1" applyBorder="1" applyAlignment="1">
      <alignment vertical="top" wrapText="1"/>
    </xf>
    <xf numFmtId="170" fontId="14" fillId="36" borderId="17" xfId="0" applyNumberFormat="1" applyFont="1" applyFill="1" applyBorder="1" applyAlignment="1">
      <alignment vertical="top"/>
    </xf>
    <xf numFmtId="4" fontId="14" fillId="36" borderId="17" xfId="0" applyNumberFormat="1" applyFont="1" applyFill="1" applyBorder="1" applyAlignment="1">
      <alignment vertical="top"/>
    </xf>
    <xf numFmtId="169" fontId="14" fillId="36" borderId="17" xfId="0" applyNumberFormat="1" applyFont="1" applyFill="1" applyBorder="1" applyAlignment="1">
      <alignment vertical="top"/>
    </xf>
    <xf numFmtId="4" fontId="14" fillId="36" borderId="17" xfId="0" applyNumberFormat="1" applyFont="1" applyFill="1" applyBorder="1" applyAlignment="1">
      <alignment horizontal="right" vertical="top"/>
    </xf>
    <xf numFmtId="0" fontId="0" fillId="33" borderId="0" xfId="0" applyFont="1" applyFill="1" applyBorder="1" applyAlignment="1">
      <alignment vertical="top"/>
    </xf>
    <xf numFmtId="0" fontId="14" fillId="33" borderId="0" xfId="0" applyFont="1" applyFill="1" applyBorder="1" applyAlignment="1">
      <alignment vertical="top"/>
    </xf>
    <xf numFmtId="0" fontId="14" fillId="37" borderId="17" xfId="0" applyFont="1" applyFill="1" applyBorder="1" applyAlignment="1">
      <alignment horizontal="right" vertical="top"/>
    </xf>
    <xf numFmtId="0" fontId="14" fillId="37" borderId="17" xfId="0" applyFont="1" applyFill="1" applyBorder="1" applyAlignment="1">
      <alignment horizontal="center" vertical="top"/>
    </xf>
    <xf numFmtId="0" fontId="14" fillId="37" borderId="17" xfId="0" applyFont="1" applyFill="1" applyBorder="1" applyAlignment="1">
      <alignment vertical="top"/>
    </xf>
    <xf numFmtId="0" fontId="14" fillId="37" borderId="17" xfId="0" applyFont="1" applyFill="1" applyBorder="1" applyAlignment="1">
      <alignment vertical="top" wrapText="1"/>
    </xf>
    <xf numFmtId="164" fontId="14" fillId="37" borderId="17" xfId="0" applyNumberFormat="1" applyFont="1" applyFill="1" applyBorder="1" applyAlignment="1">
      <alignment vertical="top"/>
    </xf>
    <xf numFmtId="4" fontId="14" fillId="37" borderId="17" xfId="0" applyNumberFormat="1" applyFont="1" applyFill="1" applyBorder="1" applyAlignment="1">
      <alignment vertical="top"/>
    </xf>
    <xf numFmtId="169" fontId="14" fillId="37" borderId="17" xfId="0" applyNumberFormat="1" applyFont="1" applyFill="1" applyBorder="1" applyAlignment="1">
      <alignment vertical="top"/>
    </xf>
    <xf numFmtId="4" fontId="14" fillId="37" borderId="17" xfId="0" applyNumberFormat="1" applyFont="1" applyFill="1" applyBorder="1" applyAlignment="1">
      <alignment horizontal="right" vertical="top"/>
    </xf>
    <xf numFmtId="0" fontId="17" fillId="33" borderId="0" xfId="0" applyFont="1" applyFill="1" applyBorder="1" applyAlignment="1">
      <alignment vertical="top"/>
    </xf>
    <xf numFmtId="0" fontId="29" fillId="33" borderId="0" xfId="0" applyFont="1" applyFill="1" applyBorder="1" applyAlignment="1">
      <alignment vertical="top" wrapText="1"/>
    </xf>
    <xf numFmtId="0" fontId="17" fillId="33" borderId="0" xfId="0" applyFont="1" applyFill="1" applyBorder="1" applyAlignment="1">
      <alignment horizontal="center" vertical="top"/>
    </xf>
    <xf numFmtId="4" fontId="17" fillId="33" borderId="0" xfId="0" applyNumberFormat="1" applyFont="1" applyFill="1" applyBorder="1" applyAlignment="1">
      <alignment vertical="top"/>
    </xf>
    <xf numFmtId="169" fontId="17" fillId="33" borderId="0" xfId="0" applyNumberFormat="1" applyFont="1" applyFill="1" applyBorder="1" applyAlignment="1">
      <alignment vertical="top"/>
    </xf>
    <xf numFmtId="0" fontId="17" fillId="33" borderId="0" xfId="0" applyFont="1" applyFill="1" applyBorder="1" applyAlignment="1">
      <alignment horizontal="right" vertical="top"/>
    </xf>
    <xf numFmtId="0" fontId="17" fillId="0" borderId="0" xfId="0" applyFont="1" applyBorder="1" applyAlignment="1">
      <alignment vertical="top"/>
    </xf>
    <xf numFmtId="0" fontId="30" fillId="33" borderId="0" xfId="0" applyFont="1" applyFill="1" applyBorder="1" applyAlignment="1">
      <alignment vertical="top"/>
    </xf>
    <xf numFmtId="0" fontId="30" fillId="35" borderId="0" xfId="0" applyFont="1" applyFill="1" applyBorder="1" applyAlignment="1">
      <alignment horizontal="right" vertical="top"/>
    </xf>
    <xf numFmtId="0" fontId="30" fillId="35" borderId="0" xfId="0" applyFont="1" applyFill="1" applyBorder="1" applyAlignment="1">
      <alignment horizontal="center" vertical="top"/>
    </xf>
    <xf numFmtId="0" fontId="5" fillId="35" borderId="0" xfId="0" applyFont="1" applyFill="1" applyBorder="1" applyAlignment="1">
      <alignment vertical="top"/>
    </xf>
    <xf numFmtId="0" fontId="30" fillId="35" borderId="0" xfId="0" applyFont="1" applyFill="1" applyBorder="1" applyAlignment="1">
      <alignment vertical="top"/>
    </xf>
    <xf numFmtId="0" fontId="30" fillId="35" borderId="0" xfId="0" applyFont="1" applyFill="1" applyBorder="1" applyAlignment="1">
      <alignment vertical="top" wrapText="1"/>
    </xf>
    <xf numFmtId="164" fontId="30" fillId="35" borderId="0" xfId="0" applyNumberFormat="1" applyFont="1" applyFill="1" applyBorder="1" applyAlignment="1">
      <alignment vertical="top"/>
    </xf>
    <xf numFmtId="4" fontId="30" fillId="35" borderId="0" xfId="0" applyNumberFormat="1" applyFont="1" applyFill="1" applyBorder="1" applyAlignment="1">
      <alignment vertical="top"/>
    </xf>
    <xf numFmtId="169" fontId="30" fillId="35" borderId="0" xfId="0" applyNumberFormat="1" applyFont="1" applyFill="1" applyBorder="1" applyAlignment="1">
      <alignment vertical="top"/>
    </xf>
    <xf numFmtId="4" fontId="30" fillId="35" borderId="0" xfId="0" applyNumberFormat="1" applyFont="1" applyFill="1" applyBorder="1" applyAlignment="1">
      <alignment horizontal="right" vertical="top"/>
    </xf>
    <xf numFmtId="0" fontId="9" fillId="33" borderId="15" xfId="0" applyFont="1" applyFill="1" applyBorder="1" applyAlignment="1">
      <alignment horizontal="center" vertical="top"/>
    </xf>
    <xf numFmtId="0" fontId="6" fillId="33" borderId="15" xfId="0" applyFont="1" applyFill="1" applyBorder="1" applyAlignment="1">
      <alignment horizontal="center" vertical="top"/>
    </xf>
    <xf numFmtId="0" fontId="6" fillId="33" borderId="15" xfId="0" applyFont="1" applyFill="1" applyBorder="1" applyAlignment="1">
      <alignment vertical="top"/>
    </xf>
    <xf numFmtId="0" fontId="0" fillId="33" borderId="15" xfId="0" applyFont="1" applyFill="1" applyBorder="1" applyAlignment="1">
      <alignment vertical="top" wrapText="1"/>
    </xf>
    <xf numFmtId="169" fontId="0" fillId="33" borderId="15" xfId="0" applyNumberFormat="1" applyFont="1" applyFill="1" applyBorder="1" applyAlignment="1">
      <alignment vertical="top"/>
    </xf>
    <xf numFmtId="0" fontId="0" fillId="33" borderId="15" xfId="0" applyFont="1" applyFill="1" applyBorder="1" applyAlignment="1">
      <alignment horizontal="center" vertical="top"/>
    </xf>
    <xf numFmtId="4" fontId="0" fillId="33" borderId="15" xfId="0" applyNumberFormat="1" applyFont="1" applyFill="1" applyBorder="1" applyAlignment="1">
      <alignment vertical="top"/>
    </xf>
    <xf numFmtId="167" fontId="6" fillId="33" borderId="15" xfId="0" applyNumberFormat="1" applyFont="1" applyFill="1" applyBorder="1" applyAlignment="1">
      <alignment vertical="top"/>
    </xf>
    <xf numFmtId="171" fontId="9" fillId="33" borderId="15" xfId="0" applyNumberFormat="1" applyFont="1" applyFill="1" applyBorder="1" applyAlignment="1">
      <alignment vertical="top"/>
    </xf>
    <xf numFmtId="171" fontId="0" fillId="33" borderId="15" xfId="0" applyNumberFormat="1" applyFont="1" applyFill="1" applyBorder="1" applyAlignment="1">
      <alignment vertical="top"/>
    </xf>
    <xf numFmtId="172" fontId="0" fillId="33" borderId="15" xfId="0" applyNumberFormat="1" applyFont="1" applyFill="1" applyBorder="1" applyAlignment="1">
      <alignment vertical="top"/>
    </xf>
    <xf numFmtId="166" fontId="9" fillId="33" borderId="15" xfId="0" applyNumberFormat="1" applyFont="1" applyFill="1" applyBorder="1" applyAlignment="1">
      <alignment horizontal="right" vertical="top"/>
    </xf>
    <xf numFmtId="171" fontId="9" fillId="33" borderId="15" xfId="0" applyNumberFormat="1" applyFont="1" applyFill="1" applyBorder="1" applyAlignment="1">
      <alignment horizontal="right" vertical="top"/>
    </xf>
    <xf numFmtId="173" fontId="0" fillId="33" borderId="0" xfId="0" applyNumberFormat="1" applyFont="1" applyFill="1" applyBorder="1" applyAlignment="1">
      <alignment horizontal="right" vertical="top"/>
    </xf>
    <xf numFmtId="0" fontId="31" fillId="33" borderId="0" xfId="0" applyFont="1" applyFill="1" applyBorder="1" applyAlignment="1">
      <alignment/>
    </xf>
    <xf numFmtId="169" fontId="31" fillId="33" borderId="0" xfId="0" applyNumberFormat="1" applyFont="1" applyFill="1" applyBorder="1" applyAlignment="1">
      <alignment horizontal="right"/>
    </xf>
    <xf numFmtId="0" fontId="31" fillId="33" borderId="0" xfId="0" applyFont="1" applyFill="1" applyBorder="1" applyAlignment="1">
      <alignment horizontal="center"/>
    </xf>
    <xf numFmtId="4" fontId="31" fillId="33" borderId="0" xfId="0" applyNumberFormat="1" applyFont="1" applyFill="1" applyBorder="1" applyAlignment="1">
      <alignment/>
    </xf>
    <xf numFmtId="0" fontId="31" fillId="33" borderId="0" xfId="0" applyFont="1" applyFill="1" applyBorder="1" applyAlignment="1">
      <alignment horizontal="right"/>
    </xf>
    <xf numFmtId="0" fontId="0" fillId="33" borderId="15" xfId="0" applyFill="1" applyBorder="1" applyAlignment="1">
      <alignment vertical="top" wrapText="1"/>
    </xf>
    <xf numFmtId="0" fontId="17" fillId="33" borderId="0" xfId="0" applyFont="1" applyFill="1" applyBorder="1" applyAlignment="1">
      <alignment/>
    </xf>
    <xf numFmtId="0" fontId="15" fillId="34" borderId="13" xfId="0" applyFont="1" applyFill="1" applyBorder="1" applyAlignment="1">
      <alignment horizontal="center" vertical="center"/>
    </xf>
    <xf numFmtId="0" fontId="12" fillId="34" borderId="22" xfId="0" applyFont="1" applyFill="1" applyBorder="1" applyAlignment="1">
      <alignment horizontal="center"/>
    </xf>
    <xf numFmtId="167" fontId="16" fillId="35" borderId="11" xfId="0" applyNumberFormat="1" applyFont="1" applyFill="1" applyBorder="1" applyAlignment="1">
      <alignment horizontal="center" vertical="center"/>
    </xf>
    <xf numFmtId="0" fontId="6" fillId="35" borderId="23" xfId="0" applyFont="1" applyFill="1" applyBorder="1" applyAlignment="1">
      <alignment horizontal="center"/>
    </xf>
    <xf numFmtId="0" fontId="0" fillId="33" borderId="15" xfId="0" applyFont="1" applyFill="1" applyBorder="1" applyAlignment="1">
      <alignment/>
    </xf>
    <xf numFmtId="164" fontId="0" fillId="33" borderId="15" xfId="0" applyNumberFormat="1" applyFont="1" applyFill="1" applyBorder="1" applyAlignment="1">
      <alignment horizontal="center"/>
    </xf>
    <xf numFmtId="164" fontId="0" fillId="33" borderId="19" xfId="0" applyNumberFormat="1" applyFont="1" applyFill="1" applyBorder="1" applyAlignment="1">
      <alignment horizontal="center"/>
    </xf>
    <xf numFmtId="167" fontId="0" fillId="33" borderId="15" xfId="0" applyNumberFormat="1" applyFont="1" applyFill="1" applyBorder="1" applyAlignment="1">
      <alignment horizontal="center"/>
    </xf>
    <xf numFmtId="0" fontId="6" fillId="34" borderId="13" xfId="0" applyFont="1" applyFill="1" applyBorder="1" applyAlignment="1">
      <alignment horizontal="center"/>
    </xf>
    <xf numFmtId="0" fontId="6" fillId="35" borderId="17" xfId="0" applyFont="1" applyFill="1" applyBorder="1" applyAlignment="1">
      <alignment horizontal="left" vertical="center"/>
    </xf>
    <xf numFmtId="167" fontId="6" fillId="35" borderId="0" xfId="0" applyNumberFormat="1" applyFont="1" applyFill="1" applyBorder="1" applyAlignment="1">
      <alignment horizontal="center" vertical="center"/>
    </xf>
    <xf numFmtId="167" fontId="14" fillId="35" borderId="18" xfId="0" applyNumberFormat="1" applyFont="1" applyFill="1" applyBorder="1" applyAlignment="1">
      <alignment horizontal="center" vertical="center"/>
    </xf>
    <xf numFmtId="0" fontId="6" fillId="35" borderId="15" xfId="0" applyFont="1" applyFill="1" applyBorder="1" applyAlignment="1">
      <alignment horizontal="center" vertical="center"/>
    </xf>
    <xf numFmtId="168" fontId="6" fillId="35" borderId="15" xfId="0" applyNumberFormat="1" applyFont="1" applyFill="1" applyBorder="1" applyAlignment="1">
      <alignment horizontal="center" vertical="center"/>
    </xf>
    <xf numFmtId="167" fontId="9" fillId="33" borderId="15" xfId="0" applyNumberFormat="1" applyFont="1" applyFill="1" applyBorder="1" applyAlignment="1">
      <alignment horizontal="center"/>
    </xf>
    <xf numFmtId="0" fontId="6" fillId="34" borderId="15" xfId="0" applyFont="1" applyFill="1" applyBorder="1" applyAlignment="1">
      <alignment horizontal="center"/>
    </xf>
    <xf numFmtId="2" fontId="6" fillId="35" borderId="17" xfId="0" applyNumberFormat="1" applyFont="1" applyFill="1" applyBorder="1" applyAlignment="1">
      <alignment horizontal="center"/>
    </xf>
    <xf numFmtId="4" fontId="6" fillId="35" borderId="18" xfId="0" applyNumberFormat="1" applyFont="1" applyFill="1" applyBorder="1" applyAlignment="1">
      <alignment horizontal="center"/>
    </xf>
    <xf numFmtId="0" fontId="12" fillId="35" borderId="15" xfId="0" applyFont="1" applyFill="1" applyBorder="1" applyAlignment="1">
      <alignment horizontal="center"/>
    </xf>
    <xf numFmtId="4" fontId="6" fillId="35" borderId="15" xfId="0" applyNumberFormat="1" applyFont="1" applyFill="1" applyBorder="1" applyAlignment="1">
      <alignment horizontal="center"/>
    </xf>
    <xf numFmtId="0" fontId="6" fillId="33" borderId="17" xfId="0" applyFont="1" applyFill="1" applyBorder="1" applyAlignment="1">
      <alignment/>
    </xf>
    <xf numFmtId="167" fontId="6" fillId="33" borderId="24" xfId="0" applyNumberFormat="1" applyFont="1" applyFill="1" applyBorder="1" applyAlignment="1">
      <alignment horizontal="center"/>
    </xf>
    <xf numFmtId="0" fontId="13" fillId="33" borderId="15" xfId="0" applyFont="1" applyFill="1" applyBorder="1" applyAlignment="1">
      <alignment/>
    </xf>
    <xf numFmtId="0" fontId="6" fillId="35" borderId="17" xfId="0" applyFont="1" applyFill="1" applyBorder="1" applyAlignment="1">
      <alignment horizontal="left" vertical="center" wrapText="1"/>
    </xf>
    <xf numFmtId="167" fontId="6" fillId="35" borderId="24" xfId="0" applyNumberFormat="1" applyFont="1" applyFill="1" applyBorder="1" applyAlignment="1">
      <alignment horizontal="center" vertical="center"/>
    </xf>
    <xf numFmtId="0" fontId="6" fillId="35" borderId="15" xfId="0" applyFont="1" applyFill="1" applyBorder="1" applyAlignment="1">
      <alignment vertical="center"/>
    </xf>
    <xf numFmtId="167" fontId="6" fillId="35" borderId="15" xfId="0" applyNumberFormat="1" applyFont="1" applyFill="1" applyBorder="1" applyAlignment="1">
      <alignment horizontal="center" vertical="center"/>
    </xf>
    <xf numFmtId="0" fontId="12" fillId="33" borderId="17" xfId="0" applyFont="1" applyFill="1" applyBorder="1" applyAlignment="1">
      <alignment/>
    </xf>
    <xf numFmtId="167" fontId="14" fillId="33" borderId="25" xfId="0" applyNumberFormat="1" applyFont="1" applyFill="1" applyBorder="1" applyAlignment="1">
      <alignment horizontal="center"/>
    </xf>
    <xf numFmtId="0" fontId="12" fillId="34" borderId="13" xfId="0" applyFont="1" applyFill="1" applyBorder="1" applyAlignment="1">
      <alignment horizontal="center"/>
    </xf>
    <xf numFmtId="0" fontId="0" fillId="34" borderId="26" xfId="0" applyFont="1" applyFill="1" applyBorder="1" applyAlignment="1">
      <alignment horizontal="center"/>
    </xf>
    <xf numFmtId="0" fontId="0" fillId="33" borderId="15" xfId="0" applyFont="1" applyFill="1" applyBorder="1" applyAlignment="1">
      <alignment/>
    </xf>
    <xf numFmtId="0" fontId="10" fillId="33" borderId="15" xfId="0" applyFont="1" applyFill="1" applyBorder="1" applyAlignment="1">
      <alignment/>
    </xf>
    <xf numFmtId="49" fontId="0" fillId="33" borderId="15" xfId="0" applyNumberFormat="1" applyFont="1" applyFill="1" applyBorder="1" applyAlignment="1">
      <alignment/>
    </xf>
    <xf numFmtId="0" fontId="9" fillId="33" borderId="15" xfId="0" applyFont="1" applyFill="1" applyBorder="1" applyAlignment="1">
      <alignment/>
    </xf>
    <xf numFmtId="0" fontId="1" fillId="33" borderId="0" xfId="0" applyFont="1" applyFill="1" applyBorder="1" applyAlignment="1">
      <alignment horizontal="center" vertical="center"/>
    </xf>
    <xf numFmtId="0" fontId="3" fillId="34" borderId="13" xfId="0" applyFont="1" applyFill="1" applyBorder="1" applyAlignment="1">
      <alignment horizontal="left" vertical="center"/>
    </xf>
    <xf numFmtId="0" fontId="5" fillId="34" borderId="13" xfId="0" applyFont="1" applyFill="1" applyBorder="1" applyAlignment="1">
      <alignment horizontal="left" vertical="center"/>
    </xf>
    <xf numFmtId="0" fontId="8" fillId="35" borderId="14" xfId="0" applyFont="1" applyFill="1" applyBorder="1" applyAlignment="1">
      <alignment horizontal="center" vertical="center"/>
    </xf>
    <xf numFmtId="0" fontId="8" fillId="35" borderId="14" xfId="0" applyFont="1" applyFill="1" applyBorder="1" applyAlignment="1">
      <alignment vertical="center"/>
    </xf>
    <xf numFmtId="0" fontId="19" fillId="33" borderId="0" xfId="0" applyFont="1" applyFill="1" applyBorder="1" applyAlignment="1">
      <alignment horizontal="center"/>
    </xf>
    <xf numFmtId="168" fontId="20" fillId="33" borderId="0" xfId="0" applyNumberFormat="1" applyFont="1" applyFill="1" applyBorder="1" applyAlignment="1">
      <alignment horizontal="center"/>
    </xf>
    <xf numFmtId="168" fontId="22" fillId="33" borderId="0" xfId="0" applyNumberFormat="1" applyFont="1" applyFill="1" applyBorder="1" applyAlignment="1">
      <alignment/>
    </xf>
    <xf numFmtId="168" fontId="6" fillId="33" borderId="0" xfId="0" applyNumberFormat="1" applyFont="1" applyFill="1" applyBorder="1" applyAlignment="1">
      <alignment horizontal="center"/>
    </xf>
    <xf numFmtId="168" fontId="0" fillId="33" borderId="0" xfId="0" applyNumberFormat="1" applyFont="1" applyFill="1" applyBorder="1" applyAlignment="1">
      <alignment horizontal="center"/>
    </xf>
  </cellXfs>
  <cellStyles count="47">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Chybně"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Poznámka" xfId="46"/>
    <cellStyle name="Percent" xfId="47"/>
    <cellStyle name="Propojená buňka" xfId="48"/>
    <cellStyle name="Správně" xfId="49"/>
    <cellStyle name="Text upozornění" xfId="50"/>
    <cellStyle name="Vstup" xfId="51"/>
    <cellStyle name="Výpočet" xfId="52"/>
    <cellStyle name="Výstup" xfId="53"/>
    <cellStyle name="Vysvětlující text" xfId="54"/>
    <cellStyle name="Zvýraznění 1" xfId="55"/>
    <cellStyle name="Zvýraznění 2" xfId="56"/>
    <cellStyle name="Zvýraznění 3" xfId="57"/>
    <cellStyle name="Zvýraznění 4" xfId="58"/>
    <cellStyle name="Zvýraznění 5" xfId="59"/>
    <cellStyle name="Zvýraznění 6" xfId="60"/>
  </cellStyles>
  <dxfs count="1">
    <dxf>
      <font>
        <b val="0"/>
        <color indexed="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AE00"/>
      <rgbColor rgb="00000080"/>
      <rgbColor rgb="00808000"/>
      <rgbColor rgb="00800080"/>
      <rgbColor rgb="00008080"/>
      <rgbColor rgb="00C0C0C0"/>
      <rgbColor rgb="00808080"/>
      <rgbColor rgb="009999FF"/>
      <rgbColor rgb="00993366"/>
      <rgbColor rgb="00E6E6E6"/>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66"/>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B84700"/>
      <rgbColor rgb="00993366"/>
      <rgbColor rgb="00333399"/>
      <rgbColor rgb="004C4C4C"/>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s-urs.cz/" TargetMode="Externa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O38"/>
  <sheetViews>
    <sheetView zoomScalePageLayoutView="0" workbookViewId="0" topLeftCell="A1">
      <selection activeCell="D10" sqref="D10:E10"/>
    </sheetView>
  </sheetViews>
  <sheetFormatPr defaultColWidth="11.7109375" defaultRowHeight="12.75"/>
  <cols>
    <col min="1" max="1" width="1.421875" style="1" customWidth="1"/>
    <col min="2" max="11" width="12.421875" style="2" customWidth="1"/>
    <col min="12" max="12" width="15.8515625" style="2" customWidth="1"/>
    <col min="13" max="13" width="17.421875" style="2" customWidth="1"/>
    <col min="14" max="14" width="12.421875" style="2" customWidth="1"/>
    <col min="15" max="15" width="1.421875" style="2" customWidth="1"/>
    <col min="16" max="16384" width="11.7109375" style="2" customWidth="1"/>
  </cols>
  <sheetData>
    <row r="1" spans="1:15" ht="8.25" customHeight="1">
      <c r="A1" s="3"/>
      <c r="B1" s="4"/>
      <c r="C1" s="4"/>
      <c r="D1" s="4"/>
      <c r="E1" s="4"/>
      <c r="F1" s="4"/>
      <c r="G1" s="4"/>
      <c r="H1" s="4"/>
      <c r="I1" s="4"/>
      <c r="J1" s="4"/>
      <c r="K1" s="4"/>
      <c r="L1" s="4"/>
      <c r="M1" s="4"/>
      <c r="N1" s="4"/>
      <c r="O1" s="5"/>
    </row>
    <row r="2" spans="1:15" ht="24" customHeight="1">
      <c r="A2" s="6"/>
      <c r="B2" s="176" t="s">
        <v>0</v>
      </c>
      <c r="C2" s="176"/>
      <c r="D2" s="176"/>
      <c r="E2" s="176"/>
      <c r="F2" s="176"/>
      <c r="G2" s="176"/>
      <c r="H2" s="176"/>
      <c r="I2" s="176"/>
      <c r="J2" s="176"/>
      <c r="K2" s="176"/>
      <c r="L2" s="176"/>
      <c r="M2" s="176"/>
      <c r="N2" s="176"/>
      <c r="O2" s="7"/>
    </row>
    <row r="3" spans="1:15" ht="27" customHeight="1">
      <c r="A3" s="6"/>
      <c r="B3" s="176"/>
      <c r="C3" s="176"/>
      <c r="D3" s="176"/>
      <c r="E3" s="176"/>
      <c r="F3" s="176"/>
      <c r="G3" s="176"/>
      <c r="H3" s="176"/>
      <c r="I3" s="176"/>
      <c r="J3" s="176"/>
      <c r="K3" s="176"/>
      <c r="L3" s="176"/>
      <c r="M3" s="176"/>
      <c r="N3" s="176"/>
      <c r="O3" s="7"/>
    </row>
    <row r="4" spans="1:15" ht="24" customHeight="1">
      <c r="A4" s="6"/>
      <c r="B4" s="8" t="s">
        <v>1</v>
      </c>
      <c r="C4" s="177" t="s">
        <v>2</v>
      </c>
      <c r="D4" s="177"/>
      <c r="E4" s="177"/>
      <c r="F4" s="177"/>
      <c r="G4" s="177"/>
      <c r="H4" s="177"/>
      <c r="I4" s="9" t="s">
        <v>3</v>
      </c>
      <c r="J4" s="178"/>
      <c r="K4" s="178"/>
      <c r="L4" s="178"/>
      <c r="M4" s="178"/>
      <c r="N4" s="178"/>
      <c r="O4" s="10"/>
    </row>
    <row r="5" spans="1:15" ht="23.25" customHeight="1">
      <c r="A5" s="6"/>
      <c r="B5" s="11" t="s">
        <v>4</v>
      </c>
      <c r="C5" s="12"/>
      <c r="D5" s="179"/>
      <c r="E5" s="179"/>
      <c r="F5" s="13"/>
      <c r="G5" s="180"/>
      <c r="H5" s="180"/>
      <c r="I5" s="180"/>
      <c r="J5" s="180"/>
      <c r="K5" s="180"/>
      <c r="L5" s="180"/>
      <c r="M5" s="180"/>
      <c r="N5" s="180"/>
      <c r="O5" s="14"/>
    </row>
    <row r="6" spans="1:15" ht="15" customHeight="1">
      <c r="A6" s="6"/>
      <c r="B6" s="172" t="s">
        <v>5</v>
      </c>
      <c r="C6" s="172"/>
      <c r="D6" s="174" t="s">
        <v>6</v>
      </c>
      <c r="E6" s="174"/>
      <c r="F6" s="15" t="s">
        <v>7</v>
      </c>
      <c r="G6" s="172" t="s">
        <v>8</v>
      </c>
      <c r="H6" s="172"/>
      <c r="I6" s="172"/>
      <c r="J6" s="172"/>
      <c r="K6" s="172"/>
      <c r="L6" s="172"/>
      <c r="M6" s="172"/>
      <c r="N6" s="172"/>
      <c r="O6" s="14"/>
    </row>
    <row r="7" spans="1:15" ht="15" customHeight="1">
      <c r="A7" s="6"/>
      <c r="B7" s="172" t="s">
        <v>9</v>
      </c>
      <c r="C7" s="172"/>
      <c r="D7" s="174"/>
      <c r="E7" s="174"/>
      <c r="F7" s="15" t="s">
        <v>10</v>
      </c>
      <c r="G7" s="172" t="s">
        <v>11</v>
      </c>
      <c r="H7" s="172"/>
      <c r="I7" s="172"/>
      <c r="J7" s="172"/>
      <c r="K7" s="172"/>
      <c r="L7" s="172"/>
      <c r="M7" s="172"/>
      <c r="N7" s="172"/>
      <c r="O7" s="14"/>
    </row>
    <row r="8" spans="1:15" ht="15" customHeight="1">
      <c r="A8" s="6"/>
      <c r="B8" s="172" t="s">
        <v>12</v>
      </c>
      <c r="C8" s="172"/>
      <c r="D8" s="174" t="s">
        <v>13</v>
      </c>
      <c r="E8" s="174"/>
      <c r="F8" s="15" t="s">
        <v>14</v>
      </c>
      <c r="G8" s="175"/>
      <c r="H8" s="175"/>
      <c r="I8" s="175"/>
      <c r="J8" s="175"/>
      <c r="K8" s="175"/>
      <c r="L8" s="175"/>
      <c r="M8" s="175"/>
      <c r="N8" s="175"/>
      <c r="O8" s="14"/>
    </row>
    <row r="9" spans="1:15" ht="15" customHeight="1">
      <c r="A9" s="6"/>
      <c r="B9" s="172" t="s">
        <v>15</v>
      </c>
      <c r="C9" s="172"/>
      <c r="D9" s="174"/>
      <c r="E9" s="174"/>
      <c r="F9" s="15" t="s">
        <v>16</v>
      </c>
      <c r="G9" s="175" t="s">
        <v>17</v>
      </c>
      <c r="H9" s="175"/>
      <c r="I9" s="175"/>
      <c r="J9" s="175"/>
      <c r="K9" s="175"/>
      <c r="L9" s="175"/>
      <c r="M9" s="175"/>
      <c r="N9" s="175"/>
      <c r="O9" s="14"/>
    </row>
    <row r="10" spans="1:15" ht="15" customHeight="1">
      <c r="A10" s="6"/>
      <c r="B10" s="172" t="s">
        <v>18</v>
      </c>
      <c r="C10" s="172"/>
      <c r="D10" s="172"/>
      <c r="E10" s="172"/>
      <c r="F10" s="15" t="s">
        <v>19</v>
      </c>
      <c r="G10" s="175" t="s">
        <v>20</v>
      </c>
      <c r="H10" s="175"/>
      <c r="I10" s="175"/>
      <c r="J10" s="175"/>
      <c r="K10" s="175"/>
      <c r="L10" s="175"/>
      <c r="M10" s="175"/>
      <c r="N10" s="175"/>
      <c r="O10" s="14"/>
    </row>
    <row r="11" spans="1:15" ht="15" customHeight="1">
      <c r="A11" s="6"/>
      <c r="B11" s="172" t="s">
        <v>21</v>
      </c>
      <c r="C11" s="172"/>
      <c r="D11" s="145" t="s">
        <v>22</v>
      </c>
      <c r="E11" s="145"/>
      <c r="F11" s="15"/>
      <c r="G11" s="172" t="s">
        <v>23</v>
      </c>
      <c r="H11" s="172"/>
      <c r="I11" s="172"/>
      <c r="J11" s="172"/>
      <c r="K11" s="172"/>
      <c r="L11" s="172"/>
      <c r="M11" s="172"/>
      <c r="N11" s="172"/>
      <c r="O11" s="14"/>
    </row>
    <row r="12" spans="1:15" ht="15" customHeight="1">
      <c r="A12" s="6"/>
      <c r="B12" s="173" t="s">
        <v>24</v>
      </c>
      <c r="C12" s="173"/>
      <c r="D12" s="173" t="s">
        <v>25</v>
      </c>
      <c r="E12" s="173"/>
      <c r="F12" s="15" t="s">
        <v>26</v>
      </c>
      <c r="G12" s="172" t="s">
        <v>27</v>
      </c>
      <c r="H12" s="172"/>
      <c r="I12" s="172"/>
      <c r="J12" s="172"/>
      <c r="K12" s="172"/>
      <c r="L12" s="172"/>
      <c r="M12" s="172"/>
      <c r="N12" s="172"/>
      <c r="O12" s="14"/>
    </row>
    <row r="13" spans="1:15" ht="15" customHeight="1">
      <c r="A13" s="6"/>
      <c r="B13" s="170" t="s">
        <v>28</v>
      </c>
      <c r="C13" s="170"/>
      <c r="D13" s="170"/>
      <c r="E13" s="170"/>
      <c r="F13" s="170"/>
      <c r="G13" s="171" t="s">
        <v>29</v>
      </c>
      <c r="H13" s="171"/>
      <c r="I13" s="171"/>
      <c r="J13" s="171"/>
      <c r="K13" s="171"/>
      <c r="L13" s="149" t="s">
        <v>30</v>
      </c>
      <c r="M13" s="149"/>
      <c r="N13" s="149"/>
      <c r="O13" s="14"/>
    </row>
    <row r="14" spans="1:15" ht="15" customHeight="1">
      <c r="A14" s="6"/>
      <c r="B14" s="16" t="s">
        <v>31</v>
      </c>
      <c r="C14" s="17" t="s">
        <v>32</v>
      </c>
      <c r="D14" s="17" t="s">
        <v>33</v>
      </c>
      <c r="E14" s="18" t="s">
        <v>34</v>
      </c>
      <c r="F14" s="19" t="s">
        <v>35</v>
      </c>
      <c r="G14" s="159" t="s">
        <v>36</v>
      </c>
      <c r="H14" s="159"/>
      <c r="I14" s="159"/>
      <c r="J14" s="21" t="s">
        <v>37</v>
      </c>
      <c r="K14" s="22" t="s">
        <v>38</v>
      </c>
      <c r="L14" s="14"/>
      <c r="M14" s="3"/>
      <c r="N14" s="3"/>
      <c r="O14" s="14"/>
    </row>
    <row r="15" spans="1:15" ht="15" customHeight="1">
      <c r="A15" s="6"/>
      <c r="B15" s="23" t="s">
        <v>39</v>
      </c>
      <c r="C15" s="24">
        <f>SUMIF(Rozpočet!F9:F221,B15,Rozpočet!L9:L221)</f>
        <v>0</v>
      </c>
      <c r="D15" s="24">
        <f>SUMIF(Rozpočet!F9:F221,B15,Rozpočet!M9:M221)</f>
        <v>0</v>
      </c>
      <c r="E15" s="25">
        <f>SUMIF(Rozpočet!F9:F221,B15,Rozpočet!N9:N221)</f>
        <v>0</v>
      </c>
      <c r="F15" s="26">
        <f>SUMIF(Rozpočet!F9:F221,B15,Rozpočet!O9:O221)</f>
        <v>0</v>
      </c>
      <c r="G15" s="163"/>
      <c r="H15" s="163"/>
      <c r="I15" s="163"/>
      <c r="J15" s="27"/>
      <c r="K15" s="28"/>
      <c r="L15" s="14"/>
      <c r="M15" s="3"/>
      <c r="N15" s="3"/>
      <c r="O15" s="14"/>
    </row>
    <row r="16" spans="1:15" ht="15" customHeight="1">
      <c r="A16" s="6"/>
      <c r="B16" s="23" t="s">
        <v>40</v>
      </c>
      <c r="C16" s="24">
        <f>SUMIF(Rozpočet!F9:F221,B16,Rozpočet!L9:L221)</f>
        <v>0</v>
      </c>
      <c r="D16" s="24">
        <f>SUMIF(Rozpočet!F9:F221,B16,Rozpočet!M9:M221)</f>
        <v>0</v>
      </c>
      <c r="E16" s="25">
        <f>SUMIF(Rozpočet!F9:F221,B16,Rozpočet!N9:N221)</f>
        <v>0</v>
      </c>
      <c r="F16" s="26">
        <f>SUMIF(Rozpočet!F9:F221,B16,Rozpočet!O9:O221)</f>
        <v>0</v>
      </c>
      <c r="G16" s="163"/>
      <c r="H16" s="163"/>
      <c r="I16" s="163"/>
      <c r="J16" s="27"/>
      <c r="K16" s="28"/>
      <c r="L16" s="14"/>
      <c r="M16" s="3"/>
      <c r="N16" s="3"/>
      <c r="O16" s="14"/>
    </row>
    <row r="17" spans="1:15" ht="15" customHeight="1">
      <c r="A17" s="6"/>
      <c r="B17" s="23" t="s">
        <v>41</v>
      </c>
      <c r="C17" s="24">
        <f>SUMIF(Rozpočet!F9:F221,B17,Rozpočet!L9:L221)</f>
        <v>0</v>
      </c>
      <c r="D17" s="24">
        <f>SUMIF(Rozpočet!F9:F221,B17,Rozpočet!M9:M221)</f>
        <v>0</v>
      </c>
      <c r="E17" s="25">
        <f>SUMIF(Rozpočet!F9:F221,B17,Rozpočet!N9:N221)</f>
        <v>0</v>
      </c>
      <c r="F17" s="26">
        <f>SUMIF(Rozpočet!F9:F221,B17,Rozpočet!O9:O221)</f>
        <v>0</v>
      </c>
      <c r="G17" s="163"/>
      <c r="H17" s="163"/>
      <c r="I17" s="163"/>
      <c r="J17" s="27"/>
      <c r="K17" s="28"/>
      <c r="L17" s="14"/>
      <c r="M17" s="3"/>
      <c r="N17" s="3"/>
      <c r="O17" s="14"/>
    </row>
    <row r="18" spans="1:15" ht="15" customHeight="1">
      <c r="A18" s="6"/>
      <c r="B18" s="23" t="s">
        <v>42</v>
      </c>
      <c r="C18" s="24">
        <f>SUMIF(Rozpočet!F9:F221,B18,Rozpočet!L9:L221)</f>
        <v>0</v>
      </c>
      <c r="D18" s="24">
        <f>SUMIF(Rozpočet!F9:F221,B18,Rozpočet!M9:M221)</f>
        <v>0</v>
      </c>
      <c r="E18" s="25">
        <f>SUMIF(Rozpočet!F9:F221,B18,Rozpočet!N9:N221)</f>
        <v>0</v>
      </c>
      <c r="F18" s="26">
        <f>SUMIF(Rozpočet!F9:F221,B18,Rozpočet!O9:O221)</f>
        <v>0</v>
      </c>
      <c r="G18" s="163"/>
      <c r="H18" s="163"/>
      <c r="I18" s="163"/>
      <c r="J18" s="27"/>
      <c r="K18" s="28"/>
      <c r="L18" s="14"/>
      <c r="M18" s="3"/>
      <c r="N18" s="3"/>
      <c r="O18" s="14"/>
    </row>
    <row r="19" spans="1:15" ht="15" customHeight="1">
      <c r="A19" s="6"/>
      <c r="B19" s="23" t="s">
        <v>43</v>
      </c>
      <c r="C19" s="24">
        <f>Rozpočet!L7-SUM(C15:C18)</f>
        <v>0</v>
      </c>
      <c r="D19" s="24">
        <f>Rozpočet!M7-SUM(D15:D18)</f>
        <v>0</v>
      </c>
      <c r="E19" s="25">
        <f>Rozpočet!N7-SUM(E15:E18)</f>
        <v>0</v>
      </c>
      <c r="F19" s="26">
        <f>Rozpočet!O7-SUM(F15:F18)</f>
        <v>0</v>
      </c>
      <c r="G19" s="163"/>
      <c r="H19" s="163"/>
      <c r="I19" s="163"/>
      <c r="J19" s="27"/>
      <c r="K19" s="28"/>
      <c r="L19" s="29" t="s">
        <v>44</v>
      </c>
      <c r="M19" s="3"/>
      <c r="N19" s="3"/>
      <c r="O19" s="14"/>
    </row>
    <row r="20" spans="1:15" ht="15" customHeight="1">
      <c r="A20" s="6"/>
      <c r="B20" s="30" t="s">
        <v>45</v>
      </c>
      <c r="C20" s="31">
        <f>SUM(C15:C19)</f>
        <v>0</v>
      </c>
      <c r="D20" s="31">
        <f>SUM(D15:D19)</f>
        <v>0</v>
      </c>
      <c r="E20" s="32">
        <f>SUM(E15:E19)</f>
        <v>0</v>
      </c>
      <c r="F20" s="33">
        <f>SUM(F15:F19)</f>
        <v>0</v>
      </c>
      <c r="G20" s="163"/>
      <c r="H20" s="163"/>
      <c r="I20" s="163"/>
      <c r="J20" s="27"/>
      <c r="K20" s="28"/>
      <c r="L20" s="14"/>
      <c r="M20" s="34"/>
      <c r="N20" s="34"/>
      <c r="O20" s="14"/>
    </row>
    <row r="21" spans="1:15" ht="15" customHeight="1">
      <c r="A21" s="6"/>
      <c r="B21" s="168" t="s">
        <v>46</v>
      </c>
      <c r="C21" s="168"/>
      <c r="D21" s="168"/>
      <c r="E21" s="169">
        <f>SUM(C20:E20)</f>
        <v>0</v>
      </c>
      <c r="F21" s="169"/>
      <c r="G21" s="163"/>
      <c r="H21" s="163"/>
      <c r="I21" s="163"/>
      <c r="J21" s="27"/>
      <c r="K21" s="28"/>
      <c r="L21" s="149" t="s">
        <v>47</v>
      </c>
      <c r="M21" s="149"/>
      <c r="N21" s="149"/>
      <c r="O21" s="14"/>
    </row>
    <row r="22" spans="1:15" ht="15" customHeight="1">
      <c r="A22" s="6"/>
      <c r="B22" s="161" t="s">
        <v>35</v>
      </c>
      <c r="C22" s="161"/>
      <c r="D22" s="161"/>
      <c r="E22" s="162">
        <f>F20</f>
        <v>0</v>
      </c>
      <c r="F22" s="162"/>
      <c r="G22" s="163"/>
      <c r="H22" s="163"/>
      <c r="I22" s="163"/>
      <c r="J22" s="27"/>
      <c r="K22" s="28"/>
      <c r="L22" s="35"/>
      <c r="M22" s="3"/>
      <c r="N22" s="3"/>
      <c r="O22" s="14"/>
    </row>
    <row r="23" spans="1:15" ht="15" customHeight="1">
      <c r="A23" s="6"/>
      <c r="B23" s="164" t="s">
        <v>48</v>
      </c>
      <c r="C23" s="164"/>
      <c r="D23" s="164"/>
      <c r="E23" s="165">
        <f>E21+E22</f>
        <v>0</v>
      </c>
      <c r="F23" s="165"/>
      <c r="G23" s="166" t="s">
        <v>49</v>
      </c>
      <c r="H23" s="166"/>
      <c r="I23" s="166"/>
      <c r="J23" s="167">
        <f>SUM(J15:J22)</f>
        <v>0</v>
      </c>
      <c r="K23" s="167"/>
      <c r="L23" s="14"/>
      <c r="M23" s="3"/>
      <c r="N23" s="3"/>
      <c r="O23" s="14"/>
    </row>
    <row r="24" spans="1:15" ht="15" customHeight="1">
      <c r="A24" s="6"/>
      <c r="B24" s="164"/>
      <c r="C24" s="164"/>
      <c r="D24" s="164"/>
      <c r="E24" s="165"/>
      <c r="F24" s="165"/>
      <c r="G24" s="166"/>
      <c r="H24" s="166"/>
      <c r="I24" s="166"/>
      <c r="J24" s="167"/>
      <c r="K24" s="167"/>
      <c r="L24" s="14"/>
      <c r="M24" s="3"/>
      <c r="N24" s="3"/>
      <c r="O24" s="14"/>
    </row>
    <row r="25" spans="1:15" ht="15" customHeight="1">
      <c r="A25" s="6"/>
      <c r="B25" s="149" t="s">
        <v>50</v>
      </c>
      <c r="C25" s="149"/>
      <c r="D25" s="149"/>
      <c r="E25" s="149"/>
      <c r="F25" s="149"/>
      <c r="G25" s="156" t="s">
        <v>51</v>
      </c>
      <c r="H25" s="156"/>
      <c r="I25" s="156"/>
      <c r="J25" s="156"/>
      <c r="K25" s="156"/>
      <c r="L25" s="14"/>
      <c r="M25" s="3"/>
      <c r="N25" s="3"/>
      <c r="O25" s="14"/>
    </row>
    <row r="26" spans="1:15" ht="15" customHeight="1">
      <c r="A26" s="6"/>
      <c r="B26" s="30" t="s">
        <v>52</v>
      </c>
      <c r="C26" s="157" t="s">
        <v>53</v>
      </c>
      <c r="D26" s="157"/>
      <c r="E26" s="158" t="s">
        <v>54</v>
      </c>
      <c r="F26" s="158"/>
      <c r="G26" s="20"/>
      <c r="H26" s="159" t="s">
        <v>55</v>
      </c>
      <c r="I26" s="159"/>
      <c r="J26" s="160" t="s">
        <v>54</v>
      </c>
      <c r="K26" s="160"/>
      <c r="L26" s="14"/>
      <c r="M26" s="3"/>
      <c r="N26" s="3"/>
      <c r="O26" s="14"/>
    </row>
    <row r="27" spans="1:15" ht="15" customHeight="1">
      <c r="A27" s="6"/>
      <c r="B27" s="36">
        <v>21</v>
      </c>
      <c r="C27" s="146">
        <f>SUMIF(Rozpočet!S9:S221,B27,Rozpočet!K9:K221)+H27</f>
        <v>0</v>
      </c>
      <c r="D27" s="146"/>
      <c r="E27" s="147">
        <f>C27/100*B27</f>
        <v>0</v>
      </c>
      <c r="F27" s="147"/>
      <c r="G27" s="37"/>
      <c r="H27" s="155">
        <f>SUMIF(K15:K22,B27,J15:J22)</f>
        <v>0</v>
      </c>
      <c r="I27" s="155"/>
      <c r="J27" s="148">
        <f>H27*B27/100</f>
        <v>0</v>
      </c>
      <c r="K27" s="148"/>
      <c r="L27" s="29" t="s">
        <v>44</v>
      </c>
      <c r="M27" s="3"/>
      <c r="N27" s="3"/>
      <c r="O27" s="14"/>
    </row>
    <row r="28" spans="1:15" ht="15" customHeight="1">
      <c r="A28" s="6"/>
      <c r="B28" s="36">
        <v>15</v>
      </c>
      <c r="C28" s="146">
        <f>SUMIF(Rozpočet!S9:S221,B28,Rozpočet!K9:K221)+H28</f>
        <v>0</v>
      </c>
      <c r="D28" s="146"/>
      <c r="E28" s="147">
        <f>C28/100*B28</f>
        <v>0</v>
      </c>
      <c r="F28" s="147"/>
      <c r="G28" s="37"/>
      <c r="H28" s="148">
        <f>SUMIF(K15:K22,B28,J15:J22)</f>
        <v>0</v>
      </c>
      <c r="I28" s="148"/>
      <c r="J28" s="148">
        <f>H28*B28/100</f>
        <v>0</v>
      </c>
      <c r="K28" s="148"/>
      <c r="L28" s="14"/>
      <c r="M28" s="3"/>
      <c r="N28" s="3"/>
      <c r="O28" s="14"/>
    </row>
    <row r="29" spans="1:15" ht="15" customHeight="1">
      <c r="A29" s="6"/>
      <c r="B29" s="36">
        <v>0</v>
      </c>
      <c r="C29" s="146">
        <f>(E23+J23)-(C27+C28)</f>
        <v>0</v>
      </c>
      <c r="D29" s="146"/>
      <c r="E29" s="147">
        <f>C29/100*B29</f>
        <v>0</v>
      </c>
      <c r="F29" s="147"/>
      <c r="G29" s="37"/>
      <c r="H29" s="148">
        <f>J23-(H27+H28)</f>
        <v>0</v>
      </c>
      <c r="I29" s="148"/>
      <c r="J29" s="148">
        <f>H29*B29/100</f>
        <v>0</v>
      </c>
      <c r="K29" s="148"/>
      <c r="L29" s="149" t="s">
        <v>56</v>
      </c>
      <c r="M29" s="149"/>
      <c r="N29" s="149"/>
      <c r="O29" s="14"/>
    </row>
    <row r="30" spans="1:15" ht="15" customHeight="1">
      <c r="A30" s="6"/>
      <c r="B30" s="150"/>
      <c r="C30" s="151">
        <f>ROUNDUP(C27+C28+C29,1)</f>
        <v>0</v>
      </c>
      <c r="D30" s="151"/>
      <c r="E30" s="152">
        <f>ROUNDUP(E27+E28+E29,1)</f>
        <v>0</v>
      </c>
      <c r="F30" s="152"/>
      <c r="G30" s="153"/>
      <c r="H30" s="153"/>
      <c r="I30" s="153"/>
      <c r="J30" s="154">
        <f>J27+J28+J29</f>
        <v>0</v>
      </c>
      <c r="K30" s="154"/>
      <c r="L30" s="14"/>
      <c r="M30" s="3"/>
      <c r="N30" s="3"/>
      <c r="O30" s="14"/>
    </row>
    <row r="31" spans="1:15" ht="15" customHeight="1">
      <c r="A31" s="6"/>
      <c r="B31" s="150"/>
      <c r="C31" s="151"/>
      <c r="D31" s="151"/>
      <c r="E31" s="152"/>
      <c r="F31" s="152"/>
      <c r="G31" s="153"/>
      <c r="H31" s="153"/>
      <c r="I31" s="153"/>
      <c r="J31" s="154"/>
      <c r="K31" s="154"/>
      <c r="L31" s="14"/>
      <c r="M31" s="3"/>
      <c r="N31" s="3"/>
      <c r="O31" s="14"/>
    </row>
    <row r="32" spans="1:15" ht="15" customHeight="1">
      <c r="A32" s="6"/>
      <c r="B32" s="141" t="s">
        <v>57</v>
      </c>
      <c r="C32" s="141"/>
      <c r="D32" s="141"/>
      <c r="E32" s="141"/>
      <c r="F32" s="141"/>
      <c r="G32" s="142" t="s">
        <v>58</v>
      </c>
      <c r="H32" s="142"/>
      <c r="I32" s="142"/>
      <c r="J32" s="142"/>
      <c r="K32" s="142"/>
      <c r="L32" s="3"/>
      <c r="M32" s="3"/>
      <c r="N32" s="3"/>
      <c r="O32" s="14"/>
    </row>
    <row r="33" spans="1:15" ht="15" customHeight="1">
      <c r="A33" s="6"/>
      <c r="B33" s="143">
        <f>C30+E30</f>
        <v>0</v>
      </c>
      <c r="C33" s="143"/>
      <c r="D33" s="143"/>
      <c r="E33" s="143"/>
      <c r="F33" s="143"/>
      <c r="G33" s="144" t="s">
        <v>59</v>
      </c>
      <c r="H33" s="144"/>
      <c r="I33" s="144"/>
      <c r="J33" s="17" t="s">
        <v>60</v>
      </c>
      <c r="K33" s="38" t="s">
        <v>61</v>
      </c>
      <c r="L33" s="3"/>
      <c r="M33" s="3"/>
      <c r="N33" s="3"/>
      <c r="O33" s="14"/>
    </row>
    <row r="34" spans="1:15" ht="15" customHeight="1">
      <c r="A34" s="6"/>
      <c r="B34" s="143"/>
      <c r="C34" s="143"/>
      <c r="D34" s="143"/>
      <c r="E34" s="143"/>
      <c r="F34" s="143"/>
      <c r="G34" s="145"/>
      <c r="H34" s="145"/>
      <c r="I34" s="145"/>
      <c r="J34" s="15"/>
      <c r="K34" s="39">
        <f>IF(J34&gt;0,E23/J34,"")</f>
      </c>
      <c r="L34" s="3"/>
      <c r="M34" s="3"/>
      <c r="N34" s="3"/>
      <c r="O34" s="14"/>
    </row>
    <row r="35" spans="1:15" ht="15" customHeight="1">
      <c r="A35" s="6"/>
      <c r="B35" s="143"/>
      <c r="C35" s="143"/>
      <c r="D35" s="143"/>
      <c r="E35" s="143"/>
      <c r="F35" s="143"/>
      <c r="G35" s="145"/>
      <c r="H35" s="145"/>
      <c r="I35" s="145"/>
      <c r="J35" s="15"/>
      <c r="K35" s="39">
        <f>IF(J35&gt;0,E23/J35,"")</f>
      </c>
      <c r="L35" s="3"/>
      <c r="M35" s="3"/>
      <c r="N35" s="3"/>
      <c r="O35" s="14"/>
    </row>
    <row r="36" spans="1:15" ht="15" customHeight="1">
      <c r="A36" s="6"/>
      <c r="B36" s="143"/>
      <c r="C36" s="143"/>
      <c r="D36" s="143"/>
      <c r="E36" s="143"/>
      <c r="F36" s="143"/>
      <c r="G36" s="145"/>
      <c r="H36" s="145"/>
      <c r="I36" s="145"/>
      <c r="J36" s="15"/>
      <c r="K36" s="39">
        <f>IF(J36&gt;0,E23/J36,"")</f>
      </c>
      <c r="L36" s="3"/>
      <c r="M36" s="3"/>
      <c r="N36" s="3"/>
      <c r="O36" s="14"/>
    </row>
    <row r="37" spans="1:15" ht="7.5" customHeight="1">
      <c r="A37" s="3"/>
      <c r="B37" s="40"/>
      <c r="C37" s="40"/>
      <c r="D37" s="40"/>
      <c r="E37" s="40"/>
      <c r="F37" s="40"/>
      <c r="G37" s="41"/>
      <c r="H37" s="41"/>
      <c r="I37" s="41"/>
      <c r="J37" s="41"/>
      <c r="K37" s="41"/>
      <c r="L37" s="40"/>
      <c r="M37" s="40"/>
      <c r="N37" s="40"/>
      <c r="O37" s="3"/>
    </row>
    <row r="38" spans="1:15" ht="12.75">
      <c r="A38" s="3"/>
      <c r="B38" s="140"/>
      <c r="C38" s="140"/>
      <c r="D38" s="140"/>
      <c r="E38" s="140"/>
      <c r="F38" s="140"/>
      <c r="G38" s="140"/>
      <c r="H38" s="140"/>
      <c r="I38" s="140"/>
      <c r="J38" s="140"/>
      <c r="K38" s="140"/>
      <c r="L38" s="140"/>
      <c r="M38" s="140"/>
      <c r="N38" s="140"/>
      <c r="O38" s="3"/>
    </row>
  </sheetData>
  <sheetProtection selectLockedCells="1" selectUnlockedCells="1"/>
  <mergeCells count="79">
    <mergeCell ref="B2:N3"/>
    <mergeCell ref="C4:H4"/>
    <mergeCell ref="J4:N4"/>
    <mergeCell ref="D5:E5"/>
    <mergeCell ref="G5:N5"/>
    <mergeCell ref="B6:C6"/>
    <mergeCell ref="D6:E6"/>
    <mergeCell ref="G6:N6"/>
    <mergeCell ref="B7:C7"/>
    <mergeCell ref="D7:E7"/>
    <mergeCell ref="G7:N7"/>
    <mergeCell ref="B8:C8"/>
    <mergeCell ref="D8:E8"/>
    <mergeCell ref="G8:N8"/>
    <mergeCell ref="B9:C9"/>
    <mergeCell ref="D9:E9"/>
    <mergeCell ref="G9:N9"/>
    <mergeCell ref="B10:C10"/>
    <mergeCell ref="D10:E10"/>
    <mergeCell ref="G10:N10"/>
    <mergeCell ref="B11:C11"/>
    <mergeCell ref="D11:E11"/>
    <mergeCell ref="G11:N11"/>
    <mergeCell ref="B12:C12"/>
    <mergeCell ref="D12:E12"/>
    <mergeCell ref="G12:N12"/>
    <mergeCell ref="B13:F13"/>
    <mergeCell ref="G13:K13"/>
    <mergeCell ref="L13:N13"/>
    <mergeCell ref="G14:I14"/>
    <mergeCell ref="G15:I15"/>
    <mergeCell ref="G16:I16"/>
    <mergeCell ref="G17:I17"/>
    <mergeCell ref="G18:I18"/>
    <mergeCell ref="G19:I19"/>
    <mergeCell ref="G20:I20"/>
    <mergeCell ref="B21:D21"/>
    <mergeCell ref="E21:F21"/>
    <mergeCell ref="G21:I21"/>
    <mergeCell ref="L21:N21"/>
    <mergeCell ref="B22:D22"/>
    <mergeCell ref="E22:F22"/>
    <mergeCell ref="G22:I22"/>
    <mergeCell ref="B23:D24"/>
    <mergeCell ref="E23:F24"/>
    <mergeCell ref="G23:I24"/>
    <mergeCell ref="J23:K24"/>
    <mergeCell ref="B25:F25"/>
    <mergeCell ref="G25:K25"/>
    <mergeCell ref="C26:D26"/>
    <mergeCell ref="E26:F26"/>
    <mergeCell ref="H26:I26"/>
    <mergeCell ref="J26:K26"/>
    <mergeCell ref="C27:D27"/>
    <mergeCell ref="E27:F27"/>
    <mergeCell ref="H27:I27"/>
    <mergeCell ref="J27:K27"/>
    <mergeCell ref="C28:D28"/>
    <mergeCell ref="E28:F28"/>
    <mergeCell ref="H28:I28"/>
    <mergeCell ref="J28:K28"/>
    <mergeCell ref="C29:D29"/>
    <mergeCell ref="E29:F29"/>
    <mergeCell ref="H29:I29"/>
    <mergeCell ref="J29:K29"/>
    <mergeCell ref="L29:N29"/>
    <mergeCell ref="B30:B31"/>
    <mergeCell ref="C30:D31"/>
    <mergeCell ref="E30:F31"/>
    <mergeCell ref="G30:I31"/>
    <mergeCell ref="J30:K31"/>
    <mergeCell ref="B38:N38"/>
    <mergeCell ref="B32:F32"/>
    <mergeCell ref="G32:K32"/>
    <mergeCell ref="B33:F36"/>
    <mergeCell ref="G33:I33"/>
    <mergeCell ref="G34:I34"/>
    <mergeCell ref="G35:I35"/>
    <mergeCell ref="G36:I36"/>
  </mergeCells>
  <conditionalFormatting sqref="C27:F29">
    <cfRule type="cellIs" priority="1" dxfId="0" operator="equal" stopIfTrue="1">
      <formula>0</formula>
    </cfRule>
  </conditionalFormatting>
  <hyperlinks>
    <hyperlink ref="G12" r:id="rId1" display="www.cs-urs.cz"/>
  </hyperlinks>
  <printOptions/>
  <pageMargins left="0.7875" right="0.7875" top="0.39375" bottom="0.7888888888888889" header="0.5118055555555555" footer="0.09861111111111111"/>
  <pageSetup firstPageNumber="1" useFirstPageNumber="1" horizontalDpi="300" verticalDpi="300" orientation="landscape" paperSize="9" scale="75"/>
  <headerFooter alignWithMargins="0">
    <oddFooter>&amp;L&amp;"Times New Roman,obyčejné"&amp;12ST Systém - www.softtrio.cz</oddFooter>
  </headerFooter>
</worksheet>
</file>

<file path=xl/worksheets/sheet2.xml><?xml version="1.0" encoding="utf-8"?>
<worksheet xmlns="http://schemas.openxmlformats.org/spreadsheetml/2006/main" xmlns:r="http://schemas.openxmlformats.org/officeDocument/2006/relationships">
  <dimension ref="A1:IV220"/>
  <sheetViews>
    <sheetView tabSelected="1" zoomScalePageLayoutView="0" workbookViewId="0" topLeftCell="A1">
      <pane xSplit="6" ySplit="8" topLeftCell="G141" activePane="bottomRight" state="frozen"/>
      <selection pane="topLeft" activeCell="A1" sqref="A1"/>
      <selection pane="topRight" activeCell="G1" sqref="G1"/>
      <selection pane="bottomLeft" activeCell="A9" sqref="A9"/>
      <selection pane="bottomRight" activeCell="G156" sqref="G156"/>
    </sheetView>
  </sheetViews>
  <sheetFormatPr defaultColWidth="11.57421875" defaultRowHeight="12.75" outlineLevelRow="3"/>
  <cols>
    <col min="1" max="1" width="1.7109375" style="1" customWidth="1"/>
    <col min="2" max="2" width="6.00390625" style="2" customWidth="1"/>
    <col min="3" max="3" width="5.7109375" style="2" customWidth="1"/>
    <col min="4" max="4" width="3.140625" style="2" customWidth="1"/>
    <col min="5" max="5" width="3.57421875" style="2" customWidth="1"/>
    <col min="6" max="6" width="13.140625" style="2" customWidth="1"/>
    <col min="7" max="7" width="61.8515625" style="2" customWidth="1"/>
    <col min="8" max="8" width="11.57421875" style="2" customWidth="1"/>
    <col min="9" max="9" width="8.140625" style="43" customWidth="1"/>
    <col min="10" max="10" width="11.7109375" style="2" customWidth="1"/>
    <col min="11" max="11" width="15.421875" style="2" customWidth="1"/>
    <col min="12" max="12" width="11.7109375" style="44" customWidth="1"/>
    <col min="13" max="15" width="11.57421875" style="44" customWidth="1"/>
    <col min="16" max="16" width="11.140625" style="45" customWidth="1"/>
    <col min="17" max="18" width="0" style="2" hidden="1" customWidth="1"/>
    <col min="19" max="19" width="11.7109375" style="46" customWidth="1"/>
    <col min="20" max="20" width="0" style="46" hidden="1" customWidth="1"/>
    <col min="21" max="21" width="1.7109375" style="2" customWidth="1"/>
    <col min="22" max="242" width="11.57421875" style="2" customWidth="1"/>
  </cols>
  <sheetData>
    <row r="1" spans="1:256" s="51" customFormat="1" ht="12.75" customHeight="1" hidden="1">
      <c r="A1" s="47" t="s">
        <v>62</v>
      </c>
      <c r="B1" s="48" t="s">
        <v>63</v>
      </c>
      <c r="C1" s="48" t="s">
        <v>64</v>
      </c>
      <c r="D1" s="48" t="s">
        <v>65</v>
      </c>
      <c r="E1" s="48" t="s">
        <v>66</v>
      </c>
      <c r="F1" s="48" t="s">
        <v>67</v>
      </c>
      <c r="G1" s="48" t="s">
        <v>68</v>
      </c>
      <c r="H1" s="48" t="s">
        <v>69</v>
      </c>
      <c r="I1" s="48" t="s">
        <v>70</v>
      </c>
      <c r="J1" s="48" t="s">
        <v>71</v>
      </c>
      <c r="K1" s="48" t="s">
        <v>72</v>
      </c>
      <c r="L1" s="49" t="s">
        <v>32</v>
      </c>
      <c r="M1" s="49" t="s">
        <v>33</v>
      </c>
      <c r="N1" s="49" t="s">
        <v>34</v>
      </c>
      <c r="O1" s="49" t="s">
        <v>35</v>
      </c>
      <c r="P1" s="50" t="s">
        <v>73</v>
      </c>
      <c r="Q1" s="48" t="s">
        <v>74</v>
      </c>
      <c r="R1" s="48" t="s">
        <v>75</v>
      </c>
      <c r="S1" s="48" t="s">
        <v>76</v>
      </c>
      <c r="T1" s="48"/>
      <c r="II1"/>
      <c r="IJ1"/>
      <c r="IK1"/>
      <c r="IL1"/>
      <c r="IM1"/>
      <c r="IN1"/>
      <c r="IO1"/>
      <c r="IP1"/>
      <c r="IQ1"/>
      <c r="IR1"/>
      <c r="IS1"/>
      <c r="IT1"/>
      <c r="IU1"/>
      <c r="IV1"/>
    </row>
    <row r="2" spans="1:21" ht="29.25" customHeight="1">
      <c r="A2" s="52"/>
      <c r="B2" s="3"/>
      <c r="C2" s="3"/>
      <c r="D2" s="3"/>
      <c r="E2" s="3"/>
      <c r="F2" s="3"/>
      <c r="G2" s="181" t="s">
        <v>77</v>
      </c>
      <c r="H2" s="181"/>
      <c r="I2" s="181"/>
      <c r="J2" s="181"/>
      <c r="K2" s="181"/>
      <c r="L2" s="53"/>
      <c r="M2" s="53"/>
      <c r="N2" s="53"/>
      <c r="O2" s="53"/>
      <c r="P2" s="53"/>
      <c r="Q2" s="53"/>
      <c r="R2" s="53"/>
      <c r="S2" s="54"/>
      <c r="T2" s="54"/>
      <c r="U2" s="3"/>
    </row>
    <row r="3" spans="1:21" ht="18.75" customHeight="1">
      <c r="A3" s="3"/>
      <c r="B3" s="55" t="s">
        <v>1</v>
      </c>
      <c r="C3" s="56"/>
      <c r="D3" s="182" t="str">
        <f>KrycíList!D6</f>
        <v>MOJ17114</v>
      </c>
      <c r="E3" s="182"/>
      <c r="F3" s="182"/>
      <c r="G3" s="57" t="str">
        <f>KrycíList!C4</f>
        <v>Hřbitov Butovice - parkoviště</v>
      </c>
      <c r="H3" s="183">
        <f>KrycíList!J4</f>
        <v>0</v>
      </c>
      <c r="I3" s="183"/>
      <c r="J3" s="58"/>
      <c r="K3" s="58"/>
      <c r="L3" s="58"/>
      <c r="M3" s="58"/>
      <c r="N3" s="58"/>
      <c r="O3" s="59"/>
      <c r="P3" s="59"/>
      <c r="Q3" s="59"/>
      <c r="R3" s="59"/>
      <c r="S3" s="59"/>
      <c r="T3" s="59"/>
      <c r="U3" s="56"/>
    </row>
    <row r="4" spans="1:21" ht="14.25" customHeight="1">
      <c r="A4" s="3"/>
      <c r="B4" s="3"/>
      <c r="C4" s="3"/>
      <c r="D4" s="184">
        <f>KrycíList!C5</f>
        <v>0</v>
      </c>
      <c r="E4" s="184"/>
      <c r="F4" s="184"/>
      <c r="G4" s="60">
        <f>KrycíList!G5</f>
        <v>0</v>
      </c>
      <c r="H4" s="185">
        <f>KrycíList!D5</f>
        <v>0</v>
      </c>
      <c r="I4" s="185"/>
      <c r="J4" s="56"/>
      <c r="K4" s="61"/>
      <c r="L4" s="62"/>
      <c r="M4" s="62"/>
      <c r="N4" s="62"/>
      <c r="O4" s="62"/>
      <c r="P4" s="62"/>
      <c r="Q4" s="62"/>
      <c r="R4" s="62"/>
      <c r="S4" s="63"/>
      <c r="T4" s="63"/>
      <c r="U4" s="3"/>
    </row>
    <row r="5" spans="1:21" ht="11.25" customHeight="1">
      <c r="A5" s="3"/>
      <c r="B5" s="64"/>
      <c r="C5" s="64"/>
      <c r="D5" s="65"/>
      <c r="E5" s="65"/>
      <c r="F5" s="65"/>
      <c r="G5" s="66" t="str">
        <f>KrycíList!G12</f>
        <v>Cenové a technické podmínky katalogů jsou přístupné na stránce www.cs-urs.cz.</v>
      </c>
      <c r="H5" s="65"/>
      <c r="I5" s="65"/>
      <c r="J5" s="67"/>
      <c r="K5" s="68"/>
      <c r="L5" s="69"/>
      <c r="M5" s="69"/>
      <c r="N5" s="69"/>
      <c r="O5" s="69"/>
      <c r="P5" s="69"/>
      <c r="Q5" s="69"/>
      <c r="R5" s="69"/>
      <c r="S5" s="69"/>
      <c r="T5" s="69"/>
      <c r="U5" s="3" t="s">
        <v>78</v>
      </c>
    </row>
    <row r="6" spans="1:256" s="75" customFormat="1" ht="21.75" customHeight="1">
      <c r="A6" s="70"/>
      <c r="B6" s="71" t="s">
        <v>63</v>
      </c>
      <c r="C6" s="71" t="s">
        <v>64</v>
      </c>
      <c r="D6" s="72" t="s">
        <v>65</v>
      </c>
      <c r="E6" s="71" t="s">
        <v>79</v>
      </c>
      <c r="F6" s="71" t="s">
        <v>67</v>
      </c>
      <c r="G6" s="71" t="s">
        <v>80</v>
      </c>
      <c r="H6" s="71" t="s">
        <v>81</v>
      </c>
      <c r="I6" s="71" t="s">
        <v>70</v>
      </c>
      <c r="J6" s="71" t="s">
        <v>82</v>
      </c>
      <c r="K6" s="73" t="s">
        <v>83</v>
      </c>
      <c r="L6" s="74" t="s">
        <v>32</v>
      </c>
      <c r="M6" s="74" t="s">
        <v>33</v>
      </c>
      <c r="N6" s="74" t="s">
        <v>34</v>
      </c>
      <c r="O6" s="74" t="s">
        <v>35</v>
      </c>
      <c r="P6" s="74" t="s">
        <v>84</v>
      </c>
      <c r="Q6" s="74" t="s">
        <v>85</v>
      </c>
      <c r="R6" s="74" t="s">
        <v>86</v>
      </c>
      <c r="S6" s="74" t="s">
        <v>87</v>
      </c>
      <c r="T6" s="74" t="s">
        <v>88</v>
      </c>
      <c r="U6" s="70"/>
      <c r="II6"/>
      <c r="IJ6"/>
      <c r="IK6"/>
      <c r="IL6"/>
      <c r="IM6"/>
      <c r="IN6"/>
      <c r="IO6"/>
      <c r="IP6"/>
      <c r="IQ6"/>
      <c r="IR6"/>
      <c r="IS6"/>
      <c r="IT6"/>
      <c r="IU6"/>
      <c r="IV6"/>
    </row>
    <row r="7" spans="1:21" ht="14.25" customHeight="1">
      <c r="A7" s="3"/>
      <c r="B7" s="76"/>
      <c r="C7" s="76"/>
      <c r="D7" s="77">
        <f>KrycíList!C8</f>
        <v>0</v>
      </c>
      <c r="E7" s="77"/>
      <c r="F7" s="77"/>
      <c r="G7" s="78"/>
      <c r="H7" s="77"/>
      <c r="I7" s="77"/>
      <c r="J7" s="79"/>
      <c r="K7" s="80">
        <f aca="true" t="shared" si="0" ref="K7:R7">SUMIF($D9:$D222,"B",K9:K222)</f>
        <v>0</v>
      </c>
      <c r="L7" s="81">
        <f t="shared" si="0"/>
        <v>0</v>
      </c>
      <c r="M7" s="81">
        <f t="shared" si="0"/>
        <v>0</v>
      </c>
      <c r="N7" s="81">
        <f t="shared" si="0"/>
        <v>0</v>
      </c>
      <c r="O7" s="81">
        <f t="shared" si="0"/>
        <v>0</v>
      </c>
      <c r="P7" s="81">
        <f t="shared" si="0"/>
        <v>223.14086864498563</v>
      </c>
      <c r="Q7" s="81">
        <f t="shared" si="0"/>
        <v>20.669</v>
      </c>
      <c r="R7" s="81">
        <f t="shared" si="0"/>
        <v>1344.6769574529505</v>
      </c>
      <c r="S7" s="82">
        <f>ROUNDUP(SUMIF($D9:$D222,"B",S9:S222),1)</f>
        <v>0</v>
      </c>
      <c r="T7" s="82">
        <f>ROUNDUP(K7+S7,1)</f>
        <v>0</v>
      </c>
      <c r="U7" s="3"/>
    </row>
    <row r="8" spans="1:21" ht="8.25" customHeight="1">
      <c r="A8" s="3"/>
      <c r="B8" s="3"/>
      <c r="C8" s="3"/>
      <c r="D8" s="3"/>
      <c r="E8" s="3"/>
      <c r="F8" s="3"/>
      <c r="G8" s="3"/>
      <c r="H8" s="3"/>
      <c r="I8" s="83"/>
      <c r="J8" s="3"/>
      <c r="K8" s="3"/>
      <c r="L8" s="53"/>
      <c r="M8" s="53"/>
      <c r="N8" s="53"/>
      <c r="O8" s="53"/>
      <c r="P8" s="53"/>
      <c r="Q8" s="53"/>
      <c r="R8" s="53"/>
      <c r="S8" s="54"/>
      <c r="T8" s="54"/>
      <c r="U8" s="3"/>
    </row>
    <row r="9" spans="1:21" ht="15">
      <c r="A9" s="3"/>
      <c r="B9" s="84" t="s">
        <v>89</v>
      </c>
      <c r="C9" s="85"/>
      <c r="D9" s="86" t="s">
        <v>90</v>
      </c>
      <c r="E9" s="85"/>
      <c r="F9" s="87"/>
      <c r="G9" s="88" t="s">
        <v>91</v>
      </c>
      <c r="H9" s="85"/>
      <c r="I9" s="86"/>
      <c r="J9" s="85"/>
      <c r="K9" s="89">
        <f aca="true" t="shared" si="1" ref="K9:S9">SUMIF($D10:$D220,"O",K10:K220)</f>
        <v>0</v>
      </c>
      <c r="L9" s="90">
        <f t="shared" si="1"/>
        <v>0</v>
      </c>
      <c r="M9" s="90">
        <f t="shared" si="1"/>
        <v>0</v>
      </c>
      <c r="N9" s="90">
        <f t="shared" si="1"/>
        <v>0</v>
      </c>
      <c r="O9" s="90">
        <f t="shared" si="1"/>
        <v>0</v>
      </c>
      <c r="P9" s="91">
        <f t="shared" si="1"/>
        <v>223.14086864498563</v>
      </c>
      <c r="Q9" s="91">
        <f t="shared" si="1"/>
        <v>20.669</v>
      </c>
      <c r="R9" s="91">
        <f t="shared" si="1"/>
        <v>1344.6769574529505</v>
      </c>
      <c r="S9" s="92">
        <f t="shared" si="1"/>
        <v>0</v>
      </c>
      <c r="T9" s="92">
        <f>K9+S9</f>
        <v>0</v>
      </c>
      <c r="U9" s="93"/>
    </row>
    <row r="10" spans="1:21" ht="12.75" outlineLevel="1">
      <c r="A10" s="3"/>
      <c r="B10" s="94"/>
      <c r="C10" s="95" t="s">
        <v>92</v>
      </c>
      <c r="D10" s="96" t="s">
        <v>93</v>
      </c>
      <c r="E10" s="97"/>
      <c r="F10" s="97" t="s">
        <v>39</v>
      </c>
      <c r="G10" s="98" t="s">
        <v>94</v>
      </c>
      <c r="H10" s="97"/>
      <c r="I10" s="96"/>
      <c r="J10" s="97"/>
      <c r="K10" s="99">
        <f>SUBTOTAL(9,K12:K16)</f>
        <v>0</v>
      </c>
      <c r="L10" s="100">
        <f>SUBTOTAL(9,L12:L16)</f>
        <v>0</v>
      </c>
      <c r="M10" s="100">
        <f>SUBTOTAL(9,M12:M16)</f>
        <v>0</v>
      </c>
      <c r="N10" s="100">
        <f>SUBTOTAL(9,N12:N16)</f>
        <v>0</v>
      </c>
      <c r="O10" s="100">
        <f>SUBTOTAL(9,O12:O16)</f>
        <v>0</v>
      </c>
      <c r="P10" s="101">
        <f>SUMPRODUCT(P12:P16,H12:H16)</f>
        <v>0</v>
      </c>
      <c r="Q10" s="101">
        <f>SUMPRODUCT(Q12:Q16,H12:H16)</f>
        <v>0</v>
      </c>
      <c r="R10" s="101">
        <f>SUMPRODUCT(R12:R16,H12:H16)</f>
        <v>1.099999999999568</v>
      </c>
      <c r="S10" s="102">
        <f>SUMPRODUCT(S12:S16,K12:K16)/100</f>
        <v>0</v>
      </c>
      <c r="T10" s="102">
        <f>K10+S10</f>
        <v>0</v>
      </c>
      <c r="U10" s="93"/>
    </row>
    <row r="11" spans="1:256" s="109" customFormat="1" ht="12.75" outlineLevel="1">
      <c r="A11" s="103"/>
      <c r="B11" s="103"/>
      <c r="C11" s="103"/>
      <c r="D11" s="103"/>
      <c r="E11" s="103"/>
      <c r="F11" s="103"/>
      <c r="G11" s="104" t="s">
        <v>95</v>
      </c>
      <c r="H11" s="103"/>
      <c r="I11" s="105"/>
      <c r="J11" s="103"/>
      <c r="K11" s="103"/>
      <c r="L11" s="106"/>
      <c r="M11" s="106"/>
      <c r="N11" s="106"/>
      <c r="O11" s="106"/>
      <c r="P11" s="107"/>
      <c r="Q11" s="103"/>
      <c r="R11" s="103"/>
      <c r="S11" s="108"/>
      <c r="T11" s="108"/>
      <c r="U11" s="103"/>
      <c r="II11"/>
      <c r="IJ11"/>
      <c r="IK11"/>
      <c r="IL11"/>
      <c r="IM11"/>
      <c r="IN11"/>
      <c r="IO11"/>
      <c r="IP11"/>
      <c r="IQ11"/>
      <c r="IR11"/>
      <c r="IS11"/>
      <c r="IT11"/>
      <c r="IU11"/>
      <c r="IV11"/>
    </row>
    <row r="12" spans="1:21" ht="12.75" outlineLevel="2">
      <c r="A12" s="3"/>
      <c r="B12" s="110"/>
      <c r="C12" s="111"/>
      <c r="D12" s="112"/>
      <c r="E12" s="113" t="s">
        <v>96</v>
      </c>
      <c r="F12" s="114"/>
      <c r="G12" s="115"/>
      <c r="H12" s="114"/>
      <c r="I12" s="112"/>
      <c r="J12" s="114"/>
      <c r="K12" s="116"/>
      <c r="L12" s="117"/>
      <c r="M12" s="117"/>
      <c r="N12" s="117"/>
      <c r="O12" s="117"/>
      <c r="P12" s="118"/>
      <c r="Q12" s="118"/>
      <c r="R12" s="118"/>
      <c r="S12" s="119"/>
      <c r="T12" s="119"/>
      <c r="U12" s="93"/>
    </row>
    <row r="13" spans="1:21" ht="12.75" outlineLevel="2">
      <c r="A13" s="3"/>
      <c r="B13" s="93"/>
      <c r="C13" s="93"/>
      <c r="D13" s="120" t="s">
        <v>97</v>
      </c>
      <c r="E13" s="121">
        <v>1</v>
      </c>
      <c r="F13" s="122" t="s">
        <v>98</v>
      </c>
      <c r="G13" s="123" t="s">
        <v>99</v>
      </c>
      <c r="H13" s="124">
        <v>143</v>
      </c>
      <c r="I13" s="125" t="s">
        <v>100</v>
      </c>
      <c r="J13" s="126"/>
      <c r="K13" s="127">
        <f>H13*J13</f>
        <v>0</v>
      </c>
      <c r="L13" s="128">
        <f>IF(D13="S",K13,"")</f>
      </c>
      <c r="M13" s="129">
        <f>IF(OR(D13="P",D13="U"),K13,"")</f>
        <v>0</v>
      </c>
      <c r="N13" s="129">
        <f>IF(D13="H",K13,"")</f>
      </c>
      <c r="O13" s="129">
        <f>IF(D13="V",K13,"")</f>
      </c>
      <c r="P13" s="130">
        <v>0</v>
      </c>
      <c r="Q13" s="130">
        <v>0</v>
      </c>
      <c r="R13" s="130">
        <v>0</v>
      </c>
      <c r="S13" s="131">
        <v>21</v>
      </c>
      <c r="T13" s="132">
        <f>K13*(S13+100)/100</f>
        <v>0</v>
      </c>
      <c r="U13" s="133"/>
    </row>
    <row r="14" spans="1:256" s="109" customFormat="1" ht="22.5" outlineLevel="2">
      <c r="A14" s="103"/>
      <c r="B14" s="103"/>
      <c r="C14" s="103"/>
      <c r="D14" s="103"/>
      <c r="E14" s="103"/>
      <c r="F14" s="103"/>
      <c r="G14" s="104" t="s">
        <v>101</v>
      </c>
      <c r="H14" s="103"/>
      <c r="I14" s="105"/>
      <c r="J14" s="103"/>
      <c r="K14" s="103"/>
      <c r="L14" s="106"/>
      <c r="M14" s="106"/>
      <c r="N14" s="106"/>
      <c r="O14" s="106"/>
      <c r="P14" s="107"/>
      <c r="Q14" s="103"/>
      <c r="R14" s="103"/>
      <c r="S14" s="108"/>
      <c r="T14" s="108"/>
      <c r="U14" s="103"/>
      <c r="II14"/>
      <c r="IJ14"/>
      <c r="IK14"/>
      <c r="IL14"/>
      <c r="IM14"/>
      <c r="IN14"/>
      <c r="IO14"/>
      <c r="IP14"/>
      <c r="IQ14"/>
      <c r="IR14"/>
      <c r="IS14"/>
      <c r="IT14"/>
      <c r="IU14"/>
      <c r="IV14"/>
    </row>
    <row r="15" spans="1:21" ht="12.75" outlineLevel="2">
      <c r="A15" s="3"/>
      <c r="B15" s="93"/>
      <c r="C15" s="93"/>
      <c r="D15" s="120" t="s">
        <v>97</v>
      </c>
      <c r="E15" s="121">
        <v>2</v>
      </c>
      <c r="F15" s="122" t="s">
        <v>102</v>
      </c>
      <c r="G15" s="123" t="s">
        <v>103</v>
      </c>
      <c r="H15" s="124">
        <v>100</v>
      </c>
      <c r="I15" s="125" t="s">
        <v>100</v>
      </c>
      <c r="J15" s="126"/>
      <c r="K15" s="127">
        <f>H15*J15</f>
        <v>0</v>
      </c>
      <c r="L15" s="128">
        <f>IF(D15="S",K15,"")</f>
      </c>
      <c r="M15" s="129">
        <f>IF(OR(D15="P",D15="U"),K15,"")</f>
        <v>0</v>
      </c>
      <c r="N15" s="129">
        <f>IF(D15="H",K15,"")</f>
      </c>
      <c r="O15" s="129">
        <f>IF(D15="V",K15,"")</f>
      </c>
      <c r="P15" s="130">
        <v>0</v>
      </c>
      <c r="Q15" s="130">
        <v>0</v>
      </c>
      <c r="R15" s="130">
        <v>0.01099999999999568</v>
      </c>
      <c r="S15" s="131">
        <v>21</v>
      </c>
      <c r="T15" s="132">
        <f>K15*(S15+100)/100</f>
        <v>0</v>
      </c>
      <c r="U15" s="133"/>
    </row>
    <row r="16" spans="1:21" s="109" customFormat="1" ht="22.5" outlineLevel="2">
      <c r="A16" s="103"/>
      <c r="B16" s="103"/>
      <c r="C16" s="103"/>
      <c r="D16" s="103"/>
      <c r="E16" s="103"/>
      <c r="F16" s="103"/>
      <c r="G16" s="104" t="s">
        <v>101</v>
      </c>
      <c r="H16" s="103"/>
      <c r="I16" s="105"/>
      <c r="J16" s="103"/>
      <c r="K16" s="103"/>
      <c r="L16" s="106"/>
      <c r="M16" s="106"/>
      <c r="N16" s="106"/>
      <c r="O16" s="106"/>
      <c r="P16" s="107"/>
      <c r="Q16" s="103"/>
      <c r="R16" s="103"/>
      <c r="S16" s="108"/>
      <c r="T16" s="108"/>
      <c r="U16" s="103"/>
    </row>
    <row r="17" spans="1:21" ht="12.75" outlineLevel="1">
      <c r="A17" s="3"/>
      <c r="B17" s="94"/>
      <c r="C17" s="95" t="s">
        <v>104</v>
      </c>
      <c r="D17" s="96" t="s">
        <v>93</v>
      </c>
      <c r="E17" s="97"/>
      <c r="F17" s="97" t="s">
        <v>39</v>
      </c>
      <c r="G17" s="98" t="s">
        <v>105</v>
      </c>
      <c r="H17" s="97"/>
      <c r="I17" s="96"/>
      <c r="J17" s="97"/>
      <c r="K17" s="99">
        <f>SUBTOTAL(9,K19:K53)</f>
        <v>0</v>
      </c>
      <c r="L17" s="100">
        <f>SUBTOTAL(9,L19:L53)</f>
        <v>0</v>
      </c>
      <c r="M17" s="100">
        <f>SUBTOTAL(9,M19:M53)</f>
        <v>0</v>
      </c>
      <c r="N17" s="100">
        <f>SUBTOTAL(9,N19:N53)</f>
        <v>0</v>
      </c>
      <c r="O17" s="100">
        <f>SUBTOTAL(9,O19:O53)</f>
        <v>0</v>
      </c>
      <c r="P17" s="101">
        <f>SUMPRODUCT(P19:P53,H19:H53)</f>
        <v>0</v>
      </c>
      <c r="Q17" s="101">
        <f>SUMPRODUCT(Q19:Q53,H19:H53)</f>
        <v>0</v>
      </c>
      <c r="R17" s="101">
        <f>SUMPRODUCT(R19:R53,H19:H53)</f>
        <v>742.4269999999133</v>
      </c>
      <c r="S17" s="102">
        <f>SUMPRODUCT(S19:S53,K19:K53)/100</f>
        <v>0</v>
      </c>
      <c r="T17" s="102">
        <f>K17+S17</f>
        <v>0</v>
      </c>
      <c r="U17" s="93"/>
    </row>
    <row r="18" spans="1:21" s="109" customFormat="1" ht="11.25" outlineLevel="1">
      <c r="A18" s="103"/>
      <c r="B18" s="103"/>
      <c r="C18" s="103"/>
      <c r="D18" s="103"/>
      <c r="E18" s="103"/>
      <c r="F18" s="103"/>
      <c r="G18" s="104" t="s">
        <v>106</v>
      </c>
      <c r="H18" s="103"/>
      <c r="I18" s="105"/>
      <c r="J18" s="103"/>
      <c r="K18" s="103"/>
      <c r="L18" s="106"/>
      <c r="M18" s="106"/>
      <c r="N18" s="106"/>
      <c r="O18" s="106"/>
      <c r="P18" s="107"/>
      <c r="Q18" s="103"/>
      <c r="R18" s="103"/>
      <c r="S18" s="108"/>
      <c r="T18" s="108"/>
      <c r="U18" s="103"/>
    </row>
    <row r="19" spans="1:21" ht="12.75" outlineLevel="2">
      <c r="A19" s="3"/>
      <c r="B19" s="110"/>
      <c r="C19" s="111"/>
      <c r="D19" s="112"/>
      <c r="E19" s="113" t="s">
        <v>96</v>
      </c>
      <c r="F19" s="114"/>
      <c r="G19" s="115"/>
      <c r="H19" s="114"/>
      <c r="I19" s="112"/>
      <c r="J19" s="114"/>
      <c r="K19" s="116"/>
      <c r="L19" s="117"/>
      <c r="M19" s="117"/>
      <c r="N19" s="117"/>
      <c r="O19" s="117"/>
      <c r="P19" s="118"/>
      <c r="Q19" s="118"/>
      <c r="R19" s="118"/>
      <c r="S19" s="119"/>
      <c r="T19" s="119"/>
      <c r="U19" s="93"/>
    </row>
    <row r="20" spans="1:21" ht="12.75" outlineLevel="2">
      <c r="A20" s="3"/>
      <c r="B20" s="93"/>
      <c r="C20" s="93"/>
      <c r="D20" s="120" t="s">
        <v>97</v>
      </c>
      <c r="E20" s="121">
        <v>1</v>
      </c>
      <c r="F20" s="122" t="s">
        <v>107</v>
      </c>
      <c r="G20" s="123" t="s">
        <v>108</v>
      </c>
      <c r="H20" s="124">
        <v>587.5</v>
      </c>
      <c r="I20" s="125" t="s">
        <v>100</v>
      </c>
      <c r="J20" s="126"/>
      <c r="K20" s="127">
        <f>H20*J20</f>
        <v>0</v>
      </c>
      <c r="L20" s="128">
        <f>IF(D20="S",K20,"")</f>
      </c>
      <c r="M20" s="129">
        <f>IF(OR(D20="P",D20="U"),K20,"")</f>
        <v>0</v>
      </c>
      <c r="N20" s="129">
        <f>IF(D20="H",K20,"")</f>
      </c>
      <c r="O20" s="129">
        <f>IF(D20="V",K20,"")</f>
      </c>
      <c r="P20" s="130">
        <v>0</v>
      </c>
      <c r="Q20" s="130">
        <v>0</v>
      </c>
      <c r="R20" s="130">
        <v>0.4670000000001551</v>
      </c>
      <c r="S20" s="131">
        <v>21</v>
      </c>
      <c r="T20" s="132">
        <f>K20*(S20+100)/100</f>
        <v>0</v>
      </c>
      <c r="U20" s="133"/>
    </row>
    <row r="21" spans="1:21" s="109" customFormat="1" ht="11.25" outlineLevel="2">
      <c r="A21" s="103"/>
      <c r="B21" s="103"/>
      <c r="C21" s="103"/>
      <c r="D21" s="103"/>
      <c r="E21" s="103"/>
      <c r="F21" s="103"/>
      <c r="G21" s="104" t="s">
        <v>106</v>
      </c>
      <c r="H21" s="103"/>
      <c r="I21" s="105"/>
      <c r="J21" s="103"/>
      <c r="K21" s="103"/>
      <c r="L21" s="106"/>
      <c r="M21" s="106"/>
      <c r="N21" s="106"/>
      <c r="O21" s="106"/>
      <c r="P21" s="107"/>
      <c r="Q21" s="103"/>
      <c r="R21" s="103"/>
      <c r="S21" s="108"/>
      <c r="T21" s="108"/>
      <c r="U21" s="103"/>
    </row>
    <row r="22" spans="1:21" ht="12.75" outlineLevel="2">
      <c r="A22" s="3"/>
      <c r="B22" s="93"/>
      <c r="C22" s="93"/>
      <c r="D22" s="120" t="s">
        <v>97</v>
      </c>
      <c r="E22" s="121">
        <v>2</v>
      </c>
      <c r="F22" s="122" t="s">
        <v>109</v>
      </c>
      <c r="G22" s="123" t="s">
        <v>110</v>
      </c>
      <c r="H22" s="124">
        <v>293.75</v>
      </c>
      <c r="I22" s="125" t="s">
        <v>100</v>
      </c>
      <c r="J22" s="126"/>
      <c r="K22" s="127">
        <f>H22*J22</f>
        <v>0</v>
      </c>
      <c r="L22" s="128">
        <f>IF(D22="S",K22,"")</f>
      </c>
      <c r="M22" s="129">
        <f>IF(OR(D22="P",D22="U"),K22,"")</f>
        <v>0</v>
      </c>
      <c r="N22" s="129">
        <f>IF(D22="H",K22,"")</f>
      </c>
      <c r="O22" s="129">
        <f>IF(D22="V",K22,"")</f>
      </c>
      <c r="P22" s="130">
        <v>0</v>
      </c>
      <c r="Q22" s="130">
        <v>0</v>
      </c>
      <c r="R22" s="130">
        <v>0</v>
      </c>
      <c r="S22" s="131">
        <v>21</v>
      </c>
      <c r="T22" s="132">
        <f>K22*(S22+100)/100</f>
        <v>0</v>
      </c>
      <c r="U22" s="133"/>
    </row>
    <row r="23" spans="1:21" s="109" customFormat="1" ht="11.25" outlineLevel="2">
      <c r="A23" s="103"/>
      <c r="B23" s="103"/>
      <c r="C23" s="103"/>
      <c r="D23" s="103"/>
      <c r="E23" s="103"/>
      <c r="F23" s="103"/>
      <c r="G23" s="104" t="s">
        <v>111</v>
      </c>
      <c r="H23" s="103"/>
      <c r="I23" s="105"/>
      <c r="J23" s="103"/>
      <c r="K23" s="103"/>
      <c r="L23" s="106"/>
      <c r="M23" s="106"/>
      <c r="N23" s="106"/>
      <c r="O23" s="106"/>
      <c r="P23" s="107"/>
      <c r="Q23" s="103"/>
      <c r="R23" s="103"/>
      <c r="S23" s="108"/>
      <c r="T23" s="108"/>
      <c r="U23" s="103"/>
    </row>
    <row r="24" spans="1:21" s="51" customFormat="1" ht="10.5" customHeight="1" outlineLevel="3">
      <c r="A24" s="42"/>
      <c r="B24" s="134"/>
      <c r="C24" s="134"/>
      <c r="D24" s="134"/>
      <c r="E24" s="134"/>
      <c r="F24" s="134"/>
      <c r="G24" s="134" t="s">
        <v>112</v>
      </c>
      <c r="H24" s="135">
        <v>293.75</v>
      </c>
      <c r="I24" s="136"/>
      <c r="J24" s="134"/>
      <c r="K24" s="134"/>
      <c r="L24" s="137"/>
      <c r="M24" s="137"/>
      <c r="N24" s="137"/>
      <c r="O24" s="137"/>
      <c r="P24" s="137"/>
      <c r="Q24" s="137"/>
      <c r="R24" s="137"/>
      <c r="S24" s="138"/>
      <c r="T24" s="138"/>
      <c r="U24" s="134"/>
    </row>
    <row r="25" spans="1:21" ht="12.75" outlineLevel="2">
      <c r="A25" s="3"/>
      <c r="B25" s="93"/>
      <c r="C25" s="93"/>
      <c r="D25" s="120" t="s">
        <v>97</v>
      </c>
      <c r="E25" s="121">
        <v>3</v>
      </c>
      <c r="F25" s="122" t="s">
        <v>113</v>
      </c>
      <c r="G25" s="123" t="s">
        <v>114</v>
      </c>
      <c r="H25" s="124">
        <v>587.5</v>
      </c>
      <c r="I25" s="125" t="s">
        <v>100</v>
      </c>
      <c r="J25" s="126"/>
      <c r="K25" s="127">
        <f>H25*J25</f>
        <v>0</v>
      </c>
      <c r="L25" s="128">
        <f>IF(D25="S",K25,"")</f>
      </c>
      <c r="M25" s="129">
        <f>IF(OR(D25="P",D25="U"),K25,"")</f>
        <v>0</v>
      </c>
      <c r="N25" s="129">
        <f>IF(D25="H",K25,"")</f>
      </c>
      <c r="O25" s="129">
        <f>IF(D25="V",K25,"")</f>
      </c>
      <c r="P25" s="130">
        <v>0</v>
      </c>
      <c r="Q25" s="130">
        <v>0</v>
      </c>
      <c r="R25" s="130">
        <v>0.6429999999997165</v>
      </c>
      <c r="S25" s="131">
        <v>21</v>
      </c>
      <c r="T25" s="132">
        <f>K25*(S25+100)/100</f>
        <v>0</v>
      </c>
      <c r="U25" s="133"/>
    </row>
    <row r="26" spans="1:21" s="109" customFormat="1" ht="11.25" outlineLevel="2">
      <c r="A26" s="103"/>
      <c r="B26" s="103"/>
      <c r="C26" s="103"/>
      <c r="D26" s="103"/>
      <c r="E26" s="103"/>
      <c r="F26" s="103"/>
      <c r="G26" s="104" t="s">
        <v>106</v>
      </c>
      <c r="H26" s="103"/>
      <c r="I26" s="105"/>
      <c r="J26" s="103"/>
      <c r="K26" s="103"/>
      <c r="L26" s="106"/>
      <c r="M26" s="106"/>
      <c r="N26" s="106"/>
      <c r="O26" s="106"/>
      <c r="P26" s="107"/>
      <c r="Q26" s="103"/>
      <c r="R26" s="103"/>
      <c r="S26" s="108"/>
      <c r="T26" s="108"/>
      <c r="U26" s="103"/>
    </row>
    <row r="27" spans="1:21" ht="12.75" outlineLevel="2">
      <c r="A27" s="3"/>
      <c r="B27" s="93"/>
      <c r="C27" s="93"/>
      <c r="D27" s="120" t="s">
        <v>97</v>
      </c>
      <c r="E27" s="121">
        <v>4</v>
      </c>
      <c r="F27" s="122" t="s">
        <v>115</v>
      </c>
      <c r="G27" s="123" t="s">
        <v>116</v>
      </c>
      <c r="H27" s="124">
        <v>293.75</v>
      </c>
      <c r="I27" s="125" t="s">
        <v>100</v>
      </c>
      <c r="J27" s="126"/>
      <c r="K27" s="127">
        <f>H27*J27</f>
        <v>0</v>
      </c>
      <c r="L27" s="128">
        <f>IF(D27="S",K27,"")</f>
      </c>
      <c r="M27" s="129">
        <f>IF(OR(D27="P",D27="U"),K27,"")</f>
        <v>0</v>
      </c>
      <c r="N27" s="129">
        <f>IF(D27="H",K27,"")</f>
      </c>
      <c r="O27" s="129">
        <f>IF(D27="V",K27,"")</f>
      </c>
      <c r="P27" s="130">
        <v>0</v>
      </c>
      <c r="Q27" s="130">
        <v>0</v>
      </c>
      <c r="R27" s="130">
        <v>0</v>
      </c>
      <c r="S27" s="131">
        <v>21</v>
      </c>
      <c r="T27" s="132">
        <f>K27*(S27+100)/100</f>
        <v>0</v>
      </c>
      <c r="U27" s="133"/>
    </row>
    <row r="28" spans="1:21" s="109" customFormat="1" ht="11.25" outlineLevel="2">
      <c r="A28" s="103"/>
      <c r="B28" s="103"/>
      <c r="C28" s="103"/>
      <c r="D28" s="103"/>
      <c r="E28" s="103"/>
      <c r="F28" s="103"/>
      <c r="G28" s="104" t="s">
        <v>111</v>
      </c>
      <c r="H28" s="103"/>
      <c r="I28" s="105"/>
      <c r="J28" s="103"/>
      <c r="K28" s="103"/>
      <c r="L28" s="106"/>
      <c r="M28" s="106"/>
      <c r="N28" s="106"/>
      <c r="O28" s="106"/>
      <c r="P28" s="107"/>
      <c r="Q28" s="103"/>
      <c r="R28" s="103"/>
      <c r="S28" s="108"/>
      <c r="T28" s="108"/>
      <c r="U28" s="103"/>
    </row>
    <row r="29" spans="1:21" s="51" customFormat="1" ht="10.5" customHeight="1" outlineLevel="3">
      <c r="A29" s="42"/>
      <c r="B29" s="134"/>
      <c r="C29" s="134"/>
      <c r="D29" s="134"/>
      <c r="E29" s="134"/>
      <c r="F29" s="134"/>
      <c r="G29" s="134" t="s">
        <v>112</v>
      </c>
      <c r="H29" s="135">
        <v>293.75</v>
      </c>
      <c r="I29" s="136"/>
      <c r="J29" s="134"/>
      <c r="K29" s="134"/>
      <c r="L29" s="137"/>
      <c r="M29" s="137"/>
      <c r="N29" s="137"/>
      <c r="O29" s="137"/>
      <c r="P29" s="137"/>
      <c r="Q29" s="137"/>
      <c r="R29" s="137"/>
      <c r="S29" s="138"/>
      <c r="T29" s="138"/>
      <c r="U29" s="134"/>
    </row>
    <row r="30" spans="1:21" ht="12.75" outlineLevel="2">
      <c r="A30" s="3"/>
      <c r="B30" s="93"/>
      <c r="C30" s="93"/>
      <c r="D30" s="120" t="s">
        <v>97</v>
      </c>
      <c r="E30" s="121">
        <v>5</v>
      </c>
      <c r="F30" s="122" t="s">
        <v>117</v>
      </c>
      <c r="G30" s="123" t="s">
        <v>118</v>
      </c>
      <c r="H30" s="124">
        <v>26</v>
      </c>
      <c r="I30" s="125" t="s">
        <v>100</v>
      </c>
      <c r="J30" s="126"/>
      <c r="K30" s="127">
        <f>H30*J30</f>
        <v>0</v>
      </c>
      <c r="L30" s="128">
        <f>IF(D30="S",K30,"")</f>
      </c>
      <c r="M30" s="129">
        <f>IF(OR(D30="P",D30="U"),K30,"")</f>
        <v>0</v>
      </c>
      <c r="N30" s="129">
        <f>IF(D30="H",K30,"")</f>
      </c>
      <c r="O30" s="129">
        <f>IF(D30="V",K30,"")</f>
      </c>
      <c r="P30" s="130">
        <v>0</v>
      </c>
      <c r="Q30" s="130">
        <v>0</v>
      </c>
      <c r="R30" s="130">
        <v>2.31999999999951</v>
      </c>
      <c r="S30" s="131">
        <v>21</v>
      </c>
      <c r="T30" s="132">
        <f>K30*(S30+100)/100</f>
        <v>0</v>
      </c>
      <c r="U30" s="133"/>
    </row>
    <row r="31" spans="1:21" s="109" customFormat="1" ht="11.25" outlineLevel="2">
      <c r="A31" s="103"/>
      <c r="B31" s="103"/>
      <c r="C31" s="103"/>
      <c r="D31" s="103"/>
      <c r="E31" s="103"/>
      <c r="F31" s="103"/>
      <c r="G31" s="104" t="s">
        <v>106</v>
      </c>
      <c r="H31" s="103"/>
      <c r="I31" s="105"/>
      <c r="J31" s="103"/>
      <c r="K31" s="103"/>
      <c r="L31" s="106"/>
      <c r="M31" s="106"/>
      <c r="N31" s="106"/>
      <c r="O31" s="106"/>
      <c r="P31" s="107"/>
      <c r="Q31" s="103"/>
      <c r="R31" s="103"/>
      <c r="S31" s="108"/>
      <c r="T31" s="108"/>
      <c r="U31" s="103"/>
    </row>
    <row r="32" spans="1:21" ht="12.75" outlineLevel="2">
      <c r="A32" s="3"/>
      <c r="B32" s="93"/>
      <c r="C32" s="93"/>
      <c r="D32" s="120" t="s">
        <v>97</v>
      </c>
      <c r="E32" s="121">
        <v>6</v>
      </c>
      <c r="F32" s="122" t="s">
        <v>119</v>
      </c>
      <c r="G32" s="123" t="s">
        <v>120</v>
      </c>
      <c r="H32" s="124">
        <v>13</v>
      </c>
      <c r="I32" s="125" t="s">
        <v>100</v>
      </c>
      <c r="J32" s="126"/>
      <c r="K32" s="127">
        <f>H32*J32</f>
        <v>0</v>
      </c>
      <c r="L32" s="128">
        <f>IF(D32="S",K32,"")</f>
      </c>
      <c r="M32" s="129">
        <f>IF(OR(D32="P",D32="U"),K32,"")</f>
        <v>0</v>
      </c>
      <c r="N32" s="129">
        <f>IF(D32="H",K32,"")</f>
      </c>
      <c r="O32" s="129">
        <f>IF(D32="V",K32,"")</f>
      </c>
      <c r="P32" s="130">
        <v>0</v>
      </c>
      <c r="Q32" s="130">
        <v>0</v>
      </c>
      <c r="R32" s="130">
        <v>0</v>
      </c>
      <c r="S32" s="131">
        <v>21</v>
      </c>
      <c r="T32" s="132">
        <f>K32*(S32+100)/100</f>
        <v>0</v>
      </c>
      <c r="U32" s="133"/>
    </row>
    <row r="33" spans="1:21" s="109" customFormat="1" ht="11.25" outlineLevel="2">
      <c r="A33" s="103"/>
      <c r="B33" s="103"/>
      <c r="C33" s="103"/>
      <c r="D33" s="103"/>
      <c r="E33" s="103"/>
      <c r="F33" s="103"/>
      <c r="G33" s="104" t="s">
        <v>111</v>
      </c>
      <c r="H33" s="103"/>
      <c r="I33" s="105"/>
      <c r="J33" s="103"/>
      <c r="K33" s="103"/>
      <c r="L33" s="106"/>
      <c r="M33" s="106"/>
      <c r="N33" s="106"/>
      <c r="O33" s="106"/>
      <c r="P33" s="107"/>
      <c r="Q33" s="103"/>
      <c r="R33" s="103"/>
      <c r="S33" s="108"/>
      <c r="T33" s="108"/>
      <c r="U33" s="103"/>
    </row>
    <row r="34" spans="1:21" s="51" customFormat="1" ht="10.5" customHeight="1" outlineLevel="3">
      <c r="A34" s="42"/>
      <c r="B34" s="134"/>
      <c r="C34" s="134"/>
      <c r="D34" s="134"/>
      <c r="E34" s="134"/>
      <c r="F34" s="134"/>
      <c r="G34" s="134" t="s">
        <v>121</v>
      </c>
      <c r="H34" s="135">
        <v>13</v>
      </c>
      <c r="I34" s="136"/>
      <c r="J34" s="134"/>
      <c r="K34" s="134"/>
      <c r="L34" s="137"/>
      <c r="M34" s="137"/>
      <c r="N34" s="137"/>
      <c r="O34" s="137"/>
      <c r="P34" s="137"/>
      <c r="Q34" s="137"/>
      <c r="R34" s="137"/>
      <c r="S34" s="138"/>
      <c r="T34" s="138"/>
      <c r="U34" s="134"/>
    </row>
    <row r="35" spans="1:21" ht="12.75" outlineLevel="2">
      <c r="A35" s="3"/>
      <c r="B35" s="93"/>
      <c r="C35" s="93"/>
      <c r="D35" s="120" t="s">
        <v>97</v>
      </c>
      <c r="E35" s="121">
        <v>7</v>
      </c>
      <c r="F35" s="122" t="s">
        <v>122</v>
      </c>
      <c r="G35" s="123" t="s">
        <v>123</v>
      </c>
      <c r="H35" s="124">
        <v>1201</v>
      </c>
      <c r="I35" s="125" t="s">
        <v>100</v>
      </c>
      <c r="J35" s="126"/>
      <c r="K35" s="127">
        <f>H35*J35</f>
        <v>0</v>
      </c>
      <c r="L35" s="128">
        <f>IF(D35="S",K35,"")</f>
      </c>
      <c r="M35" s="129">
        <f>IF(OR(D35="P",D35="U"),K35,"")</f>
        <v>0</v>
      </c>
      <c r="N35" s="129">
        <f>IF(D35="H",K35,"")</f>
      </c>
      <c r="O35" s="129">
        <f>IF(D35="V",K35,"")</f>
      </c>
      <c r="P35" s="130">
        <v>0</v>
      </c>
      <c r="Q35" s="130">
        <v>0</v>
      </c>
      <c r="R35" s="130">
        <v>0</v>
      </c>
      <c r="S35" s="131">
        <v>21</v>
      </c>
      <c r="T35" s="132">
        <f>K35*(S35+100)/100</f>
        <v>0</v>
      </c>
      <c r="U35" s="133"/>
    </row>
    <row r="36" spans="1:21" s="51" customFormat="1" ht="10.5" customHeight="1" outlineLevel="3">
      <c r="A36" s="42"/>
      <c r="B36" s="134"/>
      <c r="C36" s="134"/>
      <c r="D36" s="134"/>
      <c r="E36" s="134"/>
      <c r="F36" s="134"/>
      <c r="G36" s="134" t="s">
        <v>124</v>
      </c>
      <c r="H36" s="135">
        <v>1201</v>
      </c>
      <c r="I36" s="136"/>
      <c r="J36" s="134"/>
      <c r="K36" s="134"/>
      <c r="L36" s="137"/>
      <c r="M36" s="137"/>
      <c r="N36" s="137"/>
      <c r="O36" s="137"/>
      <c r="P36" s="137"/>
      <c r="Q36" s="137"/>
      <c r="R36" s="137"/>
      <c r="S36" s="138"/>
      <c r="T36" s="138"/>
      <c r="U36" s="134"/>
    </row>
    <row r="37" spans="1:21" ht="25.5" outlineLevel="2">
      <c r="A37" s="3"/>
      <c r="B37" s="93"/>
      <c r="C37" s="93"/>
      <c r="D37" s="120" t="s">
        <v>97</v>
      </c>
      <c r="E37" s="121">
        <v>8</v>
      </c>
      <c r="F37" s="122" t="s">
        <v>125</v>
      </c>
      <c r="G37" s="123" t="s">
        <v>126</v>
      </c>
      <c r="H37" s="124">
        <v>30025</v>
      </c>
      <c r="I37" s="125" t="s">
        <v>100</v>
      </c>
      <c r="J37" s="126"/>
      <c r="K37" s="127">
        <f>H37*J37</f>
        <v>0</v>
      </c>
      <c r="L37" s="128">
        <f>IF(D37="S",K37,"")</f>
      </c>
      <c r="M37" s="129">
        <f>IF(OR(D37="P",D37="U"),K37,"")</f>
        <v>0</v>
      </c>
      <c r="N37" s="129">
        <f>IF(D37="H",K37,"")</f>
      </c>
      <c r="O37" s="129">
        <f>IF(D37="V",K37,"")</f>
      </c>
      <c r="P37" s="130">
        <v>0</v>
      </c>
      <c r="Q37" s="130">
        <v>0</v>
      </c>
      <c r="R37" s="130">
        <v>0</v>
      </c>
      <c r="S37" s="131">
        <v>21</v>
      </c>
      <c r="T37" s="132">
        <f>K37*(S37+100)/100</f>
        <v>0</v>
      </c>
      <c r="U37" s="133"/>
    </row>
    <row r="38" spans="1:21" s="109" customFormat="1" ht="11.25" outlineLevel="2">
      <c r="A38" s="103"/>
      <c r="B38" s="103"/>
      <c r="C38" s="103"/>
      <c r="D38" s="103"/>
      <c r="E38" s="103"/>
      <c r="F38" s="103"/>
      <c r="G38" s="104" t="s">
        <v>127</v>
      </c>
      <c r="H38" s="103"/>
      <c r="I38" s="105"/>
      <c r="J38" s="103"/>
      <c r="K38" s="103"/>
      <c r="L38" s="106"/>
      <c r="M38" s="106"/>
      <c r="N38" s="106"/>
      <c r="O38" s="106"/>
      <c r="P38" s="107"/>
      <c r="Q38" s="103"/>
      <c r="R38" s="103"/>
      <c r="S38" s="108"/>
      <c r="T38" s="108"/>
      <c r="U38" s="103"/>
    </row>
    <row r="39" spans="1:21" s="51" customFormat="1" ht="10.5" customHeight="1" outlineLevel="3">
      <c r="A39" s="42"/>
      <c r="B39" s="134"/>
      <c r="C39" s="134"/>
      <c r="D39" s="134"/>
      <c r="E39" s="134"/>
      <c r="F39" s="134"/>
      <c r="G39" s="134" t="s">
        <v>128</v>
      </c>
      <c r="H39" s="135">
        <v>30025</v>
      </c>
      <c r="I39" s="136"/>
      <c r="J39" s="134"/>
      <c r="K39" s="134"/>
      <c r="L39" s="137"/>
      <c r="M39" s="137"/>
      <c r="N39" s="137"/>
      <c r="O39" s="137"/>
      <c r="P39" s="137"/>
      <c r="Q39" s="137"/>
      <c r="R39" s="137"/>
      <c r="S39" s="138"/>
      <c r="T39" s="138"/>
      <c r="U39" s="134"/>
    </row>
    <row r="40" spans="1:21" ht="12.75" outlineLevel="2">
      <c r="A40" s="3"/>
      <c r="B40" s="93"/>
      <c r="C40" s="93"/>
      <c r="D40" s="120" t="s">
        <v>97</v>
      </c>
      <c r="E40" s="121">
        <v>9</v>
      </c>
      <c r="F40" s="122" t="s">
        <v>129</v>
      </c>
      <c r="G40" s="123" t="s">
        <v>130</v>
      </c>
      <c r="H40" s="124">
        <v>1201</v>
      </c>
      <c r="I40" s="125" t="s">
        <v>100</v>
      </c>
      <c r="J40" s="126"/>
      <c r="K40" s="127">
        <f>H40*J40</f>
        <v>0</v>
      </c>
      <c r="L40" s="128">
        <f>IF(D40="S",K40,"")</f>
      </c>
      <c r="M40" s="129">
        <f>IF(OR(D40="P",D40="U"),K40,"")</f>
        <v>0</v>
      </c>
      <c r="N40" s="129">
        <f>IF(D40="H",K40,"")</f>
      </c>
      <c r="O40" s="129">
        <f>IF(D40="V",K40,"")</f>
      </c>
      <c r="P40" s="130">
        <v>0</v>
      </c>
      <c r="Q40" s="130">
        <v>0</v>
      </c>
      <c r="R40" s="130">
        <v>0.009000000000000341</v>
      </c>
      <c r="S40" s="131">
        <v>21</v>
      </c>
      <c r="T40" s="132">
        <f>K40*(S40+100)/100</f>
        <v>0</v>
      </c>
      <c r="U40" s="133"/>
    </row>
    <row r="41" spans="1:21" ht="12.75" outlineLevel="2">
      <c r="A41" s="3"/>
      <c r="B41" s="93"/>
      <c r="C41" s="93"/>
      <c r="D41" s="120" t="s">
        <v>97</v>
      </c>
      <c r="E41" s="121">
        <v>10</v>
      </c>
      <c r="F41" s="122" t="s">
        <v>131</v>
      </c>
      <c r="G41" s="123" t="s">
        <v>132</v>
      </c>
      <c r="H41" s="124">
        <v>2149.79</v>
      </c>
      <c r="I41" s="125" t="s">
        <v>133</v>
      </c>
      <c r="J41" s="126"/>
      <c r="K41" s="127">
        <f>H41*J41</f>
        <v>0</v>
      </c>
      <c r="L41" s="128">
        <f>IF(D41="S",K41,"")</f>
      </c>
      <c r="M41" s="129">
        <f>IF(OR(D41="P",D41="U"),K41,"")</f>
        <v>0</v>
      </c>
      <c r="N41" s="129">
        <f>IF(D41="H",K41,"")</f>
      </c>
      <c r="O41" s="129">
        <f>IF(D41="V",K41,"")</f>
      </c>
      <c r="P41" s="130">
        <v>0</v>
      </c>
      <c r="Q41" s="130">
        <v>0</v>
      </c>
      <c r="R41" s="130">
        <v>0</v>
      </c>
      <c r="S41" s="131">
        <v>21</v>
      </c>
      <c r="T41" s="132">
        <f>K41*(S41+100)/100</f>
        <v>0</v>
      </c>
      <c r="U41" s="133"/>
    </row>
    <row r="42" spans="1:21" s="51" customFormat="1" ht="10.5" customHeight="1" outlineLevel="3">
      <c r="A42" s="42"/>
      <c r="B42" s="134"/>
      <c r="C42" s="134"/>
      <c r="D42" s="134"/>
      <c r="E42" s="134"/>
      <c r="F42" s="134"/>
      <c r="G42" s="134" t="s">
        <v>134</v>
      </c>
      <c r="H42" s="135">
        <v>2149.79</v>
      </c>
      <c r="I42" s="136"/>
      <c r="J42" s="134"/>
      <c r="K42" s="134"/>
      <c r="L42" s="137"/>
      <c r="M42" s="137"/>
      <c r="N42" s="137"/>
      <c r="O42" s="137"/>
      <c r="P42" s="137"/>
      <c r="Q42" s="137"/>
      <c r="R42" s="137"/>
      <c r="S42" s="138"/>
      <c r="T42" s="138"/>
      <c r="U42" s="134"/>
    </row>
    <row r="43" spans="1:21" ht="25.5" outlineLevel="2">
      <c r="A43" s="3"/>
      <c r="B43" s="93"/>
      <c r="C43" s="93"/>
      <c r="D43" s="120" t="s">
        <v>97</v>
      </c>
      <c r="E43" s="121">
        <v>11</v>
      </c>
      <c r="F43" s="122" t="s">
        <v>135</v>
      </c>
      <c r="G43" s="123" t="s">
        <v>136</v>
      </c>
      <c r="H43" s="124">
        <v>11</v>
      </c>
      <c r="I43" s="125" t="s">
        <v>100</v>
      </c>
      <c r="J43" s="126"/>
      <c r="K43" s="127">
        <f>H43*J43</f>
        <v>0</v>
      </c>
      <c r="L43" s="128">
        <f>IF(D43="S",K43,"")</f>
      </c>
      <c r="M43" s="129">
        <f>IF(OR(D43="P",D43="U"),K43,"")</f>
        <v>0</v>
      </c>
      <c r="N43" s="129">
        <f>IF(D43="H",K43,"")</f>
      </c>
      <c r="O43" s="129">
        <f>IF(D43="V",K43,"")</f>
      </c>
      <c r="P43" s="130">
        <v>0</v>
      </c>
      <c r="Q43" s="130">
        <v>0</v>
      </c>
      <c r="R43" s="130">
        <v>1.4440000000002442</v>
      </c>
      <c r="S43" s="131">
        <v>21</v>
      </c>
      <c r="T43" s="132">
        <f>K43*(S43+100)/100</f>
        <v>0</v>
      </c>
      <c r="U43" s="133"/>
    </row>
    <row r="44" spans="1:21" s="109" customFormat="1" ht="11.25" outlineLevel="2">
      <c r="A44" s="103"/>
      <c r="B44" s="103"/>
      <c r="C44" s="103"/>
      <c r="D44" s="103"/>
      <c r="E44" s="103"/>
      <c r="F44" s="103"/>
      <c r="G44" s="104" t="s">
        <v>106</v>
      </c>
      <c r="H44" s="103"/>
      <c r="I44" s="105"/>
      <c r="J44" s="103"/>
      <c r="K44" s="103"/>
      <c r="L44" s="106"/>
      <c r="M44" s="106"/>
      <c r="N44" s="106"/>
      <c r="O44" s="106"/>
      <c r="P44" s="107"/>
      <c r="Q44" s="103"/>
      <c r="R44" s="103"/>
      <c r="S44" s="108"/>
      <c r="T44" s="108"/>
      <c r="U44" s="103"/>
    </row>
    <row r="45" spans="1:21" ht="12.75" outlineLevel="2">
      <c r="A45" s="3"/>
      <c r="B45" s="93"/>
      <c r="C45" s="93"/>
      <c r="D45" s="120" t="s">
        <v>97</v>
      </c>
      <c r="E45" s="121">
        <v>12</v>
      </c>
      <c r="F45" s="122" t="s">
        <v>137</v>
      </c>
      <c r="G45" s="123" t="s">
        <v>138</v>
      </c>
      <c r="H45" s="124">
        <v>5.5</v>
      </c>
      <c r="I45" s="125" t="s">
        <v>100</v>
      </c>
      <c r="J45" s="126"/>
      <c r="K45" s="127">
        <f>H45*J45</f>
        <v>0</v>
      </c>
      <c r="L45" s="128">
        <f>IF(D45="S",K45,"")</f>
      </c>
      <c r="M45" s="129">
        <f>IF(OR(D45="P",D45="U"),K45,"")</f>
        <v>0</v>
      </c>
      <c r="N45" s="129">
        <f>IF(D45="H",K45,"")</f>
      </c>
      <c r="O45" s="129">
        <f>IF(D45="V",K45,"")</f>
      </c>
      <c r="P45" s="130">
        <v>0</v>
      </c>
      <c r="Q45" s="130">
        <v>0</v>
      </c>
      <c r="R45" s="130">
        <v>0</v>
      </c>
      <c r="S45" s="131">
        <v>21</v>
      </c>
      <c r="T45" s="132">
        <f>K45*(S45+100)/100</f>
        <v>0</v>
      </c>
      <c r="U45" s="133"/>
    </row>
    <row r="46" spans="1:21" s="109" customFormat="1" ht="11.25" outlineLevel="2">
      <c r="A46" s="103"/>
      <c r="B46" s="103"/>
      <c r="C46" s="103"/>
      <c r="D46" s="103"/>
      <c r="E46" s="103"/>
      <c r="F46" s="103"/>
      <c r="G46" s="104" t="s">
        <v>111</v>
      </c>
      <c r="H46" s="103"/>
      <c r="I46" s="105"/>
      <c r="J46" s="103"/>
      <c r="K46" s="103"/>
      <c r="L46" s="106"/>
      <c r="M46" s="106"/>
      <c r="N46" s="106"/>
      <c r="O46" s="106"/>
      <c r="P46" s="107"/>
      <c r="Q46" s="103"/>
      <c r="R46" s="103"/>
      <c r="S46" s="108"/>
      <c r="T46" s="108"/>
      <c r="U46" s="103"/>
    </row>
    <row r="47" spans="1:21" s="51" customFormat="1" ht="10.5" customHeight="1" outlineLevel="3">
      <c r="A47" s="42"/>
      <c r="B47" s="134"/>
      <c r="C47" s="134"/>
      <c r="D47" s="134"/>
      <c r="E47" s="134"/>
      <c r="F47" s="134"/>
      <c r="G47" s="134" t="s">
        <v>139</v>
      </c>
      <c r="H47" s="135">
        <v>5.5</v>
      </c>
      <c r="I47" s="136"/>
      <c r="J47" s="134"/>
      <c r="K47" s="134"/>
      <c r="L47" s="137"/>
      <c r="M47" s="137"/>
      <c r="N47" s="137"/>
      <c r="O47" s="137"/>
      <c r="P47" s="137"/>
      <c r="Q47" s="137"/>
      <c r="R47" s="137"/>
      <c r="S47" s="138"/>
      <c r="T47" s="138"/>
      <c r="U47" s="134"/>
    </row>
    <row r="48" spans="1:21" ht="12.75" outlineLevel="2">
      <c r="A48" s="3"/>
      <c r="B48" s="93"/>
      <c r="C48" s="93"/>
      <c r="D48" s="120" t="s">
        <v>97</v>
      </c>
      <c r="E48" s="121">
        <v>13</v>
      </c>
      <c r="F48" s="122" t="s">
        <v>140</v>
      </c>
      <c r="G48" s="123" t="s">
        <v>141</v>
      </c>
      <c r="H48" s="124">
        <v>11</v>
      </c>
      <c r="I48" s="125" t="s">
        <v>100</v>
      </c>
      <c r="J48" s="126"/>
      <c r="K48" s="127">
        <f>H48*J48</f>
        <v>0</v>
      </c>
      <c r="L48" s="128">
        <f>IF(D48="S",K48,"")</f>
      </c>
      <c r="M48" s="129">
        <f>IF(OR(D48="P",D48="U"),K48,"")</f>
        <v>0</v>
      </c>
      <c r="N48" s="129">
        <f>IF(D48="H",K48,"")</f>
      </c>
      <c r="O48" s="129">
        <f>IF(D48="V",K48,"")</f>
      </c>
      <c r="P48" s="130">
        <v>0</v>
      </c>
      <c r="Q48" s="130">
        <v>0</v>
      </c>
      <c r="R48" s="130">
        <v>0.2989999999998574</v>
      </c>
      <c r="S48" s="131">
        <v>21</v>
      </c>
      <c r="T48" s="132">
        <f>K48*(S48+100)/100</f>
        <v>0</v>
      </c>
      <c r="U48" s="133"/>
    </row>
    <row r="49" spans="1:21" s="109" customFormat="1" ht="11.25" outlineLevel="2">
      <c r="A49" s="103"/>
      <c r="B49" s="103"/>
      <c r="C49" s="103"/>
      <c r="D49" s="103"/>
      <c r="E49" s="103"/>
      <c r="F49" s="103"/>
      <c r="G49" s="104" t="s">
        <v>142</v>
      </c>
      <c r="H49" s="103"/>
      <c r="I49" s="105"/>
      <c r="J49" s="103"/>
      <c r="K49" s="103"/>
      <c r="L49" s="106"/>
      <c r="M49" s="106"/>
      <c r="N49" s="106"/>
      <c r="O49" s="106"/>
      <c r="P49" s="107"/>
      <c r="Q49" s="103"/>
      <c r="R49" s="103"/>
      <c r="S49" s="108"/>
      <c r="T49" s="108"/>
      <c r="U49" s="103"/>
    </row>
    <row r="50" spans="1:21" ht="25.5" outlineLevel="2">
      <c r="A50" s="3"/>
      <c r="B50" s="93"/>
      <c r="C50" s="93"/>
      <c r="D50" s="120" t="s">
        <v>97</v>
      </c>
      <c r="E50" s="121">
        <v>14</v>
      </c>
      <c r="F50" s="122" t="s">
        <v>143</v>
      </c>
      <c r="G50" s="123" t="s">
        <v>144</v>
      </c>
      <c r="H50" s="124">
        <v>736</v>
      </c>
      <c r="I50" s="125" t="s">
        <v>145</v>
      </c>
      <c r="J50" s="126"/>
      <c r="K50" s="127">
        <f>H50*J50</f>
        <v>0</v>
      </c>
      <c r="L50" s="128">
        <f>IF(D50="S",K50,"")</f>
      </c>
      <c r="M50" s="129">
        <f>IF(OR(D50="P",D50="U"),K50,"")</f>
        <v>0</v>
      </c>
      <c r="N50" s="129">
        <f>IF(D50="H",K50,"")</f>
      </c>
      <c r="O50" s="129">
        <f>IF(D50="V",K50,"")</f>
      </c>
      <c r="P50" s="130">
        <v>0</v>
      </c>
      <c r="Q50" s="130">
        <v>0</v>
      </c>
      <c r="R50" s="130">
        <v>0</v>
      </c>
      <c r="S50" s="131">
        <v>21</v>
      </c>
      <c r="T50" s="132">
        <f>K50*(S50+100)/100</f>
        <v>0</v>
      </c>
      <c r="U50" s="133"/>
    </row>
    <row r="51" spans="1:21" s="109" customFormat="1" ht="67.5" outlineLevel="2">
      <c r="A51" s="103"/>
      <c r="B51" s="103"/>
      <c r="C51" s="103"/>
      <c r="D51" s="103"/>
      <c r="E51" s="103"/>
      <c r="F51" s="103"/>
      <c r="G51" s="104" t="s">
        <v>146</v>
      </c>
      <c r="H51" s="103"/>
      <c r="I51" s="105"/>
      <c r="J51" s="103"/>
      <c r="K51" s="103"/>
      <c r="L51" s="106"/>
      <c r="M51" s="106"/>
      <c r="N51" s="106"/>
      <c r="O51" s="106"/>
      <c r="P51" s="107"/>
      <c r="Q51" s="103"/>
      <c r="R51" s="103"/>
      <c r="S51" s="108"/>
      <c r="T51" s="108"/>
      <c r="U51" s="103"/>
    </row>
    <row r="52" spans="1:21" ht="25.5" outlineLevel="2">
      <c r="A52" s="3"/>
      <c r="B52" s="93"/>
      <c r="C52" s="93"/>
      <c r="D52" s="120" t="s">
        <v>97</v>
      </c>
      <c r="E52" s="121">
        <v>15</v>
      </c>
      <c r="F52" s="122" t="s">
        <v>147</v>
      </c>
      <c r="G52" s="123" t="s">
        <v>148</v>
      </c>
      <c r="H52" s="124">
        <v>460</v>
      </c>
      <c r="I52" s="125" t="s">
        <v>145</v>
      </c>
      <c r="J52" s="126"/>
      <c r="K52" s="127">
        <f>H52*J52</f>
        <v>0</v>
      </c>
      <c r="L52" s="128">
        <f>IF(D52="S",K52,"")</f>
      </c>
      <c r="M52" s="129">
        <f>IF(OR(D52="P",D52="U"),K52,"")</f>
        <v>0</v>
      </c>
      <c r="N52" s="129">
        <f>IF(D52="H",K52,"")</f>
      </c>
      <c r="O52" s="129">
        <f>IF(D52="V",K52,"")</f>
      </c>
      <c r="P52" s="130">
        <v>0</v>
      </c>
      <c r="Q52" s="130">
        <v>0</v>
      </c>
      <c r="R52" s="130">
        <v>0</v>
      </c>
      <c r="S52" s="131">
        <v>21</v>
      </c>
      <c r="T52" s="132">
        <f>K52*(S52+100)/100</f>
        <v>0</v>
      </c>
      <c r="U52" s="133"/>
    </row>
    <row r="53" spans="1:21" s="109" customFormat="1" ht="11.25" outlineLevel="2">
      <c r="A53" s="103"/>
      <c r="B53" s="103"/>
      <c r="C53" s="103"/>
      <c r="D53" s="103"/>
      <c r="E53" s="103"/>
      <c r="F53" s="103"/>
      <c r="G53" s="104" t="s">
        <v>106</v>
      </c>
      <c r="H53" s="103"/>
      <c r="I53" s="105"/>
      <c r="J53" s="103"/>
      <c r="K53" s="103"/>
      <c r="L53" s="106"/>
      <c r="M53" s="106"/>
      <c r="N53" s="106"/>
      <c r="O53" s="106"/>
      <c r="P53" s="107"/>
      <c r="Q53" s="103"/>
      <c r="R53" s="103"/>
      <c r="S53" s="108"/>
      <c r="T53" s="108"/>
      <c r="U53" s="103"/>
    </row>
    <row r="54" spans="1:21" ht="12.75" outlineLevel="1">
      <c r="A54" s="3"/>
      <c r="B54" s="94"/>
      <c r="C54" s="95" t="s">
        <v>149</v>
      </c>
      <c r="D54" s="96" t="s">
        <v>93</v>
      </c>
      <c r="E54" s="97"/>
      <c r="F54" s="97" t="s">
        <v>39</v>
      </c>
      <c r="G54" s="98" t="s">
        <v>150</v>
      </c>
      <c r="H54" s="97"/>
      <c r="I54" s="96"/>
      <c r="J54" s="97"/>
      <c r="K54" s="99">
        <f>SUBTOTAL(9,K56:K86)</f>
        <v>0</v>
      </c>
      <c r="L54" s="100">
        <f>SUBTOTAL(9,L56:L86)</f>
        <v>0</v>
      </c>
      <c r="M54" s="100">
        <f>SUBTOTAL(9,M56:M86)</f>
        <v>0</v>
      </c>
      <c r="N54" s="100">
        <f>SUBTOTAL(9,N56:N86)</f>
        <v>0</v>
      </c>
      <c r="O54" s="100">
        <f>SUBTOTAL(9,O56:O86)</f>
        <v>0</v>
      </c>
      <c r="P54" s="101">
        <f>SUMPRODUCT(P56:P86,H56:H86)</f>
        <v>0.10464999999999999</v>
      </c>
      <c r="Q54" s="101">
        <f>SUMPRODUCT(Q56:Q86,H56:H86)</f>
        <v>0</v>
      </c>
      <c r="R54" s="101">
        <f>SUMPRODUCT(R56:R86,H56:H86)</f>
        <v>188.5137799999483</v>
      </c>
      <c r="S54" s="102">
        <f>SUMPRODUCT(S56:S86,K56:K86)/100</f>
        <v>0</v>
      </c>
      <c r="T54" s="102">
        <f>K54+S54</f>
        <v>0</v>
      </c>
      <c r="U54" s="93"/>
    </row>
    <row r="55" spans="1:21" s="109" customFormat="1" ht="11.25" outlineLevel="1">
      <c r="A55" s="103"/>
      <c r="B55" s="103"/>
      <c r="C55" s="103"/>
      <c r="D55" s="103"/>
      <c r="E55" s="103"/>
      <c r="F55" s="103"/>
      <c r="G55" s="104" t="s">
        <v>95</v>
      </c>
      <c r="H55" s="103"/>
      <c r="I55" s="105"/>
      <c r="J55" s="103"/>
      <c r="K55" s="103"/>
      <c r="L55" s="106"/>
      <c r="M55" s="106"/>
      <c r="N55" s="106"/>
      <c r="O55" s="106"/>
      <c r="P55" s="107"/>
      <c r="Q55" s="103"/>
      <c r="R55" s="103"/>
      <c r="S55" s="108"/>
      <c r="T55" s="108"/>
      <c r="U55" s="103"/>
    </row>
    <row r="56" spans="1:21" ht="12.75" outlineLevel="2">
      <c r="A56" s="3"/>
      <c r="B56" s="110"/>
      <c r="C56" s="111"/>
      <c r="D56" s="112"/>
      <c r="E56" s="113" t="s">
        <v>96</v>
      </c>
      <c r="F56" s="114"/>
      <c r="G56" s="115"/>
      <c r="H56" s="114"/>
      <c r="I56" s="112"/>
      <c r="J56" s="114"/>
      <c r="K56" s="116"/>
      <c r="L56" s="117"/>
      <c r="M56" s="117"/>
      <c r="N56" s="117"/>
      <c r="O56" s="117"/>
      <c r="P56" s="118"/>
      <c r="Q56" s="118"/>
      <c r="R56" s="118"/>
      <c r="S56" s="119"/>
      <c r="T56" s="119"/>
      <c r="U56" s="93"/>
    </row>
    <row r="57" spans="1:21" ht="12.75" outlineLevel="2">
      <c r="A57" s="3"/>
      <c r="B57" s="93"/>
      <c r="C57" s="93"/>
      <c r="D57" s="120" t="s">
        <v>97</v>
      </c>
      <c r="E57" s="121">
        <v>1</v>
      </c>
      <c r="F57" s="122" t="s">
        <v>151</v>
      </c>
      <c r="G57" s="123" t="s">
        <v>152</v>
      </c>
      <c r="H57" s="124">
        <v>68.25</v>
      </c>
      <c r="I57" s="125" t="s">
        <v>100</v>
      </c>
      <c r="J57" s="126"/>
      <c r="K57" s="127">
        <f>H57*J57</f>
        <v>0</v>
      </c>
      <c r="L57" s="128">
        <f>IF(D57="S",K57,"")</f>
      </c>
      <c r="M57" s="129">
        <f>IF(OR(D57="P",D57="U"),K57,"")</f>
        <v>0</v>
      </c>
      <c r="N57" s="129">
        <f>IF(D57="H",K57,"")</f>
      </c>
      <c r="O57" s="129">
        <f>IF(D57="V",K57,"")</f>
      </c>
      <c r="P57" s="130">
        <v>0</v>
      </c>
      <c r="Q57" s="130">
        <v>0</v>
      </c>
      <c r="R57" s="130">
        <v>0.651999999999731</v>
      </c>
      <c r="S57" s="131">
        <v>21</v>
      </c>
      <c r="T57" s="132">
        <f>K57*(S57+100)/100</f>
        <v>0</v>
      </c>
      <c r="U57" s="133"/>
    </row>
    <row r="58" spans="1:21" s="109" customFormat="1" ht="22.5" outlineLevel="2">
      <c r="A58" s="103"/>
      <c r="B58" s="103"/>
      <c r="C58" s="103"/>
      <c r="D58" s="103"/>
      <c r="E58" s="103"/>
      <c r="F58" s="103"/>
      <c r="G58" s="104" t="s">
        <v>153</v>
      </c>
      <c r="H58" s="103"/>
      <c r="I58" s="105"/>
      <c r="J58" s="103"/>
      <c r="K58" s="103"/>
      <c r="L58" s="106"/>
      <c r="M58" s="106"/>
      <c r="N58" s="106"/>
      <c r="O58" s="106"/>
      <c r="P58" s="107"/>
      <c r="Q58" s="103"/>
      <c r="R58" s="103"/>
      <c r="S58" s="108"/>
      <c r="T58" s="108"/>
      <c r="U58" s="103"/>
    </row>
    <row r="59" spans="1:21" s="51" customFormat="1" ht="10.5" customHeight="1" outlineLevel="3">
      <c r="A59" s="42"/>
      <c r="B59" s="134"/>
      <c r="C59" s="134"/>
      <c r="D59" s="134"/>
      <c r="E59" s="134"/>
      <c r="F59" s="134"/>
      <c r="G59" s="134" t="s">
        <v>154</v>
      </c>
      <c r="H59" s="135">
        <v>68.25</v>
      </c>
      <c r="I59" s="136"/>
      <c r="J59" s="134"/>
      <c r="K59" s="134"/>
      <c r="L59" s="137"/>
      <c r="M59" s="137"/>
      <c r="N59" s="137"/>
      <c r="O59" s="137"/>
      <c r="P59" s="137"/>
      <c r="Q59" s="137"/>
      <c r="R59" s="137"/>
      <c r="S59" s="138"/>
      <c r="T59" s="138"/>
      <c r="U59" s="134"/>
    </row>
    <row r="60" spans="1:21" ht="12.75" outlineLevel="2">
      <c r="A60" s="3"/>
      <c r="B60" s="93"/>
      <c r="C60" s="93"/>
      <c r="D60" s="120" t="s">
        <v>97</v>
      </c>
      <c r="E60" s="121">
        <v>2</v>
      </c>
      <c r="F60" s="122" t="s">
        <v>155</v>
      </c>
      <c r="G60" s="123" t="s">
        <v>156</v>
      </c>
      <c r="H60" s="124">
        <v>68.25</v>
      </c>
      <c r="I60" s="125" t="s">
        <v>100</v>
      </c>
      <c r="J60" s="126"/>
      <c r="K60" s="127">
        <f>H60*J60</f>
        <v>0</v>
      </c>
      <c r="L60" s="128">
        <f>IF(D60="S",K60,"")</f>
      </c>
      <c r="M60" s="129">
        <f>IF(OR(D60="P",D60="U"),K60,"")</f>
        <v>0</v>
      </c>
      <c r="N60" s="129">
        <f>IF(D60="H",K60,"")</f>
      </c>
      <c r="O60" s="129">
        <f>IF(D60="V",K60,"")</f>
      </c>
      <c r="P60" s="130">
        <v>0</v>
      </c>
      <c r="Q60" s="130">
        <v>0</v>
      </c>
      <c r="R60" s="130">
        <v>0.01099999999999568</v>
      </c>
      <c r="S60" s="131">
        <v>21</v>
      </c>
      <c r="T60" s="132">
        <f>K60*(S60+100)/100</f>
        <v>0</v>
      </c>
      <c r="U60" s="133"/>
    </row>
    <row r="61" spans="1:21" s="109" customFormat="1" ht="22.5" outlineLevel="2">
      <c r="A61" s="103"/>
      <c r="B61" s="103"/>
      <c r="C61" s="103"/>
      <c r="D61" s="103"/>
      <c r="E61" s="103"/>
      <c r="F61" s="103"/>
      <c r="G61" s="104" t="s">
        <v>157</v>
      </c>
      <c r="H61" s="103"/>
      <c r="I61" s="105"/>
      <c r="J61" s="103"/>
      <c r="K61" s="103"/>
      <c r="L61" s="106"/>
      <c r="M61" s="106"/>
      <c r="N61" s="106"/>
      <c r="O61" s="106"/>
      <c r="P61" s="107"/>
      <c r="Q61" s="103"/>
      <c r="R61" s="103"/>
      <c r="S61" s="108"/>
      <c r="T61" s="108"/>
      <c r="U61" s="103"/>
    </row>
    <row r="62" spans="1:21" ht="12.75" outlineLevel="2">
      <c r="A62" s="3"/>
      <c r="B62" s="93"/>
      <c r="C62" s="93"/>
      <c r="D62" s="120" t="s">
        <v>97</v>
      </c>
      <c r="E62" s="121">
        <v>3</v>
      </c>
      <c r="F62" s="122" t="s">
        <v>158</v>
      </c>
      <c r="G62" s="139" t="s">
        <v>354</v>
      </c>
      <c r="H62" s="124">
        <v>455</v>
      </c>
      <c r="I62" s="125" t="s">
        <v>145</v>
      </c>
      <c r="J62" s="126"/>
      <c r="K62" s="127">
        <f>H62*J62</f>
        <v>0</v>
      </c>
      <c r="L62" s="128">
        <f>IF(D62="S",K62,"")</f>
      </c>
      <c r="M62" s="129">
        <f>IF(OR(D62="P",D62="U"),K62,"")</f>
        <v>0</v>
      </c>
      <c r="N62" s="129">
        <f>IF(D62="H",K62,"")</f>
      </c>
      <c r="O62" s="129">
        <f>IF(D62="V",K62,"")</f>
      </c>
      <c r="P62" s="130">
        <v>0</v>
      </c>
      <c r="Q62" s="130">
        <v>0</v>
      </c>
      <c r="R62" s="130">
        <v>0.26299999999991996</v>
      </c>
      <c r="S62" s="131">
        <v>21</v>
      </c>
      <c r="T62" s="132">
        <f>K62*(S62+100)/100</f>
        <v>0</v>
      </c>
      <c r="U62" s="133"/>
    </row>
    <row r="63" spans="1:21" s="109" customFormat="1" ht="11.25" outlineLevel="2">
      <c r="A63" s="103"/>
      <c r="B63" s="103"/>
      <c r="C63" s="103"/>
      <c r="D63" s="103"/>
      <c r="E63" s="103"/>
      <c r="F63" s="103"/>
      <c r="G63" s="104" t="s">
        <v>95</v>
      </c>
      <c r="H63" s="103"/>
      <c r="I63" s="105"/>
      <c r="J63" s="103"/>
      <c r="K63" s="103"/>
      <c r="L63" s="106"/>
      <c r="M63" s="106"/>
      <c r="N63" s="106"/>
      <c r="O63" s="106"/>
      <c r="P63" s="107"/>
      <c r="Q63" s="103"/>
      <c r="R63" s="103"/>
      <c r="S63" s="108"/>
      <c r="T63" s="108"/>
      <c r="U63" s="103"/>
    </row>
    <row r="64" spans="1:21" ht="12.75" outlineLevel="2">
      <c r="A64" s="3"/>
      <c r="B64" s="93"/>
      <c r="C64" s="93"/>
      <c r="D64" s="120" t="s">
        <v>97</v>
      </c>
      <c r="E64" s="121">
        <v>4</v>
      </c>
      <c r="F64" s="122" t="s">
        <v>147</v>
      </c>
      <c r="G64" s="123" t="s">
        <v>159</v>
      </c>
      <c r="H64" s="124">
        <v>455</v>
      </c>
      <c r="I64" s="125" t="s">
        <v>145</v>
      </c>
      <c r="J64" s="126"/>
      <c r="K64" s="127">
        <f>H64*J64</f>
        <v>0</v>
      </c>
      <c r="L64" s="128">
        <f>IF(D64="S",K64,"")</f>
      </c>
      <c r="M64" s="129">
        <f>IF(OR(D64="P",D64="U"),K64,"")</f>
        <v>0</v>
      </c>
      <c r="N64" s="129">
        <f>IF(D64="H",K64,"")</f>
      </c>
      <c r="O64" s="129">
        <f>IF(D64="V",K64,"")</f>
      </c>
      <c r="P64" s="130">
        <v>0</v>
      </c>
      <c r="Q64" s="130">
        <v>0</v>
      </c>
      <c r="R64" s="130">
        <v>0</v>
      </c>
      <c r="S64" s="131">
        <v>21</v>
      </c>
      <c r="T64" s="132">
        <f>K64*(S64+100)/100</f>
        <v>0</v>
      </c>
      <c r="U64" s="133"/>
    </row>
    <row r="65" spans="1:21" s="109" customFormat="1" ht="11.25" outlineLevel="2">
      <c r="A65" s="103"/>
      <c r="B65" s="103"/>
      <c r="C65" s="103"/>
      <c r="D65" s="103"/>
      <c r="E65" s="103"/>
      <c r="F65" s="103"/>
      <c r="G65" s="104" t="s">
        <v>95</v>
      </c>
      <c r="H65" s="103"/>
      <c r="I65" s="105"/>
      <c r="J65" s="103"/>
      <c r="K65" s="103"/>
      <c r="L65" s="106"/>
      <c r="M65" s="106"/>
      <c r="N65" s="106"/>
      <c r="O65" s="106"/>
      <c r="P65" s="107"/>
      <c r="Q65" s="103"/>
      <c r="R65" s="103"/>
      <c r="S65" s="108"/>
      <c r="T65" s="108"/>
      <c r="U65" s="103"/>
    </row>
    <row r="66" spans="1:21" ht="25.5" outlineLevel="2">
      <c r="A66" s="3"/>
      <c r="B66" s="93"/>
      <c r="C66" s="93"/>
      <c r="D66" s="120" t="s">
        <v>97</v>
      </c>
      <c r="E66" s="121">
        <v>5</v>
      </c>
      <c r="F66" s="122" t="s">
        <v>160</v>
      </c>
      <c r="G66" s="139" t="s">
        <v>355</v>
      </c>
      <c r="H66" s="124">
        <v>455</v>
      </c>
      <c r="I66" s="125" t="s">
        <v>145</v>
      </c>
      <c r="J66" s="126"/>
      <c r="K66" s="127">
        <f>H66*J66</f>
        <v>0</v>
      </c>
      <c r="L66" s="128">
        <f>IF(D66="S",K66,"")</f>
      </c>
      <c r="M66" s="129">
        <f>IF(OR(D66="P",D66="U"),K66,"")</f>
        <v>0</v>
      </c>
      <c r="N66" s="129">
        <f>IF(D66="H",K66,"")</f>
      </c>
      <c r="O66" s="129">
        <f>IF(D66="V",K66,"")</f>
      </c>
      <c r="P66" s="130">
        <v>0</v>
      </c>
      <c r="Q66" s="130">
        <v>0</v>
      </c>
      <c r="R66" s="130">
        <v>0.009000000000000341</v>
      </c>
      <c r="S66" s="131">
        <v>21</v>
      </c>
      <c r="T66" s="132">
        <f>K66*(S66+100)/100</f>
        <v>0</v>
      </c>
      <c r="U66" s="133"/>
    </row>
    <row r="67" spans="1:21" s="109" customFormat="1" ht="11.25" outlineLevel="2">
      <c r="A67" s="103"/>
      <c r="B67" s="103"/>
      <c r="C67" s="103"/>
      <c r="D67" s="103"/>
      <c r="E67" s="103"/>
      <c r="F67" s="103"/>
      <c r="G67" s="104" t="s">
        <v>95</v>
      </c>
      <c r="H67" s="103"/>
      <c r="I67" s="105"/>
      <c r="J67" s="103"/>
      <c r="K67" s="103"/>
      <c r="L67" s="106"/>
      <c r="M67" s="106"/>
      <c r="N67" s="106"/>
      <c r="O67" s="106"/>
      <c r="P67" s="107"/>
      <c r="Q67" s="103"/>
      <c r="R67" s="103"/>
      <c r="S67" s="108"/>
      <c r="T67" s="108"/>
      <c r="U67" s="103"/>
    </row>
    <row r="68" spans="1:21" ht="12.75" outlineLevel="2">
      <c r="A68" s="3"/>
      <c r="B68" s="93"/>
      <c r="C68" s="93"/>
      <c r="D68" s="120" t="s">
        <v>97</v>
      </c>
      <c r="E68" s="121">
        <v>6</v>
      </c>
      <c r="F68" s="122" t="s">
        <v>161</v>
      </c>
      <c r="G68" s="123" t="s">
        <v>162</v>
      </c>
      <c r="H68" s="124">
        <v>455</v>
      </c>
      <c r="I68" s="125" t="s">
        <v>145</v>
      </c>
      <c r="J68" s="126"/>
      <c r="K68" s="127">
        <f>H68*J68</f>
        <v>0</v>
      </c>
      <c r="L68" s="128">
        <f>IF(D68="S",K68,"")</f>
      </c>
      <c r="M68" s="129">
        <f>IF(OR(D68="P",D68="U"),K68,"")</f>
        <v>0</v>
      </c>
      <c r="N68" s="129">
        <f>IF(D68="H",K68,"")</f>
      </c>
      <c r="O68" s="129">
        <f>IF(D68="V",K68,"")</f>
      </c>
      <c r="P68" s="130">
        <v>0</v>
      </c>
      <c r="Q68" s="130">
        <v>0</v>
      </c>
      <c r="R68" s="130">
        <v>0.020000000000010232</v>
      </c>
      <c r="S68" s="131">
        <v>21</v>
      </c>
      <c r="T68" s="132">
        <f>K68*(S68+100)/100</f>
        <v>0</v>
      </c>
      <c r="U68" s="133"/>
    </row>
    <row r="69" spans="1:21" s="109" customFormat="1" ht="11.25" outlineLevel="2">
      <c r="A69" s="103"/>
      <c r="B69" s="103"/>
      <c r="C69" s="103"/>
      <c r="D69" s="103"/>
      <c r="E69" s="103"/>
      <c r="F69" s="103"/>
      <c r="G69" s="104" t="s">
        <v>95</v>
      </c>
      <c r="H69" s="103"/>
      <c r="I69" s="105"/>
      <c r="J69" s="103"/>
      <c r="K69" s="103"/>
      <c r="L69" s="106"/>
      <c r="M69" s="106"/>
      <c r="N69" s="106"/>
      <c r="O69" s="106"/>
      <c r="P69" s="107"/>
      <c r="Q69" s="103"/>
      <c r="R69" s="103"/>
      <c r="S69" s="108"/>
      <c r="T69" s="108"/>
      <c r="U69" s="103"/>
    </row>
    <row r="70" spans="1:21" ht="12.75" outlineLevel="2">
      <c r="A70" s="3"/>
      <c r="B70" s="93"/>
      <c r="C70" s="93"/>
      <c r="D70" s="120" t="s">
        <v>97</v>
      </c>
      <c r="E70" s="121">
        <v>7</v>
      </c>
      <c r="F70" s="122" t="s">
        <v>163</v>
      </c>
      <c r="G70" s="123" t="s">
        <v>164</v>
      </c>
      <c r="H70" s="124">
        <v>455</v>
      </c>
      <c r="I70" s="125" t="s">
        <v>145</v>
      </c>
      <c r="J70" s="126"/>
      <c r="K70" s="127">
        <f>H70*J70</f>
        <v>0</v>
      </c>
      <c r="L70" s="128">
        <f>IF(D70="S",K70,"")</f>
      </c>
      <c r="M70" s="129">
        <f>IF(OR(D70="P",D70="U"),K70,"")</f>
        <v>0</v>
      </c>
      <c r="N70" s="129">
        <f>IF(D70="H",K70,"")</f>
      </c>
      <c r="O70" s="129">
        <f>IF(D70="V",K70,"")</f>
      </c>
      <c r="P70" s="130">
        <v>0</v>
      </c>
      <c r="Q70" s="130">
        <v>0</v>
      </c>
      <c r="R70" s="130">
        <v>0.003999999999997783</v>
      </c>
      <c r="S70" s="131">
        <v>21</v>
      </c>
      <c r="T70" s="132">
        <f>K70*(S70+100)/100</f>
        <v>0</v>
      </c>
      <c r="U70" s="133"/>
    </row>
    <row r="71" spans="1:21" s="109" customFormat="1" ht="11.25" outlineLevel="2">
      <c r="A71" s="103"/>
      <c r="B71" s="103"/>
      <c r="C71" s="103"/>
      <c r="D71" s="103"/>
      <c r="E71" s="103"/>
      <c r="F71" s="103"/>
      <c r="G71" s="104" t="s">
        <v>95</v>
      </c>
      <c r="H71" s="103"/>
      <c r="I71" s="105"/>
      <c r="J71" s="103"/>
      <c r="K71" s="103"/>
      <c r="L71" s="106"/>
      <c r="M71" s="106"/>
      <c r="N71" s="106"/>
      <c r="O71" s="106"/>
      <c r="P71" s="107"/>
      <c r="Q71" s="103"/>
      <c r="R71" s="103"/>
      <c r="S71" s="108"/>
      <c r="T71" s="108"/>
      <c r="U71" s="103"/>
    </row>
    <row r="72" spans="1:21" ht="12.75" outlineLevel="2">
      <c r="A72" s="3"/>
      <c r="B72" s="93"/>
      <c r="C72" s="93"/>
      <c r="D72" s="120" t="s">
        <v>97</v>
      </c>
      <c r="E72" s="121">
        <v>8</v>
      </c>
      <c r="F72" s="122" t="s">
        <v>165</v>
      </c>
      <c r="G72" s="123" t="s">
        <v>166</v>
      </c>
      <c r="H72" s="124">
        <v>455</v>
      </c>
      <c r="I72" s="125" t="s">
        <v>145</v>
      </c>
      <c r="J72" s="126"/>
      <c r="K72" s="127">
        <f>H72*J72</f>
        <v>0</v>
      </c>
      <c r="L72" s="128">
        <f>IF(D72="S",K72,"")</f>
      </c>
      <c r="M72" s="129">
        <f>IF(OR(D72="P",D72="U"),K72,"")</f>
        <v>0</v>
      </c>
      <c r="N72" s="129">
        <f>IF(D72="H",K72,"")</f>
      </c>
      <c r="O72" s="129">
        <f>IF(D72="V",K72,"")</f>
      </c>
      <c r="P72" s="130">
        <v>0</v>
      </c>
      <c r="Q72" s="130">
        <v>0</v>
      </c>
      <c r="R72" s="130">
        <v>0.0019999999999988916</v>
      </c>
      <c r="S72" s="131">
        <v>21</v>
      </c>
      <c r="T72" s="132">
        <f>K72*(S72+100)/100</f>
        <v>0</v>
      </c>
      <c r="U72" s="133"/>
    </row>
    <row r="73" spans="1:21" s="109" customFormat="1" ht="11.25" outlineLevel="2">
      <c r="A73" s="103"/>
      <c r="B73" s="103"/>
      <c r="C73" s="103"/>
      <c r="D73" s="103"/>
      <c r="E73" s="103"/>
      <c r="F73" s="103"/>
      <c r="G73" s="104" t="s">
        <v>167</v>
      </c>
      <c r="H73" s="103"/>
      <c r="I73" s="105"/>
      <c r="J73" s="103"/>
      <c r="K73" s="103"/>
      <c r="L73" s="106"/>
      <c r="M73" s="106"/>
      <c r="N73" s="106"/>
      <c r="O73" s="106"/>
      <c r="P73" s="107"/>
      <c r="Q73" s="103"/>
      <c r="R73" s="103"/>
      <c r="S73" s="108"/>
      <c r="T73" s="108"/>
      <c r="U73" s="103"/>
    </row>
    <row r="74" spans="1:21" ht="12.75" outlineLevel="2">
      <c r="A74" s="3"/>
      <c r="B74" s="93"/>
      <c r="C74" s="93"/>
      <c r="D74" s="120" t="s">
        <v>97</v>
      </c>
      <c r="E74" s="121">
        <v>9</v>
      </c>
      <c r="F74" s="122" t="s">
        <v>168</v>
      </c>
      <c r="G74" s="123" t="s">
        <v>169</v>
      </c>
      <c r="H74" s="124">
        <v>0.91</v>
      </c>
      <c r="I74" s="125" t="s">
        <v>100</v>
      </c>
      <c r="J74" s="126"/>
      <c r="K74" s="127">
        <f>H74*J74</f>
        <v>0</v>
      </c>
      <c r="L74" s="128">
        <f>IF(D74="S",K74,"")</f>
      </c>
      <c r="M74" s="129">
        <f>IF(OR(D74="P",D74="U"),K74,"")</f>
        <v>0</v>
      </c>
      <c r="N74" s="129">
        <f>IF(D74="H",K74,"")</f>
      </c>
      <c r="O74" s="129">
        <f>IF(D74="V",K74,"")</f>
      </c>
      <c r="P74" s="130">
        <v>0</v>
      </c>
      <c r="Q74" s="130">
        <v>0</v>
      </c>
      <c r="R74" s="130">
        <v>6.933000000000902</v>
      </c>
      <c r="S74" s="131">
        <v>21</v>
      </c>
      <c r="T74" s="132">
        <f>K74*(S74+100)/100</f>
        <v>0</v>
      </c>
      <c r="U74" s="133"/>
    </row>
    <row r="75" spans="1:21" s="109" customFormat="1" ht="11.25" outlineLevel="2">
      <c r="A75" s="103"/>
      <c r="B75" s="103"/>
      <c r="C75" s="103"/>
      <c r="D75" s="103"/>
      <c r="E75" s="103"/>
      <c r="F75" s="103"/>
      <c r="G75" s="104" t="s">
        <v>95</v>
      </c>
      <c r="H75" s="103"/>
      <c r="I75" s="105"/>
      <c r="J75" s="103"/>
      <c r="K75" s="103"/>
      <c r="L75" s="106"/>
      <c r="M75" s="106"/>
      <c r="N75" s="106"/>
      <c r="O75" s="106"/>
      <c r="P75" s="107"/>
      <c r="Q75" s="103"/>
      <c r="R75" s="103"/>
      <c r="S75" s="108"/>
      <c r="T75" s="108"/>
      <c r="U75" s="103"/>
    </row>
    <row r="76" spans="1:21" s="51" customFormat="1" ht="10.5" customHeight="1" outlineLevel="3">
      <c r="A76" s="42"/>
      <c r="B76" s="134"/>
      <c r="C76" s="134"/>
      <c r="D76" s="134"/>
      <c r="E76" s="134"/>
      <c r="F76" s="134"/>
      <c r="G76" s="134" t="s">
        <v>170</v>
      </c>
      <c r="H76" s="135">
        <v>0.91</v>
      </c>
      <c r="I76" s="136"/>
      <c r="J76" s="134"/>
      <c r="K76" s="134"/>
      <c r="L76" s="137"/>
      <c r="M76" s="137"/>
      <c r="N76" s="137"/>
      <c r="O76" s="137"/>
      <c r="P76" s="137"/>
      <c r="Q76" s="137"/>
      <c r="R76" s="137"/>
      <c r="S76" s="138"/>
      <c r="T76" s="138"/>
      <c r="U76" s="134"/>
    </row>
    <row r="77" spans="1:21" ht="12.75" outlineLevel="2">
      <c r="A77" s="3"/>
      <c r="B77" s="93"/>
      <c r="C77" s="93"/>
      <c r="D77" s="120" t="s">
        <v>171</v>
      </c>
      <c r="E77" s="121">
        <v>10</v>
      </c>
      <c r="F77" s="122" t="s">
        <v>172</v>
      </c>
      <c r="G77" s="123" t="s">
        <v>173</v>
      </c>
      <c r="H77" s="124">
        <v>91</v>
      </c>
      <c r="I77" s="125" t="s">
        <v>174</v>
      </c>
      <c r="J77" s="126"/>
      <c r="K77" s="127">
        <f>H77*J77</f>
        <v>0</v>
      </c>
      <c r="L77" s="128">
        <f>IF(D77="S",K77,"")</f>
        <v>0</v>
      </c>
      <c r="M77" s="129">
        <f>IF(OR(D77="P",D77="U"),K77,"")</f>
      </c>
      <c r="N77" s="129">
        <f>IF(D77="H",K77,"")</f>
      </c>
      <c r="O77" s="129">
        <f>IF(D77="V",K77,"")</f>
      </c>
      <c r="P77" s="130">
        <v>0.001</v>
      </c>
      <c r="Q77" s="130">
        <v>0</v>
      </c>
      <c r="R77" s="130">
        <v>0</v>
      </c>
      <c r="S77" s="131">
        <v>21</v>
      </c>
      <c r="T77" s="132">
        <f>K77*(S77+100)/100</f>
        <v>0</v>
      </c>
      <c r="U77" s="133"/>
    </row>
    <row r="78" spans="1:21" s="51" customFormat="1" ht="10.5" customHeight="1" outlineLevel="3">
      <c r="A78" s="42"/>
      <c r="B78" s="134"/>
      <c r="C78" s="134"/>
      <c r="D78" s="134"/>
      <c r="E78" s="134"/>
      <c r="F78" s="134"/>
      <c r="G78" s="134" t="s">
        <v>175</v>
      </c>
      <c r="H78" s="135">
        <v>91</v>
      </c>
      <c r="I78" s="136"/>
      <c r="J78" s="134"/>
      <c r="K78" s="134"/>
      <c r="L78" s="137"/>
      <c r="M78" s="137"/>
      <c r="N78" s="137"/>
      <c r="O78" s="137"/>
      <c r="P78" s="137"/>
      <c r="Q78" s="137"/>
      <c r="R78" s="137"/>
      <c r="S78" s="138"/>
      <c r="T78" s="138"/>
      <c r="U78" s="134"/>
    </row>
    <row r="79" spans="1:21" ht="12.75" outlineLevel="2">
      <c r="A79" s="3"/>
      <c r="B79" s="93"/>
      <c r="C79" s="93"/>
      <c r="D79" s="120" t="s">
        <v>97</v>
      </c>
      <c r="E79" s="121">
        <v>11</v>
      </c>
      <c r="F79" s="122" t="s">
        <v>176</v>
      </c>
      <c r="G79" s="139" t="s">
        <v>356</v>
      </c>
      <c r="H79" s="124">
        <v>455</v>
      </c>
      <c r="I79" s="125" t="s">
        <v>145</v>
      </c>
      <c r="J79" s="126"/>
      <c r="K79" s="127">
        <f>H79*J79</f>
        <v>0</v>
      </c>
      <c r="L79" s="128">
        <f>IF(D79="S",K79,"")</f>
      </c>
      <c r="M79" s="129">
        <f>IF(OR(D79="P",D79="U"),K79,"")</f>
        <v>0</v>
      </c>
      <c r="N79" s="129">
        <f>IF(D79="H",K79,"")</f>
      </c>
      <c r="O79" s="129">
        <f>IF(D79="V",K79,"")</f>
      </c>
      <c r="P79" s="130">
        <v>0</v>
      </c>
      <c r="Q79" s="130">
        <v>0</v>
      </c>
      <c r="R79" s="130">
        <v>0</v>
      </c>
      <c r="S79" s="131">
        <v>21</v>
      </c>
      <c r="T79" s="132">
        <f>K79*(S79+100)/100</f>
        <v>0</v>
      </c>
      <c r="U79" s="133"/>
    </row>
    <row r="80" spans="1:21" s="109" customFormat="1" ht="11.25" outlineLevel="2">
      <c r="A80" s="103"/>
      <c r="B80" s="103"/>
      <c r="C80" s="103"/>
      <c r="D80" s="103"/>
      <c r="E80" s="103"/>
      <c r="F80" s="103"/>
      <c r="G80" s="104" t="s">
        <v>95</v>
      </c>
      <c r="H80" s="103"/>
      <c r="I80" s="105"/>
      <c r="J80" s="103"/>
      <c r="K80" s="103"/>
      <c r="L80" s="106"/>
      <c r="M80" s="106"/>
      <c r="N80" s="106"/>
      <c r="O80" s="106"/>
      <c r="P80" s="107"/>
      <c r="Q80" s="103"/>
      <c r="R80" s="103"/>
      <c r="S80" s="108"/>
      <c r="T80" s="108"/>
      <c r="U80" s="103"/>
    </row>
    <row r="81" spans="1:21" ht="12.75" outlineLevel="2">
      <c r="A81" s="3"/>
      <c r="B81" s="93"/>
      <c r="C81" s="93"/>
      <c r="D81" s="120" t="s">
        <v>171</v>
      </c>
      <c r="E81" s="121">
        <v>12</v>
      </c>
      <c r="F81" s="122" t="s">
        <v>177</v>
      </c>
      <c r="G81" s="123" t="s">
        <v>178</v>
      </c>
      <c r="H81" s="124">
        <v>13.65</v>
      </c>
      <c r="I81" s="125" t="s">
        <v>174</v>
      </c>
      <c r="J81" s="126"/>
      <c r="K81" s="127">
        <f>H81*J81</f>
        <v>0</v>
      </c>
      <c r="L81" s="128">
        <f>IF(D81="S",K81,"")</f>
        <v>0</v>
      </c>
      <c r="M81" s="129">
        <f>IF(OR(D81="P",D81="U"),K81,"")</f>
      </c>
      <c r="N81" s="129">
        <f>IF(D81="H",K81,"")</f>
      </c>
      <c r="O81" s="129">
        <f>IF(D81="V",K81,"")</f>
      </c>
      <c r="P81" s="130">
        <v>0.001</v>
      </c>
      <c r="Q81" s="130">
        <v>0</v>
      </c>
      <c r="R81" s="130">
        <v>0</v>
      </c>
      <c r="S81" s="131">
        <v>21</v>
      </c>
      <c r="T81" s="132">
        <f>K81*(S81+100)/100</f>
        <v>0</v>
      </c>
      <c r="U81" s="133"/>
    </row>
    <row r="82" spans="1:21" s="51" customFormat="1" ht="10.5" customHeight="1" outlineLevel="3">
      <c r="A82" s="42"/>
      <c r="B82" s="134"/>
      <c r="C82" s="134"/>
      <c r="D82" s="134"/>
      <c r="E82" s="134"/>
      <c r="F82" s="134"/>
      <c r="G82" s="134" t="s">
        <v>179</v>
      </c>
      <c r="H82" s="135">
        <v>13.65</v>
      </c>
      <c r="I82" s="136"/>
      <c r="J82" s="134"/>
      <c r="K82" s="134"/>
      <c r="L82" s="137"/>
      <c r="M82" s="137"/>
      <c r="N82" s="137"/>
      <c r="O82" s="137"/>
      <c r="P82" s="137"/>
      <c r="Q82" s="137"/>
      <c r="R82" s="137"/>
      <c r="S82" s="138"/>
      <c r="T82" s="138"/>
      <c r="U82" s="134"/>
    </row>
    <row r="83" spans="1:21" ht="12.75" outlineLevel="2">
      <c r="A83" s="3"/>
      <c r="B83" s="93"/>
      <c r="C83" s="93"/>
      <c r="D83" s="120" t="s">
        <v>97</v>
      </c>
      <c r="E83" s="121">
        <v>13</v>
      </c>
      <c r="F83" s="122" t="s">
        <v>180</v>
      </c>
      <c r="G83" s="123" t="s">
        <v>181</v>
      </c>
      <c r="H83" s="124">
        <v>455</v>
      </c>
      <c r="I83" s="125" t="s">
        <v>145</v>
      </c>
      <c r="J83" s="126"/>
      <c r="K83" s="127">
        <f>H83*J83</f>
        <v>0</v>
      </c>
      <c r="L83" s="128">
        <f>IF(D83="S",K83,"")</f>
      </c>
      <c r="M83" s="129">
        <f>IF(OR(D83="P",D83="U"),K83,"")</f>
        <v>0</v>
      </c>
      <c r="N83" s="129">
        <f>IF(D83="H",K83,"")</f>
      </c>
      <c r="O83" s="129">
        <f>IF(D83="V",K83,"")</f>
      </c>
      <c r="P83" s="130">
        <v>0</v>
      </c>
      <c r="Q83" s="130">
        <v>0</v>
      </c>
      <c r="R83" s="130">
        <v>0.0009999999999994458</v>
      </c>
      <c r="S83" s="131">
        <v>21</v>
      </c>
      <c r="T83" s="132">
        <f>K83*(S83+100)/100</f>
        <v>0</v>
      </c>
      <c r="U83" s="133"/>
    </row>
    <row r="84" spans="1:21" s="109" customFormat="1" ht="11.25" outlineLevel="2">
      <c r="A84" s="103"/>
      <c r="B84" s="103"/>
      <c r="C84" s="103"/>
      <c r="D84" s="103"/>
      <c r="E84" s="103"/>
      <c r="F84" s="103"/>
      <c r="G84" s="104" t="s">
        <v>182</v>
      </c>
      <c r="H84" s="103"/>
      <c r="I84" s="105"/>
      <c r="J84" s="103"/>
      <c r="K84" s="103"/>
      <c r="L84" s="106"/>
      <c r="M84" s="106"/>
      <c r="N84" s="106"/>
      <c r="O84" s="106"/>
      <c r="P84" s="107"/>
      <c r="Q84" s="103"/>
      <c r="R84" s="103"/>
      <c r="S84" s="108"/>
      <c r="T84" s="108"/>
      <c r="U84" s="103"/>
    </row>
    <row r="85" spans="1:21" ht="12.75" outlineLevel="2">
      <c r="A85" s="3"/>
      <c r="B85" s="93"/>
      <c r="C85" s="93"/>
      <c r="D85" s="120" t="s">
        <v>97</v>
      </c>
      <c r="E85" s="121">
        <v>14</v>
      </c>
      <c r="F85" s="122" t="s">
        <v>183</v>
      </c>
      <c r="G85" s="123" t="s">
        <v>184</v>
      </c>
      <c r="H85" s="124">
        <v>455</v>
      </c>
      <c r="I85" s="125" t="s">
        <v>145</v>
      </c>
      <c r="J85" s="126"/>
      <c r="K85" s="127">
        <f>H85*J85</f>
        <v>0</v>
      </c>
      <c r="L85" s="128">
        <f>IF(D85="S",K85,"")</f>
      </c>
      <c r="M85" s="129">
        <f>IF(OR(D85="P",D85="U"),K85,"")</f>
        <v>0</v>
      </c>
      <c r="N85" s="129">
        <f>IF(D85="H",K85,"")</f>
      </c>
      <c r="O85" s="129">
        <f>IF(D85="V",K85,"")</f>
      </c>
      <c r="P85" s="130">
        <v>0</v>
      </c>
      <c r="Q85" s="130">
        <v>0</v>
      </c>
      <c r="R85" s="130">
        <v>0.0019999999999988916</v>
      </c>
      <c r="S85" s="131">
        <v>21</v>
      </c>
      <c r="T85" s="132">
        <f>K85*(S85+100)/100</f>
        <v>0</v>
      </c>
      <c r="U85" s="133"/>
    </row>
    <row r="86" spans="1:21" s="109" customFormat="1" ht="22.5" outlineLevel="2">
      <c r="A86" s="103"/>
      <c r="B86" s="103"/>
      <c r="C86" s="103"/>
      <c r="D86" s="103"/>
      <c r="E86" s="103"/>
      <c r="F86" s="103"/>
      <c r="G86" s="104" t="s">
        <v>185</v>
      </c>
      <c r="H86" s="103"/>
      <c r="I86" s="105"/>
      <c r="J86" s="103"/>
      <c r="K86" s="103"/>
      <c r="L86" s="106"/>
      <c r="M86" s="106"/>
      <c r="N86" s="106"/>
      <c r="O86" s="106"/>
      <c r="P86" s="107"/>
      <c r="Q86" s="103"/>
      <c r="R86" s="103"/>
      <c r="S86" s="108"/>
      <c r="T86" s="108"/>
      <c r="U86" s="103"/>
    </row>
    <row r="87" spans="1:21" ht="12.75" outlineLevel="1">
      <c r="A87" s="3"/>
      <c r="B87" s="94"/>
      <c r="C87" s="95" t="s">
        <v>186</v>
      </c>
      <c r="D87" s="96" t="s">
        <v>93</v>
      </c>
      <c r="E87" s="97"/>
      <c r="F87" s="97" t="s">
        <v>39</v>
      </c>
      <c r="G87" s="98" t="s">
        <v>187</v>
      </c>
      <c r="H87" s="97"/>
      <c r="I87" s="96"/>
      <c r="J87" s="97"/>
      <c r="K87" s="99">
        <f>SUBTOTAL(9,K88:K91)</f>
        <v>0</v>
      </c>
      <c r="L87" s="100">
        <f>SUBTOTAL(9,L88:L91)</f>
        <v>0</v>
      </c>
      <c r="M87" s="100">
        <f>SUBTOTAL(9,M88:M91)</f>
        <v>0</v>
      </c>
      <c r="N87" s="100">
        <f>SUBTOTAL(9,N88:N91)</f>
        <v>0</v>
      </c>
      <c r="O87" s="100">
        <f>SUBTOTAL(9,O88:O91)</f>
        <v>0</v>
      </c>
      <c r="P87" s="101">
        <f>SUMPRODUCT(P88:P91,H88:H91)</f>
        <v>9.23625</v>
      </c>
      <c r="Q87" s="101">
        <f>SUMPRODUCT(Q88:Q91,H88:H91)</f>
        <v>0</v>
      </c>
      <c r="R87" s="101">
        <f>SUMPRODUCT(R88:R91,H88:H91)</f>
        <v>0</v>
      </c>
      <c r="S87" s="102">
        <f>SUMPRODUCT(S88:S91,K88:K91)/100</f>
        <v>0</v>
      </c>
      <c r="T87" s="102">
        <f>K87+S87</f>
        <v>0</v>
      </c>
      <c r="U87" s="93"/>
    </row>
    <row r="88" spans="1:21" ht="12.75" outlineLevel="2">
      <c r="A88" s="3"/>
      <c r="B88" s="110"/>
      <c r="C88" s="111"/>
      <c r="D88" s="112"/>
      <c r="E88" s="113" t="s">
        <v>96</v>
      </c>
      <c r="F88" s="114"/>
      <c r="G88" s="115"/>
      <c r="H88" s="114"/>
      <c r="I88" s="112"/>
      <c r="J88" s="114"/>
      <c r="K88" s="116"/>
      <c r="L88" s="117"/>
      <c r="M88" s="117"/>
      <c r="N88" s="117"/>
      <c r="O88" s="117"/>
      <c r="P88" s="118"/>
      <c r="Q88" s="118"/>
      <c r="R88" s="118"/>
      <c r="S88" s="119"/>
      <c r="T88" s="119"/>
      <c r="U88" s="93"/>
    </row>
    <row r="89" spans="1:21" ht="12.75" outlineLevel="2">
      <c r="A89" s="3"/>
      <c r="B89" s="93"/>
      <c r="C89" s="93"/>
      <c r="D89" s="120" t="s">
        <v>97</v>
      </c>
      <c r="E89" s="121">
        <v>1</v>
      </c>
      <c r="F89" s="122" t="s">
        <v>188</v>
      </c>
      <c r="G89" s="123" t="s">
        <v>189</v>
      </c>
      <c r="H89" s="124">
        <v>36.5</v>
      </c>
      <c r="I89" s="125" t="s">
        <v>190</v>
      </c>
      <c r="J89" s="126"/>
      <c r="K89" s="127">
        <f>H89*J89</f>
        <v>0</v>
      </c>
      <c r="L89" s="128">
        <f>IF(D89="S",K89,"")</f>
      </c>
      <c r="M89" s="129">
        <f>IF(OR(D89="P",D89="U"),K89,"")</f>
        <v>0</v>
      </c>
      <c r="N89" s="129">
        <f>IF(D89="H",K89,"")</f>
      </c>
      <c r="O89" s="129">
        <f>IF(D89="V",K89,"")</f>
      </c>
      <c r="P89" s="130">
        <v>0.2463</v>
      </c>
      <c r="Q89" s="130">
        <v>0</v>
      </c>
      <c r="R89" s="130">
        <v>0</v>
      </c>
      <c r="S89" s="131">
        <v>21</v>
      </c>
      <c r="T89" s="132">
        <f>K89*(S89+100)/100</f>
        <v>0</v>
      </c>
      <c r="U89" s="133"/>
    </row>
    <row r="90" spans="1:21" s="109" customFormat="1" ht="22.5" outlineLevel="2">
      <c r="A90" s="103"/>
      <c r="B90" s="103"/>
      <c r="C90" s="103"/>
      <c r="D90" s="103"/>
      <c r="E90" s="103"/>
      <c r="F90" s="103"/>
      <c r="G90" s="104" t="s">
        <v>191</v>
      </c>
      <c r="H90" s="103"/>
      <c r="I90" s="105"/>
      <c r="J90" s="103"/>
      <c r="K90" s="103"/>
      <c r="L90" s="106"/>
      <c r="M90" s="106"/>
      <c r="N90" s="106"/>
      <c r="O90" s="106"/>
      <c r="P90" s="107"/>
      <c r="Q90" s="103"/>
      <c r="R90" s="103"/>
      <c r="S90" s="108"/>
      <c r="T90" s="108"/>
      <c r="U90" s="103"/>
    </row>
    <row r="91" spans="1:21" ht="12.75" outlineLevel="2">
      <c r="A91" s="3"/>
      <c r="B91" s="93"/>
      <c r="C91" s="93"/>
      <c r="D91" s="120" t="s">
        <v>97</v>
      </c>
      <c r="E91" s="121">
        <v>2</v>
      </c>
      <c r="F91" s="122" t="s">
        <v>192</v>
      </c>
      <c r="G91" s="123" t="s">
        <v>193</v>
      </c>
      <c r="H91" s="124">
        <v>1</v>
      </c>
      <c r="I91" s="125" t="s">
        <v>194</v>
      </c>
      <c r="J91" s="126"/>
      <c r="K91" s="127">
        <f>H91*J91</f>
        <v>0</v>
      </c>
      <c r="L91" s="128">
        <f>IF(D91="S",K91,"")</f>
      </c>
      <c r="M91" s="129">
        <f>IF(OR(D91="P",D91="U"),K91,"")</f>
        <v>0</v>
      </c>
      <c r="N91" s="129">
        <f>IF(D91="H",K91,"")</f>
      </c>
      <c r="O91" s="129">
        <f>IF(D91="V",K91,"")</f>
      </c>
      <c r="P91" s="130">
        <v>0.2463</v>
      </c>
      <c r="Q91" s="130">
        <v>0</v>
      </c>
      <c r="R91" s="130">
        <v>0</v>
      </c>
      <c r="S91" s="131">
        <v>21</v>
      </c>
      <c r="T91" s="132">
        <f>K91*(S91+100)/100</f>
        <v>0</v>
      </c>
      <c r="U91" s="133"/>
    </row>
    <row r="92" spans="1:21" ht="12.75" outlineLevel="1">
      <c r="A92" s="3"/>
      <c r="B92" s="94"/>
      <c r="C92" s="95" t="s">
        <v>195</v>
      </c>
      <c r="D92" s="96" t="s">
        <v>93</v>
      </c>
      <c r="E92" s="97"/>
      <c r="F92" s="97" t="s">
        <v>39</v>
      </c>
      <c r="G92" s="98" t="s">
        <v>196</v>
      </c>
      <c r="H92" s="97"/>
      <c r="I92" s="96"/>
      <c r="J92" s="97"/>
      <c r="K92" s="99">
        <f>SUBTOTAL(9,K93:K99)</f>
        <v>0</v>
      </c>
      <c r="L92" s="100">
        <f>SUBTOTAL(9,L93:L99)</f>
        <v>0</v>
      </c>
      <c r="M92" s="100">
        <f>SUBTOTAL(9,M93:M99)</f>
        <v>0</v>
      </c>
      <c r="N92" s="100">
        <f>SUBTOTAL(9,N93:N99)</f>
        <v>0</v>
      </c>
      <c r="O92" s="100">
        <f>SUBTOTAL(9,O93:O99)</f>
        <v>0</v>
      </c>
      <c r="P92" s="101">
        <f>SUMPRODUCT(P93:P99,H93:H99)</f>
        <v>1.0777388999999857</v>
      </c>
      <c r="Q92" s="101">
        <f>SUMPRODUCT(Q93:Q99,H93:H99)</f>
        <v>0</v>
      </c>
      <c r="R92" s="101">
        <f>SUMPRODUCT(R93:R99,H93:H99)</f>
        <v>3.464459999998689</v>
      </c>
      <c r="S92" s="102">
        <f>SUMPRODUCT(S93:S99,K93:K99)/100</f>
        <v>0</v>
      </c>
      <c r="T92" s="102">
        <f>K92+S92</f>
        <v>0</v>
      </c>
      <c r="U92" s="93"/>
    </row>
    <row r="93" spans="1:21" ht="12.75" outlineLevel="2">
      <c r="A93" s="3"/>
      <c r="B93" s="110"/>
      <c r="C93" s="111"/>
      <c r="D93" s="112"/>
      <c r="E93" s="113" t="s">
        <v>96</v>
      </c>
      <c r="F93" s="114"/>
      <c r="G93" s="115"/>
      <c r="H93" s="114"/>
      <c r="I93" s="112"/>
      <c r="J93" s="114"/>
      <c r="K93" s="116"/>
      <c r="L93" s="117"/>
      <c r="M93" s="117"/>
      <c r="N93" s="117"/>
      <c r="O93" s="117"/>
      <c r="P93" s="118"/>
      <c r="Q93" s="118"/>
      <c r="R93" s="118"/>
      <c r="S93" s="119"/>
      <c r="T93" s="119"/>
      <c r="U93" s="93"/>
    </row>
    <row r="94" spans="1:21" ht="12.75" outlineLevel="2">
      <c r="A94" s="3"/>
      <c r="B94" s="93"/>
      <c r="C94" s="93"/>
      <c r="D94" s="120" t="s">
        <v>97</v>
      </c>
      <c r="E94" s="121">
        <v>1</v>
      </c>
      <c r="F94" s="122" t="s">
        <v>197</v>
      </c>
      <c r="G94" s="123" t="s">
        <v>198</v>
      </c>
      <c r="H94" s="124">
        <v>0.57</v>
      </c>
      <c r="I94" s="125" t="s">
        <v>100</v>
      </c>
      <c r="J94" s="126"/>
      <c r="K94" s="127">
        <f>H94*J94</f>
        <v>0</v>
      </c>
      <c r="L94" s="128">
        <f>IF(D94="S",K94,"")</f>
      </c>
      <c r="M94" s="129">
        <f>IF(OR(D94="P",D94="U"),K94,"")</f>
        <v>0</v>
      </c>
      <c r="N94" s="129">
        <f>IF(D94="H",K94,"")</f>
      </c>
      <c r="O94" s="129">
        <f>IF(D94="V",K94,"")</f>
      </c>
      <c r="P94" s="130">
        <v>1.8907699999999752</v>
      </c>
      <c r="Q94" s="130">
        <v>0</v>
      </c>
      <c r="R94" s="130">
        <v>1.3169999999990978</v>
      </c>
      <c r="S94" s="131">
        <v>21</v>
      </c>
      <c r="T94" s="132">
        <f>K94*(S94+100)/100</f>
        <v>0</v>
      </c>
      <c r="U94" s="133"/>
    </row>
    <row r="95" spans="1:21" s="51" customFormat="1" ht="10.5" customHeight="1" outlineLevel="3">
      <c r="A95" s="42"/>
      <c r="B95" s="134"/>
      <c r="C95" s="134"/>
      <c r="D95" s="134"/>
      <c r="E95" s="134"/>
      <c r="F95" s="134"/>
      <c r="G95" s="134" t="s">
        <v>199</v>
      </c>
      <c r="H95" s="135">
        <v>0.57</v>
      </c>
      <c r="I95" s="136"/>
      <c r="J95" s="134"/>
      <c r="K95" s="134"/>
      <c r="L95" s="137"/>
      <c r="M95" s="137"/>
      <c r="N95" s="137"/>
      <c r="O95" s="137"/>
      <c r="P95" s="137"/>
      <c r="Q95" s="137"/>
      <c r="R95" s="137"/>
      <c r="S95" s="138"/>
      <c r="T95" s="138"/>
      <c r="U95" s="134"/>
    </row>
    <row r="96" spans="1:21" ht="12.75" outlineLevel="2">
      <c r="A96" s="3"/>
      <c r="B96" s="93"/>
      <c r="C96" s="93"/>
      <c r="D96" s="120" t="s">
        <v>97</v>
      </c>
      <c r="E96" s="121">
        <v>2</v>
      </c>
      <c r="F96" s="122" t="s">
        <v>200</v>
      </c>
      <c r="G96" s="123" t="s">
        <v>201</v>
      </c>
      <c r="H96" s="124">
        <v>1.71</v>
      </c>
      <c r="I96" s="125" t="s">
        <v>100</v>
      </c>
      <c r="J96" s="126"/>
      <c r="K96" s="127">
        <f>H96*J96</f>
        <v>0</v>
      </c>
      <c r="L96" s="128">
        <f>IF(D96="S",K96,"")</f>
      </c>
      <c r="M96" s="129">
        <f>IF(OR(D96="P",D96="U"),K96,"")</f>
        <v>0</v>
      </c>
      <c r="N96" s="129">
        <f>IF(D96="H",K96,"")</f>
      </c>
      <c r="O96" s="129">
        <f>IF(D96="V",K96,"")</f>
      </c>
      <c r="P96" s="130">
        <v>0</v>
      </c>
      <c r="Q96" s="130">
        <v>0</v>
      </c>
      <c r="R96" s="130">
        <v>1.5869999999995341</v>
      </c>
      <c r="S96" s="131">
        <v>21</v>
      </c>
      <c r="T96" s="132">
        <f>K96*(S96+100)/100</f>
        <v>0</v>
      </c>
      <c r="U96" s="133"/>
    </row>
    <row r="97" spans="1:21" s="51" customFormat="1" ht="10.5" customHeight="1" outlineLevel="3">
      <c r="A97" s="42"/>
      <c r="B97" s="134"/>
      <c r="C97" s="134"/>
      <c r="D97" s="134"/>
      <c r="E97" s="134"/>
      <c r="F97" s="134"/>
      <c r="G97" s="134" t="s">
        <v>202</v>
      </c>
      <c r="H97" s="135">
        <v>1.71</v>
      </c>
      <c r="I97" s="136"/>
      <c r="J97" s="134"/>
      <c r="K97" s="134"/>
      <c r="L97" s="137"/>
      <c r="M97" s="137"/>
      <c r="N97" s="137"/>
      <c r="O97" s="137"/>
      <c r="P97" s="137"/>
      <c r="Q97" s="137"/>
      <c r="R97" s="137"/>
      <c r="S97" s="138"/>
      <c r="T97" s="138"/>
      <c r="U97" s="134"/>
    </row>
    <row r="98" spans="1:21" ht="12.75" outlineLevel="2">
      <c r="A98" s="3"/>
      <c r="B98" s="93"/>
      <c r="C98" s="93"/>
      <c r="D98" s="120" t="s">
        <v>171</v>
      </c>
      <c r="E98" s="121">
        <v>3</v>
      </c>
      <c r="F98" s="122" t="s">
        <v>203</v>
      </c>
      <c r="G98" s="123" t="s">
        <v>204</v>
      </c>
      <c r="H98" s="124">
        <v>3.2318999999999996</v>
      </c>
      <c r="I98" s="125" t="s">
        <v>133</v>
      </c>
      <c r="J98" s="126"/>
      <c r="K98" s="127">
        <f>H98*J98</f>
        <v>0</v>
      </c>
      <c r="L98" s="128">
        <f>IF(D98="S",K98,"")</f>
        <v>0</v>
      </c>
      <c r="M98" s="129">
        <f>IF(OR(D98="P",D98="U"),K98,"")</f>
      </c>
      <c r="N98" s="129">
        <f>IF(D98="H",K98,"")</f>
      </c>
      <c r="O98" s="129">
        <f>IF(D98="V",K98,"")</f>
      </c>
      <c r="P98" s="130">
        <v>0</v>
      </c>
      <c r="Q98" s="130">
        <v>0</v>
      </c>
      <c r="R98" s="130">
        <v>0</v>
      </c>
      <c r="S98" s="131">
        <v>21</v>
      </c>
      <c r="T98" s="132">
        <f>K98*(S98+100)/100</f>
        <v>0</v>
      </c>
      <c r="U98" s="133"/>
    </row>
    <row r="99" spans="1:21" s="51" customFormat="1" ht="10.5" customHeight="1" outlineLevel="3">
      <c r="A99" s="42"/>
      <c r="B99" s="134"/>
      <c r="C99" s="134"/>
      <c r="D99" s="134"/>
      <c r="E99" s="134"/>
      <c r="F99" s="134"/>
      <c r="G99" s="134" t="s">
        <v>205</v>
      </c>
      <c r="H99" s="135">
        <v>3.2319</v>
      </c>
      <c r="I99" s="136"/>
      <c r="J99" s="134"/>
      <c r="K99" s="134"/>
      <c r="L99" s="137"/>
      <c r="M99" s="137"/>
      <c r="N99" s="137"/>
      <c r="O99" s="137"/>
      <c r="P99" s="137"/>
      <c r="Q99" s="137"/>
      <c r="R99" s="137"/>
      <c r="S99" s="138"/>
      <c r="T99" s="138"/>
      <c r="U99" s="134"/>
    </row>
    <row r="100" spans="1:21" ht="12.75" outlineLevel="1">
      <c r="A100" s="3"/>
      <c r="B100" s="94"/>
      <c r="C100" s="95" t="s">
        <v>206</v>
      </c>
      <c r="D100" s="96" t="s">
        <v>93</v>
      </c>
      <c r="E100" s="97"/>
      <c r="F100" s="97" t="s">
        <v>39</v>
      </c>
      <c r="G100" s="98" t="s">
        <v>207</v>
      </c>
      <c r="H100" s="97"/>
      <c r="I100" s="96"/>
      <c r="J100" s="97"/>
      <c r="K100" s="99">
        <f>SUBTOTAL(9,K102:K113)</f>
        <v>0</v>
      </c>
      <c r="L100" s="100">
        <f>SUBTOTAL(9,L102:L113)</f>
        <v>0</v>
      </c>
      <c r="M100" s="100">
        <f>SUBTOTAL(9,M102:M113)</f>
        <v>0</v>
      </c>
      <c r="N100" s="100">
        <f>SUBTOTAL(9,N102:N113)</f>
        <v>0</v>
      </c>
      <c r="O100" s="100">
        <f>SUBTOTAL(9,O102:O113)</f>
        <v>0</v>
      </c>
      <c r="P100" s="101">
        <f>SUMPRODUCT(P102:P113,H102:H113)</f>
        <v>0</v>
      </c>
      <c r="Q100" s="101">
        <f>SUMPRODUCT(Q102:Q113,H102:H113)</f>
        <v>0</v>
      </c>
      <c r="R100" s="101">
        <f>SUMPRODUCT(R102:R113,H102:H113)</f>
        <v>0</v>
      </c>
      <c r="S100" s="102">
        <f>SUMPRODUCT(S102:S113,K102:K113)/100</f>
        <v>0</v>
      </c>
      <c r="T100" s="102">
        <f>K100+S100</f>
        <v>0</v>
      </c>
      <c r="U100" s="93"/>
    </row>
    <row r="101" spans="1:21" s="109" customFormat="1" ht="11.25" outlineLevel="1">
      <c r="A101" s="103"/>
      <c r="B101" s="103"/>
      <c r="C101" s="103"/>
      <c r="D101" s="103"/>
      <c r="E101" s="103"/>
      <c r="F101" s="103"/>
      <c r="G101" s="104" t="s">
        <v>208</v>
      </c>
      <c r="H101" s="103"/>
      <c r="I101" s="105"/>
      <c r="J101" s="103"/>
      <c r="K101" s="103"/>
      <c r="L101" s="106"/>
      <c r="M101" s="106"/>
      <c r="N101" s="106"/>
      <c r="O101" s="106"/>
      <c r="P101" s="107"/>
      <c r="Q101" s="103"/>
      <c r="R101" s="103"/>
      <c r="S101" s="108"/>
      <c r="T101" s="108"/>
      <c r="U101" s="103"/>
    </row>
    <row r="102" spans="1:21" ht="12.75" outlineLevel="2">
      <c r="A102" s="3"/>
      <c r="B102" s="110"/>
      <c r="C102" s="111"/>
      <c r="D102" s="112"/>
      <c r="E102" s="113" t="s">
        <v>96</v>
      </c>
      <c r="F102" s="114"/>
      <c r="G102" s="115"/>
      <c r="H102" s="114"/>
      <c r="I102" s="112"/>
      <c r="J102" s="114"/>
      <c r="K102" s="116"/>
      <c r="L102" s="117"/>
      <c r="M102" s="117"/>
      <c r="N102" s="117"/>
      <c r="O102" s="117"/>
      <c r="P102" s="118"/>
      <c r="Q102" s="118"/>
      <c r="R102" s="118"/>
      <c r="S102" s="119"/>
      <c r="T102" s="119"/>
      <c r="U102" s="93"/>
    </row>
    <row r="103" spans="1:21" ht="12.75" outlineLevel="2">
      <c r="A103" s="3"/>
      <c r="B103" s="93"/>
      <c r="C103" s="93"/>
      <c r="D103" s="120" t="s">
        <v>97</v>
      </c>
      <c r="E103" s="121">
        <v>1</v>
      </c>
      <c r="F103" s="122" t="s">
        <v>209</v>
      </c>
      <c r="G103" s="123" t="s">
        <v>210</v>
      </c>
      <c r="H103" s="124">
        <v>693</v>
      </c>
      <c r="I103" s="125" t="s">
        <v>145</v>
      </c>
      <c r="J103" s="126"/>
      <c r="K103" s="127">
        <f>H103*J103</f>
        <v>0</v>
      </c>
      <c r="L103" s="128">
        <f>IF(D103="S",K103,"")</f>
      </c>
      <c r="M103" s="129">
        <f>IF(OR(D103="P",D103="U"),K103,"")</f>
        <v>0</v>
      </c>
      <c r="N103" s="129">
        <f>IF(D103="H",K103,"")</f>
      </c>
      <c r="O103" s="129">
        <f>IF(D103="V",K103,"")</f>
      </c>
      <c r="P103" s="130">
        <v>0</v>
      </c>
      <c r="Q103" s="130">
        <v>0</v>
      </c>
      <c r="R103" s="130">
        <v>0</v>
      </c>
      <c r="S103" s="131">
        <v>21</v>
      </c>
      <c r="T103" s="132">
        <f>K103*(S103+100)/100</f>
        <v>0</v>
      </c>
      <c r="U103" s="133"/>
    </row>
    <row r="104" spans="1:21" s="109" customFormat="1" ht="11.25" outlineLevel="2">
      <c r="A104" s="103"/>
      <c r="B104" s="103"/>
      <c r="C104" s="103"/>
      <c r="D104" s="103"/>
      <c r="E104" s="103"/>
      <c r="F104" s="103"/>
      <c r="G104" s="104" t="s">
        <v>208</v>
      </c>
      <c r="H104" s="103"/>
      <c r="I104" s="105"/>
      <c r="J104" s="103"/>
      <c r="K104" s="103"/>
      <c r="L104" s="106"/>
      <c r="M104" s="106"/>
      <c r="N104" s="106"/>
      <c r="O104" s="106"/>
      <c r="P104" s="107"/>
      <c r="Q104" s="103"/>
      <c r="R104" s="103"/>
      <c r="S104" s="108"/>
      <c r="T104" s="108"/>
      <c r="U104" s="103"/>
    </row>
    <row r="105" spans="1:21" s="51" customFormat="1" ht="10.5" customHeight="1" outlineLevel="3">
      <c r="A105" s="42"/>
      <c r="B105" s="134"/>
      <c r="C105" s="134"/>
      <c r="D105" s="134"/>
      <c r="E105" s="134"/>
      <c r="F105" s="134"/>
      <c r="G105" s="134" t="s">
        <v>211</v>
      </c>
      <c r="H105" s="135">
        <v>342</v>
      </c>
      <c r="I105" s="136"/>
      <c r="J105" s="134"/>
      <c r="K105" s="134"/>
      <c r="L105" s="137"/>
      <c r="M105" s="137"/>
      <c r="N105" s="137"/>
      <c r="O105" s="137"/>
      <c r="P105" s="137"/>
      <c r="Q105" s="137"/>
      <c r="R105" s="137"/>
      <c r="S105" s="138"/>
      <c r="T105" s="138"/>
      <c r="U105" s="134"/>
    </row>
    <row r="106" spans="1:21" s="51" customFormat="1" ht="10.5" customHeight="1" outlineLevel="3">
      <c r="A106" s="42"/>
      <c r="B106" s="134"/>
      <c r="C106" s="134"/>
      <c r="D106" s="134"/>
      <c r="E106" s="134"/>
      <c r="F106" s="134"/>
      <c r="G106" s="134" t="s">
        <v>212</v>
      </c>
      <c r="H106" s="135">
        <v>351</v>
      </c>
      <c r="I106" s="136"/>
      <c r="J106" s="134"/>
      <c r="K106" s="134"/>
      <c r="L106" s="137"/>
      <c r="M106" s="137"/>
      <c r="N106" s="137"/>
      <c r="O106" s="137"/>
      <c r="P106" s="137"/>
      <c r="Q106" s="137"/>
      <c r="R106" s="137"/>
      <c r="S106" s="138"/>
      <c r="T106" s="138"/>
      <c r="U106" s="134"/>
    </row>
    <row r="107" spans="1:21" ht="12.75" outlineLevel="2">
      <c r="A107" s="3"/>
      <c r="B107" s="93"/>
      <c r="C107" s="93"/>
      <c r="D107" s="120" t="s">
        <v>97</v>
      </c>
      <c r="E107" s="121">
        <v>2</v>
      </c>
      <c r="F107" s="122" t="s">
        <v>209</v>
      </c>
      <c r="G107" s="123" t="s">
        <v>213</v>
      </c>
      <c r="H107" s="124">
        <v>693</v>
      </c>
      <c r="I107" s="125" t="s">
        <v>145</v>
      </c>
      <c r="J107" s="126"/>
      <c r="K107" s="127">
        <f>H107*J107</f>
        <v>0</v>
      </c>
      <c r="L107" s="128">
        <f>IF(D107="S",K107,"")</f>
      </c>
      <c r="M107" s="129">
        <f>IF(OR(D107="P",D107="U"),K107,"")</f>
        <v>0</v>
      </c>
      <c r="N107" s="129">
        <f>IF(D107="H",K107,"")</f>
      </c>
      <c r="O107" s="129">
        <f>IF(D107="V",K107,"")</f>
      </c>
      <c r="P107" s="130">
        <v>0</v>
      </c>
      <c r="Q107" s="130">
        <v>0</v>
      </c>
      <c r="R107" s="130">
        <v>0</v>
      </c>
      <c r="S107" s="131">
        <v>21</v>
      </c>
      <c r="T107" s="132">
        <f>K107*(S107+100)/100</f>
        <v>0</v>
      </c>
      <c r="U107" s="133"/>
    </row>
    <row r="108" spans="1:21" s="109" customFormat="1" ht="11.25" outlineLevel="2">
      <c r="A108" s="103"/>
      <c r="B108" s="103"/>
      <c r="C108" s="103"/>
      <c r="D108" s="103"/>
      <c r="E108" s="103"/>
      <c r="F108" s="103"/>
      <c r="G108" s="104" t="s">
        <v>208</v>
      </c>
      <c r="H108" s="103"/>
      <c r="I108" s="105"/>
      <c r="J108" s="103"/>
      <c r="K108" s="103"/>
      <c r="L108" s="106"/>
      <c r="M108" s="106"/>
      <c r="N108" s="106"/>
      <c r="O108" s="106"/>
      <c r="P108" s="107"/>
      <c r="Q108" s="103"/>
      <c r="R108" s="103"/>
      <c r="S108" s="108"/>
      <c r="T108" s="108"/>
      <c r="U108" s="103"/>
    </row>
    <row r="109" spans="1:21" s="51" customFormat="1" ht="10.5" customHeight="1" outlineLevel="3">
      <c r="A109" s="42"/>
      <c r="B109" s="134"/>
      <c r="C109" s="134"/>
      <c r="D109" s="134"/>
      <c r="E109" s="134"/>
      <c r="F109" s="134"/>
      <c r="G109" s="134" t="s">
        <v>211</v>
      </c>
      <c r="H109" s="135">
        <v>342</v>
      </c>
      <c r="I109" s="136"/>
      <c r="J109" s="134"/>
      <c r="K109" s="134"/>
      <c r="L109" s="137"/>
      <c r="M109" s="137"/>
      <c r="N109" s="137"/>
      <c r="O109" s="137"/>
      <c r="P109" s="137"/>
      <c r="Q109" s="137"/>
      <c r="R109" s="137"/>
      <c r="S109" s="138"/>
      <c r="T109" s="138"/>
      <c r="U109" s="134"/>
    </row>
    <row r="110" spans="1:21" s="51" customFormat="1" ht="10.5" customHeight="1" outlineLevel="3">
      <c r="A110" s="42"/>
      <c r="B110" s="134"/>
      <c r="C110" s="134"/>
      <c r="D110" s="134"/>
      <c r="E110" s="134"/>
      <c r="F110" s="134"/>
      <c r="G110" s="134" t="s">
        <v>212</v>
      </c>
      <c r="H110" s="135">
        <v>351</v>
      </c>
      <c r="I110" s="136"/>
      <c r="J110" s="134"/>
      <c r="K110" s="134"/>
      <c r="L110" s="137"/>
      <c r="M110" s="137"/>
      <c r="N110" s="137"/>
      <c r="O110" s="137"/>
      <c r="P110" s="137"/>
      <c r="Q110" s="137"/>
      <c r="R110" s="137"/>
      <c r="S110" s="138"/>
      <c r="T110" s="138"/>
      <c r="U110" s="134"/>
    </row>
    <row r="111" spans="1:21" ht="25.5" outlineLevel="2">
      <c r="A111" s="3"/>
      <c r="B111" s="93"/>
      <c r="C111" s="93"/>
      <c r="D111" s="120" t="s">
        <v>97</v>
      </c>
      <c r="E111" s="121">
        <v>3</v>
      </c>
      <c r="F111" s="122" t="s">
        <v>214</v>
      </c>
      <c r="G111" s="123" t="s">
        <v>215</v>
      </c>
      <c r="H111" s="124">
        <v>342</v>
      </c>
      <c r="I111" s="125" t="s">
        <v>145</v>
      </c>
      <c r="J111" s="126"/>
      <c r="K111" s="127">
        <f>H111*J111</f>
        <v>0</v>
      </c>
      <c r="L111" s="128">
        <f>IF(D111="S",K111,"")</f>
      </c>
      <c r="M111" s="129">
        <f>IF(OR(D111="P",D111="U"),K111,"")</f>
        <v>0</v>
      </c>
      <c r="N111" s="129">
        <f>IF(D111="H",K111,"")</f>
      </c>
      <c r="O111" s="129">
        <f>IF(D111="V",K111,"")</f>
      </c>
      <c r="P111" s="130">
        <v>0</v>
      </c>
      <c r="Q111" s="130">
        <v>0</v>
      </c>
      <c r="R111" s="130">
        <v>0</v>
      </c>
      <c r="S111" s="131">
        <v>21</v>
      </c>
      <c r="T111" s="132">
        <f>K111*(S111+100)/100</f>
        <v>0</v>
      </c>
      <c r="U111" s="133"/>
    </row>
    <row r="112" spans="1:21" s="109" customFormat="1" ht="11.25" outlineLevel="2">
      <c r="A112" s="103"/>
      <c r="B112" s="103"/>
      <c r="C112" s="103"/>
      <c r="D112" s="103"/>
      <c r="E112" s="103"/>
      <c r="F112" s="103"/>
      <c r="G112" s="104" t="s">
        <v>208</v>
      </c>
      <c r="H112" s="103"/>
      <c r="I112" s="105"/>
      <c r="J112" s="103"/>
      <c r="K112" s="103"/>
      <c r="L112" s="106"/>
      <c r="M112" s="106"/>
      <c r="N112" s="106"/>
      <c r="O112" s="106"/>
      <c r="P112" s="107"/>
      <c r="Q112" s="103"/>
      <c r="R112" s="103"/>
      <c r="S112" s="108"/>
      <c r="T112" s="108"/>
      <c r="U112" s="103"/>
    </row>
    <row r="113" spans="1:21" s="51" customFormat="1" ht="10.5" customHeight="1" outlineLevel="3">
      <c r="A113" s="42"/>
      <c r="B113" s="134"/>
      <c r="C113" s="134"/>
      <c r="D113" s="134"/>
      <c r="E113" s="134"/>
      <c r="F113" s="134"/>
      <c r="G113" s="134" t="s">
        <v>211</v>
      </c>
      <c r="H113" s="135">
        <v>342</v>
      </c>
      <c r="I113" s="136"/>
      <c r="J113" s="134"/>
      <c r="K113" s="134"/>
      <c r="L113" s="137"/>
      <c r="M113" s="137"/>
      <c r="N113" s="137"/>
      <c r="O113" s="137"/>
      <c r="P113" s="137"/>
      <c r="Q113" s="137"/>
      <c r="R113" s="137"/>
      <c r="S113" s="138"/>
      <c r="T113" s="138"/>
      <c r="U113" s="134"/>
    </row>
    <row r="114" spans="1:21" ht="12.75" outlineLevel="1">
      <c r="A114" s="3"/>
      <c r="B114" s="94"/>
      <c r="C114" s="95" t="s">
        <v>216</v>
      </c>
      <c r="D114" s="96" t="s">
        <v>93</v>
      </c>
      <c r="E114" s="97"/>
      <c r="F114" s="97" t="s">
        <v>39</v>
      </c>
      <c r="G114" s="98" t="s">
        <v>217</v>
      </c>
      <c r="H114" s="97"/>
      <c r="I114" s="96"/>
      <c r="J114" s="97"/>
      <c r="K114" s="99">
        <f>SUBTOTAL(9,K116:K122)</f>
        <v>0</v>
      </c>
      <c r="L114" s="100">
        <f>SUBTOTAL(9,L116:L122)</f>
        <v>0</v>
      </c>
      <c r="M114" s="100">
        <f>SUBTOTAL(9,M116:M122)</f>
        <v>0</v>
      </c>
      <c r="N114" s="100">
        <f>SUBTOTAL(9,N116:N122)</f>
        <v>0</v>
      </c>
      <c r="O114" s="100">
        <f>SUBTOTAL(9,O116:O122)</f>
        <v>0</v>
      </c>
      <c r="P114" s="101">
        <f>SUMPRODUCT(P116:P122,H116:H122)</f>
        <v>0.24282</v>
      </c>
      <c r="Q114" s="101">
        <f>SUMPRODUCT(Q116:Q122,H116:H122)</f>
        <v>0</v>
      </c>
      <c r="R114" s="101">
        <f>SUMPRODUCT(R116:R122,H116:H122)</f>
        <v>0</v>
      </c>
      <c r="S114" s="102">
        <f>SUMPRODUCT(S116:S122,K116:K122)/100</f>
        <v>0</v>
      </c>
      <c r="T114" s="102">
        <f>K114+S114</f>
        <v>0</v>
      </c>
      <c r="U114" s="93"/>
    </row>
    <row r="115" spans="1:21" s="109" customFormat="1" ht="11.25" outlineLevel="1">
      <c r="A115" s="103"/>
      <c r="B115" s="103"/>
      <c r="C115" s="103"/>
      <c r="D115" s="103"/>
      <c r="E115" s="103"/>
      <c r="F115" s="103"/>
      <c r="G115" s="104" t="s">
        <v>218</v>
      </c>
      <c r="H115" s="103"/>
      <c r="I115" s="105"/>
      <c r="J115" s="103"/>
      <c r="K115" s="103"/>
      <c r="L115" s="106"/>
      <c r="M115" s="106"/>
      <c r="N115" s="106"/>
      <c r="O115" s="106"/>
      <c r="P115" s="107"/>
      <c r="Q115" s="103"/>
      <c r="R115" s="103"/>
      <c r="S115" s="108"/>
      <c r="T115" s="108"/>
      <c r="U115" s="103"/>
    </row>
    <row r="116" spans="1:21" ht="12.75" outlineLevel="2">
      <c r="A116" s="3"/>
      <c r="B116" s="110"/>
      <c r="C116" s="111"/>
      <c r="D116" s="112"/>
      <c r="E116" s="113" t="s">
        <v>96</v>
      </c>
      <c r="F116" s="114"/>
      <c r="G116" s="115"/>
      <c r="H116" s="114"/>
      <c r="I116" s="112"/>
      <c r="J116" s="114"/>
      <c r="K116" s="116"/>
      <c r="L116" s="117"/>
      <c r="M116" s="117"/>
      <c r="N116" s="117"/>
      <c r="O116" s="117"/>
      <c r="P116" s="118"/>
      <c r="Q116" s="118"/>
      <c r="R116" s="118"/>
      <c r="S116" s="119"/>
      <c r="T116" s="119"/>
      <c r="U116" s="93"/>
    </row>
    <row r="117" spans="1:21" ht="12.75" outlineLevel="2">
      <c r="A117" s="3"/>
      <c r="B117" s="93"/>
      <c r="C117" s="93"/>
      <c r="D117" s="120" t="s">
        <v>97</v>
      </c>
      <c r="E117" s="121">
        <v>1</v>
      </c>
      <c r="F117" s="122" t="s">
        <v>219</v>
      </c>
      <c r="G117" s="123" t="s">
        <v>220</v>
      </c>
      <c r="H117" s="124">
        <v>342</v>
      </c>
      <c r="I117" s="125" t="s">
        <v>145</v>
      </c>
      <c r="J117" s="126"/>
      <c r="K117" s="127">
        <f>H117*J117</f>
        <v>0</v>
      </c>
      <c r="L117" s="128">
        <f>IF(D117="S",K117,"")</f>
      </c>
      <c r="M117" s="129">
        <f>IF(OR(D117="P",D117="U"),K117,"")</f>
        <v>0</v>
      </c>
      <c r="N117" s="129">
        <f>IF(D117="H",K117,"")</f>
      </c>
      <c r="O117" s="129">
        <f>IF(D117="V",K117,"")</f>
      </c>
      <c r="P117" s="130">
        <v>0.00071</v>
      </c>
      <c r="Q117" s="130">
        <v>0</v>
      </c>
      <c r="R117" s="130">
        <v>0</v>
      </c>
      <c r="S117" s="131">
        <v>21</v>
      </c>
      <c r="T117" s="132">
        <f>K117*(S117+100)/100</f>
        <v>0</v>
      </c>
      <c r="U117" s="133"/>
    </row>
    <row r="118" spans="1:21" s="109" customFormat="1" ht="11.25" outlineLevel="2">
      <c r="A118" s="103"/>
      <c r="B118" s="103"/>
      <c r="C118" s="103"/>
      <c r="D118" s="103"/>
      <c r="E118" s="103"/>
      <c r="F118" s="103"/>
      <c r="G118" s="104" t="s">
        <v>208</v>
      </c>
      <c r="H118" s="103"/>
      <c r="I118" s="105"/>
      <c r="J118" s="103"/>
      <c r="K118" s="103"/>
      <c r="L118" s="106"/>
      <c r="M118" s="106"/>
      <c r="N118" s="106"/>
      <c r="O118" s="106"/>
      <c r="P118" s="107"/>
      <c r="Q118" s="103"/>
      <c r="R118" s="103"/>
      <c r="S118" s="108"/>
      <c r="T118" s="108"/>
      <c r="U118" s="103"/>
    </row>
    <row r="119" spans="1:21" s="51" customFormat="1" ht="10.5" customHeight="1" outlineLevel="3">
      <c r="A119" s="42"/>
      <c r="B119" s="134"/>
      <c r="C119" s="134"/>
      <c r="D119" s="134"/>
      <c r="E119" s="134"/>
      <c r="F119" s="134"/>
      <c r="G119" s="134" t="s">
        <v>211</v>
      </c>
      <c r="H119" s="135">
        <v>342</v>
      </c>
      <c r="I119" s="136"/>
      <c r="J119" s="134"/>
      <c r="K119" s="134"/>
      <c r="L119" s="137"/>
      <c r="M119" s="137"/>
      <c r="N119" s="137"/>
      <c r="O119" s="137"/>
      <c r="P119" s="137"/>
      <c r="Q119" s="137"/>
      <c r="R119" s="137"/>
      <c r="S119" s="138"/>
      <c r="T119" s="138"/>
      <c r="U119" s="134"/>
    </row>
    <row r="120" spans="1:21" ht="25.5" outlineLevel="2">
      <c r="A120" s="3"/>
      <c r="B120" s="93"/>
      <c r="C120" s="93"/>
      <c r="D120" s="120" t="s">
        <v>97</v>
      </c>
      <c r="E120" s="121">
        <v>2</v>
      </c>
      <c r="F120" s="122" t="s">
        <v>221</v>
      </c>
      <c r="G120" s="123" t="s">
        <v>222</v>
      </c>
      <c r="H120" s="124">
        <v>342</v>
      </c>
      <c r="I120" s="125" t="s">
        <v>145</v>
      </c>
      <c r="J120" s="126"/>
      <c r="K120" s="127">
        <f>H120*J120</f>
        <v>0</v>
      </c>
      <c r="L120" s="128">
        <f>IF(D120="S",K120,"")</f>
      </c>
      <c r="M120" s="129">
        <f>IF(OR(D120="P",D120="U"),K120,"")</f>
        <v>0</v>
      </c>
      <c r="N120" s="129">
        <f>IF(D120="H",K120,"")</f>
      </c>
      <c r="O120" s="129">
        <f>IF(D120="V",K120,"")</f>
      </c>
      <c r="P120" s="130">
        <v>0</v>
      </c>
      <c r="Q120" s="130">
        <v>0</v>
      </c>
      <c r="R120" s="130">
        <v>0</v>
      </c>
      <c r="S120" s="131">
        <v>21</v>
      </c>
      <c r="T120" s="132">
        <f>K120*(S120+100)/100</f>
        <v>0</v>
      </c>
      <c r="U120" s="133"/>
    </row>
    <row r="121" spans="1:21" s="109" customFormat="1" ht="11.25" outlineLevel="2">
      <c r="A121" s="103"/>
      <c r="B121" s="103"/>
      <c r="C121" s="103"/>
      <c r="D121" s="103"/>
      <c r="E121" s="103"/>
      <c r="F121" s="103"/>
      <c r="G121" s="104" t="s">
        <v>208</v>
      </c>
      <c r="H121" s="103"/>
      <c r="I121" s="105"/>
      <c r="J121" s="103"/>
      <c r="K121" s="103"/>
      <c r="L121" s="106"/>
      <c r="M121" s="106"/>
      <c r="N121" s="106"/>
      <c r="O121" s="106"/>
      <c r="P121" s="107"/>
      <c r="Q121" s="103"/>
      <c r="R121" s="103"/>
      <c r="S121" s="108"/>
      <c r="T121" s="108"/>
      <c r="U121" s="103"/>
    </row>
    <row r="122" spans="1:21" s="51" customFormat="1" ht="10.5" customHeight="1" outlineLevel="3">
      <c r="A122" s="42"/>
      <c r="B122" s="134"/>
      <c r="C122" s="134"/>
      <c r="D122" s="134"/>
      <c r="E122" s="134"/>
      <c r="F122" s="134"/>
      <c r="G122" s="134" t="s">
        <v>211</v>
      </c>
      <c r="H122" s="135">
        <v>342</v>
      </c>
      <c r="I122" s="136"/>
      <c r="J122" s="134"/>
      <c r="K122" s="134"/>
      <c r="L122" s="137"/>
      <c r="M122" s="137"/>
      <c r="N122" s="137"/>
      <c r="O122" s="137"/>
      <c r="P122" s="137"/>
      <c r="Q122" s="137"/>
      <c r="R122" s="137"/>
      <c r="S122" s="138"/>
      <c r="T122" s="138"/>
      <c r="U122" s="134"/>
    </row>
    <row r="123" spans="1:21" ht="12.75" outlineLevel="1">
      <c r="A123" s="3"/>
      <c r="B123" s="94"/>
      <c r="C123" s="95" t="s">
        <v>223</v>
      </c>
      <c r="D123" s="96" t="s">
        <v>93</v>
      </c>
      <c r="E123" s="97"/>
      <c r="F123" s="97" t="s">
        <v>39</v>
      </c>
      <c r="G123" s="98" t="s">
        <v>224</v>
      </c>
      <c r="H123" s="97"/>
      <c r="I123" s="96"/>
      <c r="J123" s="97"/>
      <c r="K123" s="99">
        <f>SUBTOTAL(9,K125:K133)</f>
        <v>0</v>
      </c>
      <c r="L123" s="100">
        <f>SUBTOTAL(9,L125:L133)</f>
        <v>0</v>
      </c>
      <c r="M123" s="100">
        <f>SUBTOTAL(9,M125:M133)</f>
        <v>0</v>
      </c>
      <c r="N123" s="100">
        <f>SUBTOTAL(9,N125:N133)</f>
        <v>0</v>
      </c>
      <c r="O123" s="100">
        <f>SUBTOTAL(9,O125:O133)</f>
        <v>0</v>
      </c>
      <c r="P123" s="101">
        <f>SUMPRODUCT(P125:P133,H125:H133)</f>
        <v>100.84301999998482</v>
      </c>
      <c r="Q123" s="101">
        <f>SUMPRODUCT(Q125:Q133,H125:H133)</f>
        <v>0</v>
      </c>
      <c r="R123" s="101">
        <f>SUMPRODUCT(R125:R133,H125:H133)</f>
        <v>198.31500000004908</v>
      </c>
      <c r="S123" s="102">
        <f>SUMPRODUCT(S125:S133,K125:K133)/100</f>
        <v>0</v>
      </c>
      <c r="T123" s="102">
        <f>K123+S123</f>
        <v>0</v>
      </c>
      <c r="U123" s="93"/>
    </row>
    <row r="124" spans="1:21" s="109" customFormat="1" ht="11.25" outlineLevel="1">
      <c r="A124" s="103"/>
      <c r="B124" s="103"/>
      <c r="C124" s="103"/>
      <c r="D124" s="103"/>
      <c r="E124" s="103"/>
      <c r="F124" s="103"/>
      <c r="G124" s="104" t="s">
        <v>95</v>
      </c>
      <c r="H124" s="103"/>
      <c r="I124" s="105"/>
      <c r="J124" s="103"/>
      <c r="K124" s="103"/>
      <c r="L124" s="106"/>
      <c r="M124" s="106"/>
      <c r="N124" s="106"/>
      <c r="O124" s="106"/>
      <c r="P124" s="107"/>
      <c r="Q124" s="103"/>
      <c r="R124" s="103"/>
      <c r="S124" s="108"/>
      <c r="T124" s="108"/>
      <c r="U124" s="103"/>
    </row>
    <row r="125" spans="1:21" ht="12.75" outlineLevel="2">
      <c r="A125" s="3"/>
      <c r="B125" s="110"/>
      <c r="C125" s="111"/>
      <c r="D125" s="112"/>
      <c r="E125" s="113" t="s">
        <v>96</v>
      </c>
      <c r="F125" s="114"/>
      <c r="G125" s="115"/>
      <c r="H125" s="114"/>
      <c r="I125" s="112"/>
      <c r="J125" s="114"/>
      <c r="K125" s="116"/>
      <c r="L125" s="117"/>
      <c r="M125" s="117"/>
      <c r="N125" s="117"/>
      <c r="O125" s="117"/>
      <c r="P125" s="118"/>
      <c r="Q125" s="118"/>
      <c r="R125" s="118"/>
      <c r="S125" s="119"/>
      <c r="T125" s="119"/>
      <c r="U125" s="93"/>
    </row>
    <row r="126" spans="1:21" ht="25.5" outlineLevel="2">
      <c r="A126" s="3"/>
      <c r="B126" s="93"/>
      <c r="C126" s="93"/>
      <c r="D126" s="120" t="s">
        <v>97</v>
      </c>
      <c r="E126" s="121">
        <v>1</v>
      </c>
      <c r="F126" s="122" t="s">
        <v>225</v>
      </c>
      <c r="G126" s="123" t="s">
        <v>226</v>
      </c>
      <c r="H126" s="124">
        <v>351</v>
      </c>
      <c r="I126" s="125" t="s">
        <v>145</v>
      </c>
      <c r="J126" s="126"/>
      <c r="K126" s="127">
        <f>H126*J126</f>
        <v>0</v>
      </c>
      <c r="L126" s="128">
        <f>IF(D126="S",K126,"")</f>
      </c>
      <c r="M126" s="129">
        <f>IF(OR(D126="P",D126="U"),K126,"")</f>
        <v>0</v>
      </c>
      <c r="N126" s="129">
        <f>IF(D126="H",K126,"")</f>
      </c>
      <c r="O126" s="129">
        <f>IF(D126="V",K126,"")</f>
      </c>
      <c r="P126" s="130">
        <v>0.10361999999995675</v>
      </c>
      <c r="Q126" s="130">
        <v>0</v>
      </c>
      <c r="R126" s="130">
        <v>0.5650000000001398</v>
      </c>
      <c r="S126" s="131">
        <v>21</v>
      </c>
      <c r="T126" s="132">
        <f>K126*(S126+100)/100</f>
        <v>0</v>
      </c>
      <c r="U126" s="133"/>
    </row>
    <row r="127" spans="1:21" s="109" customFormat="1" ht="22.5" outlineLevel="2">
      <c r="A127" s="103"/>
      <c r="B127" s="103"/>
      <c r="C127" s="103"/>
      <c r="D127" s="103"/>
      <c r="E127" s="103"/>
      <c r="F127" s="103"/>
      <c r="G127" s="104" t="s">
        <v>227</v>
      </c>
      <c r="H127" s="103"/>
      <c r="I127" s="105"/>
      <c r="J127" s="103"/>
      <c r="K127" s="103"/>
      <c r="L127" s="106"/>
      <c r="M127" s="106"/>
      <c r="N127" s="106"/>
      <c r="O127" s="106"/>
      <c r="P127" s="107"/>
      <c r="Q127" s="103"/>
      <c r="R127" s="103"/>
      <c r="S127" s="108"/>
      <c r="T127" s="108"/>
      <c r="U127" s="103"/>
    </row>
    <row r="128" spans="1:21" s="51" customFormat="1" ht="10.5" customHeight="1" outlineLevel="3">
      <c r="A128" s="42"/>
      <c r="B128" s="134"/>
      <c r="C128" s="134"/>
      <c r="D128" s="134"/>
      <c r="E128" s="134"/>
      <c r="F128" s="134"/>
      <c r="G128" s="134" t="s">
        <v>212</v>
      </c>
      <c r="H128" s="135">
        <v>351</v>
      </c>
      <c r="I128" s="136"/>
      <c r="J128" s="134"/>
      <c r="K128" s="134"/>
      <c r="L128" s="137"/>
      <c r="M128" s="137"/>
      <c r="N128" s="137"/>
      <c r="O128" s="137"/>
      <c r="P128" s="137"/>
      <c r="Q128" s="137"/>
      <c r="R128" s="137"/>
      <c r="S128" s="138"/>
      <c r="T128" s="138"/>
      <c r="U128" s="134"/>
    </row>
    <row r="129" spans="1:21" ht="12.75" outlineLevel="2">
      <c r="A129" s="3"/>
      <c r="B129" s="93"/>
      <c r="C129" s="93"/>
      <c r="D129" s="120" t="s">
        <v>171</v>
      </c>
      <c r="E129" s="121">
        <v>2</v>
      </c>
      <c r="F129" s="122" t="s">
        <v>228</v>
      </c>
      <c r="G129" s="123" t="s">
        <v>229</v>
      </c>
      <c r="H129" s="124">
        <v>341.7</v>
      </c>
      <c r="I129" s="125" t="s">
        <v>145</v>
      </c>
      <c r="J129" s="126"/>
      <c r="K129" s="127">
        <f>H129*J129</f>
        <v>0</v>
      </c>
      <c r="L129" s="128">
        <f>IF(D129="S",K129,"")</f>
        <v>0</v>
      </c>
      <c r="M129" s="129">
        <f>IF(OR(D129="P",D129="U"),K129,"")</f>
      </c>
      <c r="N129" s="129">
        <f>IF(D129="H",K129,"")</f>
      </c>
      <c r="O129" s="129">
        <f>IF(D129="V",K129,"")</f>
      </c>
      <c r="P129" s="130">
        <v>0.18</v>
      </c>
      <c r="Q129" s="130">
        <v>0</v>
      </c>
      <c r="R129" s="130">
        <v>0</v>
      </c>
      <c r="S129" s="131">
        <v>21</v>
      </c>
      <c r="T129" s="132">
        <f>K129*(S129+100)/100</f>
        <v>0</v>
      </c>
      <c r="U129" s="133"/>
    </row>
    <row r="130" spans="1:21" s="51" customFormat="1" ht="10.5" customHeight="1" outlineLevel="3">
      <c r="A130" s="42"/>
      <c r="B130" s="134"/>
      <c r="C130" s="134"/>
      <c r="D130" s="134"/>
      <c r="E130" s="134"/>
      <c r="F130" s="134"/>
      <c r="G130" s="134" t="s">
        <v>230</v>
      </c>
      <c r="H130" s="135">
        <v>341.7</v>
      </c>
      <c r="I130" s="136"/>
      <c r="J130" s="134"/>
      <c r="K130" s="134"/>
      <c r="L130" s="137"/>
      <c r="M130" s="137"/>
      <c r="N130" s="137"/>
      <c r="O130" s="137"/>
      <c r="P130" s="137"/>
      <c r="Q130" s="137"/>
      <c r="R130" s="137"/>
      <c r="S130" s="138"/>
      <c r="T130" s="138"/>
      <c r="U130" s="134"/>
    </row>
    <row r="131" spans="1:21" ht="12.75" outlineLevel="2">
      <c r="A131" s="3"/>
      <c r="B131" s="93"/>
      <c r="C131" s="93"/>
      <c r="D131" s="120" t="s">
        <v>171</v>
      </c>
      <c r="E131" s="121">
        <v>3</v>
      </c>
      <c r="F131" s="122" t="s">
        <v>231</v>
      </c>
      <c r="G131" s="123" t="s">
        <v>232</v>
      </c>
      <c r="H131" s="124">
        <v>16.48</v>
      </c>
      <c r="I131" s="125" t="s">
        <v>145</v>
      </c>
      <c r="J131" s="126"/>
      <c r="K131" s="127">
        <f>H131*J131</f>
        <v>0</v>
      </c>
      <c r="L131" s="128">
        <f>IF(D131="S",K131,"")</f>
        <v>0</v>
      </c>
      <c r="M131" s="129">
        <f>IF(OR(D131="P",D131="U"),K131,"")</f>
      </c>
      <c r="N131" s="129">
        <f>IF(D131="H",K131,"")</f>
      </c>
      <c r="O131" s="129">
        <f>IF(D131="V",K131,"")</f>
      </c>
      <c r="P131" s="130">
        <v>0.18000000000000002</v>
      </c>
      <c r="Q131" s="130">
        <v>0</v>
      </c>
      <c r="R131" s="130">
        <v>0</v>
      </c>
      <c r="S131" s="131">
        <v>21</v>
      </c>
      <c r="T131" s="132">
        <f>K131*(S131+100)/100</f>
        <v>0</v>
      </c>
      <c r="U131" s="133"/>
    </row>
    <row r="132" spans="1:21" s="109" customFormat="1" ht="11.25" outlineLevel="2">
      <c r="A132" s="103"/>
      <c r="B132" s="103"/>
      <c r="C132" s="103"/>
      <c r="D132" s="103"/>
      <c r="E132" s="103"/>
      <c r="F132" s="103"/>
      <c r="G132" s="104" t="s">
        <v>233</v>
      </c>
      <c r="H132" s="103"/>
      <c r="I132" s="105"/>
      <c r="J132" s="103"/>
      <c r="K132" s="103"/>
      <c r="L132" s="106"/>
      <c r="M132" s="106"/>
      <c r="N132" s="106"/>
      <c r="O132" s="106"/>
      <c r="P132" s="107"/>
      <c r="Q132" s="103"/>
      <c r="R132" s="103"/>
      <c r="S132" s="108"/>
      <c r="T132" s="108"/>
      <c r="U132" s="103"/>
    </row>
    <row r="133" spans="1:21" s="51" customFormat="1" ht="10.5" customHeight="1" outlineLevel="3">
      <c r="A133" s="42"/>
      <c r="B133" s="134"/>
      <c r="C133" s="134"/>
      <c r="D133" s="134"/>
      <c r="E133" s="134"/>
      <c r="F133" s="134"/>
      <c r="G133" s="134" t="s">
        <v>234</v>
      </c>
      <c r="H133" s="135">
        <v>16.48</v>
      </c>
      <c r="I133" s="136"/>
      <c r="J133" s="134"/>
      <c r="K133" s="134"/>
      <c r="L133" s="137"/>
      <c r="M133" s="137"/>
      <c r="N133" s="137"/>
      <c r="O133" s="137"/>
      <c r="P133" s="137"/>
      <c r="Q133" s="137"/>
      <c r="R133" s="137"/>
      <c r="S133" s="138"/>
      <c r="T133" s="138"/>
      <c r="U133" s="134"/>
    </row>
    <row r="134" spans="1:21" ht="12.75" outlineLevel="1">
      <c r="A134" s="3"/>
      <c r="B134" s="94"/>
      <c r="C134" s="95" t="s">
        <v>235</v>
      </c>
      <c r="D134" s="96" t="s">
        <v>93</v>
      </c>
      <c r="E134" s="97"/>
      <c r="F134" s="97" t="s">
        <v>39</v>
      </c>
      <c r="G134" s="98" t="s">
        <v>236</v>
      </c>
      <c r="H134" s="97"/>
      <c r="I134" s="96"/>
      <c r="J134" s="97"/>
      <c r="K134" s="99">
        <f>SUBTOTAL(9,K136:K140)</f>
        <v>0</v>
      </c>
      <c r="L134" s="100">
        <f>SUBTOTAL(9,L136:L140)</f>
        <v>0</v>
      </c>
      <c r="M134" s="100">
        <f>SUBTOTAL(9,M136:M140)</f>
        <v>0</v>
      </c>
      <c r="N134" s="100">
        <f>SUBTOTAL(9,N136:N140)</f>
        <v>0</v>
      </c>
      <c r="O134" s="100">
        <f>SUBTOTAL(9,O136:O140)</f>
        <v>0</v>
      </c>
      <c r="P134" s="101">
        <f>SUMPRODUCT(P136:P140,H136:H140)</f>
        <v>0.03468412500000789</v>
      </c>
      <c r="Q134" s="101">
        <f>SUMPRODUCT(Q136:Q140,H136:H140)</f>
        <v>0</v>
      </c>
      <c r="R134" s="101">
        <f>SUMPRODUCT(R136:R140,H136:H140)</f>
        <v>2.774000000000285</v>
      </c>
      <c r="S134" s="102">
        <f>SUMPRODUCT(S136:S140,K136:K140)/100</f>
        <v>0</v>
      </c>
      <c r="T134" s="102">
        <f>K134+S134</f>
        <v>0</v>
      </c>
      <c r="U134" s="93"/>
    </row>
    <row r="135" spans="1:21" s="109" customFormat="1" ht="11.25" outlineLevel="1">
      <c r="A135" s="103"/>
      <c r="B135" s="103"/>
      <c r="C135" s="103"/>
      <c r="D135" s="103"/>
      <c r="E135" s="103"/>
      <c r="F135" s="103"/>
      <c r="G135" s="104" t="s">
        <v>237</v>
      </c>
      <c r="H135" s="103"/>
      <c r="I135" s="105"/>
      <c r="J135" s="103"/>
      <c r="K135" s="103"/>
      <c r="L135" s="106"/>
      <c r="M135" s="106"/>
      <c r="N135" s="106"/>
      <c r="O135" s="106"/>
      <c r="P135" s="107"/>
      <c r="Q135" s="103"/>
      <c r="R135" s="103"/>
      <c r="S135" s="108"/>
      <c r="T135" s="108"/>
      <c r="U135" s="103"/>
    </row>
    <row r="136" spans="1:21" ht="12.75" outlineLevel="2">
      <c r="A136" s="3"/>
      <c r="B136" s="110"/>
      <c r="C136" s="111"/>
      <c r="D136" s="112"/>
      <c r="E136" s="113" t="s">
        <v>96</v>
      </c>
      <c r="F136" s="114"/>
      <c r="G136" s="115"/>
      <c r="H136" s="114"/>
      <c r="I136" s="112"/>
      <c r="J136" s="114"/>
      <c r="K136" s="116"/>
      <c r="L136" s="117"/>
      <c r="M136" s="117"/>
      <c r="N136" s="117"/>
      <c r="O136" s="117"/>
      <c r="P136" s="118"/>
      <c r="Q136" s="118"/>
      <c r="R136" s="118"/>
      <c r="S136" s="119"/>
      <c r="T136" s="119"/>
      <c r="U136" s="93"/>
    </row>
    <row r="137" spans="1:21" ht="12.75" outlineLevel="2">
      <c r="A137" s="3"/>
      <c r="B137" s="93"/>
      <c r="C137" s="93"/>
      <c r="D137" s="120" t="s">
        <v>97</v>
      </c>
      <c r="E137" s="121">
        <v>1</v>
      </c>
      <c r="F137" s="122" t="s">
        <v>238</v>
      </c>
      <c r="G137" s="123" t="s">
        <v>239</v>
      </c>
      <c r="H137" s="124">
        <v>9.5</v>
      </c>
      <c r="I137" s="125" t="s">
        <v>190</v>
      </c>
      <c r="J137" s="126"/>
      <c r="K137" s="127">
        <f>H137*J137</f>
        <v>0</v>
      </c>
      <c r="L137" s="128">
        <f>IF(D137="S",K137,"")</f>
      </c>
      <c r="M137" s="129">
        <f>IF(OR(D137="P",D137="U"),K137,"")</f>
        <v>0</v>
      </c>
      <c r="N137" s="129">
        <f>IF(D137="H",K137,"")</f>
      </c>
      <c r="O137" s="129">
        <f>IF(D137="V",K137,"")</f>
      </c>
      <c r="P137" s="130">
        <v>0.0033032500000007518</v>
      </c>
      <c r="Q137" s="130">
        <v>0</v>
      </c>
      <c r="R137" s="130">
        <v>0.29200000000003</v>
      </c>
      <c r="S137" s="131">
        <v>21</v>
      </c>
      <c r="T137" s="132">
        <f>K137*(S137+100)/100</f>
        <v>0</v>
      </c>
      <c r="U137" s="133"/>
    </row>
    <row r="138" spans="1:21" s="109" customFormat="1" ht="22.5" outlineLevel="2">
      <c r="A138" s="103"/>
      <c r="B138" s="103"/>
      <c r="C138" s="103"/>
      <c r="D138" s="103"/>
      <c r="E138" s="103"/>
      <c r="F138" s="103"/>
      <c r="G138" s="104" t="s">
        <v>240</v>
      </c>
      <c r="H138" s="103"/>
      <c r="I138" s="105"/>
      <c r="J138" s="103"/>
      <c r="K138" s="103"/>
      <c r="L138" s="106"/>
      <c r="M138" s="106"/>
      <c r="N138" s="106"/>
      <c r="O138" s="106"/>
      <c r="P138" s="107"/>
      <c r="Q138" s="103"/>
      <c r="R138" s="103"/>
      <c r="S138" s="108"/>
      <c r="T138" s="108"/>
      <c r="U138" s="103"/>
    </row>
    <row r="139" spans="1:21" ht="12.75" outlineLevel="2">
      <c r="A139" s="3"/>
      <c r="B139" s="93"/>
      <c r="C139" s="93"/>
      <c r="D139" s="120" t="s">
        <v>97</v>
      </c>
      <c r="E139" s="121">
        <v>2</v>
      </c>
      <c r="F139" s="122" t="s">
        <v>241</v>
      </c>
      <c r="G139" s="123" t="s">
        <v>242</v>
      </c>
      <c r="H139" s="124">
        <v>1</v>
      </c>
      <c r="I139" s="125" t="s">
        <v>194</v>
      </c>
      <c r="J139" s="126"/>
      <c r="K139" s="127">
        <f>H139*J139</f>
        <v>0</v>
      </c>
      <c r="L139" s="128">
        <f>IF(D139="S",K139,"")</f>
      </c>
      <c r="M139" s="129">
        <f>IF(OR(D139="P",D139="U"),K139,"")</f>
        <v>0</v>
      </c>
      <c r="N139" s="129">
        <f>IF(D139="H",K139,"")</f>
      </c>
      <c r="O139" s="129">
        <f>IF(D139="V",K139,"")</f>
      </c>
      <c r="P139" s="130">
        <v>0.0033032500000007518</v>
      </c>
      <c r="Q139" s="130">
        <v>0</v>
      </c>
      <c r="R139" s="130">
        <v>0</v>
      </c>
      <c r="S139" s="131">
        <v>21</v>
      </c>
      <c r="T139" s="132">
        <f>K139*(S139+100)/100</f>
        <v>0</v>
      </c>
      <c r="U139" s="133"/>
    </row>
    <row r="140" spans="1:21" s="109" customFormat="1" ht="11.25" outlineLevel="2">
      <c r="A140" s="103"/>
      <c r="B140" s="103"/>
      <c r="C140" s="103"/>
      <c r="D140" s="103"/>
      <c r="E140" s="103"/>
      <c r="F140" s="103"/>
      <c r="G140" s="104" t="s">
        <v>237</v>
      </c>
      <c r="H140" s="103"/>
      <c r="I140" s="105"/>
      <c r="J140" s="103"/>
      <c r="K140" s="103"/>
      <c r="L140" s="106"/>
      <c r="M140" s="106"/>
      <c r="N140" s="106"/>
      <c r="O140" s="106"/>
      <c r="P140" s="107"/>
      <c r="Q140" s="103"/>
      <c r="R140" s="103"/>
      <c r="S140" s="108"/>
      <c r="T140" s="108"/>
      <c r="U140" s="103"/>
    </row>
    <row r="141" spans="1:21" ht="12.75" outlineLevel="1">
      <c r="A141" s="3"/>
      <c r="B141" s="94"/>
      <c r="C141" s="95" t="s">
        <v>243</v>
      </c>
      <c r="D141" s="96" t="s">
        <v>93</v>
      </c>
      <c r="E141" s="97"/>
      <c r="F141" s="97" t="s">
        <v>39</v>
      </c>
      <c r="G141" s="98" t="s">
        <v>244</v>
      </c>
      <c r="H141" s="97"/>
      <c r="I141" s="96"/>
      <c r="J141" s="97"/>
      <c r="K141" s="99">
        <f>SUBTOTAL(9,K143:K177)</f>
        <v>0</v>
      </c>
      <c r="L141" s="100">
        <f>SUBTOTAL(9,L143:L177)</f>
        <v>0</v>
      </c>
      <c r="M141" s="100">
        <f>SUBTOTAL(9,M143:M177)</f>
        <v>0</v>
      </c>
      <c r="N141" s="100">
        <f>SUBTOTAL(9,N143:N177)</f>
        <v>0</v>
      </c>
      <c r="O141" s="100">
        <f>SUBTOTAL(9,O143:O177)</f>
        <v>0</v>
      </c>
      <c r="P141" s="101">
        <f>SUMPRODUCT(P143:P177,H143:H177)</f>
        <v>57.037135919994974</v>
      </c>
      <c r="Q141" s="101">
        <f>SUMPRODUCT(Q143:Q177,H143:H177)</f>
        <v>0</v>
      </c>
      <c r="R141" s="101">
        <f>SUMPRODUCT(R143:R177,H143:H177)</f>
        <v>34.32159999999484</v>
      </c>
      <c r="S141" s="102">
        <f>SUMPRODUCT(S143:S177,K143:K177)/100</f>
        <v>0</v>
      </c>
      <c r="T141" s="102">
        <f>K141+S141</f>
        <v>0</v>
      </c>
      <c r="U141" s="93"/>
    </row>
    <row r="142" spans="1:21" s="109" customFormat="1" ht="11.25" outlineLevel="1">
      <c r="A142" s="103"/>
      <c r="B142" s="103"/>
      <c r="C142" s="103"/>
      <c r="D142" s="103"/>
      <c r="E142" s="103"/>
      <c r="F142" s="103"/>
      <c r="G142" s="104" t="s">
        <v>245</v>
      </c>
      <c r="H142" s="103"/>
      <c r="I142" s="105"/>
      <c r="J142" s="103"/>
      <c r="K142" s="103"/>
      <c r="L142" s="106"/>
      <c r="M142" s="106"/>
      <c r="N142" s="106"/>
      <c r="O142" s="106"/>
      <c r="P142" s="107"/>
      <c r="Q142" s="103"/>
      <c r="R142" s="103"/>
      <c r="S142" s="108"/>
      <c r="T142" s="108"/>
      <c r="U142" s="103"/>
    </row>
    <row r="143" spans="1:21" ht="12.75" outlineLevel="2">
      <c r="A143" s="3"/>
      <c r="B143" s="110"/>
      <c r="C143" s="111"/>
      <c r="D143" s="112"/>
      <c r="E143" s="113" t="s">
        <v>96</v>
      </c>
      <c r="F143" s="114"/>
      <c r="G143" s="115"/>
      <c r="H143" s="114"/>
      <c r="I143" s="112"/>
      <c r="J143" s="114"/>
      <c r="K143" s="116"/>
      <c r="L143" s="117"/>
      <c r="M143" s="117"/>
      <c r="N143" s="117"/>
      <c r="O143" s="117"/>
      <c r="P143" s="118"/>
      <c r="Q143" s="118"/>
      <c r="R143" s="118"/>
      <c r="S143" s="119"/>
      <c r="T143" s="119"/>
      <c r="U143" s="93"/>
    </row>
    <row r="144" spans="1:21" ht="12.75" outlineLevel="2">
      <c r="A144" s="3"/>
      <c r="B144" s="93"/>
      <c r="C144" s="93"/>
      <c r="D144" s="120" t="s">
        <v>97</v>
      </c>
      <c r="E144" s="121">
        <v>1</v>
      </c>
      <c r="F144" s="122" t="s">
        <v>246</v>
      </c>
      <c r="G144" s="123" t="s">
        <v>247</v>
      </c>
      <c r="H144" s="124">
        <v>60</v>
      </c>
      <c r="I144" s="125" t="s">
        <v>190</v>
      </c>
      <c r="J144" s="126"/>
      <c r="K144" s="127">
        <f>H144*J144</f>
        <v>0</v>
      </c>
      <c r="L144" s="128">
        <f>IF(D144="S",K144,"")</f>
      </c>
      <c r="M144" s="129">
        <f>IF(OR(D144="P",D144="U"),K144,"")</f>
        <v>0</v>
      </c>
      <c r="N144" s="129">
        <f>IF(D144="H",K144,"")</f>
      </c>
      <c r="O144" s="129">
        <f>IF(D144="V",K144,"")</f>
      </c>
      <c r="P144" s="130">
        <v>0.00034</v>
      </c>
      <c r="Q144" s="130">
        <v>0</v>
      </c>
      <c r="R144" s="130">
        <v>0</v>
      </c>
      <c r="S144" s="131">
        <v>21</v>
      </c>
      <c r="T144" s="132">
        <f>K144*(S144+100)/100</f>
        <v>0</v>
      </c>
      <c r="U144" s="133"/>
    </row>
    <row r="145" spans="1:21" s="109" customFormat="1" ht="67.5" outlineLevel="2">
      <c r="A145" s="103"/>
      <c r="B145" s="103"/>
      <c r="C145" s="103"/>
      <c r="D145" s="103"/>
      <c r="E145" s="103"/>
      <c r="F145" s="103"/>
      <c r="G145" s="104" t="s">
        <v>248</v>
      </c>
      <c r="H145" s="103"/>
      <c r="I145" s="105"/>
      <c r="J145" s="103"/>
      <c r="K145" s="103"/>
      <c r="L145" s="106"/>
      <c r="M145" s="106"/>
      <c r="N145" s="106"/>
      <c r="O145" s="106"/>
      <c r="P145" s="107"/>
      <c r="Q145" s="103"/>
      <c r="R145" s="103"/>
      <c r="S145" s="108"/>
      <c r="T145" s="108"/>
      <c r="U145" s="103"/>
    </row>
    <row r="146" spans="1:21" ht="25.5" outlineLevel="2">
      <c r="A146" s="3"/>
      <c r="B146" s="93"/>
      <c r="C146" s="93"/>
      <c r="D146" s="120" t="s">
        <v>97</v>
      </c>
      <c r="E146" s="121">
        <v>2</v>
      </c>
      <c r="F146" s="122" t="s">
        <v>249</v>
      </c>
      <c r="G146" s="123" t="s">
        <v>250</v>
      </c>
      <c r="H146" s="124">
        <v>69.5</v>
      </c>
      <c r="I146" s="125" t="s">
        <v>190</v>
      </c>
      <c r="J146" s="126"/>
      <c r="K146" s="127">
        <f>H146*J146</f>
        <v>0</v>
      </c>
      <c r="L146" s="128">
        <f>IF(D146="S",K146,"")</f>
      </c>
      <c r="M146" s="129">
        <f>IF(OR(D146="P",D146="U"),K146,"")</f>
        <v>0</v>
      </c>
      <c r="N146" s="129">
        <f>IF(D146="H",K146,"")</f>
      </c>
      <c r="O146" s="129">
        <f>IF(D146="V",K146,"")</f>
      </c>
      <c r="P146" s="130">
        <v>0.15554855999990394</v>
      </c>
      <c r="Q146" s="130">
        <v>0</v>
      </c>
      <c r="R146" s="130">
        <v>0.2679999999999154</v>
      </c>
      <c r="S146" s="131">
        <v>21</v>
      </c>
      <c r="T146" s="132">
        <f>K146*(S146+100)/100</f>
        <v>0</v>
      </c>
      <c r="U146" s="133"/>
    </row>
    <row r="147" spans="1:21" s="109" customFormat="1" ht="11.25" outlineLevel="2">
      <c r="A147" s="103"/>
      <c r="B147" s="103"/>
      <c r="C147" s="103"/>
      <c r="D147" s="103"/>
      <c r="E147" s="103"/>
      <c r="F147" s="103"/>
      <c r="G147" s="104" t="s">
        <v>245</v>
      </c>
      <c r="H147" s="103"/>
      <c r="I147" s="105"/>
      <c r="J147" s="103"/>
      <c r="K147" s="103"/>
      <c r="L147" s="106"/>
      <c r="M147" s="106"/>
      <c r="N147" s="106"/>
      <c r="O147" s="106"/>
      <c r="P147" s="107"/>
      <c r="Q147" s="103"/>
      <c r="R147" s="103"/>
      <c r="S147" s="108"/>
      <c r="T147" s="108"/>
      <c r="U147" s="103"/>
    </row>
    <row r="148" spans="1:21" s="51" customFormat="1" ht="10.5" customHeight="1" outlineLevel="3">
      <c r="A148" s="42"/>
      <c r="B148" s="134"/>
      <c r="C148" s="134"/>
      <c r="D148" s="134"/>
      <c r="E148" s="134"/>
      <c r="F148" s="134"/>
      <c r="G148" s="134" t="s">
        <v>251</v>
      </c>
      <c r="H148" s="135">
        <v>66</v>
      </c>
      <c r="I148" s="136"/>
      <c r="J148" s="134"/>
      <c r="K148" s="134"/>
      <c r="L148" s="137"/>
      <c r="M148" s="137"/>
      <c r="N148" s="137"/>
      <c r="O148" s="137"/>
      <c r="P148" s="137"/>
      <c r="Q148" s="137"/>
      <c r="R148" s="137"/>
      <c r="S148" s="138"/>
      <c r="T148" s="138"/>
      <c r="U148" s="134"/>
    </row>
    <row r="149" spans="1:21" s="51" customFormat="1" ht="10.5" customHeight="1" outlineLevel="3">
      <c r="A149" s="42"/>
      <c r="B149" s="134"/>
      <c r="C149" s="134"/>
      <c r="D149" s="134"/>
      <c r="E149" s="134"/>
      <c r="F149" s="134"/>
      <c r="G149" s="134" t="s">
        <v>252</v>
      </c>
      <c r="H149" s="135">
        <v>3.5</v>
      </c>
      <c r="I149" s="136"/>
      <c r="J149" s="134"/>
      <c r="K149" s="134"/>
      <c r="L149" s="137"/>
      <c r="M149" s="137"/>
      <c r="N149" s="137"/>
      <c r="O149" s="137"/>
      <c r="P149" s="137"/>
      <c r="Q149" s="137"/>
      <c r="R149" s="137"/>
      <c r="S149" s="138"/>
      <c r="T149" s="138"/>
      <c r="U149" s="134"/>
    </row>
    <row r="150" spans="1:21" ht="12.75" outlineLevel="2">
      <c r="A150" s="3"/>
      <c r="B150" s="93"/>
      <c r="C150" s="93"/>
      <c r="D150" s="120" t="s">
        <v>171</v>
      </c>
      <c r="E150" s="121">
        <v>3</v>
      </c>
      <c r="F150" s="122" t="s">
        <v>253</v>
      </c>
      <c r="G150" s="123" t="s">
        <v>254</v>
      </c>
      <c r="H150" s="124">
        <v>67.98</v>
      </c>
      <c r="I150" s="125" t="s">
        <v>194</v>
      </c>
      <c r="J150" s="126"/>
      <c r="K150" s="127">
        <f>H150*J150</f>
        <v>0</v>
      </c>
      <c r="L150" s="128">
        <f>IF(D150="S",K150,"")</f>
        <v>0</v>
      </c>
      <c r="M150" s="129">
        <f>IF(OR(D150="P",D150="U"),K150,"")</f>
      </c>
      <c r="N150" s="129">
        <f>IF(D150="H",K150,"")</f>
      </c>
      <c r="O150" s="129">
        <f>IF(D150="V",K150,"")</f>
      </c>
      <c r="P150" s="130">
        <v>0.085</v>
      </c>
      <c r="Q150" s="130">
        <v>0</v>
      </c>
      <c r="R150" s="130">
        <v>0</v>
      </c>
      <c r="S150" s="131">
        <v>21</v>
      </c>
      <c r="T150" s="132">
        <f>K150*(S150+100)/100</f>
        <v>0</v>
      </c>
      <c r="U150" s="133"/>
    </row>
    <row r="151" spans="1:21" s="51" customFormat="1" ht="10.5" customHeight="1" outlineLevel="3">
      <c r="A151" s="42"/>
      <c r="B151" s="134"/>
      <c r="C151" s="134"/>
      <c r="D151" s="134"/>
      <c r="E151" s="134"/>
      <c r="F151" s="134"/>
      <c r="G151" s="134" t="s">
        <v>255</v>
      </c>
      <c r="H151" s="135">
        <v>67.98</v>
      </c>
      <c r="I151" s="136"/>
      <c r="J151" s="134"/>
      <c r="K151" s="134"/>
      <c r="L151" s="137"/>
      <c r="M151" s="137"/>
      <c r="N151" s="137"/>
      <c r="O151" s="137"/>
      <c r="P151" s="137"/>
      <c r="Q151" s="137"/>
      <c r="R151" s="137"/>
      <c r="S151" s="138"/>
      <c r="T151" s="138"/>
      <c r="U151" s="134"/>
    </row>
    <row r="152" spans="1:21" ht="12.75" outlineLevel="2">
      <c r="A152" s="3"/>
      <c r="B152" s="93"/>
      <c r="C152" s="93"/>
      <c r="D152" s="120" t="s">
        <v>171</v>
      </c>
      <c r="E152" s="121">
        <v>4</v>
      </c>
      <c r="F152" s="122" t="s">
        <v>256</v>
      </c>
      <c r="G152" s="123" t="s">
        <v>257</v>
      </c>
      <c r="H152" s="124">
        <v>3.605</v>
      </c>
      <c r="I152" s="125" t="s">
        <v>194</v>
      </c>
      <c r="J152" s="126"/>
      <c r="K152" s="127">
        <f>H152*J152</f>
        <v>0</v>
      </c>
      <c r="L152" s="128">
        <f>IF(D152="S",K152,"")</f>
        <v>0</v>
      </c>
      <c r="M152" s="129">
        <f>IF(OR(D152="P",D152="U"),K152,"")</f>
      </c>
      <c r="N152" s="129">
        <f>IF(D152="H",K152,"")</f>
      </c>
      <c r="O152" s="129">
        <f>IF(D152="V",K152,"")</f>
      </c>
      <c r="P152" s="130">
        <v>0.085</v>
      </c>
      <c r="Q152" s="130">
        <v>0</v>
      </c>
      <c r="R152" s="130">
        <v>0</v>
      </c>
      <c r="S152" s="131">
        <v>21</v>
      </c>
      <c r="T152" s="132">
        <f>K152*(S152+100)/100</f>
        <v>0</v>
      </c>
      <c r="U152" s="133"/>
    </row>
    <row r="153" spans="1:21" s="51" customFormat="1" ht="10.5" customHeight="1" outlineLevel="3">
      <c r="A153" s="42"/>
      <c r="B153" s="134"/>
      <c r="C153" s="134"/>
      <c r="D153" s="134"/>
      <c r="E153" s="134"/>
      <c r="F153" s="134"/>
      <c r="G153" s="134" t="s">
        <v>258</v>
      </c>
      <c r="H153" s="135">
        <v>3.605</v>
      </c>
      <c r="I153" s="136"/>
      <c r="J153" s="134"/>
      <c r="K153" s="134"/>
      <c r="L153" s="137"/>
      <c r="M153" s="137"/>
      <c r="N153" s="137"/>
      <c r="O153" s="137"/>
      <c r="P153" s="137"/>
      <c r="Q153" s="137"/>
      <c r="R153" s="137"/>
      <c r="S153" s="138"/>
      <c r="T153" s="138"/>
      <c r="U153" s="134"/>
    </row>
    <row r="154" spans="1:21" ht="25.5" outlineLevel="2">
      <c r="A154" s="3"/>
      <c r="B154" s="93"/>
      <c r="C154" s="93"/>
      <c r="D154" s="120" t="s">
        <v>97</v>
      </c>
      <c r="E154" s="121">
        <v>5</v>
      </c>
      <c r="F154" s="122" t="s">
        <v>259</v>
      </c>
      <c r="G154" s="123" t="s">
        <v>260</v>
      </c>
      <c r="H154" s="124">
        <v>58</v>
      </c>
      <c r="I154" s="125" t="s">
        <v>190</v>
      </c>
      <c r="J154" s="126"/>
      <c r="K154" s="127">
        <f>H154*J154</f>
        <v>0</v>
      </c>
      <c r="L154" s="128">
        <f>IF(D154="S",K154,"")</f>
      </c>
      <c r="M154" s="129">
        <f>IF(OR(D154="P",D154="U"),K154,"")</f>
        <v>0</v>
      </c>
      <c r="N154" s="129">
        <f>IF(D154="H",K154,"")</f>
      </c>
      <c r="O154" s="129">
        <f>IF(D154="V",K154,"")</f>
      </c>
      <c r="P154" s="130">
        <v>0.08981200000002165</v>
      </c>
      <c r="Q154" s="130">
        <v>0</v>
      </c>
      <c r="R154" s="130">
        <v>0.11899999999997135</v>
      </c>
      <c r="S154" s="131">
        <v>21</v>
      </c>
      <c r="T154" s="132">
        <f>K154*(S154+100)/100</f>
        <v>0</v>
      </c>
      <c r="U154" s="133"/>
    </row>
    <row r="155" spans="1:21" s="109" customFormat="1" ht="11.25" outlineLevel="2">
      <c r="A155" s="103"/>
      <c r="B155" s="103"/>
      <c r="C155" s="103"/>
      <c r="D155" s="103"/>
      <c r="E155" s="103"/>
      <c r="F155" s="103"/>
      <c r="G155" s="104" t="s">
        <v>245</v>
      </c>
      <c r="H155" s="103"/>
      <c r="I155" s="105"/>
      <c r="J155" s="103"/>
      <c r="K155" s="103"/>
      <c r="L155" s="106"/>
      <c r="M155" s="106"/>
      <c r="N155" s="106"/>
      <c r="O155" s="106"/>
      <c r="P155" s="107"/>
      <c r="Q155" s="103"/>
      <c r="R155" s="103"/>
      <c r="S155" s="108"/>
      <c r="T155" s="108"/>
      <c r="U155" s="103"/>
    </row>
    <row r="156" spans="1:21" ht="12.75" outlineLevel="2">
      <c r="A156" s="3"/>
      <c r="B156" s="93"/>
      <c r="C156" s="93"/>
      <c r="D156" s="120" t="s">
        <v>171</v>
      </c>
      <c r="E156" s="121">
        <v>6</v>
      </c>
      <c r="F156" s="122" t="s">
        <v>261</v>
      </c>
      <c r="G156" s="123" t="s">
        <v>262</v>
      </c>
      <c r="H156" s="124">
        <v>1.53526</v>
      </c>
      <c r="I156" s="125" t="s">
        <v>133</v>
      </c>
      <c r="J156" s="126"/>
      <c r="K156" s="127">
        <f>H156*J156</f>
        <v>0</v>
      </c>
      <c r="L156" s="128">
        <f>IF(D156="S",K156,"")</f>
        <v>0</v>
      </c>
      <c r="M156" s="129">
        <f>IF(OR(D156="P",D156="U"),K156,"")</f>
      </c>
      <c r="N156" s="129">
        <f>IF(D156="H",K156,"")</f>
      </c>
      <c r="O156" s="129">
        <f>IF(D156="V",K156,"")</f>
      </c>
      <c r="P156" s="130">
        <v>1</v>
      </c>
      <c r="Q156" s="130">
        <v>0</v>
      </c>
      <c r="R156" s="130">
        <v>0</v>
      </c>
      <c r="S156" s="131">
        <v>21</v>
      </c>
      <c r="T156" s="132">
        <f>K156*(S156+100)/100</f>
        <v>0</v>
      </c>
      <c r="U156" s="133"/>
    </row>
    <row r="157" spans="1:21" s="51" customFormat="1" ht="10.5" customHeight="1" outlineLevel="3">
      <c r="A157" s="42"/>
      <c r="B157" s="134"/>
      <c r="C157" s="134"/>
      <c r="D157" s="134"/>
      <c r="E157" s="134"/>
      <c r="F157" s="134"/>
      <c r="G157" s="134" t="s">
        <v>263</v>
      </c>
      <c r="H157" s="135">
        <v>1.5353</v>
      </c>
      <c r="I157" s="136"/>
      <c r="J157" s="134"/>
      <c r="K157" s="134"/>
      <c r="L157" s="137"/>
      <c r="M157" s="137"/>
      <c r="N157" s="137"/>
      <c r="O157" s="137"/>
      <c r="P157" s="137"/>
      <c r="Q157" s="137"/>
      <c r="R157" s="137"/>
      <c r="S157" s="138"/>
      <c r="T157" s="138"/>
      <c r="U157" s="134"/>
    </row>
    <row r="158" spans="1:21" ht="25.5" outlineLevel="2">
      <c r="A158" s="3"/>
      <c r="B158" s="93"/>
      <c r="C158" s="93"/>
      <c r="D158" s="120" t="s">
        <v>97</v>
      </c>
      <c r="E158" s="121">
        <v>7</v>
      </c>
      <c r="F158" s="122" t="s">
        <v>264</v>
      </c>
      <c r="G158" s="123" t="s">
        <v>265</v>
      </c>
      <c r="H158" s="124">
        <v>174</v>
      </c>
      <c r="I158" s="125" t="s">
        <v>190</v>
      </c>
      <c r="J158" s="126"/>
      <c r="K158" s="127">
        <f>H158*J158</f>
        <v>0</v>
      </c>
      <c r="L158" s="128">
        <f>IF(D158="S",K158,"")</f>
      </c>
      <c r="M158" s="129">
        <f>IF(OR(D158="P",D158="U"),K158,"")</f>
        <v>0</v>
      </c>
      <c r="N158" s="129">
        <f>IF(D158="H",K158,"")</f>
      </c>
      <c r="O158" s="129">
        <f>IF(D158="V",K158,"")</f>
      </c>
      <c r="P158" s="130">
        <v>0.12962</v>
      </c>
      <c r="Q158" s="130">
        <v>0</v>
      </c>
      <c r="R158" s="130">
        <v>0</v>
      </c>
      <c r="S158" s="131">
        <v>21</v>
      </c>
      <c r="T158" s="132">
        <f>K158*(S158+100)/100</f>
        <v>0</v>
      </c>
      <c r="U158" s="133"/>
    </row>
    <row r="159" spans="1:21" s="109" customFormat="1" ht="11.25" outlineLevel="2">
      <c r="A159" s="103"/>
      <c r="B159" s="103"/>
      <c r="C159" s="103"/>
      <c r="D159" s="103"/>
      <c r="E159" s="103"/>
      <c r="F159" s="103"/>
      <c r="G159" s="104" t="s">
        <v>245</v>
      </c>
      <c r="H159" s="103"/>
      <c r="I159" s="105"/>
      <c r="J159" s="103"/>
      <c r="K159" s="103"/>
      <c r="L159" s="106"/>
      <c r="M159" s="106"/>
      <c r="N159" s="106"/>
      <c r="O159" s="106"/>
      <c r="P159" s="107"/>
      <c r="Q159" s="103"/>
      <c r="R159" s="103"/>
      <c r="S159" s="108"/>
      <c r="T159" s="108"/>
      <c r="U159" s="103"/>
    </row>
    <row r="160" spans="1:21" s="51" customFormat="1" ht="10.5" customHeight="1" outlineLevel="3">
      <c r="A160" s="42"/>
      <c r="B160" s="134"/>
      <c r="C160" s="134"/>
      <c r="D160" s="134"/>
      <c r="E160" s="134"/>
      <c r="F160" s="134"/>
      <c r="G160" s="134" t="s">
        <v>266</v>
      </c>
      <c r="H160" s="135">
        <v>79</v>
      </c>
      <c r="I160" s="136"/>
      <c r="J160" s="134"/>
      <c r="K160" s="134"/>
      <c r="L160" s="137"/>
      <c r="M160" s="137"/>
      <c r="N160" s="137"/>
      <c r="O160" s="137"/>
      <c r="P160" s="137"/>
      <c r="Q160" s="137"/>
      <c r="R160" s="137"/>
      <c r="S160" s="138"/>
      <c r="T160" s="138"/>
      <c r="U160" s="134"/>
    </row>
    <row r="161" spans="1:21" s="51" customFormat="1" ht="10.5" customHeight="1" outlineLevel="3">
      <c r="A161" s="42"/>
      <c r="B161" s="134"/>
      <c r="C161" s="134"/>
      <c r="D161" s="134"/>
      <c r="E161" s="134"/>
      <c r="F161" s="134"/>
      <c r="G161" s="134" t="s">
        <v>267</v>
      </c>
      <c r="H161" s="135">
        <v>95</v>
      </c>
      <c r="I161" s="136"/>
      <c r="J161" s="134"/>
      <c r="K161" s="134"/>
      <c r="L161" s="137"/>
      <c r="M161" s="137"/>
      <c r="N161" s="137"/>
      <c r="O161" s="137"/>
      <c r="P161" s="137"/>
      <c r="Q161" s="137"/>
      <c r="R161" s="137"/>
      <c r="S161" s="138"/>
      <c r="T161" s="138"/>
      <c r="U161" s="134"/>
    </row>
    <row r="162" spans="1:21" ht="12.75" outlineLevel="2">
      <c r="A162" s="3"/>
      <c r="B162" s="93"/>
      <c r="C162" s="93"/>
      <c r="D162" s="120" t="s">
        <v>171</v>
      </c>
      <c r="E162" s="121">
        <v>8</v>
      </c>
      <c r="F162" s="122" t="s">
        <v>268</v>
      </c>
      <c r="G162" s="123" t="s">
        <v>269</v>
      </c>
      <c r="H162" s="124">
        <v>179.22</v>
      </c>
      <c r="I162" s="125" t="s">
        <v>194</v>
      </c>
      <c r="J162" s="126"/>
      <c r="K162" s="127">
        <f>H162*J162</f>
        <v>0</v>
      </c>
      <c r="L162" s="128">
        <f>IF(D162="S",K162,"")</f>
        <v>0</v>
      </c>
      <c r="M162" s="129">
        <f>IF(OR(D162="P",D162="U"),K162,"")</f>
      </c>
      <c r="N162" s="129">
        <f>IF(D162="H",K162,"")</f>
      </c>
      <c r="O162" s="129">
        <f>IF(D162="V",K162,"")</f>
      </c>
      <c r="P162" s="130">
        <v>0.054</v>
      </c>
      <c r="Q162" s="130">
        <v>0</v>
      </c>
      <c r="R162" s="130">
        <v>0</v>
      </c>
      <c r="S162" s="131">
        <v>21</v>
      </c>
      <c r="T162" s="132">
        <f>K162*(S162+100)/100</f>
        <v>0</v>
      </c>
      <c r="U162" s="133"/>
    </row>
    <row r="163" spans="1:21" s="51" customFormat="1" ht="10.5" customHeight="1" outlineLevel="3">
      <c r="A163" s="42"/>
      <c r="B163" s="134"/>
      <c r="C163" s="134"/>
      <c r="D163" s="134"/>
      <c r="E163" s="134"/>
      <c r="F163" s="134"/>
      <c r="G163" s="134" t="s">
        <v>270</v>
      </c>
      <c r="H163" s="135">
        <v>179.22</v>
      </c>
      <c r="I163" s="136"/>
      <c r="J163" s="134"/>
      <c r="K163" s="134"/>
      <c r="L163" s="137"/>
      <c r="M163" s="137"/>
      <c r="N163" s="137"/>
      <c r="O163" s="137"/>
      <c r="P163" s="137"/>
      <c r="Q163" s="137"/>
      <c r="R163" s="137"/>
      <c r="S163" s="138"/>
      <c r="T163" s="138"/>
      <c r="U163" s="134"/>
    </row>
    <row r="164" spans="1:21" ht="12.75" outlineLevel="2">
      <c r="A164" s="3"/>
      <c r="B164" s="93"/>
      <c r="C164" s="93"/>
      <c r="D164" s="120" t="s">
        <v>97</v>
      </c>
      <c r="E164" s="121">
        <v>9</v>
      </c>
      <c r="F164" s="122" t="s">
        <v>271</v>
      </c>
      <c r="G164" s="123" t="s">
        <v>272</v>
      </c>
      <c r="H164" s="124">
        <v>1</v>
      </c>
      <c r="I164" s="125" t="s">
        <v>194</v>
      </c>
      <c r="J164" s="126"/>
      <c r="K164" s="127">
        <f>H164*J164</f>
        <v>0</v>
      </c>
      <c r="L164" s="128">
        <f>IF(D164="S",K164,"")</f>
      </c>
      <c r="M164" s="129">
        <f>IF(OR(D164="P",D164="U"),K164,"")</f>
        <v>0</v>
      </c>
      <c r="N164" s="129">
        <f>IF(D164="H",K164,"")</f>
      </c>
      <c r="O164" s="129">
        <f>IF(D164="V",K164,"")</f>
      </c>
      <c r="P164" s="130">
        <v>0</v>
      </c>
      <c r="Q164" s="130">
        <v>0</v>
      </c>
      <c r="R164" s="130">
        <v>1.288000000000011</v>
      </c>
      <c r="S164" s="131">
        <v>21</v>
      </c>
      <c r="T164" s="132">
        <f>K164*(S164+100)/100</f>
        <v>0</v>
      </c>
      <c r="U164" s="133"/>
    </row>
    <row r="165" spans="1:21" s="109" customFormat="1" ht="11.25" outlineLevel="2">
      <c r="A165" s="103"/>
      <c r="B165" s="103"/>
      <c r="C165" s="103"/>
      <c r="D165" s="103"/>
      <c r="E165" s="103"/>
      <c r="F165" s="103"/>
      <c r="G165" s="104" t="s">
        <v>245</v>
      </c>
      <c r="H165" s="103"/>
      <c r="I165" s="105"/>
      <c r="J165" s="103"/>
      <c r="K165" s="103"/>
      <c r="L165" s="106"/>
      <c r="M165" s="106"/>
      <c r="N165" s="106"/>
      <c r="O165" s="106"/>
      <c r="P165" s="107"/>
      <c r="Q165" s="103"/>
      <c r="R165" s="103"/>
      <c r="S165" s="108"/>
      <c r="T165" s="108"/>
      <c r="U165" s="103"/>
    </row>
    <row r="166" spans="1:21" ht="12.75" outlineLevel="2">
      <c r="A166" s="3"/>
      <c r="B166" s="93"/>
      <c r="C166" s="93"/>
      <c r="D166" s="120" t="s">
        <v>171</v>
      </c>
      <c r="E166" s="121">
        <v>10</v>
      </c>
      <c r="F166" s="122" t="s">
        <v>273</v>
      </c>
      <c r="G166" s="123" t="s">
        <v>274</v>
      </c>
      <c r="H166" s="124">
        <v>1</v>
      </c>
      <c r="I166" s="125" t="s">
        <v>194</v>
      </c>
      <c r="J166" s="126"/>
      <c r="K166" s="127">
        <f>H166*J166</f>
        <v>0</v>
      </c>
      <c r="L166" s="128">
        <f>IF(D166="S",K166,"")</f>
        <v>0</v>
      </c>
      <c r="M166" s="129">
        <f>IF(OR(D166="P",D166="U"),K166,"")</f>
      </c>
      <c r="N166" s="129">
        <f>IF(D166="H",K166,"")</f>
      </c>
      <c r="O166" s="129">
        <f>IF(D166="V",K166,"")</f>
      </c>
      <c r="P166" s="130">
        <v>0.0157</v>
      </c>
      <c r="Q166" s="130">
        <v>0</v>
      </c>
      <c r="R166" s="130">
        <v>0</v>
      </c>
      <c r="S166" s="131">
        <v>21</v>
      </c>
      <c r="T166" s="132">
        <f>K166*(S166+100)/100</f>
        <v>0</v>
      </c>
      <c r="U166" s="133"/>
    </row>
    <row r="167" spans="1:21" ht="25.5" outlineLevel="2">
      <c r="A167" s="3"/>
      <c r="B167" s="93"/>
      <c r="C167" s="93"/>
      <c r="D167" s="120" t="s">
        <v>97</v>
      </c>
      <c r="E167" s="121">
        <v>11</v>
      </c>
      <c r="F167" s="122" t="s">
        <v>275</v>
      </c>
      <c r="G167" s="123" t="s">
        <v>276</v>
      </c>
      <c r="H167" s="124">
        <v>10</v>
      </c>
      <c r="I167" s="125" t="s">
        <v>194</v>
      </c>
      <c r="J167" s="126"/>
      <c r="K167" s="127">
        <f>H167*J167</f>
        <v>0</v>
      </c>
      <c r="L167" s="128">
        <f>IF(D167="S",K167,"")</f>
      </c>
      <c r="M167" s="129">
        <f>IF(OR(D167="P",D167="U"),K167,"")</f>
        <v>0</v>
      </c>
      <c r="N167" s="129">
        <f>IF(D167="H",K167,"")</f>
      </c>
      <c r="O167" s="129">
        <f>IF(D167="V",K167,"")</f>
      </c>
      <c r="P167" s="130">
        <v>0.10940500000003867</v>
      </c>
      <c r="Q167" s="130">
        <v>0</v>
      </c>
      <c r="R167" s="130">
        <v>0.41600000000016735</v>
      </c>
      <c r="S167" s="131">
        <v>21</v>
      </c>
      <c r="T167" s="132">
        <f>K167*(S167+100)/100</f>
        <v>0</v>
      </c>
      <c r="U167" s="133"/>
    </row>
    <row r="168" spans="1:21" s="109" customFormat="1" ht="45" outlineLevel="2">
      <c r="A168" s="103"/>
      <c r="B168" s="103"/>
      <c r="C168" s="103"/>
      <c r="D168" s="103"/>
      <c r="E168" s="103"/>
      <c r="F168" s="103"/>
      <c r="G168" s="104" t="s">
        <v>277</v>
      </c>
      <c r="H168" s="103"/>
      <c r="I168" s="105"/>
      <c r="J168" s="103"/>
      <c r="K168" s="103"/>
      <c r="L168" s="106"/>
      <c r="M168" s="106"/>
      <c r="N168" s="106"/>
      <c r="O168" s="106"/>
      <c r="P168" s="107"/>
      <c r="Q168" s="103"/>
      <c r="R168" s="103"/>
      <c r="S168" s="108"/>
      <c r="T168" s="108"/>
      <c r="U168" s="103"/>
    </row>
    <row r="169" spans="1:21" ht="12.75" outlineLevel="2">
      <c r="A169" s="3"/>
      <c r="B169" s="93"/>
      <c r="C169" s="93"/>
      <c r="D169" s="120" t="s">
        <v>171</v>
      </c>
      <c r="E169" s="121">
        <v>12</v>
      </c>
      <c r="F169" s="122" t="s">
        <v>278</v>
      </c>
      <c r="G169" s="123" t="s">
        <v>279</v>
      </c>
      <c r="H169" s="124">
        <v>10</v>
      </c>
      <c r="I169" s="125" t="s">
        <v>194</v>
      </c>
      <c r="J169" s="126"/>
      <c r="K169" s="127">
        <f>H169*J169</f>
        <v>0</v>
      </c>
      <c r="L169" s="128">
        <f>IF(D169="S",K169,"")</f>
        <v>0</v>
      </c>
      <c r="M169" s="129">
        <f>IF(OR(D169="P",D169="U"),K169,"")</f>
      </c>
      <c r="N169" s="129">
        <f>IF(D169="H",K169,"")</f>
      </c>
      <c r="O169" s="129">
        <f>IF(D169="V",K169,"")</f>
      </c>
      <c r="P169" s="130">
        <v>0.0009</v>
      </c>
      <c r="Q169" s="130">
        <v>0</v>
      </c>
      <c r="R169" s="130">
        <v>0</v>
      </c>
      <c r="S169" s="131">
        <v>21</v>
      </c>
      <c r="T169" s="132">
        <f>K169*(S169+100)/100</f>
        <v>0</v>
      </c>
      <c r="U169" s="133"/>
    </row>
    <row r="170" spans="1:21" ht="25.5" outlineLevel="2">
      <c r="A170" s="3"/>
      <c r="B170" s="93"/>
      <c r="C170" s="93"/>
      <c r="D170" s="120" t="s">
        <v>97</v>
      </c>
      <c r="E170" s="121">
        <v>13</v>
      </c>
      <c r="F170" s="122" t="s">
        <v>280</v>
      </c>
      <c r="G170" s="123" t="s">
        <v>281</v>
      </c>
      <c r="H170" s="124">
        <v>15</v>
      </c>
      <c r="I170" s="125" t="s">
        <v>194</v>
      </c>
      <c r="J170" s="126"/>
      <c r="K170" s="127">
        <f>H170*J170</f>
        <v>0</v>
      </c>
      <c r="L170" s="128">
        <f>IF(D170="S",K170,"")</f>
      </c>
      <c r="M170" s="129">
        <f>IF(OR(D170="P",D170="U"),K170,"")</f>
        <v>0</v>
      </c>
      <c r="N170" s="129">
        <f>IF(D170="H",K170,"")</f>
      </c>
      <c r="O170" s="129">
        <f>IF(D170="V",K170,"")</f>
      </c>
      <c r="P170" s="130">
        <v>0.0007</v>
      </c>
      <c r="Q170" s="130">
        <v>0</v>
      </c>
      <c r="R170" s="130">
        <v>0.20000000000004547</v>
      </c>
      <c r="S170" s="131">
        <v>21</v>
      </c>
      <c r="T170" s="132">
        <f>K170*(S170+100)/100</f>
        <v>0</v>
      </c>
      <c r="U170" s="133"/>
    </row>
    <row r="171" spans="1:21" s="109" customFormat="1" ht="11.25" outlineLevel="2">
      <c r="A171" s="103"/>
      <c r="B171" s="103"/>
      <c r="C171" s="103"/>
      <c r="D171" s="103"/>
      <c r="E171" s="103"/>
      <c r="F171" s="103"/>
      <c r="G171" s="104" t="s">
        <v>282</v>
      </c>
      <c r="H171" s="103"/>
      <c r="I171" s="105"/>
      <c r="J171" s="103"/>
      <c r="K171" s="103"/>
      <c r="L171" s="106"/>
      <c r="M171" s="106"/>
      <c r="N171" s="106"/>
      <c r="O171" s="106"/>
      <c r="P171" s="107"/>
      <c r="Q171" s="103"/>
      <c r="R171" s="103"/>
      <c r="S171" s="108"/>
      <c r="T171" s="108"/>
      <c r="U171" s="103"/>
    </row>
    <row r="172" spans="1:21" ht="12.75" outlineLevel="2">
      <c r="A172" s="3"/>
      <c r="B172" s="93"/>
      <c r="C172" s="93"/>
      <c r="D172" s="120" t="s">
        <v>171</v>
      </c>
      <c r="E172" s="121">
        <v>14</v>
      </c>
      <c r="F172" s="122" t="s">
        <v>283</v>
      </c>
      <c r="G172" s="123" t="s">
        <v>284</v>
      </c>
      <c r="H172" s="124">
        <v>15</v>
      </c>
      <c r="I172" s="125" t="s">
        <v>194</v>
      </c>
      <c r="J172" s="126"/>
      <c r="K172" s="127">
        <f>H172*J172</f>
        <v>0</v>
      </c>
      <c r="L172" s="128">
        <f>IF(D172="S",K172,"")</f>
        <v>0</v>
      </c>
      <c r="M172" s="129">
        <f>IF(OR(D172="P",D172="U"),K172,"")</f>
      </c>
      <c r="N172" s="129">
        <f>IF(D172="H",K172,"")</f>
      </c>
      <c r="O172" s="129">
        <f>IF(D172="V",K172,"")</f>
      </c>
      <c r="P172" s="130">
        <v>0.0009</v>
      </c>
      <c r="Q172" s="130">
        <v>0</v>
      </c>
      <c r="R172" s="130">
        <v>0</v>
      </c>
      <c r="S172" s="131">
        <v>21</v>
      </c>
      <c r="T172" s="132">
        <f>K172*(S172+100)/100</f>
        <v>0</v>
      </c>
      <c r="U172" s="133"/>
    </row>
    <row r="173" spans="1:21" s="109" customFormat="1" ht="22.5" outlineLevel="2">
      <c r="A173" s="103"/>
      <c r="B173" s="103"/>
      <c r="C173" s="103"/>
      <c r="D173" s="103"/>
      <c r="E173" s="103"/>
      <c r="F173" s="103"/>
      <c r="G173" s="104" t="s">
        <v>285</v>
      </c>
      <c r="H173" s="103"/>
      <c r="I173" s="105"/>
      <c r="J173" s="103"/>
      <c r="K173" s="103"/>
      <c r="L173" s="106"/>
      <c r="M173" s="106"/>
      <c r="N173" s="106"/>
      <c r="O173" s="106"/>
      <c r="P173" s="107"/>
      <c r="Q173" s="103"/>
      <c r="R173" s="103"/>
      <c r="S173" s="108"/>
      <c r="T173" s="108"/>
      <c r="U173" s="103"/>
    </row>
    <row r="174" spans="1:21" ht="25.5" outlineLevel="2">
      <c r="A174" s="3"/>
      <c r="B174" s="93"/>
      <c r="C174" s="93"/>
      <c r="D174" s="120" t="s">
        <v>97</v>
      </c>
      <c r="E174" s="121">
        <v>15</v>
      </c>
      <c r="F174" s="122" t="s">
        <v>286</v>
      </c>
      <c r="G174" s="123" t="s">
        <v>287</v>
      </c>
      <c r="H174" s="124">
        <v>3.2</v>
      </c>
      <c r="I174" s="125" t="s">
        <v>145</v>
      </c>
      <c r="J174" s="126"/>
      <c r="K174" s="127">
        <f>H174*J174</f>
        <v>0</v>
      </c>
      <c r="L174" s="128">
        <f>IF(D174="S",K174,"")</f>
      </c>
      <c r="M174" s="129">
        <f>IF(OR(D174="P",D174="U"),K174,"")</f>
        <v>0</v>
      </c>
      <c r="N174" s="129">
        <f>IF(D174="H",K174,"")</f>
      </c>
      <c r="O174" s="129">
        <f>IF(D174="V",K174,"")</f>
      </c>
      <c r="P174" s="130">
        <v>0.0006000000000003638</v>
      </c>
      <c r="Q174" s="130">
        <v>0</v>
      </c>
      <c r="R174" s="130">
        <v>0.10800000000000409</v>
      </c>
      <c r="S174" s="131">
        <v>21</v>
      </c>
      <c r="T174" s="132">
        <f>K174*(S174+100)/100</f>
        <v>0</v>
      </c>
      <c r="U174" s="133"/>
    </row>
    <row r="175" spans="1:21" s="109" customFormat="1" ht="22.5" outlineLevel="2">
      <c r="A175" s="103"/>
      <c r="B175" s="103"/>
      <c r="C175" s="103"/>
      <c r="D175" s="103"/>
      <c r="E175" s="103"/>
      <c r="F175" s="103"/>
      <c r="G175" s="104" t="s">
        <v>288</v>
      </c>
      <c r="H175" s="103"/>
      <c r="I175" s="105"/>
      <c r="J175" s="103"/>
      <c r="K175" s="103"/>
      <c r="L175" s="106"/>
      <c r="M175" s="106"/>
      <c r="N175" s="106"/>
      <c r="O175" s="106"/>
      <c r="P175" s="107"/>
      <c r="Q175" s="103"/>
      <c r="R175" s="103"/>
      <c r="S175" s="108"/>
      <c r="T175" s="108"/>
      <c r="U175" s="103"/>
    </row>
    <row r="176" spans="1:21" ht="12.75" outlineLevel="2">
      <c r="A176" s="3"/>
      <c r="B176" s="93"/>
      <c r="C176" s="93"/>
      <c r="D176" s="120" t="s">
        <v>97</v>
      </c>
      <c r="E176" s="121">
        <v>16</v>
      </c>
      <c r="F176" s="122" t="s">
        <v>289</v>
      </c>
      <c r="G176" s="123" t="s">
        <v>290</v>
      </c>
      <c r="H176" s="124">
        <v>1</v>
      </c>
      <c r="I176" s="125" t="s">
        <v>291</v>
      </c>
      <c r="J176" s="126"/>
      <c r="K176" s="127">
        <f>H176*J176</f>
        <v>0</v>
      </c>
      <c r="L176" s="128">
        <f>IF(D176="S",K176,"")</f>
      </c>
      <c r="M176" s="129">
        <f>IF(OR(D176="P",D176="U"),K176,"")</f>
        <v>0</v>
      </c>
      <c r="N176" s="129">
        <f>IF(D176="H",K176,"")</f>
      </c>
      <c r="O176" s="129">
        <f>IF(D176="V",K176,"")</f>
      </c>
      <c r="P176" s="130">
        <v>0.0006000000000003638</v>
      </c>
      <c r="Q176" s="130">
        <v>0</v>
      </c>
      <c r="R176" s="130">
        <v>0</v>
      </c>
      <c r="S176" s="131">
        <v>21</v>
      </c>
      <c r="T176" s="132">
        <f>K176*(S176+100)/100</f>
        <v>0</v>
      </c>
      <c r="U176" s="133"/>
    </row>
    <row r="177" spans="1:21" s="109" customFormat="1" ht="11.25" outlineLevel="2">
      <c r="A177" s="103"/>
      <c r="B177" s="103"/>
      <c r="C177" s="103"/>
      <c r="D177" s="103"/>
      <c r="E177" s="103"/>
      <c r="F177" s="103"/>
      <c r="G177" s="104" t="s">
        <v>292</v>
      </c>
      <c r="H177" s="103"/>
      <c r="I177" s="105"/>
      <c r="J177" s="103"/>
      <c r="K177" s="103"/>
      <c r="L177" s="106"/>
      <c r="M177" s="106"/>
      <c r="N177" s="106"/>
      <c r="O177" s="106"/>
      <c r="P177" s="107"/>
      <c r="Q177" s="103"/>
      <c r="R177" s="103"/>
      <c r="S177" s="108"/>
      <c r="T177" s="108"/>
      <c r="U177" s="103"/>
    </row>
    <row r="178" spans="1:21" ht="12.75" outlineLevel="1">
      <c r="A178" s="3"/>
      <c r="B178" s="94"/>
      <c r="C178" s="95" t="s">
        <v>293</v>
      </c>
      <c r="D178" s="96" t="s">
        <v>93</v>
      </c>
      <c r="E178" s="97"/>
      <c r="F178" s="97" t="s">
        <v>39</v>
      </c>
      <c r="G178" s="98" t="s">
        <v>294</v>
      </c>
      <c r="H178" s="97"/>
      <c r="I178" s="96"/>
      <c r="J178" s="97"/>
      <c r="K178" s="99">
        <f>SUBTOTAL(9,K180:K186)</f>
        <v>0</v>
      </c>
      <c r="L178" s="100">
        <f>SUBTOTAL(9,L180:L186)</f>
        <v>0</v>
      </c>
      <c r="M178" s="100">
        <f>SUBTOTAL(9,M180:M186)</f>
        <v>0</v>
      </c>
      <c r="N178" s="100">
        <f>SUBTOTAL(9,N180:N186)</f>
        <v>0</v>
      </c>
      <c r="O178" s="100">
        <f>SUBTOTAL(9,O180:O186)</f>
        <v>0</v>
      </c>
      <c r="P178" s="101">
        <f>SUMPRODUCT(P180:P186,H180:H186)</f>
        <v>54.55733555000587</v>
      </c>
      <c r="Q178" s="101">
        <f>SUMPRODUCT(Q180:Q186,H180:H186)</f>
        <v>0</v>
      </c>
      <c r="R178" s="101">
        <f>SUMPRODUCT(R180:R186,H180:H186)</f>
        <v>68.82799999999543</v>
      </c>
      <c r="S178" s="102">
        <f>SUMPRODUCT(S180:S186,K180:K186)/100</f>
        <v>0</v>
      </c>
      <c r="T178" s="102">
        <f>K178+S178</f>
        <v>0</v>
      </c>
      <c r="U178" s="93"/>
    </row>
    <row r="179" spans="1:21" s="109" customFormat="1" ht="11.25" outlineLevel="1">
      <c r="A179" s="103"/>
      <c r="B179" s="103"/>
      <c r="C179" s="103"/>
      <c r="D179" s="103"/>
      <c r="E179" s="103"/>
      <c r="F179" s="103"/>
      <c r="G179" s="104" t="s">
        <v>295</v>
      </c>
      <c r="H179" s="103"/>
      <c r="I179" s="105"/>
      <c r="J179" s="103"/>
      <c r="K179" s="103"/>
      <c r="L179" s="106"/>
      <c r="M179" s="106"/>
      <c r="N179" s="106"/>
      <c r="O179" s="106"/>
      <c r="P179" s="107"/>
      <c r="Q179" s="103"/>
      <c r="R179" s="103"/>
      <c r="S179" s="108"/>
      <c r="T179" s="108"/>
      <c r="U179" s="103"/>
    </row>
    <row r="180" spans="1:21" ht="12.75" outlineLevel="2">
      <c r="A180" s="3"/>
      <c r="B180" s="110"/>
      <c r="C180" s="111"/>
      <c r="D180" s="112"/>
      <c r="E180" s="113" t="s">
        <v>96</v>
      </c>
      <c r="F180" s="114"/>
      <c r="G180" s="115"/>
      <c r="H180" s="114"/>
      <c r="I180" s="112"/>
      <c r="J180" s="114"/>
      <c r="K180" s="116"/>
      <c r="L180" s="117"/>
      <c r="M180" s="117"/>
      <c r="N180" s="117"/>
      <c r="O180" s="117"/>
      <c r="P180" s="118"/>
      <c r="Q180" s="118"/>
      <c r="R180" s="118"/>
      <c r="S180" s="119"/>
      <c r="T180" s="119"/>
      <c r="U180" s="93"/>
    </row>
    <row r="181" spans="1:21" ht="25.5" outlineLevel="2">
      <c r="A181" s="3"/>
      <c r="B181" s="93"/>
      <c r="C181" s="93"/>
      <c r="D181" s="120" t="s">
        <v>97</v>
      </c>
      <c r="E181" s="121">
        <v>1</v>
      </c>
      <c r="F181" s="122" t="s">
        <v>296</v>
      </c>
      <c r="G181" s="123" t="s">
        <v>297</v>
      </c>
      <c r="H181" s="124">
        <v>65</v>
      </c>
      <c r="I181" s="125" t="s">
        <v>190</v>
      </c>
      <c r="J181" s="126"/>
      <c r="K181" s="127">
        <f>H181*J181</f>
        <v>0</v>
      </c>
      <c r="L181" s="128">
        <f>IF(D181="S",K181,"")</f>
      </c>
      <c r="M181" s="129">
        <f>IF(OR(D181="P",D181="U"),K181,"")</f>
        <v>0</v>
      </c>
      <c r="N181" s="129">
        <f>IF(D181="H",K181,"")</f>
      </c>
      <c r="O181" s="129">
        <f>IF(D181="V",K181,"")</f>
      </c>
      <c r="P181" s="130">
        <v>0.5918382700001168</v>
      </c>
      <c r="Q181" s="130">
        <v>0</v>
      </c>
      <c r="R181" s="130">
        <v>0.7779999999997926</v>
      </c>
      <c r="S181" s="131">
        <v>21</v>
      </c>
      <c r="T181" s="132">
        <f>K181*(S181+100)/100</f>
        <v>0</v>
      </c>
      <c r="U181" s="133"/>
    </row>
    <row r="182" spans="1:21" s="109" customFormat="1" ht="22.5" outlineLevel="2">
      <c r="A182" s="103"/>
      <c r="B182" s="103"/>
      <c r="C182" s="103"/>
      <c r="D182" s="103"/>
      <c r="E182" s="103"/>
      <c r="F182" s="103"/>
      <c r="G182" s="104" t="s">
        <v>298</v>
      </c>
      <c r="H182" s="103"/>
      <c r="I182" s="105"/>
      <c r="J182" s="103"/>
      <c r="K182" s="103"/>
      <c r="L182" s="106"/>
      <c r="M182" s="106"/>
      <c r="N182" s="106"/>
      <c r="O182" s="106"/>
      <c r="P182" s="107"/>
      <c r="Q182" s="103"/>
      <c r="R182" s="103"/>
      <c r="S182" s="108"/>
      <c r="T182" s="108"/>
      <c r="U182" s="103"/>
    </row>
    <row r="183" spans="1:21" ht="25.5" outlineLevel="2">
      <c r="A183" s="3"/>
      <c r="B183" s="93"/>
      <c r="C183" s="93"/>
      <c r="D183" s="120" t="s">
        <v>97</v>
      </c>
      <c r="E183" s="121">
        <v>2</v>
      </c>
      <c r="F183" s="122" t="s">
        <v>299</v>
      </c>
      <c r="G183" s="123" t="s">
        <v>300</v>
      </c>
      <c r="H183" s="124">
        <v>102</v>
      </c>
      <c r="I183" s="125" t="s">
        <v>190</v>
      </c>
      <c r="J183" s="126"/>
      <c r="K183" s="127">
        <f>H183*J183</f>
        <v>0</v>
      </c>
      <c r="L183" s="128">
        <f>IF(D183="S",K183,"")</f>
      </c>
      <c r="M183" s="129">
        <f>IF(OR(D183="P",D183="U"),K183,"")</f>
        <v>0</v>
      </c>
      <c r="N183" s="129">
        <f>IF(D183="H",K183,"")</f>
      </c>
      <c r="O183" s="129">
        <f>IF(D183="V",K183,"")</f>
      </c>
      <c r="P183" s="130">
        <v>0.11812399999998305</v>
      </c>
      <c r="Q183" s="130">
        <v>0</v>
      </c>
      <c r="R183" s="130">
        <v>0.1790000000000873</v>
      </c>
      <c r="S183" s="131">
        <v>21</v>
      </c>
      <c r="T183" s="132">
        <f>K183*(S183+100)/100</f>
        <v>0</v>
      </c>
      <c r="U183" s="133"/>
    </row>
    <row r="184" spans="1:21" s="109" customFormat="1" ht="22.5" outlineLevel="2">
      <c r="A184" s="103"/>
      <c r="B184" s="103"/>
      <c r="C184" s="103"/>
      <c r="D184" s="103"/>
      <c r="E184" s="103"/>
      <c r="F184" s="103"/>
      <c r="G184" s="104" t="s">
        <v>301</v>
      </c>
      <c r="H184" s="103"/>
      <c r="I184" s="105"/>
      <c r="J184" s="103"/>
      <c r="K184" s="103"/>
      <c r="L184" s="106"/>
      <c r="M184" s="106"/>
      <c r="N184" s="106"/>
      <c r="O184" s="106"/>
      <c r="P184" s="107"/>
      <c r="Q184" s="103"/>
      <c r="R184" s="103"/>
      <c r="S184" s="108"/>
      <c r="T184" s="108"/>
      <c r="U184" s="103"/>
    </row>
    <row r="185" spans="1:21" ht="12.75" outlineLevel="2">
      <c r="A185" s="3"/>
      <c r="B185" s="93"/>
      <c r="C185" s="93"/>
      <c r="D185" s="120" t="s">
        <v>171</v>
      </c>
      <c r="E185" s="121">
        <v>3</v>
      </c>
      <c r="F185" s="122" t="s">
        <v>302</v>
      </c>
      <c r="G185" s="123" t="s">
        <v>303</v>
      </c>
      <c r="H185" s="124">
        <v>403.92</v>
      </c>
      <c r="I185" s="125" t="s">
        <v>194</v>
      </c>
      <c r="J185" s="126"/>
      <c r="K185" s="127">
        <f>H185*J185</f>
        <v>0</v>
      </c>
      <c r="L185" s="128">
        <f>IF(D185="S",K185,"")</f>
        <v>0</v>
      </c>
      <c r="M185" s="129">
        <f>IF(OR(D185="P",D185="U"),K185,"")</f>
      </c>
      <c r="N185" s="129">
        <f>IF(D185="H",K185,"")</f>
      </c>
      <c r="O185" s="129">
        <f>IF(D185="V",K185,"")</f>
      </c>
      <c r="P185" s="130">
        <v>0.01</v>
      </c>
      <c r="Q185" s="130">
        <v>0</v>
      </c>
      <c r="R185" s="130">
        <v>0</v>
      </c>
      <c r="S185" s="131">
        <v>21</v>
      </c>
      <c r="T185" s="132">
        <f>K185*(S185+100)/100</f>
        <v>0</v>
      </c>
      <c r="U185" s="133"/>
    </row>
    <row r="186" spans="1:21" s="51" customFormat="1" ht="10.5" customHeight="1" outlineLevel="3">
      <c r="A186" s="42"/>
      <c r="B186" s="134"/>
      <c r="C186" s="134"/>
      <c r="D186" s="134"/>
      <c r="E186" s="134"/>
      <c r="F186" s="134"/>
      <c r="G186" s="134" t="s">
        <v>304</v>
      </c>
      <c r="H186" s="135">
        <v>403.92</v>
      </c>
      <c r="I186" s="136"/>
      <c r="J186" s="134"/>
      <c r="K186" s="134"/>
      <c r="L186" s="137"/>
      <c r="M186" s="137"/>
      <c r="N186" s="137"/>
      <c r="O186" s="137"/>
      <c r="P186" s="137"/>
      <c r="Q186" s="137"/>
      <c r="R186" s="137"/>
      <c r="S186" s="138"/>
      <c r="T186" s="138"/>
      <c r="U186" s="134"/>
    </row>
    <row r="187" spans="1:21" ht="12.75" outlineLevel="1">
      <c r="A187" s="3"/>
      <c r="B187" s="94"/>
      <c r="C187" s="95" t="s">
        <v>305</v>
      </c>
      <c r="D187" s="96" t="s">
        <v>93</v>
      </c>
      <c r="E187" s="97"/>
      <c r="F187" s="97" t="s">
        <v>39</v>
      </c>
      <c r="G187" s="98" t="s">
        <v>306</v>
      </c>
      <c r="H187" s="97"/>
      <c r="I187" s="96"/>
      <c r="J187" s="97"/>
      <c r="K187" s="99">
        <f>SUBTOTAL(9,K189:K205)</f>
        <v>0</v>
      </c>
      <c r="L187" s="100">
        <f>SUBTOTAL(9,L189:L205)</f>
        <v>0</v>
      </c>
      <c r="M187" s="100">
        <f>SUBTOTAL(9,M189:M205)</f>
        <v>0</v>
      </c>
      <c r="N187" s="100">
        <f>SUBTOTAL(9,N189:N205)</f>
        <v>0</v>
      </c>
      <c r="O187" s="100">
        <f>SUBTOTAL(9,O189:O205)</f>
        <v>0</v>
      </c>
      <c r="P187" s="101">
        <f>SUMPRODUCT(P189:P205,H189:H205)</f>
        <v>0.00723415</v>
      </c>
      <c r="Q187" s="101">
        <f>SUMPRODUCT(Q189:Q205,H189:H205)</f>
        <v>20.669</v>
      </c>
      <c r="R187" s="101">
        <f>SUMPRODUCT(R189:R205,H189:H205)</f>
        <v>17.91100000001302</v>
      </c>
      <c r="S187" s="102">
        <f>SUMPRODUCT(S189:S205,K189:K205)/100</f>
        <v>0</v>
      </c>
      <c r="T187" s="102">
        <f>K187+S187</f>
        <v>0</v>
      </c>
      <c r="U187" s="93"/>
    </row>
    <row r="188" spans="1:21" s="109" customFormat="1" ht="11.25" outlineLevel="1">
      <c r="A188" s="103"/>
      <c r="B188" s="103"/>
      <c r="C188" s="103"/>
      <c r="D188" s="103"/>
      <c r="E188" s="103"/>
      <c r="F188" s="103"/>
      <c r="G188" s="104" t="s">
        <v>307</v>
      </c>
      <c r="H188" s="103"/>
      <c r="I188" s="105"/>
      <c r="J188" s="103"/>
      <c r="K188" s="103"/>
      <c r="L188" s="106"/>
      <c r="M188" s="106"/>
      <c r="N188" s="106"/>
      <c r="O188" s="106"/>
      <c r="P188" s="107"/>
      <c r="Q188" s="103"/>
      <c r="R188" s="103"/>
      <c r="S188" s="108"/>
      <c r="T188" s="108"/>
      <c r="U188" s="103"/>
    </row>
    <row r="189" spans="1:21" ht="12.75" outlineLevel="2">
      <c r="A189" s="3"/>
      <c r="B189" s="110"/>
      <c r="C189" s="111"/>
      <c r="D189" s="112"/>
      <c r="E189" s="113" t="s">
        <v>96</v>
      </c>
      <c r="F189" s="114"/>
      <c r="G189" s="115"/>
      <c r="H189" s="114"/>
      <c r="I189" s="112"/>
      <c r="J189" s="114"/>
      <c r="K189" s="116"/>
      <c r="L189" s="117"/>
      <c r="M189" s="117"/>
      <c r="N189" s="117"/>
      <c r="O189" s="117"/>
      <c r="P189" s="118"/>
      <c r="Q189" s="118"/>
      <c r="R189" s="118"/>
      <c r="S189" s="119"/>
      <c r="T189" s="119"/>
      <c r="U189" s="93"/>
    </row>
    <row r="190" spans="1:21" ht="12.75" outlineLevel="2">
      <c r="A190" s="3"/>
      <c r="B190" s="93"/>
      <c r="C190" s="93"/>
      <c r="D190" s="120" t="s">
        <v>97</v>
      </c>
      <c r="E190" s="121">
        <v>1</v>
      </c>
      <c r="F190" s="122" t="s">
        <v>308</v>
      </c>
      <c r="G190" s="123" t="s">
        <v>309</v>
      </c>
      <c r="H190" s="124">
        <v>60</v>
      </c>
      <c r="I190" s="125" t="s">
        <v>190</v>
      </c>
      <c r="J190" s="126"/>
      <c r="K190" s="127">
        <f>H190*J190</f>
        <v>0</v>
      </c>
      <c r="L190" s="128">
        <f>IF(D190="S",K190,"")</f>
      </c>
      <c r="M190" s="129">
        <f>IF(OR(D190="P",D190="U"),K190,"")</f>
        <v>0</v>
      </c>
      <c r="N190" s="129">
        <f>IF(D190="H",K190,"")</f>
      </c>
      <c r="O190" s="129">
        <f>IF(D190="V",K190,"")</f>
      </c>
      <c r="P190" s="130">
        <v>0</v>
      </c>
      <c r="Q190" s="130">
        <v>0</v>
      </c>
      <c r="R190" s="130">
        <v>0.2600000000002183</v>
      </c>
      <c r="S190" s="131">
        <v>21</v>
      </c>
      <c r="T190" s="132">
        <f>K190*(S190+100)/100</f>
        <v>0</v>
      </c>
      <c r="U190" s="133"/>
    </row>
    <row r="191" spans="1:21" s="109" customFormat="1" ht="22.5" outlineLevel="2">
      <c r="A191" s="103"/>
      <c r="B191" s="103"/>
      <c r="C191" s="103"/>
      <c r="D191" s="103"/>
      <c r="E191" s="103"/>
      <c r="F191" s="103"/>
      <c r="G191" s="104" t="s">
        <v>310</v>
      </c>
      <c r="H191" s="103"/>
      <c r="I191" s="105"/>
      <c r="J191" s="103"/>
      <c r="K191" s="103"/>
      <c r="L191" s="106"/>
      <c r="M191" s="106"/>
      <c r="N191" s="106"/>
      <c r="O191" s="106"/>
      <c r="P191" s="107"/>
      <c r="Q191" s="103"/>
      <c r="R191" s="103"/>
      <c r="S191" s="108"/>
      <c r="T191" s="108"/>
      <c r="U191" s="103"/>
    </row>
    <row r="192" spans="1:21" ht="12.75" outlineLevel="2">
      <c r="A192" s="3"/>
      <c r="B192" s="93"/>
      <c r="C192" s="93"/>
      <c r="D192" s="120" t="s">
        <v>97</v>
      </c>
      <c r="E192" s="121">
        <v>2</v>
      </c>
      <c r="F192" s="122" t="s">
        <v>311</v>
      </c>
      <c r="G192" s="123" t="s">
        <v>312</v>
      </c>
      <c r="H192" s="124">
        <v>25</v>
      </c>
      <c r="I192" s="125" t="s">
        <v>145</v>
      </c>
      <c r="J192" s="126"/>
      <c r="K192" s="127">
        <f>H192*J192</f>
        <v>0</v>
      </c>
      <c r="L192" s="128">
        <f>IF(D192="S",K192,"")</f>
      </c>
      <c r="M192" s="129">
        <f>IF(OR(D192="P",D192="U"),K192,"")</f>
        <v>0</v>
      </c>
      <c r="N192" s="129">
        <f>IF(D192="H",K192,"")</f>
      </c>
      <c r="O192" s="129">
        <f>IF(D192="V",K192,"")</f>
      </c>
      <c r="P192" s="130">
        <v>0</v>
      </c>
      <c r="Q192" s="130">
        <v>0.103</v>
      </c>
      <c r="R192" s="130">
        <v>0</v>
      </c>
      <c r="S192" s="131">
        <v>21</v>
      </c>
      <c r="T192" s="132">
        <f>K192*(S192+100)/100</f>
        <v>0</v>
      </c>
      <c r="U192" s="133"/>
    </row>
    <row r="193" spans="1:21" s="109" customFormat="1" ht="11.25" outlineLevel="2">
      <c r="A193" s="103"/>
      <c r="B193" s="103"/>
      <c r="C193" s="103"/>
      <c r="D193" s="103"/>
      <c r="E193" s="103"/>
      <c r="F193" s="103"/>
      <c r="G193" s="104" t="s">
        <v>307</v>
      </c>
      <c r="H193" s="103"/>
      <c r="I193" s="105"/>
      <c r="J193" s="103"/>
      <c r="K193" s="103"/>
      <c r="L193" s="106"/>
      <c r="M193" s="106"/>
      <c r="N193" s="106"/>
      <c r="O193" s="106"/>
      <c r="P193" s="107"/>
      <c r="Q193" s="103"/>
      <c r="R193" s="103"/>
      <c r="S193" s="108"/>
      <c r="T193" s="108"/>
      <c r="U193" s="103"/>
    </row>
    <row r="194" spans="1:21" ht="12.75" outlineLevel="2">
      <c r="A194" s="3"/>
      <c r="B194" s="93"/>
      <c r="C194" s="93"/>
      <c r="D194" s="120" t="s">
        <v>97</v>
      </c>
      <c r="E194" s="121">
        <v>3</v>
      </c>
      <c r="F194" s="122" t="s">
        <v>313</v>
      </c>
      <c r="G194" s="123" t="s">
        <v>314</v>
      </c>
      <c r="H194" s="124">
        <v>9</v>
      </c>
      <c r="I194" s="125" t="s">
        <v>190</v>
      </c>
      <c r="J194" s="126"/>
      <c r="K194" s="127">
        <f>H194*J194</f>
        <v>0</v>
      </c>
      <c r="L194" s="128">
        <f>IF(D194="S",K194,"")</f>
      </c>
      <c r="M194" s="129">
        <f>IF(OR(D194="P",D194="U"),K194,"")</f>
        <v>0</v>
      </c>
      <c r="N194" s="129">
        <f>IF(D194="H",K194,"")</f>
      </c>
      <c r="O194" s="129">
        <f>IF(D194="V",K194,"")</f>
      </c>
      <c r="P194" s="130">
        <v>0</v>
      </c>
      <c r="Q194" s="130">
        <v>0.145</v>
      </c>
      <c r="R194" s="130">
        <v>0.1330000000000382</v>
      </c>
      <c r="S194" s="131">
        <v>21</v>
      </c>
      <c r="T194" s="132">
        <f>K194*(S194+100)/100</f>
        <v>0</v>
      </c>
      <c r="U194" s="133"/>
    </row>
    <row r="195" spans="1:21" s="109" customFormat="1" ht="11.25" outlineLevel="2">
      <c r="A195" s="103"/>
      <c r="B195" s="103"/>
      <c r="C195" s="103"/>
      <c r="D195" s="103"/>
      <c r="E195" s="103"/>
      <c r="F195" s="103"/>
      <c r="G195" s="104" t="s">
        <v>307</v>
      </c>
      <c r="H195" s="103"/>
      <c r="I195" s="105"/>
      <c r="J195" s="103"/>
      <c r="K195" s="103"/>
      <c r="L195" s="106"/>
      <c r="M195" s="106"/>
      <c r="N195" s="106"/>
      <c r="O195" s="106"/>
      <c r="P195" s="107"/>
      <c r="Q195" s="103"/>
      <c r="R195" s="103"/>
      <c r="S195" s="108"/>
      <c r="T195" s="108"/>
      <c r="U195" s="103"/>
    </row>
    <row r="196" spans="1:21" ht="12.75" outlineLevel="2">
      <c r="A196" s="3"/>
      <c r="B196" s="93"/>
      <c r="C196" s="93"/>
      <c r="D196" s="120" t="s">
        <v>97</v>
      </c>
      <c r="E196" s="121">
        <v>4</v>
      </c>
      <c r="F196" s="122" t="s">
        <v>315</v>
      </c>
      <c r="G196" s="123" t="s">
        <v>316</v>
      </c>
      <c r="H196" s="124">
        <v>66.5</v>
      </c>
      <c r="I196" s="125" t="s">
        <v>190</v>
      </c>
      <c r="J196" s="126"/>
      <c r="K196" s="127">
        <f>H196*J196</f>
        <v>0</v>
      </c>
      <c r="L196" s="128">
        <f>IF(D196="S",K196,"")</f>
      </c>
      <c r="M196" s="129">
        <f>IF(OR(D196="P",D196="U"),K196,"")</f>
        <v>0</v>
      </c>
      <c r="N196" s="129">
        <f>IF(D196="H",K196,"")</f>
      </c>
      <c r="O196" s="129">
        <f>IF(D196="V",K196,"")</f>
      </c>
      <c r="P196" s="130">
        <v>0</v>
      </c>
      <c r="Q196" s="130">
        <v>0.25</v>
      </c>
      <c r="R196" s="130">
        <v>0</v>
      </c>
      <c r="S196" s="131">
        <v>21</v>
      </c>
      <c r="T196" s="132">
        <f>K196*(S196+100)/100</f>
        <v>0</v>
      </c>
      <c r="U196" s="133"/>
    </row>
    <row r="197" spans="1:21" s="109" customFormat="1" ht="11.25" outlineLevel="2">
      <c r="A197" s="103"/>
      <c r="B197" s="103"/>
      <c r="C197" s="103"/>
      <c r="D197" s="103"/>
      <c r="E197" s="103"/>
      <c r="F197" s="103"/>
      <c r="G197" s="104" t="s">
        <v>307</v>
      </c>
      <c r="H197" s="103"/>
      <c r="I197" s="105"/>
      <c r="J197" s="103"/>
      <c r="K197" s="103"/>
      <c r="L197" s="106"/>
      <c r="M197" s="106"/>
      <c r="N197" s="106"/>
      <c r="O197" s="106"/>
      <c r="P197" s="107"/>
      <c r="Q197" s="103"/>
      <c r="R197" s="103"/>
      <c r="S197" s="108"/>
      <c r="T197" s="108"/>
      <c r="U197" s="103"/>
    </row>
    <row r="198" spans="1:21" ht="25.5" outlineLevel="2">
      <c r="A198" s="3"/>
      <c r="B198" s="93"/>
      <c r="C198" s="93"/>
      <c r="D198" s="120" t="s">
        <v>97</v>
      </c>
      <c r="E198" s="121">
        <v>5</v>
      </c>
      <c r="F198" s="122" t="s">
        <v>317</v>
      </c>
      <c r="G198" s="123" t="s">
        <v>318</v>
      </c>
      <c r="H198" s="124">
        <v>2</v>
      </c>
      <c r="I198" s="125" t="s">
        <v>194</v>
      </c>
      <c r="J198" s="126"/>
      <c r="K198" s="127">
        <f>H198*J198</f>
        <v>0</v>
      </c>
      <c r="L198" s="128">
        <f>IF(D198="S",K198,"")</f>
      </c>
      <c r="M198" s="129">
        <f>IF(OR(D198="P",D198="U"),K198,"")</f>
        <v>0</v>
      </c>
      <c r="N198" s="129">
        <f>IF(D198="H",K198,"")</f>
      </c>
      <c r="O198" s="129">
        <f>IF(D198="V",K198,"")</f>
      </c>
      <c r="P198" s="130">
        <v>0</v>
      </c>
      <c r="Q198" s="130">
        <v>0.082</v>
      </c>
      <c r="R198" s="130">
        <v>0.556999999999789</v>
      </c>
      <c r="S198" s="131">
        <v>21</v>
      </c>
      <c r="T198" s="132">
        <f>K198*(S198+100)/100</f>
        <v>0</v>
      </c>
      <c r="U198" s="133"/>
    </row>
    <row r="199" spans="1:21" s="109" customFormat="1" ht="22.5" outlineLevel="2">
      <c r="A199" s="103"/>
      <c r="B199" s="103"/>
      <c r="C199" s="103"/>
      <c r="D199" s="103"/>
      <c r="E199" s="103"/>
      <c r="F199" s="103"/>
      <c r="G199" s="104" t="s">
        <v>319</v>
      </c>
      <c r="H199" s="103"/>
      <c r="I199" s="105"/>
      <c r="J199" s="103"/>
      <c r="K199" s="103"/>
      <c r="L199" s="106"/>
      <c r="M199" s="106"/>
      <c r="N199" s="106"/>
      <c r="O199" s="106"/>
      <c r="P199" s="107"/>
      <c r="Q199" s="103"/>
      <c r="R199" s="103"/>
      <c r="S199" s="108"/>
      <c r="T199" s="108"/>
      <c r="U199" s="103"/>
    </row>
    <row r="200" spans="1:21" ht="12.75" outlineLevel="2">
      <c r="A200" s="3"/>
      <c r="B200" s="93"/>
      <c r="C200" s="93"/>
      <c r="D200" s="120" t="s">
        <v>320</v>
      </c>
      <c r="E200" s="121">
        <v>6</v>
      </c>
      <c r="F200" s="122" t="s">
        <v>321</v>
      </c>
      <c r="G200" s="123" t="s">
        <v>322</v>
      </c>
      <c r="H200" s="124">
        <v>20.669</v>
      </c>
      <c r="I200" s="125" t="s">
        <v>133</v>
      </c>
      <c r="J200" s="126"/>
      <c r="K200" s="127">
        <f>H200*J200</f>
        <v>0</v>
      </c>
      <c r="L200" s="128">
        <f>IF(D200="S",K200,"")</f>
      </c>
      <c r="M200" s="129">
        <f>IF(OR(D200="P",D200="U"),K200,"")</f>
        <v>0</v>
      </c>
      <c r="N200" s="129">
        <f>IF(D200="H",K200,"")</f>
      </c>
      <c r="O200" s="129">
        <f>IF(D200="V",K200,"")</f>
      </c>
      <c r="P200" s="130">
        <v>1E-05</v>
      </c>
      <c r="Q200" s="130">
        <v>0</v>
      </c>
      <c r="R200" s="130">
        <v>0</v>
      </c>
      <c r="S200" s="131">
        <v>21</v>
      </c>
      <c r="T200" s="132">
        <f>K200*(S200+100)/100</f>
        <v>0</v>
      </c>
      <c r="U200" s="133"/>
    </row>
    <row r="201" spans="1:21" ht="12.75" outlineLevel="2">
      <c r="A201" s="3"/>
      <c r="B201" s="93"/>
      <c r="C201" s="93"/>
      <c r="D201" s="120" t="s">
        <v>320</v>
      </c>
      <c r="E201" s="121">
        <v>7</v>
      </c>
      <c r="F201" s="122" t="s">
        <v>323</v>
      </c>
      <c r="G201" s="123" t="s">
        <v>324</v>
      </c>
      <c r="H201" s="124">
        <v>702.746</v>
      </c>
      <c r="I201" s="125" t="s">
        <v>133</v>
      </c>
      <c r="J201" s="126"/>
      <c r="K201" s="127">
        <f>H201*J201</f>
        <v>0</v>
      </c>
      <c r="L201" s="128">
        <f>IF(D201="S",K201,"")</f>
      </c>
      <c r="M201" s="129">
        <f>IF(OR(D201="P",D201="U"),K201,"")</f>
        <v>0</v>
      </c>
      <c r="N201" s="129">
        <f>IF(D201="H",K201,"")</f>
      </c>
      <c r="O201" s="129">
        <f>IF(D201="V",K201,"")</f>
      </c>
      <c r="P201" s="130">
        <v>1E-05</v>
      </c>
      <c r="Q201" s="130">
        <v>0</v>
      </c>
      <c r="R201" s="130">
        <v>0</v>
      </c>
      <c r="S201" s="131">
        <v>21</v>
      </c>
      <c r="T201" s="132">
        <f>K201*(S201+100)/100</f>
        <v>0</v>
      </c>
      <c r="U201" s="133"/>
    </row>
    <row r="202" spans="1:21" ht="12.75" outlineLevel="2">
      <c r="A202" s="3"/>
      <c r="B202" s="93"/>
      <c r="C202" s="93"/>
      <c r="D202" s="120" t="s">
        <v>97</v>
      </c>
      <c r="E202" s="121">
        <v>8</v>
      </c>
      <c r="F202" s="122" t="s">
        <v>325</v>
      </c>
      <c r="G202" s="123" t="s">
        <v>326</v>
      </c>
      <c r="H202" s="124">
        <v>2.575</v>
      </c>
      <c r="I202" s="125" t="s">
        <v>133</v>
      </c>
      <c r="J202" s="126"/>
      <c r="K202" s="127">
        <f>H202*J202</f>
        <v>0</v>
      </c>
      <c r="L202" s="128">
        <f>IF(D202="S",K202,"")</f>
      </c>
      <c r="M202" s="129">
        <f>IF(OR(D202="P",D202="U"),K202,"")</f>
        <v>0</v>
      </c>
      <c r="N202" s="129">
        <f>IF(D202="H",K202,"")</f>
      </c>
      <c r="O202" s="129">
        <f>IF(D202="V",K202,"")</f>
      </c>
      <c r="P202" s="130">
        <v>0</v>
      </c>
      <c r="Q202" s="130">
        <v>0</v>
      </c>
      <c r="R202" s="130">
        <v>0</v>
      </c>
      <c r="S202" s="131">
        <v>21</v>
      </c>
      <c r="T202" s="132">
        <f>K202*(S202+100)/100</f>
        <v>0</v>
      </c>
      <c r="U202" s="133"/>
    </row>
    <row r="203" spans="1:21" s="51" customFormat="1" ht="10.5" customHeight="1" outlineLevel="3">
      <c r="A203" s="42"/>
      <c r="B203" s="134"/>
      <c r="C203" s="134"/>
      <c r="D203" s="134"/>
      <c r="E203" s="134"/>
      <c r="F203" s="134"/>
      <c r="G203" s="134" t="s">
        <v>327</v>
      </c>
      <c r="H203" s="135">
        <v>2.575</v>
      </c>
      <c r="I203" s="136"/>
      <c r="J203" s="134"/>
      <c r="K203" s="134"/>
      <c r="L203" s="137"/>
      <c r="M203" s="137"/>
      <c r="N203" s="137"/>
      <c r="O203" s="137"/>
      <c r="P203" s="137"/>
      <c r="Q203" s="137"/>
      <c r="R203" s="137"/>
      <c r="S203" s="138"/>
      <c r="T203" s="138"/>
      <c r="U203" s="134"/>
    </row>
    <row r="204" spans="1:21" ht="12.75" outlineLevel="2">
      <c r="A204" s="3"/>
      <c r="B204" s="93"/>
      <c r="C204" s="93"/>
      <c r="D204" s="120" t="s">
        <v>97</v>
      </c>
      <c r="E204" s="121">
        <v>9</v>
      </c>
      <c r="F204" s="122" t="s">
        <v>328</v>
      </c>
      <c r="G204" s="123" t="s">
        <v>329</v>
      </c>
      <c r="H204" s="124">
        <v>18.094</v>
      </c>
      <c r="I204" s="125" t="s">
        <v>133</v>
      </c>
      <c r="J204" s="126"/>
      <c r="K204" s="127">
        <f>H204*J204</f>
        <v>0</v>
      </c>
      <c r="L204" s="128">
        <f>IF(D204="S",K204,"")</f>
      </c>
      <c r="M204" s="129">
        <f>IF(OR(D204="P",D204="U"),K204,"")</f>
        <v>0</v>
      </c>
      <c r="N204" s="129">
        <f>IF(D204="H",K204,"")</f>
      </c>
      <c r="O204" s="129">
        <f>IF(D204="V",K204,"")</f>
      </c>
      <c r="P204" s="130">
        <v>0</v>
      </c>
      <c r="Q204" s="130">
        <v>0</v>
      </c>
      <c r="R204" s="130">
        <v>0</v>
      </c>
      <c r="S204" s="131">
        <v>21</v>
      </c>
      <c r="T204" s="132">
        <f>K204*(S204+100)/100</f>
        <v>0</v>
      </c>
      <c r="U204" s="133"/>
    </row>
    <row r="205" spans="1:21" s="51" customFormat="1" ht="10.5" customHeight="1" outlineLevel="3">
      <c r="A205" s="42"/>
      <c r="B205" s="134"/>
      <c r="C205" s="134"/>
      <c r="D205" s="134"/>
      <c r="E205" s="134"/>
      <c r="F205" s="134"/>
      <c r="G205" s="134" t="s">
        <v>330</v>
      </c>
      <c r="H205" s="135">
        <v>18.094</v>
      </c>
      <c r="I205" s="136"/>
      <c r="J205" s="134"/>
      <c r="K205" s="134"/>
      <c r="L205" s="137"/>
      <c r="M205" s="137"/>
      <c r="N205" s="137"/>
      <c r="O205" s="137"/>
      <c r="P205" s="137"/>
      <c r="Q205" s="137"/>
      <c r="R205" s="137"/>
      <c r="S205" s="138"/>
      <c r="T205" s="138"/>
      <c r="U205" s="134"/>
    </row>
    <row r="206" spans="1:21" ht="12.75" outlineLevel="1">
      <c r="A206" s="3"/>
      <c r="B206" s="94"/>
      <c r="C206" s="95" t="s">
        <v>331</v>
      </c>
      <c r="D206" s="96" t="s">
        <v>93</v>
      </c>
      <c r="E206" s="97"/>
      <c r="F206" s="97" t="s">
        <v>39</v>
      </c>
      <c r="G206" s="98" t="s">
        <v>332</v>
      </c>
      <c r="H206" s="97"/>
      <c r="I206" s="96"/>
      <c r="J206" s="97"/>
      <c r="K206" s="99">
        <f>SUBTOTAL(9,K207:K208)</f>
        <v>0</v>
      </c>
      <c r="L206" s="100">
        <f>SUBTOTAL(9,L207:L208)</f>
        <v>0</v>
      </c>
      <c r="M206" s="100">
        <f>SUBTOTAL(9,M207:M208)</f>
        <v>0</v>
      </c>
      <c r="N206" s="100">
        <f>SUBTOTAL(9,N207:N208)</f>
        <v>0</v>
      </c>
      <c r="O206" s="100">
        <f>SUBTOTAL(9,O207:O208)</f>
        <v>0</v>
      </c>
      <c r="P206" s="101">
        <f>SUMPRODUCT(P207:P208,H207:H208)</f>
        <v>0</v>
      </c>
      <c r="Q206" s="101">
        <f>SUMPRODUCT(Q207:Q208,H207:H208)</f>
        <v>0</v>
      </c>
      <c r="R206" s="101">
        <f>SUMPRODUCT(R207:R208,H207:H208)</f>
        <v>87.02211745303819</v>
      </c>
      <c r="S206" s="102">
        <f>SUMPRODUCT(S207:S208,K207:K208)/100</f>
        <v>0</v>
      </c>
      <c r="T206" s="102">
        <f>K206+S206</f>
        <v>0</v>
      </c>
      <c r="U206" s="93"/>
    </row>
    <row r="207" spans="1:21" ht="12.75" outlineLevel="2">
      <c r="A207" s="3"/>
      <c r="B207" s="110"/>
      <c r="C207" s="111"/>
      <c r="D207" s="112"/>
      <c r="E207" s="113" t="s">
        <v>96</v>
      </c>
      <c r="F207" s="114"/>
      <c r="G207" s="115"/>
      <c r="H207" s="114"/>
      <c r="I207" s="112"/>
      <c r="J207" s="114"/>
      <c r="K207" s="116"/>
      <c r="L207" s="117"/>
      <c r="M207" s="117"/>
      <c r="N207" s="117"/>
      <c r="O207" s="117"/>
      <c r="P207" s="118"/>
      <c r="Q207" s="118"/>
      <c r="R207" s="118"/>
      <c r="S207" s="119"/>
      <c r="T207" s="119"/>
      <c r="U207" s="93"/>
    </row>
    <row r="208" spans="1:21" ht="12.75" outlineLevel="2">
      <c r="A208" s="3"/>
      <c r="B208" s="93"/>
      <c r="C208" s="93"/>
      <c r="D208" s="120" t="s">
        <v>320</v>
      </c>
      <c r="E208" s="121">
        <v>1</v>
      </c>
      <c r="F208" s="122" t="s">
        <v>333</v>
      </c>
      <c r="G208" s="123" t="s">
        <v>334</v>
      </c>
      <c r="H208" s="124">
        <v>223.1336344949856</v>
      </c>
      <c r="I208" s="125" t="s">
        <v>133</v>
      </c>
      <c r="J208" s="126"/>
      <c r="K208" s="127">
        <f>H208*J208</f>
        <v>0</v>
      </c>
      <c r="L208" s="128">
        <f>IF(D208="S",K208,"")</f>
      </c>
      <c r="M208" s="129">
        <f>IF(OR(D208="P",D208="U"),K208,"")</f>
        <v>0</v>
      </c>
      <c r="N208" s="129">
        <f>IF(D208="H",K208,"")</f>
      </c>
      <c r="O208" s="129">
        <f>IF(D208="V",K208,"")</f>
      </c>
      <c r="P208" s="130">
        <v>0</v>
      </c>
      <c r="Q208" s="130">
        <v>0</v>
      </c>
      <c r="R208" s="130">
        <v>0.3899999999999722</v>
      </c>
      <c r="S208" s="131">
        <v>21</v>
      </c>
      <c r="T208" s="132">
        <f>K208*(S208+100)/100</f>
        <v>0</v>
      </c>
      <c r="U208" s="133"/>
    </row>
    <row r="209" spans="1:21" ht="12.75" outlineLevel="1">
      <c r="A209" s="3"/>
      <c r="B209" s="94"/>
      <c r="C209" s="95" t="s">
        <v>335</v>
      </c>
      <c r="D209" s="96" t="s">
        <v>93</v>
      </c>
      <c r="E209" s="97"/>
      <c r="F209" s="97" t="s">
        <v>41</v>
      </c>
      <c r="G209" s="98" t="s">
        <v>336</v>
      </c>
      <c r="H209" s="97"/>
      <c r="I209" s="96"/>
      <c r="J209" s="97"/>
      <c r="K209" s="99">
        <f>SUBTOTAL(9,K210:K211)</f>
        <v>0</v>
      </c>
      <c r="L209" s="100">
        <f>SUBTOTAL(9,L210:L211)</f>
        <v>0</v>
      </c>
      <c r="M209" s="100">
        <f>SUBTOTAL(9,M210:M211)</f>
        <v>0</v>
      </c>
      <c r="N209" s="100">
        <f>SUBTOTAL(9,N210:N211)</f>
        <v>0</v>
      </c>
      <c r="O209" s="100">
        <f>SUBTOTAL(9,O210:O211)</f>
        <v>0</v>
      </c>
      <c r="P209" s="101">
        <f>SUMPRODUCT(P210:P211,H210:H211)</f>
        <v>0</v>
      </c>
      <c r="Q209" s="101">
        <f>SUMPRODUCT(Q210:Q211,H210:H211)</f>
        <v>0</v>
      </c>
      <c r="R209" s="101">
        <f>SUMPRODUCT(R210:R211,H210:H211)</f>
        <v>0</v>
      </c>
      <c r="S209" s="102">
        <f>SUMPRODUCT(S210:S211,K210:K211)/100</f>
        <v>0</v>
      </c>
      <c r="T209" s="102">
        <f>K209+S209</f>
        <v>0</v>
      </c>
      <c r="U209" s="93"/>
    </row>
    <row r="210" spans="1:21" ht="12.75" outlineLevel="2">
      <c r="A210" s="3"/>
      <c r="B210" s="110"/>
      <c r="C210" s="111"/>
      <c r="D210" s="112"/>
      <c r="E210" s="113" t="s">
        <v>96</v>
      </c>
      <c r="F210" s="114"/>
      <c r="G210" s="115"/>
      <c r="H210" s="114"/>
      <c r="I210" s="112"/>
      <c r="J210" s="114"/>
      <c r="K210" s="116"/>
      <c r="L210" s="117"/>
      <c r="M210" s="117"/>
      <c r="N210" s="117"/>
      <c r="O210" s="117"/>
      <c r="P210" s="118"/>
      <c r="Q210" s="118"/>
      <c r="R210" s="118"/>
      <c r="S210" s="119"/>
      <c r="T210" s="119"/>
      <c r="U210" s="93"/>
    </row>
    <row r="211" spans="1:21" ht="12.75" outlineLevel="2">
      <c r="A211" s="3"/>
      <c r="B211" s="93"/>
      <c r="C211" s="93"/>
      <c r="D211" s="120" t="s">
        <v>97</v>
      </c>
      <c r="E211" s="121">
        <v>1</v>
      </c>
      <c r="F211" s="122" t="s">
        <v>337</v>
      </c>
      <c r="G211" s="123" t="s">
        <v>338</v>
      </c>
      <c r="H211" s="124">
        <v>1</v>
      </c>
      <c r="I211" s="125" t="s">
        <v>291</v>
      </c>
      <c r="J211" s="126"/>
      <c r="K211" s="127">
        <f>H211*J211</f>
        <v>0</v>
      </c>
      <c r="L211" s="128">
        <f>IF(D211="S",K211,"")</f>
      </c>
      <c r="M211" s="129">
        <f>IF(OR(D211="P",D211="U"),K211,"")</f>
        <v>0</v>
      </c>
      <c r="N211" s="129">
        <f>IF(D211="H",K211,"")</f>
      </c>
      <c r="O211" s="129">
        <f>IF(D211="V",K211,"")</f>
      </c>
      <c r="P211" s="130">
        <v>0</v>
      </c>
      <c r="Q211" s="130">
        <v>0</v>
      </c>
      <c r="R211" s="130">
        <v>0</v>
      </c>
      <c r="S211" s="131">
        <v>21</v>
      </c>
      <c r="T211" s="132">
        <f>K211*(S211+100)/100</f>
        <v>0</v>
      </c>
      <c r="U211" s="133"/>
    </row>
    <row r="212" spans="1:21" ht="12.75" outlineLevel="1">
      <c r="A212" s="3"/>
      <c r="B212" s="94"/>
      <c r="C212" s="95" t="s">
        <v>339</v>
      </c>
      <c r="D212" s="96" t="s">
        <v>93</v>
      </c>
      <c r="E212" s="97"/>
      <c r="F212" s="97" t="s">
        <v>43</v>
      </c>
      <c r="G212" s="98" t="s">
        <v>340</v>
      </c>
      <c r="H212" s="97"/>
      <c r="I212" s="96"/>
      <c r="J212" s="97"/>
      <c r="K212" s="99">
        <f>SUBTOTAL(9,K213:K220)</f>
        <v>0</v>
      </c>
      <c r="L212" s="100">
        <f>SUBTOTAL(9,L213:L220)</f>
        <v>0</v>
      </c>
      <c r="M212" s="100">
        <f>SUBTOTAL(9,M213:M220)</f>
        <v>0</v>
      </c>
      <c r="N212" s="100">
        <f>SUBTOTAL(9,N213:N220)</f>
        <v>0</v>
      </c>
      <c r="O212" s="100">
        <f>SUBTOTAL(9,O213:O220)</f>
        <v>0</v>
      </c>
      <c r="P212" s="101">
        <f>SUMPRODUCT(P213:P220,H213:H220)</f>
        <v>0</v>
      </c>
      <c r="Q212" s="101">
        <f>SUMPRODUCT(Q213:Q220,H213:H220)</f>
        <v>0</v>
      </c>
      <c r="R212" s="101">
        <f>SUMPRODUCT(R213:R220,H213:H220)</f>
        <v>0</v>
      </c>
      <c r="S212" s="102">
        <f>SUMPRODUCT(S213:S220,K213:K220)/100</f>
        <v>0</v>
      </c>
      <c r="T212" s="102">
        <f>K212+S212</f>
        <v>0</v>
      </c>
      <c r="U212" s="93"/>
    </row>
    <row r="213" spans="1:21" ht="12.75" outlineLevel="2">
      <c r="A213" s="3"/>
      <c r="B213" s="110"/>
      <c r="C213" s="111"/>
      <c r="D213" s="112"/>
      <c r="E213" s="113" t="s">
        <v>96</v>
      </c>
      <c r="F213" s="114"/>
      <c r="G213" s="115"/>
      <c r="H213" s="114"/>
      <c r="I213" s="112"/>
      <c r="J213" s="114"/>
      <c r="K213" s="116"/>
      <c r="L213" s="117"/>
      <c r="M213" s="117"/>
      <c r="N213" s="117"/>
      <c r="O213" s="117"/>
      <c r="P213" s="118"/>
      <c r="Q213" s="118"/>
      <c r="R213" s="118"/>
      <c r="S213" s="119"/>
      <c r="T213" s="119"/>
      <c r="U213" s="93"/>
    </row>
    <row r="214" spans="1:21" ht="12.75" outlineLevel="2">
      <c r="A214" s="3"/>
      <c r="B214" s="93"/>
      <c r="C214" s="93"/>
      <c r="D214" s="120" t="s">
        <v>97</v>
      </c>
      <c r="E214" s="121">
        <v>1</v>
      </c>
      <c r="F214" s="122" t="s">
        <v>341</v>
      </c>
      <c r="G214" s="123" t="s">
        <v>342</v>
      </c>
      <c r="H214" s="124">
        <v>1</v>
      </c>
      <c r="I214" s="125" t="s">
        <v>291</v>
      </c>
      <c r="J214" s="126"/>
      <c r="K214" s="127">
        <f>H214*J214</f>
        <v>0</v>
      </c>
      <c r="L214" s="128">
        <f>IF(D214="S",K214,"")</f>
      </c>
      <c r="M214" s="129">
        <f>IF(OR(D214="P",D214="U"),K214,"")</f>
        <v>0</v>
      </c>
      <c r="N214" s="129">
        <f>IF(D214="H",K214,"")</f>
      </c>
      <c r="O214" s="129">
        <f>IF(D214="V",K214,"")</f>
      </c>
      <c r="P214" s="130">
        <v>0</v>
      </c>
      <c r="Q214" s="130">
        <v>0</v>
      </c>
      <c r="R214" s="130">
        <v>0</v>
      </c>
      <c r="S214" s="131">
        <v>21</v>
      </c>
      <c r="T214" s="132">
        <f>K214*(S214+100)/100</f>
        <v>0</v>
      </c>
      <c r="U214" s="133"/>
    </row>
    <row r="215" spans="1:21" ht="12.75" outlineLevel="2">
      <c r="A215" s="3"/>
      <c r="B215" s="93"/>
      <c r="C215" s="93"/>
      <c r="D215" s="120" t="s">
        <v>97</v>
      </c>
      <c r="E215" s="121">
        <v>2</v>
      </c>
      <c r="F215" s="122" t="s">
        <v>343</v>
      </c>
      <c r="G215" s="123" t="s">
        <v>344</v>
      </c>
      <c r="H215" s="124">
        <v>1</v>
      </c>
      <c r="I215" s="125" t="s">
        <v>345</v>
      </c>
      <c r="J215" s="126"/>
      <c r="K215" s="127">
        <f>H215*J215</f>
        <v>0</v>
      </c>
      <c r="L215" s="128">
        <f>IF(D215="S",K215,"")</f>
      </c>
      <c r="M215" s="129">
        <f>IF(OR(D215="P",D215="U"),K215,"")</f>
        <v>0</v>
      </c>
      <c r="N215" s="129">
        <f>IF(D215="H",K215,"")</f>
      </c>
      <c r="O215" s="129">
        <f>IF(D215="V",K215,"")</f>
      </c>
      <c r="P215" s="130">
        <v>0</v>
      </c>
      <c r="Q215" s="130">
        <v>0</v>
      </c>
      <c r="R215" s="130">
        <v>0</v>
      </c>
      <c r="S215" s="131">
        <v>21</v>
      </c>
      <c r="T215" s="132">
        <f>K215*(S215+100)/100</f>
        <v>0</v>
      </c>
      <c r="U215" s="133"/>
    </row>
    <row r="216" spans="1:21" s="109" customFormat="1" ht="225" outlineLevel="2">
      <c r="A216" s="103"/>
      <c r="B216" s="103"/>
      <c r="C216" s="103"/>
      <c r="D216" s="103"/>
      <c r="E216" s="103"/>
      <c r="F216" s="103"/>
      <c r="G216" s="104" t="s">
        <v>346</v>
      </c>
      <c r="H216" s="103"/>
      <c r="I216" s="105"/>
      <c r="J216" s="103"/>
      <c r="K216" s="103"/>
      <c r="L216" s="106"/>
      <c r="M216" s="106"/>
      <c r="N216" s="106"/>
      <c r="O216" s="106"/>
      <c r="P216" s="107"/>
      <c r="Q216" s="103"/>
      <c r="R216" s="103"/>
      <c r="S216" s="108"/>
      <c r="T216" s="108"/>
      <c r="U216" s="103"/>
    </row>
    <row r="217" spans="1:21" ht="12.75" outlineLevel="2">
      <c r="A217" s="3"/>
      <c r="B217" s="93"/>
      <c r="C217" s="93"/>
      <c r="D217" s="120" t="s">
        <v>97</v>
      </c>
      <c r="E217" s="121">
        <v>3</v>
      </c>
      <c r="F217" s="122" t="s">
        <v>347</v>
      </c>
      <c r="G217" s="123" t="s">
        <v>348</v>
      </c>
      <c r="H217" s="124">
        <v>1</v>
      </c>
      <c r="I217" s="125" t="s">
        <v>345</v>
      </c>
      <c r="J217" s="126"/>
      <c r="K217" s="127">
        <f>H217*J217</f>
        <v>0</v>
      </c>
      <c r="L217" s="128">
        <f>IF(D217="S",K217,"")</f>
      </c>
      <c r="M217" s="129">
        <f>IF(OR(D217="P",D217="U"),K217,"")</f>
        <v>0</v>
      </c>
      <c r="N217" s="129">
        <f>IF(D217="H",K217,"")</f>
      </c>
      <c r="O217" s="129">
        <f>IF(D217="V",K217,"")</f>
      </c>
      <c r="P217" s="130">
        <v>0</v>
      </c>
      <c r="Q217" s="130">
        <v>0</v>
      </c>
      <c r="R217" s="130">
        <v>0</v>
      </c>
      <c r="S217" s="131">
        <v>21</v>
      </c>
      <c r="T217" s="132">
        <f>K217*(S217+100)/100</f>
        <v>0</v>
      </c>
      <c r="U217" s="133"/>
    </row>
    <row r="218" spans="1:21" ht="12.75" outlineLevel="2">
      <c r="A218" s="3"/>
      <c r="B218" s="93"/>
      <c r="C218" s="93"/>
      <c r="D218" s="120" t="s">
        <v>97</v>
      </c>
      <c r="E218" s="121">
        <v>4</v>
      </c>
      <c r="F218" s="122" t="s">
        <v>349</v>
      </c>
      <c r="G218" s="123" t="s">
        <v>350</v>
      </c>
      <c r="H218" s="124">
        <v>1</v>
      </c>
      <c r="I218" s="125" t="s">
        <v>345</v>
      </c>
      <c r="J218" s="126"/>
      <c r="K218" s="127">
        <f>H218*J218</f>
        <v>0</v>
      </c>
      <c r="L218" s="128">
        <f>IF(D218="S",K218,"")</f>
      </c>
      <c r="M218" s="129">
        <f>IF(OR(D218="P",D218="U"),K218,"")</f>
        <v>0</v>
      </c>
      <c r="N218" s="129">
        <f>IF(D218="H",K218,"")</f>
      </c>
      <c r="O218" s="129">
        <f>IF(D218="V",K218,"")</f>
      </c>
      <c r="P218" s="130">
        <v>0</v>
      </c>
      <c r="Q218" s="130">
        <v>0</v>
      </c>
      <c r="R218" s="130">
        <v>0</v>
      </c>
      <c r="S218" s="131">
        <v>21</v>
      </c>
      <c r="T218" s="132">
        <f>K218*(S218+100)/100</f>
        <v>0</v>
      </c>
      <c r="U218" s="133"/>
    </row>
    <row r="219" spans="1:21" ht="12.75" outlineLevel="2">
      <c r="A219" s="3"/>
      <c r="B219" s="93"/>
      <c r="C219" s="93"/>
      <c r="D219" s="120" t="s">
        <v>97</v>
      </c>
      <c r="E219" s="121">
        <v>5</v>
      </c>
      <c r="F219" s="122" t="s">
        <v>351</v>
      </c>
      <c r="G219" s="123" t="s">
        <v>352</v>
      </c>
      <c r="H219" s="124">
        <v>1</v>
      </c>
      <c r="I219" s="125" t="s">
        <v>345</v>
      </c>
      <c r="J219" s="126"/>
      <c r="K219" s="127">
        <f>H219*J219</f>
        <v>0</v>
      </c>
      <c r="L219" s="128">
        <f>IF(D219="S",K219,"")</f>
      </c>
      <c r="M219" s="129">
        <f>IF(OR(D219="P",D219="U"),K219,"")</f>
        <v>0</v>
      </c>
      <c r="N219" s="129">
        <f>IF(D219="H",K219,"")</f>
      </c>
      <c r="O219" s="129">
        <f>IF(D219="V",K219,"")</f>
      </c>
      <c r="P219" s="130">
        <v>0</v>
      </c>
      <c r="Q219" s="130">
        <v>0</v>
      </c>
      <c r="R219" s="130">
        <v>0</v>
      </c>
      <c r="S219" s="131">
        <v>21</v>
      </c>
      <c r="T219" s="132">
        <f>K219*(S219+100)/100</f>
        <v>0</v>
      </c>
      <c r="U219" s="133"/>
    </row>
    <row r="220" spans="1:21" s="109" customFormat="1" ht="33.75" outlineLevel="2">
      <c r="A220" s="103"/>
      <c r="B220" s="103"/>
      <c r="C220" s="103"/>
      <c r="D220" s="103"/>
      <c r="E220" s="103"/>
      <c r="F220" s="103"/>
      <c r="G220" s="104" t="s">
        <v>353</v>
      </c>
      <c r="H220" s="103"/>
      <c r="I220" s="105"/>
      <c r="J220" s="103"/>
      <c r="K220" s="103"/>
      <c r="L220" s="106"/>
      <c r="M220" s="106"/>
      <c r="N220" s="106"/>
      <c r="O220" s="106"/>
      <c r="P220" s="107"/>
      <c r="Q220" s="103"/>
      <c r="R220" s="103"/>
      <c r="S220" s="108"/>
      <c r="T220" s="108"/>
      <c r="U220" s="103"/>
    </row>
    <row r="486" ht="12.75"/>
    <row r="487" ht="12.75"/>
    <row r="488" ht="12.75"/>
  </sheetData>
  <sheetProtection selectLockedCells="1" selectUnlockedCells="1"/>
  <mergeCells count="5">
    <mergeCell ref="G2:K2"/>
    <mergeCell ref="D3:F3"/>
    <mergeCell ref="H3:I3"/>
    <mergeCell ref="D4:F4"/>
    <mergeCell ref="H4:I4"/>
  </mergeCells>
  <printOptions/>
  <pageMargins left="0.7875" right="0.7875" top="0.39375" bottom="0.7888888888888889" header="0.5118055555555555" footer="0.09861111111111111"/>
  <pageSetup firstPageNumber="1" useFirstPageNumber="1" horizontalDpi="300" verticalDpi="300" orientation="landscape" paperSize="9" scale="60"/>
  <headerFooter alignWithMargins="0">
    <oddFooter>&amp;LST Systém - www.softtrio.cz&amp;C&amp;"Times New Roman,obyčejné"&amp;12Stránka &amp;P/&amp;N</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Kotásková Lucie</cp:lastModifiedBy>
  <dcterms:modified xsi:type="dcterms:W3CDTF">2018-05-21T09:13:22Z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