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KrycíList" sheetId="1" r:id="rId1"/>
    <sheet name="Rozpočet" sheetId="2" r:id="rId2"/>
  </sheets>
  <definedNames>
    <definedName name="_xlnm.Print_Titles" localSheetId="1">'Rozpočet'!$2:$8</definedName>
    <definedName name="Excel_BuiltIn_Print_Titles_2_1">'Rozpočet'!$2:$5</definedName>
    <definedName name="__MAIN1__">'KrycíList'!$A$1:$O$50</definedName>
    <definedName name="__MAIN__">'Rozpočet'!$A$2:$AB$219</definedName>
    <definedName name="__MvymF__">'Rozpočet'!#REF!</definedName>
    <definedName name="__OobjF__">'Rozpočet'!$A$8:$AB$219</definedName>
    <definedName name="__OoddF__">'Rozpočet'!$A$10:$AB$16</definedName>
    <definedName name="__OradF__">'Rozpočet'!$A$13:$AB$14</definedName>
  </definedNames>
  <calcPr fullCalcOnLoad="1"/>
</workbook>
</file>

<file path=xl/comments2.xml><?xml version="1.0" encoding="utf-8"?>
<comments xmlns="http://schemas.openxmlformats.org/spreadsheetml/2006/main">
  <authors>
    <author/>
  </authors>
  <commentList>
    <comment ref="G9" authorId="0">
      <text>
        <r>
          <rPr>
            <sz val="10"/>
            <rFont val="Arial"/>
            <family val="2"/>
          </rPr>
          <t>Výměry, pokud není výpočet uveden, odečtením křivek CAD v projektové dokumentaci.
Rozpočet vychází z textových a výkresových částí dokumentace.
Cenové a technické podmínky katalogů jsou přístupné na stránce www.cs-urs.cz.
Cenová soustava : ÚRS Praha 2017.</t>
        </r>
      </text>
    </comment>
  </commentList>
</comments>
</file>

<file path=xl/sharedStrings.xml><?xml version="1.0" encoding="utf-8"?>
<sst xmlns="http://schemas.openxmlformats.org/spreadsheetml/2006/main" count="607" uniqueCount="355">
  <si>
    <t>Krycí list zadání</t>
  </si>
  <si>
    <t>Zakázka :</t>
  </si>
  <si>
    <t>Hřbitov Butovice - parkoviště</t>
  </si>
  <si>
    <t>Část :</t>
  </si>
  <si>
    <t>Faktura :</t>
  </si>
  <si>
    <t>Zakázka číslo :</t>
  </si>
  <si>
    <t>MOJ17114</t>
  </si>
  <si>
    <t>Umístění :</t>
  </si>
  <si>
    <t>Butovice</t>
  </si>
  <si>
    <t>Stavební objekt číslo :</t>
  </si>
  <si>
    <t>Investor :</t>
  </si>
  <si>
    <t>Město Studénka</t>
  </si>
  <si>
    <t>Rozpočet číslo :</t>
  </si>
  <si>
    <t>c:\RozpUser\Václav.usr\Archiv;MOJ17114;Hřbitov Butovice - parkoviště</t>
  </si>
  <si>
    <t>Objednal :</t>
  </si>
  <si>
    <t>Dodatek číslo :</t>
  </si>
  <si>
    <t>Projektant :</t>
  </si>
  <si>
    <t>Ing. Dagmar Hrazdílková</t>
  </si>
  <si>
    <t>Archivní číslo :</t>
  </si>
  <si>
    <t>Zpracoval :</t>
  </si>
  <si>
    <t>Ing. Václav Mojžíšek</t>
  </si>
  <si>
    <t>Datum :</t>
  </si>
  <si>
    <t>22/11/2017</t>
  </si>
  <si>
    <t>Soupis prací vychází z textových a výkresových částí dokumentace.</t>
  </si>
  <si>
    <t>Cenová soustava :</t>
  </si>
  <si>
    <t>ÚRS Praha 2017</t>
  </si>
  <si>
    <t>Soubor :</t>
  </si>
  <si>
    <r>
      <t xml:space="preserve">Cenové a technické podmínky katalogů jsou přístupné na stránce </t>
    </r>
    <r>
      <rPr>
        <sz val="10"/>
        <color indexed="12"/>
        <rFont val="Arial"/>
        <family val="2"/>
      </rPr>
      <t>www.cs-urs.cz</t>
    </r>
    <r>
      <rPr>
        <sz val="10"/>
        <rFont val="Arial"/>
        <family val="2"/>
      </rPr>
      <t>.</t>
    </r>
  </si>
  <si>
    <t>Rozpočtové náklady [Kč]</t>
  </si>
  <si>
    <t>Ostatní náklady</t>
  </si>
  <si>
    <t>Vypracoval:</t>
  </si>
  <si>
    <t>Typ oddílu</t>
  </si>
  <si>
    <t>Dodávka</t>
  </si>
  <si>
    <t>Montáž</t>
  </si>
  <si>
    <t>HZS</t>
  </si>
  <si>
    <t>Přirážky</t>
  </si>
  <si>
    <t>Název nákladu</t>
  </si>
  <si>
    <t>Částka</t>
  </si>
  <si>
    <t>Sazba DPH</t>
  </si>
  <si>
    <t>HSV</t>
  </si>
  <si>
    <t>PSV</t>
  </si>
  <si>
    <t>MON</t>
  </si>
  <si>
    <t>VRN</t>
  </si>
  <si>
    <t>OST</t>
  </si>
  <si>
    <t>Dne:</t>
  </si>
  <si>
    <t>Celkem</t>
  </si>
  <si>
    <t>Základní rozpočtové náklady</t>
  </si>
  <si>
    <t>Odsouhlasil:</t>
  </si>
  <si>
    <t>Celkové rozpočtové náklady (bezDPH)</t>
  </si>
  <si>
    <t>Celkové ostatní náklady</t>
  </si>
  <si>
    <t>Daň z přidané hodnoty (Rozpočet+Ostatní)</t>
  </si>
  <si>
    <t>Dílčí DPH</t>
  </si>
  <si>
    <t>Sazba[%]</t>
  </si>
  <si>
    <t>Základ</t>
  </si>
  <si>
    <t>Daň</t>
  </si>
  <si>
    <t>Základna</t>
  </si>
  <si>
    <t>Razítko:</t>
  </si>
  <si>
    <t>Celkové náklady (Rozpočet +Ostatní) vč. DPH</t>
  </si>
  <si>
    <t>Účelové měrné jednotky (bez DPH)</t>
  </si>
  <si>
    <t>Název MJ</t>
  </si>
  <si>
    <t>Počet MJ</t>
  </si>
  <si>
    <t>Náklady/MJ</t>
  </si>
  <si>
    <t>.Hdr</t>
  </si>
  <si>
    <t>Objekt</t>
  </si>
  <si>
    <t>Oddíl</t>
  </si>
  <si>
    <t>Druh</t>
  </si>
  <si>
    <t>Řádek</t>
  </si>
  <si>
    <t>Číslo(SKP)</t>
  </si>
  <si>
    <t>Název</t>
  </si>
  <si>
    <t>Množství [Mj]</t>
  </si>
  <si>
    <t>Mj</t>
  </si>
  <si>
    <t>Sazba [Kč]</t>
  </si>
  <si>
    <t>Cena celkem</t>
  </si>
  <si>
    <t>Hmoty1[t] za Mj</t>
  </si>
  <si>
    <t>Hmoty2[t] za Mj</t>
  </si>
  <si>
    <t>Normohodiny</t>
  </si>
  <si>
    <t>Dph</t>
  </si>
  <si>
    <t>Soupis prací</t>
  </si>
  <si>
    <t>.</t>
  </si>
  <si>
    <t>Ř</t>
  </si>
  <si>
    <t>Popis řádku</t>
  </si>
  <si>
    <t>Množství Mj</t>
  </si>
  <si>
    <t>Sazba</t>
  </si>
  <si>
    <t>Cena
celkem</t>
  </si>
  <si>
    <t>Hm1[t]/Mj</t>
  </si>
  <si>
    <t>Hm2[t]/Mj</t>
  </si>
  <si>
    <t>Nhod/Mj</t>
  </si>
  <si>
    <t>% Dph</t>
  </si>
  <si>
    <t>Cena vč. DPH</t>
  </si>
  <si>
    <t>001</t>
  </si>
  <si>
    <t>B</t>
  </si>
  <si>
    <t>Stavební práce</t>
  </si>
  <si>
    <t>011</t>
  </si>
  <si>
    <t>O</t>
  </si>
  <si>
    <t>přípravné a přidružené práce</t>
  </si>
  <si>
    <t>Výměry dle TZ, v.č.01-02,01-03,01-04,01-06</t>
  </si>
  <si>
    <t>Seznam položek pro oddíl :</t>
  </si>
  <si>
    <t>P</t>
  </si>
  <si>
    <t>121101101</t>
  </si>
  <si>
    <t>Sejmutí ornice s přemístěním na vzdálenost do 50 m</t>
  </si>
  <si>
    <t>m3</t>
  </si>
  <si>
    <t>43 m3 bude použito pro zpětné použití, 100 m3 odvoz na skládku investora
Výměry dle TZ, v.č.01-02,01-03,01-04,01-06</t>
  </si>
  <si>
    <t>162601102</t>
  </si>
  <si>
    <t>Vodorovné přemístění do 5000 m výkopku z horniny tř. 1 až 4</t>
  </si>
  <si>
    <t>013</t>
  </si>
  <si>
    <t>hloubené vykopávky</t>
  </si>
  <si>
    <t>Výměry dle TZ, v.č.01-02,01-03,01-04-01-06,01-07</t>
  </si>
  <si>
    <t>131201102</t>
  </si>
  <si>
    <t>Hloubení jam nezapažených v hornině tř. 3 objemu do 1000 m3</t>
  </si>
  <si>
    <t>131201109</t>
  </si>
  <si>
    <t>Příplatek za lepivost u hloubení jam nezapažených v hornině tř. 3</t>
  </si>
  <si>
    <t>50 %</t>
  </si>
  <si>
    <t>587,5*0,5</t>
  </si>
  <si>
    <t>131301102</t>
  </si>
  <si>
    <t>Hloubení jam nezapažených v hornině tř. 4 objemu do 1000 m3</t>
  </si>
  <si>
    <t>131301109</t>
  </si>
  <si>
    <t>Příplatek za lepivost u hloubení jam nezapažených v hornině tř. 4</t>
  </si>
  <si>
    <t>132201101</t>
  </si>
  <si>
    <t>Hloubení rýh š do 600 mm v hornině tř. 3 objemu do 100 m3 pro žlab</t>
  </si>
  <si>
    <t>132201109</t>
  </si>
  <si>
    <t>Příplatek za lepivost k hloubení rýh š do 600 mm v hornině tř. 3</t>
  </si>
  <si>
    <t>26*0,5</t>
  </si>
  <si>
    <t>162701105</t>
  </si>
  <si>
    <t>Vodorovné přemístění do 10000 m výkopku z horniny tř. 1 až 4</t>
  </si>
  <si>
    <t>587,5*2+26,0</t>
  </si>
  <si>
    <t>162701109</t>
  </si>
  <si>
    <t>Příplatek k vodorovnému přemístění výkopku z horniny tř. 1 až 4 ZKD 1000 m přes 10000 m</t>
  </si>
  <si>
    <t>skládka 35 km</t>
  </si>
  <si>
    <t>1201*25</t>
  </si>
  <si>
    <t>171201201</t>
  </si>
  <si>
    <t>Uložení sypaniny na skládky</t>
  </si>
  <si>
    <t>171201211</t>
  </si>
  <si>
    <t>Poplatek za uložení odpadu ze sypaniny na skládce (skládkovné)</t>
  </si>
  <si>
    <t>t</t>
  </si>
  <si>
    <t>1201*1,79</t>
  </si>
  <si>
    <t>132201201</t>
  </si>
  <si>
    <t>Hloubení rýh š do 2000 mm v hornině tř. 3 objemu do 100 m3 pro přípojky</t>
  </si>
  <si>
    <t>132201209</t>
  </si>
  <si>
    <t>Příplatek za lepivost k hloubení rýh š do 2000 mm v hornině tř. 3</t>
  </si>
  <si>
    <t>11,0*0,5</t>
  </si>
  <si>
    <t>174101101</t>
  </si>
  <si>
    <t>Zásyp jam, šachet rýh nebo kolem objektů sypaninou se zhutněním</t>
  </si>
  <si>
    <t>Zásyp rýhy pro přípojky</t>
  </si>
  <si>
    <t>181951102</t>
  </si>
  <si>
    <t>Úprava pláně vyrovnáním výškových rozdílů v hornině tř. 1 až 4 se zhutněním</t>
  </si>
  <si>
    <t>m2</t>
  </si>
  <si>
    <t>Zhutnění podloží a zkoušky únosnosti pláně musí vyhovět modulu přetvárnosti stanoveného
z druhého zatěžovacího cyklu Edef,2 = 45 MPa dle ČSN 72 10 06. U chodníku pro pěší
hutnění na Edef,2 = 30 MPa.
Výměry dle TZ, v.č.01-02,01-03,01-04-01-06,01-07</t>
  </si>
  <si>
    <t>181951101</t>
  </si>
  <si>
    <t>Úprava pláně vyrovnáním výškových rozdílů v hornině tř. 1 až 4 bez zhutnění</t>
  </si>
  <si>
    <t>018</t>
  </si>
  <si>
    <t>povrchové úpravy terénu</t>
  </si>
  <si>
    <t>167101101</t>
  </si>
  <si>
    <t>Nakládání výkopku z hornin tř. 1 až 4 do 100 m3</t>
  </si>
  <si>
    <t>nakládání ornice na meziskládce pro zatravnění
Výměry dle TZ, v.č.01-02,01-03,01-04,01-06</t>
  </si>
  <si>
    <t>455*0,15</t>
  </si>
  <si>
    <t>162301101</t>
  </si>
  <si>
    <t>Vodorovné přemístění přes 50 do 500 m výkopku z horniny tř. 1 až 4</t>
  </si>
  <si>
    <t>z meziskládky 
Výměry dle TZ, v.č.01-02,01-03,01-04,01-06</t>
  </si>
  <si>
    <t>181301102</t>
  </si>
  <si>
    <t>Rozprostření ornice pl do 500 m2 v rovině nebo ve svahu do 1:5 tl vrstvy do 150 mm</t>
  </si>
  <si>
    <t>Úprava pláně vyrovnáním výškových rozdílů bez zhutnění</t>
  </si>
  <si>
    <t>184802611</t>
  </si>
  <si>
    <t>Chemické odplevelení po založení kultury postřikem na široko v rovině a svahu do 1:5</t>
  </si>
  <si>
    <t>183403153</t>
  </si>
  <si>
    <t>Obdělání půdy hrabáním v rovině a svahu do 1:5</t>
  </si>
  <si>
    <t>183403113</t>
  </si>
  <si>
    <t>Obdělání půdy frézováním v rovině a svahu do 1:5</t>
  </si>
  <si>
    <t>183403152</t>
  </si>
  <si>
    <t>Obdělání půdy vláčením v rovině a svahu do 1:5</t>
  </si>
  <si>
    <t>184851111</t>
  </si>
  <si>
    <t>Hnojení roztokem hnojiva v rovině a svahu do 1:2</t>
  </si>
  <si>
    <t>455*0,002</t>
  </si>
  <si>
    <t>S</t>
  </si>
  <si>
    <t>25191155</t>
  </si>
  <si>
    <t>Hnojivo pro travní plochy</t>
  </si>
  <si>
    <t>kg</t>
  </si>
  <si>
    <t>455*0,2</t>
  </si>
  <si>
    <t>181411161</t>
  </si>
  <si>
    <t>Založení trávníku zatravňovací textilií ve svahu do sklonu 1:5</t>
  </si>
  <si>
    <t>005R01</t>
  </si>
  <si>
    <t>Travní rohož</t>
  </si>
  <si>
    <t>455*1,1</t>
  </si>
  <si>
    <t>181411131</t>
  </si>
  <si>
    <t>Založení parkového trávníku výsevem v rovině a ve svahu do 1:5</t>
  </si>
  <si>
    <t>00572410</t>
  </si>
  <si>
    <t>SMES TRAVNI PARKOVA REKREACNI</t>
  </si>
  <si>
    <t>455*0,03</t>
  </si>
  <si>
    <t>183403161</t>
  </si>
  <si>
    <t>Obdělání půdy válením v rovině a svahu do 1:5</t>
  </si>
  <si>
    <t>111107111</t>
  </si>
  <si>
    <t>Ošetření zatravněných ploch strojně v rovině nebo svahu do 1:5</t>
  </si>
  <si>
    <t>Po dobu 2 měsíců
Výměry dle TZ, v.č.01-02,01-03,01-04,01-06</t>
  </si>
  <si>
    <t>020</t>
  </si>
  <si>
    <t>zakládání</t>
  </si>
  <si>
    <t>212752311</t>
  </si>
  <si>
    <t>Trativod z PVC perforovaných trubek DN 90</t>
  </si>
  <si>
    <t>m</t>
  </si>
  <si>
    <t>vč. štěrkopískového lože pod trubky a s jejich obsypem v průměrném 
celkovém množství do 0,15m3/m</t>
  </si>
  <si>
    <t>002R01</t>
  </si>
  <si>
    <t>Zaústění drenáže do žlabu</t>
  </si>
  <si>
    <t>kus</t>
  </si>
  <si>
    <t>045</t>
  </si>
  <si>
    <t>podkladní a vedl. konstrukce</t>
  </si>
  <si>
    <t>451573111</t>
  </si>
  <si>
    <t>Lože pod potrubí otevřený výkop ze štěrkopísku nehutněné</t>
  </si>
  <si>
    <t>0,1*0,6*9,5</t>
  </si>
  <si>
    <t>175101101</t>
  </si>
  <si>
    <t>Obsyp potr bez prohoz sypaniny míra zhutnění 90 % PS</t>
  </si>
  <si>
    <t>0,3*0,6*9,5</t>
  </si>
  <si>
    <t>583373020</t>
  </si>
  <si>
    <t>Písek</t>
  </si>
  <si>
    <t>1,71*1,89</t>
  </si>
  <si>
    <t>056</t>
  </si>
  <si>
    <t>podkl.vrstvy poz. komunikací</t>
  </si>
  <si>
    <t>Výměry dle TZ, v.č.01-02, 01-03,01-04</t>
  </si>
  <si>
    <t>564851111</t>
  </si>
  <si>
    <t>Podklad ze štěrkodrtě ŠD 0/32 tl 150 mm</t>
  </si>
  <si>
    <t>"Komunikace, vozovka na parkovišti"342,0</t>
  </si>
  <si>
    <t>"Parkovací stání, plocha pro komunální odpad"351,0</t>
  </si>
  <si>
    <t>Podklad ze štěrkodrtě ŠD 32/63 tl 150 mm</t>
  </si>
  <si>
    <t>565165111</t>
  </si>
  <si>
    <t>Asfaltový beton vrstva podkladní ACP 16 (obalované kamenivo OKS) tl 80 mm š do 3 m</t>
  </si>
  <si>
    <t>057</t>
  </si>
  <si>
    <t>kryty poz.komunikací - kámen nebo živice</t>
  </si>
  <si>
    <t>Výměry viz TZ, v.č. 01-02,01-03,01-04</t>
  </si>
  <si>
    <t>573231106</t>
  </si>
  <si>
    <t>Postřik živičný spojovací ze silniční emulze v množství do 0,3 kg/m2</t>
  </si>
  <si>
    <t>577134131</t>
  </si>
  <si>
    <t>Asfaltový beton vrstva obrusná ACO 11 (ABS) tř. I tl 40 mm š do 3 m z modifikovaného asfaltu</t>
  </si>
  <si>
    <t>059</t>
  </si>
  <si>
    <t>kryty poz.komunikací - dlažba</t>
  </si>
  <si>
    <t>596212212</t>
  </si>
  <si>
    <t>Kladení zámkové dlažby pozemních komunikací tl 80 mm skupiny A pl do 300 m2 jednotlivě</t>
  </si>
  <si>
    <t>Vč. lože z kamenné drti 4/8 tl. 40 mm
Výměry dle TZ, v.č.01-02, 01-03,01-04,01-06</t>
  </si>
  <si>
    <t>59245090</t>
  </si>
  <si>
    <t>DLAZ ZAM H profil PRIRODNI  80 mm</t>
  </si>
  <si>
    <t>(351-16)*1,02</t>
  </si>
  <si>
    <t>59245091</t>
  </si>
  <si>
    <t>DLAZ ZAM H profil CERVENA 80 mm</t>
  </si>
  <si>
    <t>rozdělení parkovacích stání</t>
  </si>
  <si>
    <t>16*1,03</t>
  </si>
  <si>
    <t>087</t>
  </si>
  <si>
    <t>potrubí z trub plastických</t>
  </si>
  <si>
    <t>Výměry dle TZ, v.č.01-02</t>
  </si>
  <si>
    <t>871315221</t>
  </si>
  <si>
    <t>Kanalizační potrubí z tvrdého PVC-systém KG tuhost třídy SN8 DN150</t>
  </si>
  <si>
    <t>Přípojky od žlabu
Výměry dle TZ, v.č.01-02</t>
  </si>
  <si>
    <t>087R01</t>
  </si>
  <si>
    <t>Napojení přípojky navrtávkou do stáv. vpusti</t>
  </si>
  <si>
    <t>091</t>
  </si>
  <si>
    <t>doplňující konstrukce</t>
  </si>
  <si>
    <t>Výměry dle TZ, v.č.01-02,01-03,01-04,01-07</t>
  </si>
  <si>
    <t>919122132R</t>
  </si>
  <si>
    <t>Zpětné napojení komunikace</t>
  </si>
  <si>
    <t>Doplnění krytu, napojení nových vrstev stupňovité, styk staré a nové živičné úpravy se ošetří -
vodorovné spoje SP z modifikované kationaktivní asfaltové emulze, svislé zálivkovou hmotou,
nastavitelným nebo samolepícím páskem.
Výměry dle TZ, v.č.01-02,01-03,01-04,01-07</t>
  </si>
  <si>
    <t>916131213</t>
  </si>
  <si>
    <t>Osazení silničního obrubníku betonového stojatého s boční opěrou do lože z betonu prostého</t>
  </si>
  <si>
    <t>"Betonový obrubník BO 15/25"66,0</t>
  </si>
  <si>
    <t>"Betonový obrubník BO 15/25 - R2 vnější"3,5</t>
  </si>
  <si>
    <t>59217460</t>
  </si>
  <si>
    <t>OBRUBNIK CHOD ABO 2-15 100X15X25</t>
  </si>
  <si>
    <t>66*1,03</t>
  </si>
  <si>
    <t>59217508</t>
  </si>
  <si>
    <t>BO 15/25 R2 vnější</t>
  </si>
  <si>
    <t>3,5*1,03</t>
  </si>
  <si>
    <t>916231213</t>
  </si>
  <si>
    <t>Osazení chodníkového obrubníku betonového stojatého s boční opěrou do lože z betonu prostého</t>
  </si>
  <si>
    <t>"BO 10/25 - zapuštěný"79,0</t>
  </si>
  <si>
    <t>"BO 10/25 - převýšená + 10 cm"95</t>
  </si>
  <si>
    <t>59217490</t>
  </si>
  <si>
    <t>OBRUB SIL ABO 13-10 100X10X25 A</t>
  </si>
  <si>
    <t>174*1,03</t>
  </si>
  <si>
    <t>914431112</t>
  </si>
  <si>
    <t>Montáž dopravního zrcadla o velikosti do 1m2 na sloupk nebo konzolu</t>
  </si>
  <si>
    <t>40445204</t>
  </si>
  <si>
    <t>ZRCADLO DOPRAVNI DZ velikost min 800 mm</t>
  </si>
  <si>
    <t>914511111</t>
  </si>
  <si>
    <t>Montáž sloupku dopravních značek délky do 3,5 m s betonovým základem</t>
  </si>
  <si>
    <t>Včetně - vykopání jamek
            - osazení sloupku + montáž a dodávka pl. víčka
            - betonový základ
Výměry dle TZ, v.č.01-02,01-03,01-04,01-07</t>
  </si>
  <si>
    <t>91401002</t>
  </si>
  <si>
    <t>Nosná konstrukce dopravní značky</t>
  </si>
  <si>
    <t>914111111</t>
  </si>
  <si>
    <t>Montáž svislé dopravní značky do velikosti 1 m2 objímkami na sloupek nebo konzolu</t>
  </si>
  <si>
    <t>viz v.č.01-07</t>
  </si>
  <si>
    <t>91401001</t>
  </si>
  <si>
    <t>Dopr.značka svislá</t>
  </si>
  <si>
    <t>P2 - 1 ks, P4 - 1 ks, B2 - 3 ks, IP11b - 3 ks, IP4b - 3 ks,
E8e - 1 ks, IP12 + O1 - 1 ks, C3a - 1 ks.</t>
  </si>
  <si>
    <t>915131111</t>
  </si>
  <si>
    <t>Vodorovné dopravní značení bílou barvou přechody pro chodce, šipky, symboly</t>
  </si>
  <si>
    <t>ZTP 2x
Výměry dle TZ, v.č.01-02,01-03,01-04,01-07</t>
  </si>
  <si>
    <t>091R01</t>
  </si>
  <si>
    <t>Přechodné značení po dobu 2 měsíců IP 22 - 3 ks</t>
  </si>
  <si>
    <t>kpl</t>
  </si>
  <si>
    <t>návrh přechodného dopr. značení zhotovitelem + zapůjčení, instalace</t>
  </si>
  <si>
    <t>093</t>
  </si>
  <si>
    <t>různé dokončující práce</t>
  </si>
  <si>
    <t>Výměry dle TZ, v.č.01-02,01-05</t>
  </si>
  <si>
    <t>935114121</t>
  </si>
  <si>
    <t>Štěrbinový odvodňovací betonový žlab 450x500 mm bez vnitřního spádu se základem</t>
  </si>
  <si>
    <t>vč. čistícího kusu, vpusťového kusu a záslepky ( přepočteno na 1 bm žlabu )
Výměry dle TZ, v.č.01-02,01-05</t>
  </si>
  <si>
    <t>935111111</t>
  </si>
  <si>
    <t>Osazení příkopového žlabu do štěrkopísku tl 100 mm z betonových tvárnic š 500 mm</t>
  </si>
  <si>
    <t>Napojení zařezání na stávající žlab
Výměry dle TZ, v.č.01-02,01-05</t>
  </si>
  <si>
    <t>59227731</t>
  </si>
  <si>
    <t>ZLABOVKA odvodňovací povrchová 280/210/100</t>
  </si>
  <si>
    <t>102*3,6*1,1</t>
  </si>
  <si>
    <t>096</t>
  </si>
  <si>
    <t>bourání a demolice konstrukcí</t>
  </si>
  <si>
    <t>Výměry dle TZ, v,č.01-02,01-03,01-04,01-06</t>
  </si>
  <si>
    <t>919735113</t>
  </si>
  <si>
    <t>Řezání stávajícího živičného krytu hl do 150 mm</t>
  </si>
  <si>
    <t>Zařezání styčné spáry
Výměry dle TZ, v,č.01-02,01-03,01-04,01-06</t>
  </si>
  <si>
    <t>113154112</t>
  </si>
  <si>
    <t>Frézování živičného krytu tl. 40 mm</t>
  </si>
  <si>
    <t>113202111</t>
  </si>
  <si>
    <t>Vytrhání obrub krajníků obrubníků stojatých</t>
  </si>
  <si>
    <t>966008211</t>
  </si>
  <si>
    <t>Bourání odvodňovacího žlabu betonového šířky do 500 mm</t>
  </si>
  <si>
    <t>966006132</t>
  </si>
  <si>
    <t>Odstranění značek dopravních nebo orientačních se sloupky s betonovými patkami</t>
  </si>
  <si>
    <t>P2 + P6
Výměry dle TZ, v,č.01-02,01-03,01-04,01-06</t>
  </si>
  <si>
    <t>U</t>
  </si>
  <si>
    <t>997221551</t>
  </si>
  <si>
    <t>Vodorovná doprava suti do 1 km</t>
  </si>
  <si>
    <t>997221559</t>
  </si>
  <si>
    <t>Vodorovná doprava suti příplatek ZKD 1 km do 35 km</t>
  </si>
  <si>
    <t>997221845</t>
  </si>
  <si>
    <t>Poplatek za uložení stavebního odpadu z asfaltových povrchů</t>
  </si>
  <si>
    <t>0,103*25</t>
  </si>
  <si>
    <t>997221815</t>
  </si>
  <si>
    <t>Poplatek za uložení stavebního odpadu - beton</t>
  </si>
  <si>
    <t>0,145*9+0,082*2+0,25*66,5</t>
  </si>
  <si>
    <t>099</t>
  </si>
  <si>
    <t>přesun hmot</t>
  </si>
  <si>
    <t>998223011</t>
  </si>
  <si>
    <t>Přesun hmot pro pozemní komunikace s krytem dlážděným</t>
  </si>
  <si>
    <t>921</t>
  </si>
  <si>
    <t>elektromontáže</t>
  </si>
  <si>
    <t>921R01</t>
  </si>
  <si>
    <t>Silnoproud - VO ( viz samostatný rozpočet )</t>
  </si>
  <si>
    <t>999</t>
  </si>
  <si>
    <t>VRN a ostatní náklady</t>
  </si>
  <si>
    <t>999R01</t>
  </si>
  <si>
    <t>Vytýčení všech podzemních inženýrských sítí jednotlivými správci sítí</t>
  </si>
  <si>
    <t>110001001</t>
  </si>
  <si>
    <t>Zařízení staveniště</t>
  </si>
  <si>
    <t>soubor</t>
  </si>
  <si>
    <t>Náklady zhotovitele související se zajištěním provozů nutných pro provádění díla
(např. kanceláře řídících pracovníků, vrátnice, sociální objekty pro pracovníky stavby,
mobilní chemické WC, mobilní sociální služby, údržbářské objekty, sklady, provizorní
zpevněné plochy pro skladování materiálu, oplocení stavby (neprůhledný mobilní
plot výšky min. 1800 mm, vč. vjezdových bran), trvalá ostraha staveniště, vnitrosta-
veništní rozvody všech potřebných energií vč. jejich poplatků).
Náklady zhotovitele související se zajištěním přechodů nebo přejezdů přes výkopy
na veřejných prostranstvích vč. světelných signalizačních zařízení, dočasné do-
pravní značení po celou dobu stavby.
Zřízení trvalé, dočasné deponie a mezideponie, příjezdy a přístupy na staveniště,
úpravy staveniště z hlediska bezpečnosti a oochrany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
votního prostředí při výstavbě, dodržení podmínek - možnosti nakládání s odpady,
splnění zvláštních požadavků na provádění stavby, které vyžadují bezpečnostní
opatření.
Kompletní likvidace zařízení staveniště.</t>
  </si>
  <si>
    <t>110001002</t>
  </si>
  <si>
    <t>Dokumentace skutečného provcedení</t>
  </si>
  <si>
    <t>110001003</t>
  </si>
  <si>
    <t>Geodetické zaměření pro katastr nemovitostí</t>
  </si>
  <si>
    <t>110001029</t>
  </si>
  <si>
    <t>Provedení zkoušek potřebných k provedení díla dle specifikace PD a TZ</t>
  </si>
  <si>
    <t>Např. zkoušky hutnění, zkoušky únosnosti pláně, zkoušky betonové směsi, zkoušky
modulu přetvárnosti a další, vč. vystavení příslušných protokolů</t>
  </si>
</sst>
</file>

<file path=xl/styles.xml><?xml version="1.0" encoding="utf-8"?>
<styleSheet xmlns="http://schemas.openxmlformats.org/spreadsheetml/2006/main">
  <numFmts count="14">
    <numFmt numFmtId="164" formatCode="GENERAL"/>
    <numFmt numFmtId="165" formatCode="@"/>
    <numFmt numFmtId="166" formatCode="#,##0.00&quot; Kč&quot;;\-#,##0.00&quot; Kč&quot;"/>
    <numFmt numFmtId="167" formatCode="#,##0.00"/>
    <numFmt numFmtId="168" formatCode="#,##0.00;\-#,###,##0.00;&quot;&quot;"/>
    <numFmt numFmtId="169" formatCode="0&quot; %&quot;"/>
    <numFmt numFmtId="170" formatCode="#,##0.00&quot; Kč&quot;;\-#,##0.00&quot; Kč&quot;;&quot;&quot;"/>
    <numFmt numFmtId="171" formatCode="0.00"/>
    <numFmt numFmtId="172" formatCode="#,##0.00;;&quot;&quot;"/>
    <numFmt numFmtId="173" formatCode="#,##0.000"/>
    <numFmt numFmtId="174" formatCode="#,##0.00&quot; Kč&quot;;[RED]\-#,##0.00&quot; Kč&quot;"/>
    <numFmt numFmtId="175" formatCode="#,##0.00;\-#,##0.00;&quot;&quot;"/>
    <numFmt numFmtId="176" formatCode="#,##0.000;\-#,##0.000;&quot;&quot;"/>
    <numFmt numFmtId="177" formatCode="_-* #,##0.00\,_K_č_-;\-* #,##0.00\,_K_č_-;_-* \-??\ _K_č_-;_-@_-"/>
  </numFmts>
  <fonts count="33">
    <font>
      <sz val="10"/>
      <name val="Arial"/>
      <family val="2"/>
    </font>
    <font>
      <b/>
      <i/>
      <sz val="14"/>
      <name val="Arial CE"/>
      <family val="2"/>
    </font>
    <font>
      <i/>
      <sz val="10"/>
      <name val="Arial"/>
      <family val="2"/>
    </font>
    <font>
      <b/>
      <i/>
      <sz val="12"/>
      <name val="Arial"/>
      <family val="2"/>
    </font>
    <font>
      <i/>
      <sz val="10"/>
      <name val="Arial CE"/>
      <family val="2"/>
    </font>
    <font>
      <b/>
      <i/>
      <sz val="10"/>
      <name val="Arial"/>
      <family val="2"/>
    </font>
    <font>
      <b/>
      <sz val="10"/>
      <name val="Arial"/>
      <family val="2"/>
    </font>
    <font>
      <i/>
      <sz val="10"/>
      <color indexed="8"/>
      <name val="Arial"/>
      <family val="2"/>
    </font>
    <font>
      <b/>
      <i/>
      <sz val="12"/>
      <color indexed="8"/>
      <name val="Arial"/>
      <family val="2"/>
    </font>
    <font>
      <sz val="10"/>
      <color indexed="8"/>
      <name val="Arial"/>
      <family val="2"/>
    </font>
    <font>
      <b/>
      <sz val="12"/>
      <color indexed="8"/>
      <name val="Arial"/>
      <family val="2"/>
    </font>
    <font>
      <sz val="10"/>
      <color indexed="12"/>
      <name val="Arial"/>
      <family val="2"/>
    </font>
    <font>
      <b/>
      <sz val="10"/>
      <name val="Arial CE"/>
      <family val="2"/>
    </font>
    <font>
      <sz val="10"/>
      <name val="Arial CE"/>
      <family val="2"/>
    </font>
    <font>
      <b/>
      <sz val="10"/>
      <color indexed="8"/>
      <name val="Arial"/>
      <family val="2"/>
    </font>
    <font>
      <b/>
      <i/>
      <sz val="11"/>
      <name val="Arial CE"/>
      <family val="2"/>
    </font>
    <font>
      <b/>
      <i/>
      <sz val="16"/>
      <name val="Arial"/>
      <family val="2"/>
    </font>
    <font>
      <sz val="8"/>
      <name val="Arial"/>
      <family val="2"/>
    </font>
    <font>
      <sz val="10"/>
      <color indexed="8"/>
      <name val="Andale Sans UI;Arial Unicode MS;Lucida Sans Unicode;Tahoma;Luxi Sans;Interface User;WarpSans;Geneva;Tahoma;MS Sans Serif;Helv;Dialog;Albany;Lucida;Helvetica;Charcoal;Chicago;Arial;Helmet;Interface System;Sans Serif"/>
      <family val="1"/>
    </font>
    <font>
      <b/>
      <i/>
      <sz val="14"/>
      <name val="Arial"/>
      <family val="2"/>
    </font>
    <font>
      <b/>
      <sz val="11"/>
      <name val="Arial"/>
      <family val="2"/>
    </font>
    <font>
      <sz val="10.5"/>
      <name val="Arial"/>
      <family val="2"/>
    </font>
    <font>
      <sz val="11"/>
      <name val="Arial"/>
      <family val="2"/>
    </font>
    <font>
      <b/>
      <sz val="10.5"/>
      <color indexed="14"/>
      <name val="Arial"/>
      <family val="2"/>
    </font>
    <font>
      <sz val="8"/>
      <color indexed="8"/>
      <name val="Arial"/>
      <family val="2"/>
    </font>
    <font>
      <sz val="10.5"/>
      <color indexed="8"/>
      <name val="Arial"/>
      <family val="2"/>
    </font>
    <font>
      <b/>
      <sz val="10.5"/>
      <color indexed="8"/>
      <name val="Arial"/>
      <family val="2"/>
    </font>
    <font>
      <sz val="9"/>
      <color indexed="8"/>
      <name val="Arial"/>
      <family val="2"/>
    </font>
    <font>
      <b/>
      <sz val="11"/>
      <color indexed="8"/>
      <name val="Arial"/>
      <family val="2"/>
    </font>
    <font>
      <i/>
      <sz val="8"/>
      <color indexed="63"/>
      <name val="Arial"/>
      <family val="2"/>
    </font>
    <font>
      <b/>
      <sz val="10"/>
      <color indexed="60"/>
      <name val="Arial"/>
      <family val="2"/>
    </font>
    <font>
      <sz val="8"/>
      <color indexed="17"/>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s>
  <borders count="18">
    <border>
      <left/>
      <right/>
      <top/>
      <bottom/>
      <diagonal/>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thin">
        <color indexed="8"/>
      </top>
      <bottom style="hair">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medium">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0" fillId="0" borderId="0" xfId="0" applyFont="1" applyFill="1" applyBorder="1" applyAlignment="1">
      <alignment/>
    </xf>
    <xf numFmtId="164" fontId="0" fillId="0" borderId="0" xfId="0" applyFont="1" applyBorder="1" applyAlignment="1">
      <alignment/>
    </xf>
    <xf numFmtId="164" fontId="0" fillId="2" borderId="0" xfId="0" applyFont="1" applyFill="1" applyBorder="1" applyAlignment="1">
      <alignment/>
    </xf>
    <xf numFmtId="164" fontId="1" fillId="2" borderId="1" xfId="0" applyFont="1" applyFill="1" applyBorder="1" applyAlignment="1">
      <alignment horizontal="center" vertical="center"/>
    </xf>
    <xf numFmtId="164" fontId="1" fillId="2" borderId="0" xfId="0" applyFont="1" applyFill="1" applyBorder="1" applyAlignment="1">
      <alignment horizontal="center" vertical="center"/>
    </xf>
    <xf numFmtId="164" fontId="0" fillId="2" borderId="2" xfId="0" applyFont="1" applyFill="1" applyBorder="1" applyAlignment="1">
      <alignment/>
    </xf>
    <xf numFmtId="164" fontId="1" fillId="2" borderId="3" xfId="0" applyFont="1" applyFill="1" applyBorder="1" applyAlignment="1">
      <alignment horizontal="center" vertical="center"/>
    </xf>
    <xf numFmtId="164" fontId="2" fillId="3" borderId="4" xfId="0" applyFont="1" applyFill="1" applyBorder="1" applyAlignment="1">
      <alignment horizontal="center" vertical="center"/>
    </xf>
    <xf numFmtId="164" fontId="3" fillId="3" borderId="4" xfId="0" applyFont="1" applyFill="1" applyBorder="1" applyAlignment="1">
      <alignment horizontal="left" vertical="center"/>
    </xf>
    <xf numFmtId="164" fontId="4" fillId="3" borderId="4" xfId="0" applyFont="1" applyFill="1" applyBorder="1" applyAlignment="1">
      <alignment horizontal="center" vertical="center"/>
    </xf>
    <xf numFmtId="164" fontId="5" fillId="3" borderId="4" xfId="0" applyFont="1" applyFill="1" applyBorder="1" applyAlignment="1">
      <alignment horizontal="left" vertical="center"/>
    </xf>
    <xf numFmtId="164" fontId="6" fillId="2" borderId="3" xfId="0" applyFont="1" applyFill="1" applyBorder="1" applyAlignment="1">
      <alignment horizontal="left" vertical="center"/>
    </xf>
    <xf numFmtId="164" fontId="7" fillId="4" borderId="5" xfId="0" applyFont="1" applyFill="1" applyBorder="1" applyAlignment="1">
      <alignment horizontal="center" vertical="center"/>
    </xf>
    <xf numFmtId="164" fontId="8" fillId="4" borderId="5" xfId="0" applyFont="1" applyFill="1" applyBorder="1" applyAlignment="1">
      <alignment horizontal="center" vertical="center"/>
    </xf>
    <xf numFmtId="164" fontId="8" fillId="4" borderId="5" xfId="0" applyFont="1" applyFill="1" applyBorder="1" applyAlignment="1">
      <alignment horizontal="center" vertical="center"/>
    </xf>
    <xf numFmtId="164" fontId="5" fillId="4" borderId="5" xfId="0" applyFont="1" applyFill="1" applyBorder="1" applyAlignment="1">
      <alignment vertical="center"/>
    </xf>
    <xf numFmtId="164" fontId="8" fillId="4" borderId="5" xfId="0" applyFont="1" applyFill="1" applyBorder="1" applyAlignment="1">
      <alignment vertical="center"/>
    </xf>
    <xf numFmtId="164" fontId="0" fillId="2" borderId="3" xfId="0" applyFont="1" applyFill="1" applyBorder="1" applyAlignment="1">
      <alignment/>
    </xf>
    <xf numFmtId="164" fontId="0" fillId="2" borderId="6" xfId="0" applyFont="1" applyFill="1" applyBorder="1" applyAlignment="1">
      <alignment/>
    </xf>
    <xf numFmtId="165" fontId="0" fillId="2" borderId="6" xfId="0" applyNumberFormat="1" applyFont="1" applyFill="1" applyBorder="1" applyAlignment="1">
      <alignment/>
    </xf>
    <xf numFmtId="164" fontId="9" fillId="2" borderId="6" xfId="0" applyFont="1" applyFill="1" applyBorder="1" applyAlignment="1">
      <alignment/>
    </xf>
    <xf numFmtId="164" fontId="0" fillId="2" borderId="6" xfId="0" applyFont="1" applyFill="1" applyBorder="1" applyAlignment="1">
      <alignment/>
    </xf>
    <xf numFmtId="164" fontId="10" fillId="2" borderId="6" xfId="0" applyFont="1" applyFill="1" applyBorder="1" applyAlignment="1">
      <alignment/>
    </xf>
    <xf numFmtId="164" fontId="12" fillId="3" borderId="4" xfId="0" applyFont="1" applyFill="1" applyBorder="1" applyAlignment="1">
      <alignment horizontal="center"/>
    </xf>
    <xf numFmtId="164" fontId="0" fillId="3" borderId="7" xfId="0" applyFont="1" applyFill="1" applyBorder="1" applyAlignment="1">
      <alignment horizontal="center"/>
    </xf>
    <xf numFmtId="164" fontId="6" fillId="3" borderId="4" xfId="0" applyFont="1" applyFill="1" applyBorder="1" applyAlignment="1">
      <alignment horizontal="center"/>
    </xf>
    <xf numFmtId="164" fontId="6" fillId="4" borderId="8" xfId="0" applyFont="1" applyFill="1" applyBorder="1" applyAlignment="1">
      <alignment horizontal="center" vertical="center"/>
    </xf>
    <xf numFmtId="164" fontId="6" fillId="4" borderId="9" xfId="0" applyFont="1" applyFill="1" applyBorder="1" applyAlignment="1">
      <alignment horizontal="center"/>
    </xf>
    <xf numFmtId="166" fontId="6" fillId="4" borderId="9" xfId="0" applyNumberFormat="1" applyFont="1" applyFill="1" applyBorder="1" applyAlignment="1">
      <alignment horizontal="center"/>
    </xf>
    <xf numFmtId="166" fontId="6" fillId="4" borderId="10" xfId="0" applyNumberFormat="1" applyFont="1" applyFill="1" applyBorder="1" applyAlignment="1">
      <alignment horizontal="center"/>
    </xf>
    <xf numFmtId="164" fontId="12" fillId="4" borderId="6" xfId="0" applyFont="1" applyFill="1" applyBorder="1" applyAlignment="1">
      <alignment horizontal="center"/>
    </xf>
    <xf numFmtId="164" fontId="6" fillId="4" borderId="6" xfId="0" applyFont="1" applyFill="1" applyBorder="1" applyAlignment="1">
      <alignment horizontal="center"/>
    </xf>
    <xf numFmtId="167" fontId="6" fillId="4" borderId="6" xfId="0" applyNumberFormat="1" applyFont="1" applyFill="1" applyBorder="1" applyAlignment="1">
      <alignment/>
    </xf>
    <xf numFmtId="164" fontId="6" fillId="4" borderId="9" xfId="0" applyFont="1" applyFill="1" applyBorder="1" applyAlignment="1">
      <alignment horizontal="center" vertical="center"/>
    </xf>
    <xf numFmtId="168" fontId="0" fillId="2" borderId="6" xfId="0" applyNumberFormat="1" applyFont="1" applyFill="1" applyBorder="1" applyAlignment="1">
      <alignment/>
    </xf>
    <xf numFmtId="168" fontId="0" fillId="2" borderId="6" xfId="0" applyNumberFormat="1" applyFont="1" applyFill="1" applyBorder="1" applyAlignment="1">
      <alignment/>
    </xf>
    <xf numFmtId="168" fontId="0" fillId="2" borderId="11" xfId="0" applyNumberFormat="1" applyFont="1" applyFill="1" applyBorder="1" applyAlignment="1">
      <alignment/>
    </xf>
    <xf numFmtId="164" fontId="13" fillId="2" borderId="6" xfId="0" applyFont="1" applyFill="1" applyBorder="1" applyAlignment="1">
      <alignment/>
    </xf>
    <xf numFmtId="167" fontId="0" fillId="2" borderId="6" xfId="0" applyNumberFormat="1" applyFont="1" applyFill="1" applyBorder="1" applyAlignment="1">
      <alignment/>
    </xf>
    <xf numFmtId="169" fontId="0" fillId="2" borderId="6" xfId="0" applyNumberFormat="1" applyFont="1" applyFill="1" applyBorder="1" applyAlignment="1">
      <alignment/>
    </xf>
    <xf numFmtId="164" fontId="9" fillId="2" borderId="3" xfId="0" applyFont="1" applyFill="1" applyBorder="1" applyAlignment="1">
      <alignment/>
    </xf>
    <xf numFmtId="164" fontId="6" fillId="4" borderId="8" xfId="0" applyFont="1" applyFill="1" applyBorder="1" applyAlignment="1">
      <alignment horizontal="center"/>
    </xf>
    <xf numFmtId="168" fontId="6" fillId="4" borderId="9" xfId="0" applyNumberFormat="1" applyFont="1" applyFill="1" applyBorder="1" applyAlignment="1">
      <alignment/>
    </xf>
    <xf numFmtId="168" fontId="6" fillId="4" borderId="9" xfId="0" applyNumberFormat="1" applyFont="1" applyFill="1" applyBorder="1" applyAlignment="1">
      <alignment/>
    </xf>
    <xf numFmtId="168" fontId="6" fillId="4" borderId="10" xfId="0" applyNumberFormat="1" applyFont="1" applyFill="1" applyBorder="1" applyAlignment="1">
      <alignment/>
    </xf>
    <xf numFmtId="164" fontId="0" fillId="2" borderId="1" xfId="0" applyFont="1" applyFill="1" applyBorder="1" applyAlignment="1">
      <alignment/>
    </xf>
    <xf numFmtId="164" fontId="12" fillId="2" borderId="9" xfId="0" applyFont="1" applyFill="1" applyBorder="1" applyAlignment="1">
      <alignment/>
    </xf>
    <xf numFmtId="170" fontId="14" fillId="2" borderId="12" xfId="0" applyNumberFormat="1" applyFont="1" applyFill="1" applyBorder="1" applyAlignment="1">
      <alignment horizontal="center"/>
    </xf>
    <xf numFmtId="164" fontId="6" fillId="2" borderId="9" xfId="0" applyFont="1" applyFill="1" applyBorder="1" applyAlignment="1">
      <alignment/>
    </xf>
    <xf numFmtId="170" fontId="6" fillId="2" borderId="13" xfId="0" applyNumberFormat="1" applyFont="1" applyFill="1" applyBorder="1" applyAlignment="1">
      <alignment horizontal="center"/>
    </xf>
    <xf numFmtId="164" fontId="6" fillId="2" borderId="3" xfId="0" applyFont="1" applyFill="1" applyBorder="1" applyAlignment="1">
      <alignment horizontal="center"/>
    </xf>
    <xf numFmtId="164" fontId="6" fillId="4" borderId="9" xfId="0" applyFont="1" applyFill="1" applyBorder="1" applyAlignment="1">
      <alignment horizontal="left" vertical="center" wrapText="1"/>
    </xf>
    <xf numFmtId="170" fontId="6" fillId="4" borderId="13" xfId="0" applyNumberFormat="1" applyFont="1" applyFill="1" applyBorder="1" applyAlignment="1">
      <alignment horizontal="center" vertical="center"/>
    </xf>
    <xf numFmtId="164" fontId="6" fillId="4" borderId="6" xfId="0" applyFont="1" applyFill="1" applyBorder="1" applyAlignment="1">
      <alignment vertical="center"/>
    </xf>
    <xf numFmtId="170" fontId="6" fillId="4" borderId="6" xfId="0" applyNumberFormat="1" applyFont="1" applyFill="1" applyBorder="1" applyAlignment="1">
      <alignment horizontal="center" vertical="center"/>
    </xf>
    <xf numFmtId="164" fontId="6" fillId="3" borderId="6" xfId="0" applyFont="1" applyFill="1" applyBorder="1" applyAlignment="1">
      <alignment horizontal="center"/>
    </xf>
    <xf numFmtId="171" fontId="6" fillId="4" borderId="9" xfId="0" applyNumberFormat="1" applyFont="1" applyFill="1" applyBorder="1" applyAlignment="1">
      <alignment horizontal="center"/>
    </xf>
    <xf numFmtId="167" fontId="6" fillId="4" borderId="10" xfId="0" applyNumberFormat="1" applyFont="1" applyFill="1" applyBorder="1" applyAlignment="1">
      <alignment horizontal="center"/>
    </xf>
    <xf numFmtId="167" fontId="6" fillId="4" borderId="6" xfId="0" applyNumberFormat="1" applyFont="1" applyFill="1" applyBorder="1" applyAlignment="1">
      <alignment horizontal="center"/>
    </xf>
    <xf numFmtId="169" fontId="6" fillId="4" borderId="9" xfId="0" applyNumberFormat="1" applyFont="1" applyFill="1" applyBorder="1" applyAlignment="1">
      <alignment horizontal="center"/>
    </xf>
    <xf numFmtId="166" fontId="0" fillId="2" borderId="6" xfId="0" applyNumberFormat="1" applyFont="1" applyFill="1" applyBorder="1" applyAlignment="1">
      <alignment horizontal="center"/>
    </xf>
    <xf numFmtId="166" fontId="0" fillId="2" borderId="11" xfId="0" applyNumberFormat="1" applyFont="1" applyFill="1" applyBorder="1" applyAlignment="1">
      <alignment horizontal="center"/>
    </xf>
    <xf numFmtId="164" fontId="6" fillId="2" borderId="6" xfId="0" applyFont="1" applyFill="1" applyBorder="1" applyAlignment="1">
      <alignment/>
    </xf>
    <xf numFmtId="170" fontId="9" fillId="2" borderId="6" xfId="0" applyNumberFormat="1" applyFont="1" applyFill="1" applyBorder="1" applyAlignment="1">
      <alignment horizontal="center"/>
    </xf>
    <xf numFmtId="170" fontId="0" fillId="2" borderId="6" xfId="0" applyNumberFormat="1" applyFont="1" applyFill="1" applyBorder="1" applyAlignment="1">
      <alignment horizontal="center"/>
    </xf>
    <xf numFmtId="164" fontId="6" fillId="4" borderId="9" xfId="0" applyFont="1" applyFill="1" applyBorder="1" applyAlignment="1">
      <alignment horizontal="left" vertical="center"/>
    </xf>
    <xf numFmtId="170" fontId="6" fillId="4" borderId="0" xfId="0" applyNumberFormat="1" applyFont="1" applyFill="1" applyBorder="1" applyAlignment="1">
      <alignment horizontal="center" vertical="center"/>
    </xf>
    <xf numFmtId="170" fontId="14" fillId="4" borderId="10" xfId="0" applyNumberFormat="1" applyFont="1" applyFill="1" applyBorder="1" applyAlignment="1">
      <alignment horizontal="center" vertical="center"/>
    </xf>
    <xf numFmtId="164" fontId="6" fillId="4" borderId="6" xfId="0" applyFont="1" applyFill="1" applyBorder="1" applyAlignment="1">
      <alignment horizontal="center" vertical="center"/>
    </xf>
    <xf numFmtId="172" fontId="6" fillId="4" borderId="6" xfId="0" applyNumberFormat="1" applyFont="1" applyFill="1" applyBorder="1" applyAlignment="1">
      <alignment horizontal="center" vertical="center"/>
    </xf>
    <xf numFmtId="164" fontId="15" fillId="3" borderId="4" xfId="0" applyFont="1" applyFill="1" applyBorder="1" applyAlignment="1">
      <alignment horizontal="center" vertical="center"/>
    </xf>
    <xf numFmtId="164" fontId="12" fillId="3" borderId="14" xfId="0" applyFont="1" applyFill="1" applyBorder="1" applyAlignment="1">
      <alignment horizontal="center"/>
    </xf>
    <xf numFmtId="170" fontId="16" fillId="4" borderId="2" xfId="0" applyNumberFormat="1" applyFont="1" applyFill="1" applyBorder="1" applyAlignment="1">
      <alignment horizontal="center" vertical="center"/>
    </xf>
    <xf numFmtId="164" fontId="6" fillId="4" borderId="15" xfId="0" applyFont="1" applyFill="1" applyBorder="1" applyAlignment="1">
      <alignment horizontal="center"/>
    </xf>
    <xf numFmtId="164" fontId="6" fillId="4" borderId="16" xfId="0" applyFont="1" applyFill="1" applyBorder="1" applyAlignment="1">
      <alignment horizontal="center"/>
    </xf>
    <xf numFmtId="167" fontId="0" fillId="2" borderId="11" xfId="0" applyNumberFormat="1" applyFont="1" applyFill="1" applyBorder="1" applyAlignment="1">
      <alignment/>
    </xf>
    <xf numFmtId="164" fontId="0" fillId="2" borderId="17" xfId="0" applyFont="1" applyFill="1" applyBorder="1" applyAlignment="1">
      <alignment/>
    </xf>
    <xf numFmtId="164" fontId="0" fillId="2" borderId="17" xfId="0" applyFont="1" applyFill="1" applyBorder="1" applyAlignment="1">
      <alignment/>
    </xf>
    <xf numFmtId="164" fontId="17" fillId="2" borderId="0" xfId="0" applyFont="1" applyFill="1" applyBorder="1" applyAlignment="1">
      <alignment/>
    </xf>
    <xf numFmtId="164" fontId="0" fillId="0" borderId="0" xfId="0" applyFont="1" applyBorder="1" applyAlignment="1">
      <alignment horizontal="center"/>
    </xf>
    <xf numFmtId="167" fontId="0" fillId="0" borderId="0" xfId="0" applyNumberFormat="1" applyFont="1" applyBorder="1" applyAlignment="1">
      <alignment/>
    </xf>
    <xf numFmtId="173" fontId="0" fillId="0" borderId="0" xfId="0" applyNumberFormat="1" applyFont="1" applyBorder="1" applyAlignment="1">
      <alignment/>
    </xf>
    <xf numFmtId="164" fontId="0" fillId="0" borderId="0" xfId="0" applyFont="1" applyBorder="1" applyAlignment="1">
      <alignment horizontal="right"/>
    </xf>
    <xf numFmtId="164" fontId="17" fillId="0" borderId="0" xfId="0" applyFont="1" applyFill="1" applyBorder="1" applyAlignment="1">
      <alignment/>
    </xf>
    <xf numFmtId="164" fontId="17" fillId="0" borderId="0" xfId="0" applyFont="1" applyBorder="1" applyAlignment="1">
      <alignment horizontal="center"/>
    </xf>
    <xf numFmtId="167" fontId="17" fillId="0" borderId="0" xfId="0" applyNumberFormat="1" applyFont="1" applyBorder="1" applyAlignment="1">
      <alignment horizontal="center"/>
    </xf>
    <xf numFmtId="173" fontId="17" fillId="0" borderId="0" xfId="0" applyNumberFormat="1" applyFont="1" applyBorder="1" applyAlignment="1">
      <alignment horizontal="center"/>
    </xf>
    <xf numFmtId="164" fontId="17" fillId="0" borderId="0" xfId="0" applyFont="1" applyBorder="1" applyAlignment="1">
      <alignment/>
    </xf>
    <xf numFmtId="164" fontId="18" fillId="2" borderId="0" xfId="0" applyFont="1" applyFill="1" applyBorder="1" applyAlignment="1">
      <alignment/>
    </xf>
    <xf numFmtId="164" fontId="19" fillId="2" borderId="0" xfId="0" applyFont="1" applyFill="1" applyBorder="1" applyAlignment="1">
      <alignment horizontal="center"/>
    </xf>
    <xf numFmtId="167" fontId="0" fillId="2" borderId="0" xfId="0" applyNumberFormat="1" applyFont="1" applyFill="1" applyBorder="1" applyAlignment="1">
      <alignment/>
    </xf>
    <xf numFmtId="167" fontId="0" fillId="2" borderId="0" xfId="0" applyNumberFormat="1" applyFont="1" applyFill="1" applyBorder="1" applyAlignment="1">
      <alignment horizontal="right"/>
    </xf>
    <xf numFmtId="164" fontId="20" fillId="2" borderId="0" xfId="0" applyFont="1" applyFill="1" applyBorder="1" applyAlignment="1">
      <alignment horizontal="left"/>
    </xf>
    <xf numFmtId="164" fontId="21" fillId="2" borderId="0" xfId="0" applyFont="1" applyFill="1" applyBorder="1" applyAlignment="1">
      <alignment/>
    </xf>
    <xf numFmtId="172" fontId="20" fillId="2" borderId="0" xfId="0" applyNumberFormat="1" applyFont="1" applyFill="1" applyBorder="1" applyAlignment="1">
      <alignment horizontal="center"/>
    </xf>
    <xf numFmtId="172" fontId="20" fillId="2" borderId="0" xfId="0" applyNumberFormat="1" applyFont="1" applyFill="1" applyBorder="1" applyAlignment="1">
      <alignment/>
    </xf>
    <xf numFmtId="172" fontId="22" fillId="2" borderId="0" xfId="0" applyNumberFormat="1" applyFont="1" applyFill="1" applyBorder="1" applyAlignment="1">
      <alignment/>
    </xf>
    <xf numFmtId="172" fontId="22" fillId="2" borderId="0" xfId="0" applyNumberFormat="1" applyFont="1" applyFill="1" applyBorder="1" applyAlignment="1">
      <alignment horizontal="left"/>
    </xf>
    <xf numFmtId="164" fontId="0" fillId="2" borderId="0" xfId="0" applyFill="1" applyAlignment="1">
      <alignment/>
    </xf>
    <xf numFmtId="172" fontId="6" fillId="2" borderId="0" xfId="0" applyNumberFormat="1" applyFont="1" applyFill="1" applyBorder="1" applyAlignment="1">
      <alignment horizontal="center"/>
    </xf>
    <xf numFmtId="172" fontId="6" fillId="2" borderId="0" xfId="0" applyNumberFormat="1" applyFont="1" applyFill="1" applyBorder="1" applyAlignment="1">
      <alignment/>
    </xf>
    <xf numFmtId="172" fontId="0" fillId="2" borderId="0" xfId="0" applyNumberFormat="1" applyFont="1" applyFill="1" applyBorder="1" applyAlignment="1">
      <alignment horizontal="center"/>
    </xf>
    <xf numFmtId="174" fontId="23" fillId="2" borderId="0" xfId="0" applyNumberFormat="1" applyFont="1" applyFill="1" applyBorder="1" applyAlignment="1">
      <alignment/>
    </xf>
    <xf numFmtId="167" fontId="23" fillId="2" borderId="0" xfId="0" applyNumberFormat="1" applyFont="1" applyFill="1" applyBorder="1" applyAlignment="1">
      <alignment/>
    </xf>
    <xf numFmtId="167" fontId="23" fillId="2" borderId="0" xfId="0" applyNumberFormat="1" applyFont="1" applyFill="1" applyBorder="1" applyAlignment="1">
      <alignment horizontal="right"/>
    </xf>
    <xf numFmtId="164" fontId="9" fillId="3" borderId="6" xfId="0" applyFont="1" applyFill="1" applyBorder="1" applyAlignment="1">
      <alignment horizontal="center"/>
    </xf>
    <xf numFmtId="172" fontId="9" fillId="3" borderId="6" xfId="0" applyNumberFormat="1" applyFont="1" applyFill="1" applyBorder="1" applyAlignment="1">
      <alignment horizontal="center"/>
    </xf>
    <xf numFmtId="172" fontId="24" fillId="3" borderId="6" xfId="0" applyNumberFormat="1" applyFont="1" applyFill="1" applyBorder="1" applyAlignment="1">
      <alignment horizontal="left"/>
    </xf>
    <xf numFmtId="164" fontId="25" fillId="3" borderId="6" xfId="0" applyFont="1" applyFill="1" applyBorder="1" applyAlignment="1">
      <alignment horizontal="center"/>
    </xf>
    <xf numFmtId="174" fontId="26" fillId="3" borderId="6" xfId="0" applyNumberFormat="1" applyFont="1" applyFill="1" applyBorder="1" applyAlignment="1">
      <alignment horizontal="center"/>
    </xf>
    <xf numFmtId="167" fontId="26" fillId="3" borderId="6" xfId="0" applyNumberFormat="1" applyFont="1" applyFill="1" applyBorder="1" applyAlignment="1">
      <alignment horizontal="center"/>
    </xf>
    <xf numFmtId="164" fontId="0" fillId="2" borderId="0" xfId="0" applyFont="1" applyFill="1" applyBorder="1" applyAlignment="1">
      <alignment vertical="center"/>
    </xf>
    <xf numFmtId="164" fontId="17" fillId="3" borderId="9" xfId="0" applyFont="1" applyFill="1" applyBorder="1" applyAlignment="1">
      <alignment horizontal="center" vertical="center"/>
    </xf>
    <xf numFmtId="164" fontId="17" fillId="3" borderId="9" xfId="0" applyFont="1" applyFill="1" applyBorder="1" applyAlignment="1">
      <alignment vertical="center"/>
    </xf>
    <xf numFmtId="164" fontId="17" fillId="3" borderId="9" xfId="0" applyFont="1" applyFill="1" applyBorder="1" applyAlignment="1">
      <alignment horizontal="center" vertical="center" wrapText="1"/>
    </xf>
    <xf numFmtId="167" fontId="17" fillId="3" borderId="9" xfId="0" applyNumberFormat="1" applyFont="1" applyFill="1" applyBorder="1" applyAlignment="1">
      <alignment horizontal="center" vertical="center"/>
    </xf>
    <xf numFmtId="164" fontId="0" fillId="0" borderId="0" xfId="0" applyFont="1" applyBorder="1" applyAlignment="1">
      <alignment vertical="center"/>
    </xf>
    <xf numFmtId="164" fontId="9" fillId="2" borderId="9" xfId="0" applyFont="1" applyFill="1" applyBorder="1" applyAlignment="1">
      <alignment/>
    </xf>
    <xf numFmtId="172" fontId="14" fillId="2" borderId="9" xfId="0" applyNumberFormat="1" applyFont="1" applyFill="1" applyBorder="1" applyAlignment="1">
      <alignment horizontal="center"/>
    </xf>
    <xf numFmtId="172" fontId="27" fillId="2" borderId="9" xfId="0" applyNumberFormat="1" applyFont="1" applyFill="1" applyBorder="1" applyAlignment="1">
      <alignment/>
    </xf>
    <xf numFmtId="164" fontId="25" fillId="2" borderId="9" xfId="0" applyFont="1" applyFill="1" applyBorder="1" applyAlignment="1">
      <alignment/>
    </xf>
    <xf numFmtId="174" fontId="14" fillId="5" borderId="9" xfId="0" applyNumberFormat="1" applyFont="1" applyFill="1" applyBorder="1" applyAlignment="1">
      <alignment/>
    </xf>
    <xf numFmtId="167" fontId="14" fillId="5" borderId="9" xfId="0" applyNumberFormat="1" applyFont="1" applyFill="1" applyBorder="1" applyAlignment="1">
      <alignment/>
    </xf>
    <xf numFmtId="167" fontId="14" fillId="5" borderId="9" xfId="0" applyNumberFormat="1" applyFont="1" applyFill="1" applyBorder="1" applyAlignment="1">
      <alignment horizontal="right"/>
    </xf>
    <xf numFmtId="164" fontId="0" fillId="2" borderId="0" xfId="0" applyFont="1" applyFill="1" applyBorder="1" applyAlignment="1">
      <alignment horizontal="center"/>
    </xf>
    <xf numFmtId="164" fontId="14" fillId="5" borderId="9" xfId="0" applyFont="1" applyFill="1" applyBorder="1" applyAlignment="1">
      <alignment horizontal="right" vertical="top"/>
    </xf>
    <xf numFmtId="164" fontId="28" fillId="5" borderId="9" xfId="0" applyFont="1" applyFill="1" applyBorder="1" applyAlignment="1">
      <alignment vertical="top"/>
    </xf>
    <xf numFmtId="164" fontId="14" fillId="5" borderId="9" xfId="0" applyFont="1" applyFill="1" applyBorder="1" applyAlignment="1">
      <alignment horizontal="center" vertical="top"/>
    </xf>
    <xf numFmtId="164" fontId="14" fillId="5" borderId="9" xfId="0" applyFont="1" applyFill="1" applyBorder="1" applyAlignment="1">
      <alignment vertical="top"/>
    </xf>
    <xf numFmtId="164" fontId="14" fillId="5" borderId="9" xfId="0" applyFont="1" applyFill="1" applyBorder="1" applyAlignment="1">
      <alignment vertical="top" wrapText="1"/>
    </xf>
    <xf numFmtId="174" fontId="14" fillId="5" borderId="9" xfId="0" applyNumberFormat="1" applyFont="1" applyFill="1" applyBorder="1" applyAlignment="1">
      <alignment vertical="top"/>
    </xf>
    <xf numFmtId="167" fontId="14" fillId="5" borderId="9" xfId="0" applyNumberFormat="1" applyFont="1" applyFill="1" applyBorder="1" applyAlignment="1">
      <alignment vertical="top"/>
    </xf>
    <xf numFmtId="173" fontId="14" fillId="5" borderId="9" xfId="0" applyNumberFormat="1" applyFont="1" applyFill="1" applyBorder="1" applyAlignment="1">
      <alignment vertical="top"/>
    </xf>
    <xf numFmtId="167" fontId="14" fillId="5" borderId="9" xfId="0" applyNumberFormat="1" applyFont="1" applyFill="1" applyBorder="1" applyAlignment="1">
      <alignment horizontal="right" vertical="top"/>
    </xf>
    <xf numFmtId="164" fontId="0" fillId="2" borderId="0" xfId="0" applyFont="1" applyFill="1" applyBorder="1" applyAlignment="1">
      <alignment vertical="top"/>
    </xf>
    <xf numFmtId="164" fontId="14" fillId="2" borderId="0" xfId="0" applyFont="1" applyFill="1" applyBorder="1" applyAlignment="1">
      <alignment vertical="top"/>
    </xf>
    <xf numFmtId="164" fontId="14" fillId="6" borderId="9" xfId="0" applyFont="1" applyFill="1" applyBorder="1" applyAlignment="1">
      <alignment horizontal="right" vertical="top"/>
    </xf>
    <xf numFmtId="164" fontId="14" fillId="6" borderId="9" xfId="0" applyFont="1" applyFill="1" applyBorder="1" applyAlignment="1">
      <alignment horizontal="center" vertical="top"/>
    </xf>
    <xf numFmtId="164" fontId="14" fillId="6" borderId="9" xfId="0" applyFont="1" applyFill="1" applyBorder="1" applyAlignment="1">
      <alignment vertical="top"/>
    </xf>
    <xf numFmtId="164" fontId="14" fillId="6" borderId="9" xfId="0" applyFont="1" applyFill="1" applyBorder="1" applyAlignment="1">
      <alignment vertical="top" wrapText="1"/>
    </xf>
    <xf numFmtId="166" fontId="14" fillId="6" borderId="9" xfId="0" applyNumberFormat="1" applyFont="1" applyFill="1" applyBorder="1" applyAlignment="1">
      <alignment vertical="top"/>
    </xf>
    <xf numFmtId="167" fontId="14" fillId="6" borderId="9" xfId="0" applyNumberFormat="1" applyFont="1" applyFill="1" applyBorder="1" applyAlignment="1">
      <alignment vertical="top"/>
    </xf>
    <xf numFmtId="173" fontId="14" fillId="6" borderId="9" xfId="0" applyNumberFormat="1" applyFont="1" applyFill="1" applyBorder="1" applyAlignment="1">
      <alignment vertical="top"/>
    </xf>
    <xf numFmtId="167" fontId="14" fillId="6" borderId="9" xfId="0" applyNumberFormat="1" applyFont="1" applyFill="1" applyBorder="1" applyAlignment="1">
      <alignment horizontal="right" vertical="top"/>
    </xf>
    <xf numFmtId="164" fontId="17" fillId="2" borderId="0" xfId="0" applyFont="1" applyFill="1" applyBorder="1" applyAlignment="1">
      <alignment vertical="top"/>
    </xf>
    <xf numFmtId="164" fontId="29" fillId="2" borderId="0" xfId="0" applyFont="1" applyFill="1" applyBorder="1" applyAlignment="1">
      <alignment vertical="top" wrapText="1"/>
    </xf>
    <xf numFmtId="164" fontId="17" fillId="2" borderId="0" xfId="0" applyFont="1" applyFill="1" applyBorder="1" applyAlignment="1">
      <alignment horizontal="center" vertical="top"/>
    </xf>
    <xf numFmtId="167" fontId="17" fillId="2" borderId="0" xfId="0" applyNumberFormat="1" applyFont="1" applyFill="1" applyBorder="1" applyAlignment="1">
      <alignment vertical="top"/>
    </xf>
    <xf numFmtId="173" fontId="17" fillId="2" borderId="0" xfId="0" applyNumberFormat="1" applyFont="1" applyFill="1" applyBorder="1" applyAlignment="1">
      <alignment vertical="top"/>
    </xf>
    <xf numFmtId="164" fontId="17" fillId="2" borderId="0" xfId="0" applyFont="1" applyFill="1" applyBorder="1" applyAlignment="1">
      <alignment horizontal="right" vertical="top"/>
    </xf>
    <xf numFmtId="164" fontId="17" fillId="0" borderId="0" xfId="0" applyFont="1" applyBorder="1" applyAlignment="1">
      <alignment vertical="top"/>
    </xf>
    <xf numFmtId="164" fontId="30" fillId="2" borderId="0" xfId="0" applyFont="1" applyFill="1" applyBorder="1" applyAlignment="1">
      <alignment vertical="top"/>
    </xf>
    <xf numFmtId="164" fontId="30" fillId="4" borderId="0" xfId="0" applyFont="1" applyFill="1" applyBorder="1" applyAlignment="1">
      <alignment horizontal="right" vertical="top"/>
    </xf>
    <xf numFmtId="164" fontId="30" fillId="4" borderId="0" xfId="0" applyFont="1" applyFill="1" applyBorder="1" applyAlignment="1">
      <alignment horizontal="center" vertical="top"/>
    </xf>
    <xf numFmtId="164" fontId="5" fillId="4" borderId="0" xfId="0" applyFont="1" applyFill="1" applyBorder="1" applyAlignment="1">
      <alignment vertical="top"/>
    </xf>
    <xf numFmtId="164" fontId="30" fillId="4" borderId="0" xfId="0" applyFont="1" applyFill="1" applyBorder="1" applyAlignment="1">
      <alignment vertical="top"/>
    </xf>
    <xf numFmtId="164" fontId="30" fillId="4" borderId="0" xfId="0" applyFont="1" applyFill="1" applyBorder="1" applyAlignment="1">
      <alignment vertical="top" wrapText="1"/>
    </xf>
    <xf numFmtId="166" fontId="30" fillId="4" borderId="0" xfId="0" applyNumberFormat="1" applyFont="1" applyFill="1" applyBorder="1" applyAlignment="1">
      <alignment vertical="top"/>
    </xf>
    <xf numFmtId="167" fontId="30" fillId="4" borderId="0" xfId="0" applyNumberFormat="1" applyFont="1" applyFill="1" applyBorder="1" applyAlignment="1">
      <alignment vertical="top"/>
    </xf>
    <xf numFmtId="173" fontId="30" fillId="4" borderId="0" xfId="0" applyNumberFormat="1" applyFont="1" applyFill="1" applyBorder="1" applyAlignment="1">
      <alignment vertical="top"/>
    </xf>
    <xf numFmtId="167" fontId="30" fillId="4" borderId="0" xfId="0" applyNumberFormat="1" applyFont="1" applyFill="1" applyBorder="1" applyAlignment="1">
      <alignment horizontal="right" vertical="top"/>
    </xf>
    <xf numFmtId="164" fontId="9" fillId="2" borderId="6" xfId="0" applyFont="1" applyFill="1" applyBorder="1" applyAlignment="1">
      <alignment horizontal="center" vertical="top"/>
    </xf>
    <xf numFmtId="164" fontId="6" fillId="2" borderId="6" xfId="0" applyFont="1" applyFill="1" applyBorder="1" applyAlignment="1">
      <alignment horizontal="center" vertical="top"/>
    </xf>
    <xf numFmtId="164" fontId="6" fillId="2" borderId="6" xfId="0" applyFont="1" applyFill="1" applyBorder="1" applyAlignment="1">
      <alignment vertical="top"/>
    </xf>
    <xf numFmtId="164" fontId="0" fillId="2" borderId="6" xfId="0" applyFont="1" applyFill="1" applyBorder="1" applyAlignment="1">
      <alignment vertical="top" wrapText="1"/>
    </xf>
    <xf numFmtId="173" fontId="0" fillId="2" borderId="6" xfId="0" applyNumberFormat="1" applyFont="1" applyFill="1" applyBorder="1" applyAlignment="1">
      <alignment vertical="top"/>
    </xf>
    <xf numFmtId="164" fontId="0" fillId="2" borderId="6" xfId="0" applyFont="1" applyFill="1" applyBorder="1" applyAlignment="1">
      <alignment horizontal="center" vertical="top"/>
    </xf>
    <xf numFmtId="167" fontId="0" fillId="2" borderId="6" xfId="0" applyNumberFormat="1" applyFont="1" applyFill="1" applyBorder="1" applyAlignment="1">
      <alignment vertical="top"/>
    </xf>
    <xf numFmtId="170" fontId="6" fillId="2" borderId="6" xfId="0" applyNumberFormat="1" applyFont="1" applyFill="1" applyBorder="1" applyAlignment="1">
      <alignment vertical="top"/>
    </xf>
    <xf numFmtId="175" fontId="9" fillId="2" borderId="6" xfId="0" applyNumberFormat="1" applyFont="1" applyFill="1" applyBorder="1" applyAlignment="1">
      <alignment vertical="top"/>
    </xf>
    <xf numFmtId="175" fontId="0" fillId="2" borderId="6" xfId="0" applyNumberFormat="1" applyFont="1" applyFill="1" applyBorder="1" applyAlignment="1">
      <alignment vertical="top"/>
    </xf>
    <xf numFmtId="176" fontId="0" fillId="2" borderId="6" xfId="0" applyNumberFormat="1" applyFont="1" applyFill="1" applyBorder="1" applyAlignment="1">
      <alignment vertical="top"/>
    </xf>
    <xf numFmtId="169" fontId="9" fillId="2" borderId="6" xfId="0" applyNumberFormat="1" applyFont="1" applyFill="1" applyBorder="1" applyAlignment="1">
      <alignment horizontal="right" vertical="top"/>
    </xf>
    <xf numFmtId="175" fontId="9" fillId="2" borderId="6" xfId="0" applyNumberFormat="1" applyFont="1" applyFill="1" applyBorder="1" applyAlignment="1">
      <alignment horizontal="right" vertical="top"/>
    </xf>
    <xf numFmtId="177" fontId="0" fillId="2" borderId="0" xfId="0" applyNumberFormat="1" applyFont="1" applyFill="1" applyBorder="1" applyAlignment="1">
      <alignment horizontal="right" vertical="top"/>
    </xf>
    <xf numFmtId="164" fontId="31" fillId="2" borderId="0" xfId="0" applyFont="1" applyFill="1" applyBorder="1" applyAlignment="1">
      <alignment/>
    </xf>
    <xf numFmtId="173" fontId="31" fillId="2" borderId="0" xfId="0" applyNumberFormat="1" applyFont="1" applyFill="1" applyBorder="1" applyAlignment="1">
      <alignment horizontal="right"/>
    </xf>
    <xf numFmtId="164" fontId="31" fillId="2" borderId="0" xfId="0" applyFont="1" applyFill="1" applyBorder="1" applyAlignment="1">
      <alignment horizontal="center"/>
    </xf>
    <xf numFmtId="167" fontId="31" fillId="2" borderId="0" xfId="0" applyNumberFormat="1" applyFont="1" applyFill="1" applyBorder="1" applyAlignment="1">
      <alignment/>
    </xf>
    <xf numFmtId="164" fontId="31" fillId="2" borderId="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B847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s-urs.cz/"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38"/>
  <sheetViews>
    <sheetView tabSelected="1" workbookViewId="0" topLeftCell="A1">
      <selection activeCell="D10" sqref="D10"/>
    </sheetView>
  </sheetViews>
  <sheetFormatPr defaultColWidth="12.57421875" defaultRowHeight="12.75"/>
  <cols>
    <col min="1" max="1" width="1.421875" style="1" customWidth="1"/>
    <col min="2" max="11" width="12.421875" style="2" customWidth="1"/>
    <col min="12" max="12" width="15.8515625" style="2" customWidth="1"/>
    <col min="13" max="13" width="17.421875" style="2" customWidth="1"/>
    <col min="14" max="14" width="12.421875" style="2" customWidth="1"/>
    <col min="15" max="15" width="1.421875" style="2" customWidth="1"/>
    <col min="16" max="16384" width="11.7109375" style="2" customWidth="1"/>
  </cols>
  <sheetData>
    <row r="1" spans="1:15" ht="8.25" customHeight="1">
      <c r="A1" s="3"/>
      <c r="B1" s="4"/>
      <c r="C1" s="4"/>
      <c r="D1" s="4"/>
      <c r="E1" s="4"/>
      <c r="F1" s="4"/>
      <c r="G1" s="4"/>
      <c r="H1" s="4"/>
      <c r="I1" s="4"/>
      <c r="J1" s="4"/>
      <c r="K1" s="4"/>
      <c r="L1" s="4"/>
      <c r="M1" s="4"/>
      <c r="N1" s="4"/>
      <c r="O1" s="5"/>
    </row>
    <row r="2" spans="1:15" ht="24" customHeight="1">
      <c r="A2" s="6"/>
      <c r="B2" s="5" t="s">
        <v>0</v>
      </c>
      <c r="C2" s="5"/>
      <c r="D2" s="5"/>
      <c r="E2" s="5"/>
      <c r="F2" s="5"/>
      <c r="G2" s="5"/>
      <c r="H2" s="5"/>
      <c r="I2" s="5"/>
      <c r="J2" s="5"/>
      <c r="K2" s="5"/>
      <c r="L2" s="5"/>
      <c r="M2" s="5"/>
      <c r="N2" s="5"/>
      <c r="O2" s="7"/>
    </row>
    <row r="3" spans="1:15" ht="27" customHeight="1">
      <c r="A3" s="6"/>
      <c r="B3" s="5"/>
      <c r="C3" s="5"/>
      <c r="D3" s="5"/>
      <c r="E3" s="5"/>
      <c r="F3" s="5"/>
      <c r="G3" s="5"/>
      <c r="H3" s="5"/>
      <c r="I3" s="5"/>
      <c r="J3" s="5"/>
      <c r="K3" s="5"/>
      <c r="L3" s="5"/>
      <c r="M3" s="5"/>
      <c r="N3" s="5"/>
      <c r="O3" s="7"/>
    </row>
    <row r="4" spans="1:15" ht="24" customHeight="1">
      <c r="A4" s="6"/>
      <c r="B4" s="8" t="s">
        <v>1</v>
      </c>
      <c r="C4" s="9" t="s">
        <v>2</v>
      </c>
      <c r="D4" s="9"/>
      <c r="E4" s="9"/>
      <c r="F4" s="9"/>
      <c r="G4" s="9"/>
      <c r="H4" s="9"/>
      <c r="I4" s="10" t="s">
        <v>3</v>
      </c>
      <c r="J4" s="11"/>
      <c r="K4" s="11"/>
      <c r="L4" s="11"/>
      <c r="M4" s="11"/>
      <c r="N4" s="11"/>
      <c r="O4" s="12"/>
    </row>
    <row r="5" spans="1:15" ht="23.25" customHeight="1">
      <c r="A5" s="6"/>
      <c r="B5" s="13" t="s">
        <v>4</v>
      </c>
      <c r="C5" s="14"/>
      <c r="D5" s="15"/>
      <c r="E5" s="15"/>
      <c r="F5" s="16"/>
      <c r="G5" s="17"/>
      <c r="H5" s="17"/>
      <c r="I5" s="17"/>
      <c r="J5" s="17"/>
      <c r="K5" s="17"/>
      <c r="L5" s="17"/>
      <c r="M5" s="17"/>
      <c r="N5" s="17"/>
      <c r="O5" s="18"/>
    </row>
    <row r="6" spans="1:15" ht="15" customHeight="1">
      <c r="A6" s="6"/>
      <c r="B6" s="19" t="s">
        <v>5</v>
      </c>
      <c r="C6" s="19"/>
      <c r="D6" s="20" t="s">
        <v>6</v>
      </c>
      <c r="E6" s="20"/>
      <c r="F6" s="19" t="s">
        <v>7</v>
      </c>
      <c r="G6" s="19" t="s">
        <v>8</v>
      </c>
      <c r="H6" s="19"/>
      <c r="I6" s="19"/>
      <c r="J6" s="19"/>
      <c r="K6" s="19"/>
      <c r="L6" s="19"/>
      <c r="M6" s="19"/>
      <c r="N6" s="19"/>
      <c r="O6" s="18"/>
    </row>
    <row r="7" spans="1:15" ht="15" customHeight="1">
      <c r="A7" s="6"/>
      <c r="B7" s="19" t="s">
        <v>9</v>
      </c>
      <c r="C7" s="19"/>
      <c r="D7" s="20"/>
      <c r="E7" s="20"/>
      <c r="F7" s="19" t="s">
        <v>10</v>
      </c>
      <c r="G7" s="19" t="s">
        <v>11</v>
      </c>
      <c r="H7" s="19"/>
      <c r="I7" s="19"/>
      <c r="J7" s="19"/>
      <c r="K7" s="19"/>
      <c r="L7" s="19"/>
      <c r="M7" s="19"/>
      <c r="N7" s="19"/>
      <c r="O7" s="18"/>
    </row>
    <row r="8" spans="1:15" ht="15" customHeight="1">
      <c r="A8" s="6"/>
      <c r="B8" s="19" t="s">
        <v>12</v>
      </c>
      <c r="C8" s="19"/>
      <c r="D8" s="20" t="s">
        <v>13</v>
      </c>
      <c r="E8" s="20"/>
      <c r="F8" s="19" t="s">
        <v>14</v>
      </c>
      <c r="G8" s="21"/>
      <c r="H8" s="21"/>
      <c r="I8" s="21"/>
      <c r="J8" s="21"/>
      <c r="K8" s="21"/>
      <c r="L8" s="21"/>
      <c r="M8" s="21"/>
      <c r="N8" s="21"/>
      <c r="O8" s="18"/>
    </row>
    <row r="9" spans="1:15" ht="15" customHeight="1">
      <c r="A9" s="6"/>
      <c r="B9" s="19" t="s">
        <v>15</v>
      </c>
      <c r="C9" s="19"/>
      <c r="D9" s="20"/>
      <c r="E9" s="20"/>
      <c r="F9" s="19" t="s">
        <v>16</v>
      </c>
      <c r="G9" s="21" t="s">
        <v>17</v>
      </c>
      <c r="H9" s="21"/>
      <c r="I9" s="21"/>
      <c r="J9" s="21"/>
      <c r="K9" s="21"/>
      <c r="L9" s="21"/>
      <c r="M9" s="21"/>
      <c r="N9" s="21"/>
      <c r="O9" s="18"/>
    </row>
    <row r="10" spans="1:15" ht="15" customHeight="1">
      <c r="A10" s="6"/>
      <c r="B10" s="19" t="s">
        <v>18</v>
      </c>
      <c r="C10" s="19"/>
      <c r="D10" s="19"/>
      <c r="E10" s="19"/>
      <c r="F10" s="19" t="s">
        <v>19</v>
      </c>
      <c r="G10" s="21" t="s">
        <v>20</v>
      </c>
      <c r="H10" s="21"/>
      <c r="I10" s="21"/>
      <c r="J10" s="21"/>
      <c r="K10" s="21"/>
      <c r="L10" s="21"/>
      <c r="M10" s="21"/>
      <c r="N10" s="21"/>
      <c r="O10" s="18"/>
    </row>
    <row r="11" spans="1:15" ht="15" customHeight="1">
      <c r="A11" s="6"/>
      <c r="B11" s="19" t="s">
        <v>21</v>
      </c>
      <c r="C11" s="19"/>
      <c r="D11" s="22" t="s">
        <v>22</v>
      </c>
      <c r="E11" s="22"/>
      <c r="F11" s="19"/>
      <c r="G11" s="19" t="s">
        <v>23</v>
      </c>
      <c r="H11" s="19"/>
      <c r="I11" s="19"/>
      <c r="J11" s="19"/>
      <c r="K11" s="19"/>
      <c r="L11" s="19"/>
      <c r="M11" s="19"/>
      <c r="N11" s="19"/>
      <c r="O11" s="18"/>
    </row>
    <row r="12" spans="1:15" ht="15" customHeight="1">
      <c r="A12" s="6"/>
      <c r="B12" s="23" t="s">
        <v>24</v>
      </c>
      <c r="C12" s="23"/>
      <c r="D12" s="23" t="s">
        <v>25</v>
      </c>
      <c r="E12" s="23"/>
      <c r="F12" s="19" t="s">
        <v>26</v>
      </c>
      <c r="G12" s="19" t="s">
        <v>27</v>
      </c>
      <c r="H12" s="19"/>
      <c r="I12" s="19"/>
      <c r="J12" s="19"/>
      <c r="K12" s="19"/>
      <c r="L12" s="19"/>
      <c r="M12" s="19"/>
      <c r="N12" s="19"/>
      <c r="O12" s="18"/>
    </row>
    <row r="13" spans="1:15" ht="15" customHeight="1">
      <c r="A13" s="6"/>
      <c r="B13" s="24" t="s">
        <v>28</v>
      </c>
      <c r="C13" s="24"/>
      <c r="D13" s="24"/>
      <c r="E13" s="24"/>
      <c r="F13" s="24"/>
      <c r="G13" s="25" t="s">
        <v>29</v>
      </c>
      <c r="H13" s="25"/>
      <c r="I13" s="25"/>
      <c r="J13" s="25"/>
      <c r="K13" s="25"/>
      <c r="L13" s="26" t="s">
        <v>30</v>
      </c>
      <c r="M13" s="26"/>
      <c r="N13" s="26"/>
      <c r="O13" s="18"/>
    </row>
    <row r="14" spans="1:15" ht="15" customHeight="1">
      <c r="A14" s="6"/>
      <c r="B14" s="27" t="s">
        <v>31</v>
      </c>
      <c r="C14" s="28" t="s">
        <v>32</v>
      </c>
      <c r="D14" s="28" t="s">
        <v>33</v>
      </c>
      <c r="E14" s="29" t="s">
        <v>34</v>
      </c>
      <c r="F14" s="30" t="s">
        <v>35</v>
      </c>
      <c r="G14" s="31" t="s">
        <v>36</v>
      </c>
      <c r="H14" s="31"/>
      <c r="I14" s="31"/>
      <c r="J14" s="32" t="s">
        <v>37</v>
      </c>
      <c r="K14" s="33" t="s">
        <v>38</v>
      </c>
      <c r="L14" s="18"/>
      <c r="M14" s="3"/>
      <c r="N14" s="3"/>
      <c r="O14" s="18"/>
    </row>
    <row r="15" spans="1:15" ht="15" customHeight="1">
      <c r="A15" s="6"/>
      <c r="B15" s="34" t="s">
        <v>39</v>
      </c>
      <c r="C15" s="35">
        <f>SUMIF(Rozpočet!F9:F220,B15,Rozpočet!L9:L220)</f>
        <v>0</v>
      </c>
      <c r="D15" s="35">
        <f>SUMIF(Rozpočet!F9:F220,B15,Rozpočet!M9:M220)</f>
        <v>0</v>
      </c>
      <c r="E15" s="36">
        <f>SUMIF(Rozpočet!F9:F220,B15,Rozpočet!N9:N220)</f>
        <v>0</v>
      </c>
      <c r="F15" s="37">
        <f>SUMIF(Rozpočet!F9:F220,B15,Rozpočet!O9:O220)</f>
        <v>0</v>
      </c>
      <c r="G15" s="38"/>
      <c r="H15" s="38"/>
      <c r="I15" s="38"/>
      <c r="J15" s="39"/>
      <c r="K15" s="40"/>
      <c r="L15" s="18"/>
      <c r="M15" s="3"/>
      <c r="N15" s="3"/>
      <c r="O15" s="18"/>
    </row>
    <row r="16" spans="1:15" ht="15" customHeight="1">
      <c r="A16" s="6"/>
      <c r="B16" s="34" t="s">
        <v>40</v>
      </c>
      <c r="C16" s="35">
        <f>SUMIF(Rozpočet!F9:F220,B16,Rozpočet!L9:L220)</f>
        <v>0</v>
      </c>
      <c r="D16" s="35">
        <f>SUMIF(Rozpočet!F9:F220,B16,Rozpočet!M9:M220)</f>
        <v>0</v>
      </c>
      <c r="E16" s="36">
        <f>SUMIF(Rozpočet!F9:F220,B16,Rozpočet!N9:N220)</f>
        <v>0</v>
      </c>
      <c r="F16" s="37">
        <f>SUMIF(Rozpočet!F9:F220,B16,Rozpočet!O9:O220)</f>
        <v>0</v>
      </c>
      <c r="G16" s="38"/>
      <c r="H16" s="38"/>
      <c r="I16" s="38"/>
      <c r="J16" s="39"/>
      <c r="K16" s="40"/>
      <c r="L16" s="18"/>
      <c r="M16" s="3"/>
      <c r="N16" s="3"/>
      <c r="O16" s="18"/>
    </row>
    <row r="17" spans="1:15" ht="15" customHeight="1">
      <c r="A17" s="6"/>
      <c r="B17" s="34" t="s">
        <v>41</v>
      </c>
      <c r="C17" s="35">
        <f>SUMIF(Rozpočet!F9:F220,B17,Rozpočet!L9:L220)</f>
        <v>0</v>
      </c>
      <c r="D17" s="35">
        <f>SUMIF(Rozpočet!F9:F220,B17,Rozpočet!M9:M220)</f>
        <v>0</v>
      </c>
      <c r="E17" s="36">
        <f>SUMIF(Rozpočet!F9:F220,B17,Rozpočet!N9:N220)</f>
        <v>0</v>
      </c>
      <c r="F17" s="37">
        <f>SUMIF(Rozpočet!F9:F220,B17,Rozpočet!O9:O220)</f>
        <v>0</v>
      </c>
      <c r="G17" s="38"/>
      <c r="H17" s="38"/>
      <c r="I17" s="38"/>
      <c r="J17" s="39"/>
      <c r="K17" s="40"/>
      <c r="L17" s="18"/>
      <c r="M17" s="3"/>
      <c r="N17" s="3"/>
      <c r="O17" s="18"/>
    </row>
    <row r="18" spans="1:15" ht="15" customHeight="1">
      <c r="A18" s="6"/>
      <c r="B18" s="34" t="s">
        <v>42</v>
      </c>
      <c r="C18" s="35">
        <f>SUMIF(Rozpočet!F9:F220,B18,Rozpočet!L9:L220)</f>
        <v>0</v>
      </c>
      <c r="D18" s="35">
        <f>SUMIF(Rozpočet!F9:F220,B18,Rozpočet!M9:M220)</f>
        <v>0</v>
      </c>
      <c r="E18" s="36">
        <f>SUMIF(Rozpočet!F9:F220,B18,Rozpočet!N9:N220)</f>
        <v>0</v>
      </c>
      <c r="F18" s="37">
        <f>SUMIF(Rozpočet!F9:F220,B18,Rozpočet!O9:O220)</f>
        <v>0</v>
      </c>
      <c r="G18" s="38"/>
      <c r="H18" s="38"/>
      <c r="I18" s="38"/>
      <c r="J18" s="39"/>
      <c r="K18" s="40"/>
      <c r="L18" s="18"/>
      <c r="M18" s="3"/>
      <c r="N18" s="3"/>
      <c r="O18" s="18"/>
    </row>
    <row r="19" spans="1:15" ht="15" customHeight="1">
      <c r="A19" s="6"/>
      <c r="B19" s="34" t="s">
        <v>43</v>
      </c>
      <c r="C19" s="35">
        <f>Rozpočet!L7-SUM(C15:C18)</f>
        <v>0</v>
      </c>
      <c r="D19" s="35">
        <f>Rozpočet!M7-SUM(D15:D18)</f>
        <v>0</v>
      </c>
      <c r="E19" s="36">
        <f>Rozpočet!N7-SUM(E15:E18)</f>
        <v>0</v>
      </c>
      <c r="F19" s="37">
        <f>Rozpočet!O7-SUM(F15:F18)</f>
        <v>0</v>
      </c>
      <c r="G19" s="38"/>
      <c r="H19" s="38"/>
      <c r="I19" s="38"/>
      <c r="J19" s="39"/>
      <c r="K19" s="40"/>
      <c r="L19" s="41" t="s">
        <v>44</v>
      </c>
      <c r="M19" s="3"/>
      <c r="N19" s="3"/>
      <c r="O19" s="18"/>
    </row>
    <row r="20" spans="1:15" ht="15" customHeight="1">
      <c r="A20" s="6"/>
      <c r="B20" s="42" t="s">
        <v>45</v>
      </c>
      <c r="C20" s="43">
        <f>SUM(C15:C19)</f>
        <v>0</v>
      </c>
      <c r="D20" s="43">
        <f>SUM(D15:D19)</f>
        <v>0</v>
      </c>
      <c r="E20" s="44">
        <f>SUM(E15:E19)</f>
        <v>0</v>
      </c>
      <c r="F20" s="45">
        <f>SUM(F15:F19)</f>
        <v>0</v>
      </c>
      <c r="G20" s="38"/>
      <c r="H20" s="38"/>
      <c r="I20" s="38"/>
      <c r="J20" s="39"/>
      <c r="K20" s="40"/>
      <c r="L20" s="18"/>
      <c r="M20" s="46"/>
      <c r="N20" s="46"/>
      <c r="O20" s="18"/>
    </row>
    <row r="21" spans="1:15" ht="15" customHeight="1">
      <c r="A21" s="6"/>
      <c r="B21" s="47" t="s">
        <v>46</v>
      </c>
      <c r="C21" s="47"/>
      <c r="D21" s="47"/>
      <c r="E21" s="48">
        <f>SUM(C20:E20)</f>
        <v>0</v>
      </c>
      <c r="F21" s="48"/>
      <c r="G21" s="38"/>
      <c r="H21" s="38"/>
      <c r="I21" s="38"/>
      <c r="J21" s="39"/>
      <c r="K21" s="40"/>
      <c r="L21" s="26" t="s">
        <v>47</v>
      </c>
      <c r="M21" s="26"/>
      <c r="N21" s="26"/>
      <c r="O21" s="18"/>
    </row>
    <row r="22" spans="1:15" ht="15" customHeight="1">
      <c r="A22" s="6"/>
      <c r="B22" s="49" t="s">
        <v>35</v>
      </c>
      <c r="C22" s="49"/>
      <c r="D22" s="49"/>
      <c r="E22" s="50">
        <f>F20</f>
        <v>0</v>
      </c>
      <c r="F22" s="50"/>
      <c r="G22" s="38"/>
      <c r="H22" s="38"/>
      <c r="I22" s="38"/>
      <c r="J22" s="39"/>
      <c r="K22" s="40"/>
      <c r="L22" s="51"/>
      <c r="M22" s="3"/>
      <c r="N22" s="3"/>
      <c r="O22" s="18"/>
    </row>
    <row r="23" spans="1:15" ht="15" customHeight="1">
      <c r="A23" s="6"/>
      <c r="B23" s="52" t="s">
        <v>48</v>
      </c>
      <c r="C23" s="52"/>
      <c r="D23" s="52"/>
      <c r="E23" s="53">
        <f>E21+E22</f>
        <v>0</v>
      </c>
      <c r="F23" s="53"/>
      <c r="G23" s="54" t="s">
        <v>49</v>
      </c>
      <c r="H23" s="54"/>
      <c r="I23" s="54"/>
      <c r="J23" s="55">
        <f>SUM(J15:J22)</f>
        <v>0</v>
      </c>
      <c r="K23" s="55"/>
      <c r="L23" s="18"/>
      <c r="M23" s="3"/>
      <c r="N23" s="3"/>
      <c r="O23" s="18"/>
    </row>
    <row r="24" spans="1:15" ht="15" customHeight="1">
      <c r="A24" s="6"/>
      <c r="B24" s="52"/>
      <c r="C24" s="52"/>
      <c r="D24" s="52"/>
      <c r="E24" s="53"/>
      <c r="F24" s="53"/>
      <c r="G24" s="54"/>
      <c r="H24" s="54"/>
      <c r="I24" s="54"/>
      <c r="J24" s="55"/>
      <c r="K24" s="55"/>
      <c r="L24" s="18"/>
      <c r="M24" s="3"/>
      <c r="N24" s="3"/>
      <c r="O24" s="18"/>
    </row>
    <row r="25" spans="1:15" ht="15" customHeight="1">
      <c r="A25" s="6"/>
      <c r="B25" s="26" t="s">
        <v>50</v>
      </c>
      <c r="C25" s="26"/>
      <c r="D25" s="26"/>
      <c r="E25" s="26"/>
      <c r="F25" s="26"/>
      <c r="G25" s="56" t="s">
        <v>51</v>
      </c>
      <c r="H25" s="56"/>
      <c r="I25" s="56"/>
      <c r="J25" s="56"/>
      <c r="K25" s="56"/>
      <c r="L25" s="18"/>
      <c r="M25" s="3"/>
      <c r="N25" s="3"/>
      <c r="O25" s="18"/>
    </row>
    <row r="26" spans="1:15" ht="15" customHeight="1">
      <c r="A26" s="6"/>
      <c r="B26" s="42" t="s">
        <v>52</v>
      </c>
      <c r="C26" s="57" t="s">
        <v>53</v>
      </c>
      <c r="D26" s="57"/>
      <c r="E26" s="58" t="s">
        <v>54</v>
      </c>
      <c r="F26" s="58"/>
      <c r="G26" s="31"/>
      <c r="H26" s="31" t="s">
        <v>55</v>
      </c>
      <c r="I26" s="31"/>
      <c r="J26" s="59" t="s">
        <v>54</v>
      </c>
      <c r="K26" s="59"/>
      <c r="L26" s="18"/>
      <c r="M26" s="3"/>
      <c r="N26" s="3"/>
      <c r="O26" s="18"/>
    </row>
    <row r="27" spans="1:15" ht="15" customHeight="1">
      <c r="A27" s="6"/>
      <c r="B27" s="60">
        <v>21</v>
      </c>
      <c r="C27" s="61">
        <f>SUMIF(Rozpočet!S9:S220,B27,Rozpočet!K9:K220)+H27</f>
        <v>0</v>
      </c>
      <c r="D27" s="61"/>
      <c r="E27" s="62">
        <f aca="true" t="shared" si="0" ref="E27:E29">C27/100*B27</f>
        <v>0</v>
      </c>
      <c r="F27" s="62"/>
      <c r="G27" s="63"/>
      <c r="H27" s="64">
        <f>SUMIF(K15:K22,B27,J15:J22)</f>
        <v>0</v>
      </c>
      <c r="I27" s="64"/>
      <c r="J27" s="65">
        <f aca="true" t="shared" si="1" ref="J27:J29">H27*B27/100</f>
        <v>0</v>
      </c>
      <c r="K27" s="65"/>
      <c r="L27" s="41" t="s">
        <v>44</v>
      </c>
      <c r="M27" s="3"/>
      <c r="N27" s="3"/>
      <c r="O27" s="18"/>
    </row>
    <row r="28" spans="1:15" ht="15" customHeight="1">
      <c r="A28" s="6"/>
      <c r="B28" s="60">
        <v>15</v>
      </c>
      <c r="C28" s="61">
        <f>SUMIF(Rozpočet!S9:S220,B28,Rozpočet!K9:K220)+H28</f>
        <v>0</v>
      </c>
      <c r="D28" s="61"/>
      <c r="E28" s="62">
        <f t="shared" si="0"/>
        <v>0</v>
      </c>
      <c r="F28" s="62"/>
      <c r="G28" s="63"/>
      <c r="H28" s="65">
        <f>SUMIF(K15:K22,B28,J15:J22)</f>
        <v>0</v>
      </c>
      <c r="I28" s="65"/>
      <c r="J28" s="65">
        <f t="shared" si="1"/>
        <v>0</v>
      </c>
      <c r="K28" s="65"/>
      <c r="L28" s="18"/>
      <c r="M28" s="3"/>
      <c r="N28" s="3"/>
      <c r="O28" s="18"/>
    </row>
    <row r="29" spans="1:15" ht="15" customHeight="1">
      <c r="A29" s="6"/>
      <c r="B29" s="60">
        <v>0</v>
      </c>
      <c r="C29" s="61">
        <f>(E23+J23)-(C27+C28)</f>
        <v>0</v>
      </c>
      <c r="D29" s="61"/>
      <c r="E29" s="62">
        <f t="shared" si="0"/>
        <v>0</v>
      </c>
      <c r="F29" s="62"/>
      <c r="G29" s="63"/>
      <c r="H29" s="65">
        <f>J23-(H27+H28)</f>
        <v>0</v>
      </c>
      <c r="I29" s="65"/>
      <c r="J29" s="65">
        <f t="shared" si="1"/>
        <v>0</v>
      </c>
      <c r="K29" s="65"/>
      <c r="L29" s="26" t="s">
        <v>56</v>
      </c>
      <c r="M29" s="26"/>
      <c r="N29" s="26"/>
      <c r="O29" s="18"/>
    </row>
    <row r="30" spans="1:15" ht="15" customHeight="1">
      <c r="A30" s="6"/>
      <c r="B30" s="66"/>
      <c r="C30" s="67">
        <f>ROUNDUP(C27+C28+C29,1)</f>
        <v>0</v>
      </c>
      <c r="D30" s="67"/>
      <c r="E30" s="68">
        <f>ROUNDUP(E27+E28+E29,1)</f>
        <v>0</v>
      </c>
      <c r="F30" s="68"/>
      <c r="G30" s="69"/>
      <c r="H30" s="69"/>
      <c r="I30" s="69"/>
      <c r="J30" s="70">
        <f>J27+J28+J29</f>
        <v>0</v>
      </c>
      <c r="K30" s="70"/>
      <c r="L30" s="18"/>
      <c r="M30" s="3"/>
      <c r="N30" s="3"/>
      <c r="O30" s="18"/>
    </row>
    <row r="31" spans="1:15" ht="15" customHeight="1">
      <c r="A31" s="6"/>
      <c r="B31" s="66"/>
      <c r="C31" s="67"/>
      <c r="D31" s="67"/>
      <c r="E31" s="68"/>
      <c r="F31" s="68"/>
      <c r="G31" s="69"/>
      <c r="H31" s="69"/>
      <c r="I31" s="69"/>
      <c r="J31" s="70"/>
      <c r="K31" s="70"/>
      <c r="L31" s="18"/>
      <c r="M31" s="3"/>
      <c r="N31" s="3"/>
      <c r="O31" s="18"/>
    </row>
    <row r="32" spans="1:15" ht="15" customHeight="1">
      <c r="A32" s="6"/>
      <c r="B32" s="71" t="s">
        <v>57</v>
      </c>
      <c r="C32" s="71"/>
      <c r="D32" s="71"/>
      <c r="E32" s="71"/>
      <c r="F32" s="71"/>
      <c r="G32" s="72" t="s">
        <v>58</v>
      </c>
      <c r="H32" s="72"/>
      <c r="I32" s="72"/>
      <c r="J32" s="72"/>
      <c r="K32" s="72"/>
      <c r="L32" s="3"/>
      <c r="M32" s="3"/>
      <c r="N32" s="3"/>
      <c r="O32" s="18"/>
    </row>
    <row r="33" spans="1:15" ht="15" customHeight="1">
      <c r="A33" s="6"/>
      <c r="B33" s="73">
        <f>C30+E30</f>
        <v>0</v>
      </c>
      <c r="C33" s="73"/>
      <c r="D33" s="73"/>
      <c r="E33" s="73"/>
      <c r="F33" s="73"/>
      <c r="G33" s="74" t="s">
        <v>59</v>
      </c>
      <c r="H33" s="74"/>
      <c r="I33" s="74"/>
      <c r="J33" s="28" t="s">
        <v>60</v>
      </c>
      <c r="K33" s="75" t="s">
        <v>61</v>
      </c>
      <c r="L33" s="3"/>
      <c r="M33" s="3"/>
      <c r="N33" s="3"/>
      <c r="O33" s="18"/>
    </row>
    <row r="34" spans="1:15" ht="15" customHeight="1">
      <c r="A34" s="6"/>
      <c r="B34" s="73"/>
      <c r="C34" s="73"/>
      <c r="D34" s="73"/>
      <c r="E34" s="73"/>
      <c r="F34" s="73"/>
      <c r="G34" s="22"/>
      <c r="H34" s="22"/>
      <c r="I34" s="22"/>
      <c r="J34" s="19"/>
      <c r="K34" s="76">
        <f>IF(J34&gt;0,E23/J34,"")</f>
        <v>0</v>
      </c>
      <c r="L34" s="3"/>
      <c r="M34" s="3"/>
      <c r="N34" s="3"/>
      <c r="O34" s="18"/>
    </row>
    <row r="35" spans="1:15" ht="15" customHeight="1">
      <c r="A35" s="6"/>
      <c r="B35" s="73"/>
      <c r="C35" s="73"/>
      <c r="D35" s="73"/>
      <c r="E35" s="73"/>
      <c r="F35" s="73"/>
      <c r="G35" s="22"/>
      <c r="H35" s="22"/>
      <c r="I35" s="22"/>
      <c r="J35" s="19"/>
      <c r="K35" s="76">
        <f>IF(J35&gt;0,E23/J35,"")</f>
        <v>0</v>
      </c>
      <c r="L35" s="3"/>
      <c r="M35" s="3"/>
      <c r="N35" s="3"/>
      <c r="O35" s="18"/>
    </row>
    <row r="36" spans="1:15" ht="15" customHeight="1">
      <c r="A36" s="6"/>
      <c r="B36" s="73"/>
      <c r="C36" s="73"/>
      <c r="D36" s="73"/>
      <c r="E36" s="73"/>
      <c r="F36" s="73"/>
      <c r="G36" s="22"/>
      <c r="H36" s="22"/>
      <c r="I36" s="22"/>
      <c r="J36" s="19"/>
      <c r="K36" s="76">
        <f>IF(J36&gt;0,E23/J36,"")</f>
        <v>0</v>
      </c>
      <c r="L36" s="3"/>
      <c r="M36" s="3"/>
      <c r="N36" s="3"/>
      <c r="O36" s="18"/>
    </row>
    <row r="37" spans="1:15" ht="7.5" customHeight="1">
      <c r="A37" s="3"/>
      <c r="B37" s="77"/>
      <c r="C37" s="77"/>
      <c r="D37" s="77"/>
      <c r="E37" s="77"/>
      <c r="F37" s="77"/>
      <c r="G37" s="78"/>
      <c r="H37" s="78"/>
      <c r="I37" s="78"/>
      <c r="J37" s="78"/>
      <c r="K37" s="78"/>
      <c r="L37" s="77"/>
      <c r="M37" s="77"/>
      <c r="N37" s="77"/>
      <c r="O37" s="3"/>
    </row>
    <row r="38" spans="1:15" ht="12.75">
      <c r="A38" s="3"/>
      <c r="B38" s="79"/>
      <c r="C38" s="79"/>
      <c r="D38" s="79"/>
      <c r="E38" s="79"/>
      <c r="F38" s="79"/>
      <c r="G38" s="79"/>
      <c r="H38" s="79"/>
      <c r="I38" s="79"/>
      <c r="J38" s="79"/>
      <c r="K38" s="79"/>
      <c r="L38" s="79"/>
      <c r="M38" s="79"/>
      <c r="N38" s="79"/>
      <c r="O38" s="3"/>
    </row>
  </sheetData>
  <sheetProtection selectLockedCells="1" selectUnlockedCells="1"/>
  <mergeCells count="79">
    <mergeCell ref="B2:N3"/>
    <mergeCell ref="C4:H4"/>
    <mergeCell ref="J4:N4"/>
    <mergeCell ref="D5:E5"/>
    <mergeCell ref="G5:N5"/>
    <mergeCell ref="B6:C6"/>
    <mergeCell ref="D6:E6"/>
    <mergeCell ref="G6:N6"/>
    <mergeCell ref="B7:C7"/>
    <mergeCell ref="D7:E7"/>
    <mergeCell ref="G7:N7"/>
    <mergeCell ref="B8:C8"/>
    <mergeCell ref="D8:E8"/>
    <mergeCell ref="G8:N8"/>
    <mergeCell ref="B9:C9"/>
    <mergeCell ref="D9:E9"/>
    <mergeCell ref="G9:N9"/>
    <mergeCell ref="B10:C10"/>
    <mergeCell ref="D10:E10"/>
    <mergeCell ref="G10:N10"/>
    <mergeCell ref="B11:C11"/>
    <mergeCell ref="D11:E11"/>
    <mergeCell ref="G11:N11"/>
    <mergeCell ref="B12:C12"/>
    <mergeCell ref="D12:E12"/>
    <mergeCell ref="G12:N12"/>
    <mergeCell ref="B13:F13"/>
    <mergeCell ref="G13:K13"/>
    <mergeCell ref="L13:N13"/>
    <mergeCell ref="G14:I14"/>
    <mergeCell ref="G15:I15"/>
    <mergeCell ref="G16:I16"/>
    <mergeCell ref="G17:I17"/>
    <mergeCell ref="G18:I18"/>
    <mergeCell ref="G19:I19"/>
    <mergeCell ref="G20:I20"/>
    <mergeCell ref="B21:D21"/>
    <mergeCell ref="E21:F21"/>
    <mergeCell ref="G21:I21"/>
    <mergeCell ref="L21:N21"/>
    <mergeCell ref="B22:D22"/>
    <mergeCell ref="E22:F22"/>
    <mergeCell ref="G22:I22"/>
    <mergeCell ref="B23:D24"/>
    <mergeCell ref="E23:F24"/>
    <mergeCell ref="G23:I24"/>
    <mergeCell ref="J23:K24"/>
    <mergeCell ref="B25:F25"/>
    <mergeCell ref="G25:K25"/>
    <mergeCell ref="C26:D26"/>
    <mergeCell ref="E26:F26"/>
    <mergeCell ref="H26:I26"/>
    <mergeCell ref="J26:K26"/>
    <mergeCell ref="C27:D27"/>
    <mergeCell ref="E27:F27"/>
    <mergeCell ref="H27:I27"/>
    <mergeCell ref="J27:K27"/>
    <mergeCell ref="C28:D28"/>
    <mergeCell ref="E28:F28"/>
    <mergeCell ref="H28:I28"/>
    <mergeCell ref="J28:K28"/>
    <mergeCell ref="C29:D29"/>
    <mergeCell ref="E29:F29"/>
    <mergeCell ref="H29:I29"/>
    <mergeCell ref="J29:K29"/>
    <mergeCell ref="L29:N29"/>
    <mergeCell ref="B30:B31"/>
    <mergeCell ref="C30:D31"/>
    <mergeCell ref="E30:F31"/>
    <mergeCell ref="G30:I31"/>
    <mergeCell ref="J30:K31"/>
    <mergeCell ref="B32:F32"/>
    <mergeCell ref="G32:K32"/>
    <mergeCell ref="B33:F36"/>
    <mergeCell ref="G33:I33"/>
    <mergeCell ref="G34:I34"/>
    <mergeCell ref="G35:I35"/>
    <mergeCell ref="G36:I36"/>
    <mergeCell ref="B38:N38"/>
  </mergeCells>
  <conditionalFormatting sqref="C27:F29">
    <cfRule type="cellIs" priority="1" dxfId="0" operator="equal" stopIfTrue="1">
      <formula>0</formula>
    </cfRule>
  </conditionalFormatting>
  <hyperlinks>
    <hyperlink ref="G12" r:id="rId1" display="www.cs-urs.cz"/>
  </hyperlinks>
  <printOptions/>
  <pageMargins left="0.7875" right="0.7875" top="0.39375" bottom="0.7888888888888889" header="0.5118055555555555" footer="0.09861111111111111"/>
  <pageSetup firstPageNumber="1" useFirstPageNumber="1" horizontalDpi="300" verticalDpi="300" orientation="landscape" paperSize="9" scale="75"/>
  <headerFooter alignWithMargins="0">
    <oddFooter>&amp;L&amp;"Times New Roman,obyčejné"&amp;12ST Systém - www.softtrio.cz</oddFooter>
  </headerFooter>
</worksheet>
</file>

<file path=xl/worksheets/sheet2.xml><?xml version="1.0" encoding="utf-8"?>
<worksheet xmlns="http://schemas.openxmlformats.org/spreadsheetml/2006/main" xmlns:r="http://schemas.openxmlformats.org/officeDocument/2006/relationships">
  <dimension ref="A1:IV219"/>
  <sheetViews>
    <sheetView workbookViewId="0" topLeftCell="A1">
      <pane xSplit="6" ySplit="8" topLeftCell="G9" activePane="bottomRight" state="frozen"/>
      <selection pane="topLeft" activeCell="A1" sqref="A1"/>
      <selection pane="topRight" activeCell="G1" sqref="G1"/>
      <selection pane="bottomLeft" activeCell="A9" sqref="A9"/>
      <selection pane="bottomRight" activeCell="G7" sqref="G7"/>
    </sheetView>
  </sheetViews>
  <sheetFormatPr defaultColWidth="12.57421875" defaultRowHeight="12.75" outlineLevelRow="3"/>
  <cols>
    <col min="1" max="1" width="1.7109375" style="1" customWidth="1"/>
    <col min="2" max="2" width="6.00390625" style="2" customWidth="1"/>
    <col min="3" max="3" width="5.7109375" style="2" customWidth="1"/>
    <col min="4" max="4" width="3.140625" style="2" customWidth="1"/>
    <col min="5" max="5" width="3.57421875" style="2" customWidth="1"/>
    <col min="6" max="6" width="13.140625" style="2" customWidth="1"/>
    <col min="7" max="7" width="61.8515625" style="2" customWidth="1"/>
    <col min="8" max="8" width="11.57421875" style="2" customWidth="1"/>
    <col min="9" max="9" width="8.140625" style="80" customWidth="1"/>
    <col min="10" max="10" width="11.7109375" style="2" customWidth="1"/>
    <col min="11" max="11" width="15.421875" style="2" customWidth="1"/>
    <col min="12" max="12" width="11.7109375" style="81" customWidth="1"/>
    <col min="13" max="15" width="11.57421875" style="81" customWidth="1"/>
    <col min="16" max="16" width="11.140625" style="82" customWidth="1"/>
    <col min="17" max="18" width="0" style="2" hidden="1" customWidth="1"/>
    <col min="19" max="19" width="11.7109375" style="83" customWidth="1"/>
    <col min="20" max="20" width="0" style="83" hidden="1" customWidth="1"/>
    <col min="21" max="21" width="1.7109375" style="2" customWidth="1"/>
    <col min="22" max="242" width="11.57421875" style="2" customWidth="1"/>
    <col min="243" max="16384" width="11.57421875" style="0" customWidth="1"/>
  </cols>
  <sheetData>
    <row r="1" spans="1:256" s="88" customFormat="1" ht="12.75" customHeight="1" hidden="1">
      <c r="A1" s="84" t="s">
        <v>62</v>
      </c>
      <c r="B1" s="85" t="s">
        <v>63</v>
      </c>
      <c r="C1" s="85" t="s">
        <v>64</v>
      </c>
      <c r="D1" s="85" t="s">
        <v>65</v>
      </c>
      <c r="E1" s="85" t="s">
        <v>66</v>
      </c>
      <c r="F1" s="85" t="s">
        <v>67</v>
      </c>
      <c r="G1" s="85" t="s">
        <v>68</v>
      </c>
      <c r="H1" s="85" t="s">
        <v>69</v>
      </c>
      <c r="I1" s="85" t="s">
        <v>70</v>
      </c>
      <c r="J1" s="85" t="s">
        <v>71</v>
      </c>
      <c r="K1" s="85" t="s">
        <v>72</v>
      </c>
      <c r="L1" s="86" t="s">
        <v>32</v>
      </c>
      <c r="M1" s="86" t="s">
        <v>33</v>
      </c>
      <c r="N1" s="86" t="s">
        <v>34</v>
      </c>
      <c r="O1" s="86" t="s">
        <v>35</v>
      </c>
      <c r="P1" s="87" t="s">
        <v>73</v>
      </c>
      <c r="Q1" s="85" t="s">
        <v>74</v>
      </c>
      <c r="R1" s="85" t="s">
        <v>75</v>
      </c>
      <c r="S1" s="85" t="s">
        <v>76</v>
      </c>
      <c r="T1" s="85"/>
      <c r="II1"/>
      <c r="IJ1"/>
      <c r="IK1"/>
      <c r="IL1"/>
      <c r="IM1"/>
      <c r="IN1"/>
      <c r="IO1"/>
      <c r="IP1"/>
      <c r="IQ1"/>
      <c r="IR1"/>
      <c r="IS1"/>
      <c r="IT1"/>
      <c r="IU1"/>
      <c r="IV1"/>
    </row>
    <row r="2" spans="1:21" ht="29.25" customHeight="1">
      <c r="A2" s="89"/>
      <c r="B2" s="3"/>
      <c r="C2" s="3"/>
      <c r="D2" s="3"/>
      <c r="E2" s="3"/>
      <c r="F2" s="3"/>
      <c r="G2" s="90" t="s">
        <v>77</v>
      </c>
      <c r="H2" s="90"/>
      <c r="I2" s="90"/>
      <c r="J2" s="90"/>
      <c r="K2" s="90"/>
      <c r="L2" s="91"/>
      <c r="M2" s="91"/>
      <c r="N2" s="91"/>
      <c r="O2" s="91"/>
      <c r="P2" s="91"/>
      <c r="Q2" s="91"/>
      <c r="R2" s="91"/>
      <c r="S2" s="92"/>
      <c r="T2" s="92"/>
      <c r="U2" s="3"/>
    </row>
    <row r="3" spans="1:21" ht="18.75" customHeight="1">
      <c r="A3" s="3"/>
      <c r="B3" s="93" t="s">
        <v>1</v>
      </c>
      <c r="C3" s="94"/>
      <c r="D3" s="95">
        <f>KrycíList!D6</f>
        <v>0</v>
      </c>
      <c r="E3" s="95"/>
      <c r="F3" s="95"/>
      <c r="G3" s="96">
        <f>KrycíList!C4</f>
        <v>0</v>
      </c>
      <c r="H3" s="97">
        <f>KrycíList!J4</f>
        <v>0</v>
      </c>
      <c r="I3" s="97"/>
      <c r="J3" s="98"/>
      <c r="K3" s="98"/>
      <c r="L3" s="98"/>
      <c r="M3" s="98"/>
      <c r="N3" s="98"/>
      <c r="O3" s="99"/>
      <c r="P3" s="99"/>
      <c r="Q3" s="99"/>
      <c r="R3" s="99"/>
      <c r="S3" s="99"/>
      <c r="T3" s="99"/>
      <c r="U3" s="94"/>
    </row>
    <row r="4" spans="1:21" ht="14.25" customHeight="1">
      <c r="A4" s="3"/>
      <c r="B4" s="3"/>
      <c r="C4" s="3"/>
      <c r="D4" s="100">
        <f>KrycíList!C5</f>
        <v>0</v>
      </c>
      <c r="E4" s="100"/>
      <c r="F4" s="100"/>
      <c r="G4" s="101">
        <f>KrycíList!G5</f>
        <v>0</v>
      </c>
      <c r="H4" s="102">
        <f>KrycíList!D5</f>
        <v>0</v>
      </c>
      <c r="I4" s="102"/>
      <c r="J4" s="94"/>
      <c r="K4" s="103"/>
      <c r="L4" s="104"/>
      <c r="M4" s="104"/>
      <c r="N4" s="104"/>
      <c r="O4" s="104"/>
      <c r="P4" s="104"/>
      <c r="Q4" s="104"/>
      <c r="R4" s="104"/>
      <c r="S4" s="105"/>
      <c r="T4" s="105"/>
      <c r="U4" s="3"/>
    </row>
    <row r="5" spans="1:21" ht="11.25" customHeight="1">
      <c r="A5" s="3"/>
      <c r="B5" s="106"/>
      <c r="C5" s="106"/>
      <c r="D5" s="107"/>
      <c r="E5" s="107"/>
      <c r="F5" s="107"/>
      <c r="G5" s="108">
        <f>KrycíList!G12</f>
        <v>0</v>
      </c>
      <c r="H5" s="107"/>
      <c r="I5" s="107"/>
      <c r="J5" s="109"/>
      <c r="K5" s="110"/>
      <c r="L5" s="111"/>
      <c r="M5" s="111"/>
      <c r="N5" s="111"/>
      <c r="O5" s="111"/>
      <c r="P5" s="111"/>
      <c r="Q5" s="111"/>
      <c r="R5" s="111"/>
      <c r="S5" s="111"/>
      <c r="T5" s="111"/>
      <c r="U5" s="3" t="s">
        <v>78</v>
      </c>
    </row>
    <row r="6" spans="1:256" s="117" customFormat="1" ht="21.75" customHeight="1">
      <c r="A6" s="112"/>
      <c r="B6" s="113" t="s">
        <v>63</v>
      </c>
      <c r="C6" s="113" t="s">
        <v>64</v>
      </c>
      <c r="D6" s="114" t="s">
        <v>65</v>
      </c>
      <c r="E6" s="113" t="s">
        <v>79</v>
      </c>
      <c r="F6" s="113" t="s">
        <v>67</v>
      </c>
      <c r="G6" s="113" t="s">
        <v>80</v>
      </c>
      <c r="H6" s="113" t="s">
        <v>81</v>
      </c>
      <c r="I6" s="113" t="s">
        <v>70</v>
      </c>
      <c r="J6" s="113" t="s">
        <v>82</v>
      </c>
      <c r="K6" s="115" t="s">
        <v>83</v>
      </c>
      <c r="L6" s="116" t="s">
        <v>32</v>
      </c>
      <c r="M6" s="116" t="s">
        <v>33</v>
      </c>
      <c r="N6" s="116" t="s">
        <v>34</v>
      </c>
      <c r="O6" s="116" t="s">
        <v>35</v>
      </c>
      <c r="P6" s="116" t="s">
        <v>84</v>
      </c>
      <c r="Q6" s="116" t="s">
        <v>85</v>
      </c>
      <c r="R6" s="116" t="s">
        <v>86</v>
      </c>
      <c r="S6" s="116" t="s">
        <v>87</v>
      </c>
      <c r="T6" s="116" t="s">
        <v>88</v>
      </c>
      <c r="U6" s="112"/>
      <c r="II6"/>
      <c r="IJ6"/>
      <c r="IK6"/>
      <c r="IL6"/>
      <c r="IM6"/>
      <c r="IN6"/>
      <c r="IO6"/>
      <c r="IP6"/>
      <c r="IQ6"/>
      <c r="IR6"/>
      <c r="IS6"/>
      <c r="IT6"/>
      <c r="IU6"/>
      <c r="IV6"/>
    </row>
    <row r="7" spans="1:21" ht="14.25" customHeight="1">
      <c r="A7" s="3"/>
      <c r="B7" s="118"/>
      <c r="C7" s="118"/>
      <c r="D7" s="119">
        <f>KrycíList!C8</f>
        <v>0</v>
      </c>
      <c r="E7" s="119"/>
      <c r="F7" s="119"/>
      <c r="G7" s="120"/>
      <c r="H7" s="119"/>
      <c r="I7" s="119"/>
      <c r="J7" s="121"/>
      <c r="K7" s="122">
        <f>SUMIF($D9:$D221,"B",K9:K221)</f>
        <v>0</v>
      </c>
      <c r="L7" s="123">
        <f>SUMIF($D9:$D221,"B",L9:L221)</f>
        <v>0</v>
      </c>
      <c r="M7" s="123">
        <f>SUMIF($D9:$D221,"B",M9:M221)</f>
        <v>0</v>
      </c>
      <c r="N7" s="123">
        <f>SUMIF($D9:$D221,"B",N9:N221)</f>
        <v>0</v>
      </c>
      <c r="O7" s="123">
        <f>SUMIF($D9:$D221,"B",O9:O221)</f>
        <v>0</v>
      </c>
      <c r="P7" s="123">
        <f>SUMIF($D9:$D221,"B",P9:P221)</f>
        <v>216.8970126449844</v>
      </c>
      <c r="Q7" s="123">
        <f>SUMIF($D9:$D221,"B",Q9:Q221)</f>
        <v>20.669</v>
      </c>
      <c r="R7" s="123">
        <f>SUMIF($D9:$D221,"B",R9:R221)</f>
        <v>1290.798993612943</v>
      </c>
      <c r="S7" s="124">
        <f>ROUNDUP(SUMIF($D9:$D221,"B",S9:S221),1)</f>
        <v>0</v>
      </c>
      <c r="T7" s="124">
        <f>ROUNDUP(K7+S7,1)</f>
        <v>0</v>
      </c>
      <c r="U7" s="3"/>
    </row>
    <row r="8" spans="1:21" ht="8.25" customHeight="1">
      <c r="A8" s="3"/>
      <c r="B8" s="3"/>
      <c r="C8" s="3"/>
      <c r="D8" s="3"/>
      <c r="E8" s="3"/>
      <c r="F8" s="3"/>
      <c r="G8" s="3"/>
      <c r="H8" s="3"/>
      <c r="I8" s="125"/>
      <c r="J8" s="3"/>
      <c r="K8" s="3"/>
      <c r="L8" s="91"/>
      <c r="M8" s="91"/>
      <c r="N8" s="91"/>
      <c r="O8" s="91"/>
      <c r="P8" s="91"/>
      <c r="Q8" s="91"/>
      <c r="R8" s="91"/>
      <c r="S8" s="92"/>
      <c r="T8" s="92"/>
      <c r="U8" s="3"/>
    </row>
    <row r="9" spans="1:21" ht="13.5">
      <c r="A9" s="3"/>
      <c r="B9" s="126" t="s">
        <v>89</v>
      </c>
      <c r="C9" s="127"/>
      <c r="D9" s="128" t="s">
        <v>90</v>
      </c>
      <c r="E9" s="127"/>
      <c r="F9" s="129"/>
      <c r="G9" s="130" t="s">
        <v>91</v>
      </c>
      <c r="H9" s="127"/>
      <c r="I9" s="128"/>
      <c r="J9" s="127"/>
      <c r="K9" s="131">
        <f>SUMIF($D10:$D219,"O",K10:K219)</f>
        <v>0</v>
      </c>
      <c r="L9" s="132">
        <f>SUMIF($D10:$D219,"O",L10:L219)</f>
        <v>0</v>
      </c>
      <c r="M9" s="132">
        <f>SUMIF($D10:$D219,"O",M10:M219)</f>
        <v>0</v>
      </c>
      <c r="N9" s="132">
        <f>SUMIF($D10:$D219,"O",N10:N219)</f>
        <v>0</v>
      </c>
      <c r="O9" s="132">
        <f>SUMIF($D10:$D219,"O",O10:O219)</f>
        <v>0</v>
      </c>
      <c r="P9" s="133">
        <f>SUMIF($D10:$D219,"O",P10:P219)</f>
        <v>216.8970126449844</v>
      </c>
      <c r="Q9" s="133">
        <f>SUMIF($D10:$D219,"O",Q10:Q219)</f>
        <v>20.669</v>
      </c>
      <c r="R9" s="133">
        <f>SUMIF($D10:$D219,"O",R10:R219)</f>
        <v>1290.798993612943</v>
      </c>
      <c r="S9" s="134">
        <f>SUMIF($D10:$D219,"O",S10:S219)</f>
        <v>0</v>
      </c>
      <c r="T9" s="134">
        <f aca="true" t="shared" si="0" ref="T9:T10">K9+S9</f>
        <v>0</v>
      </c>
      <c r="U9" s="135"/>
    </row>
    <row r="10" spans="1:21" ht="12.75" outlineLevel="1">
      <c r="A10" s="3"/>
      <c r="B10" s="136"/>
      <c r="C10" s="137" t="s">
        <v>92</v>
      </c>
      <c r="D10" s="138" t="s">
        <v>93</v>
      </c>
      <c r="E10" s="139"/>
      <c r="F10" s="139" t="s">
        <v>39</v>
      </c>
      <c r="G10" s="140" t="s">
        <v>94</v>
      </c>
      <c r="H10" s="139"/>
      <c r="I10" s="138"/>
      <c r="J10" s="139"/>
      <c r="K10" s="141">
        <f>SUBTOTAL(9,K12:K16)</f>
        <v>0</v>
      </c>
      <c r="L10" s="142">
        <f>SUBTOTAL(9,L12:L16)</f>
        <v>0</v>
      </c>
      <c r="M10" s="142">
        <f>SUBTOTAL(9,M12:M16)</f>
        <v>0</v>
      </c>
      <c r="N10" s="142">
        <f>SUBTOTAL(9,N12:N16)</f>
        <v>0</v>
      </c>
      <c r="O10" s="142">
        <f>SUBTOTAL(9,O12:O16)</f>
        <v>0</v>
      </c>
      <c r="P10" s="143">
        <f>SUMPRODUCT(P12:P16,H12:H16)</f>
        <v>0</v>
      </c>
      <c r="Q10" s="143">
        <f>SUMPRODUCT(Q12:Q16,H12:H16)</f>
        <v>0</v>
      </c>
      <c r="R10" s="143">
        <f>SUMPRODUCT(R12:R16,H12:H16)</f>
        <v>1.099999999999568</v>
      </c>
      <c r="S10" s="144">
        <f>SUMPRODUCT(S12:S16,K12:K16)/100</f>
        <v>0</v>
      </c>
      <c r="T10" s="144">
        <f t="shared" si="0"/>
        <v>0</v>
      </c>
      <c r="U10" s="135"/>
    </row>
    <row r="11" spans="1:256" s="151" customFormat="1" ht="12.75" outlineLevel="1">
      <c r="A11" s="145"/>
      <c r="B11" s="145"/>
      <c r="C11" s="145"/>
      <c r="D11" s="145"/>
      <c r="E11" s="145"/>
      <c r="F11" s="145"/>
      <c r="G11" s="146" t="s">
        <v>95</v>
      </c>
      <c r="H11" s="145"/>
      <c r="I11" s="147"/>
      <c r="J11" s="145"/>
      <c r="K11" s="145"/>
      <c r="L11" s="148"/>
      <c r="M11" s="148"/>
      <c r="N11" s="148"/>
      <c r="O11" s="148"/>
      <c r="P11" s="149"/>
      <c r="Q11" s="145"/>
      <c r="R11" s="145"/>
      <c r="S11" s="150"/>
      <c r="T11" s="150"/>
      <c r="U11" s="145"/>
      <c r="II11"/>
      <c r="IJ11"/>
      <c r="IK11"/>
      <c r="IL11"/>
      <c r="IM11"/>
      <c r="IN11"/>
      <c r="IO11"/>
      <c r="IP11"/>
      <c r="IQ11"/>
      <c r="IR11"/>
      <c r="IS11"/>
      <c r="IT11"/>
      <c r="IU11"/>
      <c r="IV11"/>
    </row>
    <row r="12" spans="1:21" ht="12.75" outlineLevel="2">
      <c r="A12" s="3"/>
      <c r="B12" s="152"/>
      <c r="C12" s="153"/>
      <c r="D12" s="154"/>
      <c r="E12" s="155" t="s">
        <v>96</v>
      </c>
      <c r="F12" s="156"/>
      <c r="G12" s="157"/>
      <c r="H12" s="156"/>
      <c r="I12" s="154"/>
      <c r="J12" s="156"/>
      <c r="K12" s="158"/>
      <c r="L12" s="159"/>
      <c r="M12" s="159"/>
      <c r="N12" s="159"/>
      <c r="O12" s="159"/>
      <c r="P12" s="160"/>
      <c r="Q12" s="160"/>
      <c r="R12" s="160"/>
      <c r="S12" s="161"/>
      <c r="T12" s="161"/>
      <c r="U12" s="135"/>
    </row>
    <row r="13" spans="1:21" ht="12.75" outlineLevel="2">
      <c r="A13" s="3"/>
      <c r="B13" s="135"/>
      <c r="C13" s="135"/>
      <c r="D13" s="162" t="s">
        <v>97</v>
      </c>
      <c r="E13" s="163">
        <v>1</v>
      </c>
      <c r="F13" s="164" t="s">
        <v>98</v>
      </c>
      <c r="G13" s="165" t="s">
        <v>99</v>
      </c>
      <c r="H13" s="166">
        <v>143</v>
      </c>
      <c r="I13" s="167" t="s">
        <v>100</v>
      </c>
      <c r="J13" s="168"/>
      <c r="K13" s="169">
        <f>H13*J13</f>
        <v>0</v>
      </c>
      <c r="L13" s="170">
        <f>IF(D13="S",K13,"")</f>
        <v>0</v>
      </c>
      <c r="M13" s="171">
        <f>IF(OR(D13="P",D13="U"),K13,"")</f>
        <v>0</v>
      </c>
      <c r="N13" s="171">
        <f>IF(D13="H",K13,"")</f>
        <v>0</v>
      </c>
      <c r="O13" s="171">
        <f>IF(D13="V",K13,"")</f>
        <v>0</v>
      </c>
      <c r="P13" s="172">
        <v>0</v>
      </c>
      <c r="Q13" s="172">
        <v>0</v>
      </c>
      <c r="R13" s="172">
        <v>0</v>
      </c>
      <c r="S13" s="173">
        <v>21</v>
      </c>
      <c r="T13" s="174">
        <f>K13*(S13+100)/100</f>
        <v>0</v>
      </c>
      <c r="U13" s="175"/>
    </row>
    <row r="14" spans="1:256" s="151" customFormat="1" ht="12.75" outlineLevel="2">
      <c r="A14" s="145"/>
      <c r="B14" s="145"/>
      <c r="C14" s="145"/>
      <c r="D14" s="145"/>
      <c r="E14" s="145"/>
      <c r="F14" s="145"/>
      <c r="G14" s="146" t="s">
        <v>101</v>
      </c>
      <c r="H14" s="145"/>
      <c r="I14" s="147"/>
      <c r="J14" s="145"/>
      <c r="K14" s="145"/>
      <c r="L14" s="148"/>
      <c r="M14" s="148"/>
      <c r="N14" s="148"/>
      <c r="O14" s="148"/>
      <c r="P14" s="149"/>
      <c r="Q14" s="145"/>
      <c r="R14" s="145"/>
      <c r="S14" s="150"/>
      <c r="T14" s="150"/>
      <c r="U14" s="145"/>
      <c r="II14"/>
      <c r="IJ14"/>
      <c r="IK14"/>
      <c r="IL14"/>
      <c r="IM14"/>
      <c r="IN14"/>
      <c r="IO14"/>
      <c r="IP14"/>
      <c r="IQ14"/>
      <c r="IR14"/>
      <c r="IS14"/>
      <c r="IT14"/>
      <c r="IU14"/>
      <c r="IV14"/>
    </row>
    <row r="15" spans="1:21" ht="12.75" outlineLevel="2">
      <c r="A15" s="3"/>
      <c r="B15" s="135"/>
      <c r="C15" s="135"/>
      <c r="D15" s="162" t="s">
        <v>97</v>
      </c>
      <c r="E15" s="163">
        <v>2</v>
      </c>
      <c r="F15" s="164" t="s">
        <v>102</v>
      </c>
      <c r="G15" s="165" t="s">
        <v>103</v>
      </c>
      <c r="H15" s="166">
        <v>100</v>
      </c>
      <c r="I15" s="167" t="s">
        <v>100</v>
      </c>
      <c r="J15" s="168"/>
      <c r="K15" s="169">
        <f>H15*J15</f>
        <v>0</v>
      </c>
      <c r="L15" s="170">
        <f>IF(D15="S",K15,"")</f>
        <v>0</v>
      </c>
      <c r="M15" s="171">
        <f>IF(OR(D15="P",D15="U"),K15,"")</f>
        <v>0</v>
      </c>
      <c r="N15" s="171">
        <f>IF(D15="H",K15,"")</f>
        <v>0</v>
      </c>
      <c r="O15" s="171">
        <f>IF(D15="V",K15,"")</f>
        <v>0</v>
      </c>
      <c r="P15" s="172">
        <v>0</v>
      </c>
      <c r="Q15" s="172">
        <v>0</v>
      </c>
      <c r="R15" s="172">
        <v>0.01099999999999568</v>
      </c>
      <c r="S15" s="173">
        <v>21</v>
      </c>
      <c r="T15" s="174">
        <f>K15*(S15+100)/100</f>
        <v>0</v>
      </c>
      <c r="U15" s="175"/>
    </row>
    <row r="16" spans="1:21" s="151" customFormat="1" ht="12.75" outlineLevel="2">
      <c r="A16" s="145"/>
      <c r="B16" s="145"/>
      <c r="C16" s="145"/>
      <c r="D16" s="145"/>
      <c r="E16" s="145"/>
      <c r="F16" s="145"/>
      <c r="G16" s="146" t="s">
        <v>101</v>
      </c>
      <c r="H16" s="145"/>
      <c r="I16" s="147"/>
      <c r="J16" s="145"/>
      <c r="K16" s="145"/>
      <c r="L16" s="148"/>
      <c r="M16" s="148"/>
      <c r="N16" s="148"/>
      <c r="O16" s="148"/>
      <c r="P16" s="149"/>
      <c r="Q16" s="145"/>
      <c r="R16" s="145"/>
      <c r="S16" s="150"/>
      <c r="T16" s="150"/>
      <c r="U16" s="145"/>
    </row>
    <row r="17" spans="1:21" ht="12.75" outlineLevel="1">
      <c r="A17" s="3"/>
      <c r="B17" s="136"/>
      <c r="C17" s="137" t="s">
        <v>104</v>
      </c>
      <c r="D17" s="138" t="s">
        <v>93</v>
      </c>
      <c r="E17" s="139"/>
      <c r="F17" s="139" t="s">
        <v>39</v>
      </c>
      <c r="G17" s="140" t="s">
        <v>105</v>
      </c>
      <c r="H17" s="139"/>
      <c r="I17" s="138"/>
      <c r="J17" s="139"/>
      <c r="K17" s="141">
        <f>SUBTOTAL(9,K19:K53)</f>
        <v>0</v>
      </c>
      <c r="L17" s="142">
        <f>SUBTOTAL(9,L19:L53)</f>
        <v>0</v>
      </c>
      <c r="M17" s="142">
        <f>SUBTOTAL(9,M19:M53)</f>
        <v>0</v>
      </c>
      <c r="N17" s="142">
        <f>SUBTOTAL(9,N19:N53)</f>
        <v>0</v>
      </c>
      <c r="O17" s="142">
        <f>SUBTOTAL(9,O19:O53)</f>
        <v>0</v>
      </c>
      <c r="P17" s="143">
        <f>SUMPRODUCT(P19:P53,H19:H53)</f>
        <v>0</v>
      </c>
      <c r="Q17" s="143">
        <f>SUMPRODUCT(Q19:Q53,H19:H53)</f>
        <v>0</v>
      </c>
      <c r="R17" s="143">
        <f>SUMPRODUCT(R19:R53,H19:H53)</f>
        <v>742.4269999999133</v>
      </c>
      <c r="S17" s="144">
        <f>SUMPRODUCT(S19:S53,K19:K53)/100</f>
        <v>0</v>
      </c>
      <c r="T17" s="144">
        <f>K17+S17</f>
        <v>0</v>
      </c>
      <c r="U17" s="135"/>
    </row>
    <row r="18" spans="1:21" s="151" customFormat="1" ht="12.75" outlineLevel="1">
      <c r="A18" s="145"/>
      <c r="B18" s="145"/>
      <c r="C18" s="145"/>
      <c r="D18" s="145"/>
      <c r="E18" s="145"/>
      <c r="F18" s="145"/>
      <c r="G18" s="146" t="s">
        <v>106</v>
      </c>
      <c r="H18" s="145"/>
      <c r="I18" s="147"/>
      <c r="J18" s="145"/>
      <c r="K18" s="145"/>
      <c r="L18" s="148"/>
      <c r="M18" s="148"/>
      <c r="N18" s="148"/>
      <c r="O18" s="148"/>
      <c r="P18" s="149"/>
      <c r="Q18" s="145"/>
      <c r="R18" s="145"/>
      <c r="S18" s="150"/>
      <c r="T18" s="150"/>
      <c r="U18" s="145"/>
    </row>
    <row r="19" spans="1:21" ht="12.75" outlineLevel="2">
      <c r="A19" s="3"/>
      <c r="B19" s="152"/>
      <c r="C19" s="153"/>
      <c r="D19" s="154"/>
      <c r="E19" s="155" t="s">
        <v>96</v>
      </c>
      <c r="F19" s="156"/>
      <c r="G19" s="157"/>
      <c r="H19" s="156"/>
      <c r="I19" s="154"/>
      <c r="J19" s="156"/>
      <c r="K19" s="158"/>
      <c r="L19" s="159"/>
      <c r="M19" s="159"/>
      <c r="N19" s="159"/>
      <c r="O19" s="159"/>
      <c r="P19" s="160"/>
      <c r="Q19" s="160"/>
      <c r="R19" s="160"/>
      <c r="S19" s="161"/>
      <c r="T19" s="161"/>
      <c r="U19" s="135"/>
    </row>
    <row r="20" spans="1:21" ht="12.75" outlineLevel="2">
      <c r="A20" s="3"/>
      <c r="B20" s="135"/>
      <c r="C20" s="135"/>
      <c r="D20" s="162" t="s">
        <v>97</v>
      </c>
      <c r="E20" s="163">
        <v>1</v>
      </c>
      <c r="F20" s="164" t="s">
        <v>107</v>
      </c>
      <c r="G20" s="165" t="s">
        <v>108</v>
      </c>
      <c r="H20" s="166">
        <v>587.5</v>
      </c>
      <c r="I20" s="167" t="s">
        <v>100</v>
      </c>
      <c r="J20" s="168"/>
      <c r="K20" s="169">
        <f>H20*J20</f>
        <v>0</v>
      </c>
      <c r="L20" s="170">
        <f>IF(D20="S",K20,"")</f>
        <v>0</v>
      </c>
      <c r="M20" s="171">
        <f>IF(OR(D20="P",D20="U"),K20,"")</f>
        <v>0</v>
      </c>
      <c r="N20" s="171">
        <f>IF(D20="H",K20,"")</f>
        <v>0</v>
      </c>
      <c r="O20" s="171">
        <f>IF(D20="V",K20,"")</f>
        <v>0</v>
      </c>
      <c r="P20" s="172">
        <v>0</v>
      </c>
      <c r="Q20" s="172">
        <v>0</v>
      </c>
      <c r="R20" s="172">
        <v>0.4670000000001551</v>
      </c>
      <c r="S20" s="173">
        <v>21</v>
      </c>
      <c r="T20" s="174">
        <f>K20*(S20+100)/100</f>
        <v>0</v>
      </c>
      <c r="U20" s="175"/>
    </row>
    <row r="21" spans="1:21" s="151" customFormat="1" ht="12.75" outlineLevel="2">
      <c r="A21" s="145"/>
      <c r="B21" s="145"/>
      <c r="C21" s="145"/>
      <c r="D21" s="145"/>
      <c r="E21" s="145"/>
      <c r="F21" s="145"/>
      <c r="G21" s="146" t="s">
        <v>106</v>
      </c>
      <c r="H21" s="145"/>
      <c r="I21" s="147"/>
      <c r="J21" s="145"/>
      <c r="K21" s="145"/>
      <c r="L21" s="148"/>
      <c r="M21" s="148"/>
      <c r="N21" s="148"/>
      <c r="O21" s="148"/>
      <c r="P21" s="149"/>
      <c r="Q21" s="145"/>
      <c r="R21" s="145"/>
      <c r="S21" s="150"/>
      <c r="T21" s="150"/>
      <c r="U21" s="145"/>
    </row>
    <row r="22" spans="1:21" ht="12.75" outlineLevel="2">
      <c r="A22" s="3"/>
      <c r="B22" s="135"/>
      <c r="C22" s="135"/>
      <c r="D22" s="162" t="s">
        <v>97</v>
      </c>
      <c r="E22" s="163">
        <v>2</v>
      </c>
      <c r="F22" s="164" t="s">
        <v>109</v>
      </c>
      <c r="G22" s="165" t="s">
        <v>110</v>
      </c>
      <c r="H22" s="166">
        <v>293.75</v>
      </c>
      <c r="I22" s="167" t="s">
        <v>100</v>
      </c>
      <c r="J22" s="168"/>
      <c r="K22" s="169">
        <f>H22*J22</f>
        <v>0</v>
      </c>
      <c r="L22" s="170">
        <f>IF(D22="S",K22,"")</f>
        <v>0</v>
      </c>
      <c r="M22" s="171">
        <f>IF(OR(D22="P",D22="U"),K22,"")</f>
        <v>0</v>
      </c>
      <c r="N22" s="171">
        <f>IF(D22="H",K22,"")</f>
        <v>0</v>
      </c>
      <c r="O22" s="171">
        <f>IF(D22="V",K22,"")</f>
        <v>0</v>
      </c>
      <c r="P22" s="172">
        <v>0</v>
      </c>
      <c r="Q22" s="172">
        <v>0</v>
      </c>
      <c r="R22" s="172">
        <v>0</v>
      </c>
      <c r="S22" s="173">
        <v>21</v>
      </c>
      <c r="T22" s="174">
        <f>K22*(S22+100)/100</f>
        <v>0</v>
      </c>
      <c r="U22" s="175"/>
    </row>
    <row r="23" spans="1:21" s="151" customFormat="1" ht="12.75" outlineLevel="2">
      <c r="A23" s="145"/>
      <c r="B23" s="145"/>
      <c r="C23" s="145"/>
      <c r="D23" s="145"/>
      <c r="E23" s="145"/>
      <c r="F23" s="145"/>
      <c r="G23" s="146" t="s">
        <v>111</v>
      </c>
      <c r="H23" s="145"/>
      <c r="I23" s="147"/>
      <c r="J23" s="145"/>
      <c r="K23" s="145"/>
      <c r="L23" s="148"/>
      <c r="M23" s="148"/>
      <c r="N23" s="148"/>
      <c r="O23" s="148"/>
      <c r="P23" s="149"/>
      <c r="Q23" s="145"/>
      <c r="R23" s="145"/>
      <c r="S23" s="150"/>
      <c r="T23" s="150"/>
      <c r="U23" s="145"/>
    </row>
    <row r="24" spans="1:21" s="88" customFormat="1" ht="10.5" customHeight="1" outlineLevel="3">
      <c r="A24" s="79"/>
      <c r="B24" s="176"/>
      <c r="C24" s="176"/>
      <c r="D24" s="176"/>
      <c r="E24" s="176"/>
      <c r="F24" s="176"/>
      <c r="G24" s="176" t="s">
        <v>112</v>
      </c>
      <c r="H24" s="177">
        <v>293.75</v>
      </c>
      <c r="I24" s="178"/>
      <c r="J24" s="176"/>
      <c r="K24" s="176"/>
      <c r="L24" s="179"/>
      <c r="M24" s="179"/>
      <c r="N24" s="179"/>
      <c r="O24" s="179"/>
      <c r="P24" s="179"/>
      <c r="Q24" s="179"/>
      <c r="R24" s="179"/>
      <c r="S24" s="180"/>
      <c r="T24" s="180"/>
      <c r="U24" s="176"/>
    </row>
    <row r="25" spans="1:21" ht="12.75" outlineLevel="2">
      <c r="A25" s="3"/>
      <c r="B25" s="135"/>
      <c r="C25" s="135"/>
      <c r="D25" s="162" t="s">
        <v>97</v>
      </c>
      <c r="E25" s="163">
        <v>3</v>
      </c>
      <c r="F25" s="164" t="s">
        <v>113</v>
      </c>
      <c r="G25" s="165" t="s">
        <v>114</v>
      </c>
      <c r="H25" s="166">
        <v>587.5</v>
      </c>
      <c r="I25" s="167" t="s">
        <v>100</v>
      </c>
      <c r="J25" s="168"/>
      <c r="K25" s="169">
        <f>H25*J25</f>
        <v>0</v>
      </c>
      <c r="L25" s="170">
        <f>IF(D25="S",K25,"")</f>
        <v>0</v>
      </c>
      <c r="M25" s="171">
        <f>IF(OR(D25="P",D25="U"),K25,"")</f>
        <v>0</v>
      </c>
      <c r="N25" s="171">
        <f>IF(D25="H",K25,"")</f>
        <v>0</v>
      </c>
      <c r="O25" s="171">
        <f>IF(D25="V",K25,"")</f>
        <v>0</v>
      </c>
      <c r="P25" s="172">
        <v>0</v>
      </c>
      <c r="Q25" s="172">
        <v>0</v>
      </c>
      <c r="R25" s="172">
        <v>0.6429999999997165</v>
      </c>
      <c r="S25" s="173">
        <v>21</v>
      </c>
      <c r="T25" s="174">
        <f>K25*(S25+100)/100</f>
        <v>0</v>
      </c>
      <c r="U25" s="175"/>
    </row>
    <row r="26" spans="1:21" s="151" customFormat="1" ht="12.75" outlineLevel="2">
      <c r="A26" s="145"/>
      <c r="B26" s="145"/>
      <c r="C26" s="145"/>
      <c r="D26" s="145"/>
      <c r="E26" s="145"/>
      <c r="F26" s="145"/>
      <c r="G26" s="146" t="s">
        <v>106</v>
      </c>
      <c r="H26" s="145"/>
      <c r="I26" s="147"/>
      <c r="J26" s="145"/>
      <c r="K26" s="145"/>
      <c r="L26" s="148"/>
      <c r="M26" s="148"/>
      <c r="N26" s="148"/>
      <c r="O26" s="148"/>
      <c r="P26" s="149"/>
      <c r="Q26" s="145"/>
      <c r="R26" s="145"/>
      <c r="S26" s="150"/>
      <c r="T26" s="150"/>
      <c r="U26" s="145"/>
    </row>
    <row r="27" spans="1:21" ht="12.75" outlineLevel="2">
      <c r="A27" s="3"/>
      <c r="B27" s="135"/>
      <c r="C27" s="135"/>
      <c r="D27" s="162" t="s">
        <v>97</v>
      </c>
      <c r="E27" s="163">
        <v>4</v>
      </c>
      <c r="F27" s="164" t="s">
        <v>115</v>
      </c>
      <c r="G27" s="165" t="s">
        <v>116</v>
      </c>
      <c r="H27" s="166">
        <v>293.75</v>
      </c>
      <c r="I27" s="167" t="s">
        <v>100</v>
      </c>
      <c r="J27" s="168"/>
      <c r="K27" s="169">
        <f>H27*J27</f>
        <v>0</v>
      </c>
      <c r="L27" s="170">
        <f>IF(D27="S",K27,"")</f>
        <v>0</v>
      </c>
      <c r="M27" s="171">
        <f>IF(OR(D27="P",D27="U"),K27,"")</f>
        <v>0</v>
      </c>
      <c r="N27" s="171">
        <f>IF(D27="H",K27,"")</f>
        <v>0</v>
      </c>
      <c r="O27" s="171">
        <f>IF(D27="V",K27,"")</f>
        <v>0</v>
      </c>
      <c r="P27" s="172">
        <v>0</v>
      </c>
      <c r="Q27" s="172">
        <v>0</v>
      </c>
      <c r="R27" s="172">
        <v>0</v>
      </c>
      <c r="S27" s="173">
        <v>21</v>
      </c>
      <c r="T27" s="174">
        <f>K27*(S27+100)/100</f>
        <v>0</v>
      </c>
      <c r="U27" s="175"/>
    </row>
    <row r="28" spans="1:21" s="151" customFormat="1" ht="12.75" outlineLevel="2">
      <c r="A28" s="145"/>
      <c r="B28" s="145"/>
      <c r="C28" s="145"/>
      <c r="D28" s="145"/>
      <c r="E28" s="145"/>
      <c r="F28" s="145"/>
      <c r="G28" s="146" t="s">
        <v>111</v>
      </c>
      <c r="H28" s="145"/>
      <c r="I28" s="147"/>
      <c r="J28" s="145"/>
      <c r="K28" s="145"/>
      <c r="L28" s="148"/>
      <c r="M28" s="148"/>
      <c r="N28" s="148"/>
      <c r="O28" s="148"/>
      <c r="P28" s="149"/>
      <c r="Q28" s="145"/>
      <c r="R28" s="145"/>
      <c r="S28" s="150"/>
      <c r="T28" s="150"/>
      <c r="U28" s="145"/>
    </row>
    <row r="29" spans="1:21" s="88" customFormat="1" ht="10.5" customHeight="1" outlineLevel="3">
      <c r="A29" s="79"/>
      <c r="B29" s="176"/>
      <c r="C29" s="176"/>
      <c r="D29" s="176"/>
      <c r="E29" s="176"/>
      <c r="F29" s="176"/>
      <c r="G29" s="176" t="s">
        <v>112</v>
      </c>
      <c r="H29" s="177">
        <v>293.75</v>
      </c>
      <c r="I29" s="178"/>
      <c r="J29" s="176"/>
      <c r="K29" s="176"/>
      <c r="L29" s="179"/>
      <c r="M29" s="179"/>
      <c r="N29" s="179"/>
      <c r="O29" s="179"/>
      <c r="P29" s="179"/>
      <c r="Q29" s="179"/>
      <c r="R29" s="179"/>
      <c r="S29" s="180"/>
      <c r="T29" s="180"/>
      <c r="U29" s="176"/>
    </row>
    <row r="30" spans="1:21" ht="12.75" outlineLevel="2">
      <c r="A30" s="3"/>
      <c r="B30" s="135"/>
      <c r="C30" s="135"/>
      <c r="D30" s="162" t="s">
        <v>97</v>
      </c>
      <c r="E30" s="163">
        <v>5</v>
      </c>
      <c r="F30" s="164" t="s">
        <v>117</v>
      </c>
      <c r="G30" s="165" t="s">
        <v>118</v>
      </c>
      <c r="H30" s="166">
        <v>26</v>
      </c>
      <c r="I30" s="167" t="s">
        <v>100</v>
      </c>
      <c r="J30" s="168"/>
      <c r="K30" s="169">
        <f>H30*J30</f>
        <v>0</v>
      </c>
      <c r="L30" s="170">
        <f>IF(D30="S",K30,"")</f>
        <v>0</v>
      </c>
      <c r="M30" s="171">
        <f>IF(OR(D30="P",D30="U"),K30,"")</f>
        <v>0</v>
      </c>
      <c r="N30" s="171">
        <f>IF(D30="H",K30,"")</f>
        <v>0</v>
      </c>
      <c r="O30" s="171">
        <f>IF(D30="V",K30,"")</f>
        <v>0</v>
      </c>
      <c r="P30" s="172">
        <v>0</v>
      </c>
      <c r="Q30" s="172">
        <v>0</v>
      </c>
      <c r="R30" s="172">
        <v>2.31999999999951</v>
      </c>
      <c r="S30" s="173">
        <v>21</v>
      </c>
      <c r="T30" s="174">
        <f>K30*(S30+100)/100</f>
        <v>0</v>
      </c>
      <c r="U30" s="175"/>
    </row>
    <row r="31" spans="1:21" s="151" customFormat="1" ht="12.75" outlineLevel="2">
      <c r="A31" s="145"/>
      <c r="B31" s="145"/>
      <c r="C31" s="145"/>
      <c r="D31" s="145"/>
      <c r="E31" s="145"/>
      <c r="F31" s="145"/>
      <c r="G31" s="146" t="s">
        <v>106</v>
      </c>
      <c r="H31" s="145"/>
      <c r="I31" s="147"/>
      <c r="J31" s="145"/>
      <c r="K31" s="145"/>
      <c r="L31" s="148"/>
      <c r="M31" s="148"/>
      <c r="N31" s="148"/>
      <c r="O31" s="148"/>
      <c r="P31" s="149"/>
      <c r="Q31" s="145"/>
      <c r="R31" s="145"/>
      <c r="S31" s="150"/>
      <c r="T31" s="150"/>
      <c r="U31" s="145"/>
    </row>
    <row r="32" spans="1:21" ht="12.75" outlineLevel="2">
      <c r="A32" s="3"/>
      <c r="B32" s="135"/>
      <c r="C32" s="135"/>
      <c r="D32" s="162" t="s">
        <v>97</v>
      </c>
      <c r="E32" s="163">
        <v>6</v>
      </c>
      <c r="F32" s="164" t="s">
        <v>119</v>
      </c>
      <c r="G32" s="165" t="s">
        <v>120</v>
      </c>
      <c r="H32" s="166">
        <v>13</v>
      </c>
      <c r="I32" s="167" t="s">
        <v>100</v>
      </c>
      <c r="J32" s="168"/>
      <c r="K32" s="169">
        <f>H32*J32</f>
        <v>0</v>
      </c>
      <c r="L32" s="170">
        <f>IF(D32="S",K32,"")</f>
        <v>0</v>
      </c>
      <c r="M32" s="171">
        <f>IF(OR(D32="P",D32="U"),K32,"")</f>
        <v>0</v>
      </c>
      <c r="N32" s="171">
        <f>IF(D32="H",K32,"")</f>
        <v>0</v>
      </c>
      <c r="O32" s="171">
        <f>IF(D32="V",K32,"")</f>
        <v>0</v>
      </c>
      <c r="P32" s="172">
        <v>0</v>
      </c>
      <c r="Q32" s="172">
        <v>0</v>
      </c>
      <c r="R32" s="172">
        <v>0</v>
      </c>
      <c r="S32" s="173">
        <v>21</v>
      </c>
      <c r="T32" s="174">
        <f>K32*(S32+100)/100</f>
        <v>0</v>
      </c>
      <c r="U32" s="175"/>
    </row>
    <row r="33" spans="1:21" s="151" customFormat="1" ht="12.75" outlineLevel="2">
      <c r="A33" s="145"/>
      <c r="B33" s="145"/>
      <c r="C33" s="145"/>
      <c r="D33" s="145"/>
      <c r="E33" s="145"/>
      <c r="F33" s="145"/>
      <c r="G33" s="146" t="s">
        <v>111</v>
      </c>
      <c r="H33" s="145"/>
      <c r="I33" s="147"/>
      <c r="J33" s="145"/>
      <c r="K33" s="145"/>
      <c r="L33" s="148"/>
      <c r="M33" s="148"/>
      <c r="N33" s="148"/>
      <c r="O33" s="148"/>
      <c r="P33" s="149"/>
      <c r="Q33" s="145"/>
      <c r="R33" s="145"/>
      <c r="S33" s="150"/>
      <c r="T33" s="150"/>
      <c r="U33" s="145"/>
    </row>
    <row r="34" spans="1:21" s="88" customFormat="1" ht="10.5" customHeight="1" outlineLevel="3">
      <c r="A34" s="79"/>
      <c r="B34" s="176"/>
      <c r="C34" s="176"/>
      <c r="D34" s="176"/>
      <c r="E34" s="176"/>
      <c r="F34" s="176"/>
      <c r="G34" s="176" t="s">
        <v>121</v>
      </c>
      <c r="H34" s="177">
        <v>13</v>
      </c>
      <c r="I34" s="178"/>
      <c r="J34" s="176"/>
      <c r="K34" s="176"/>
      <c r="L34" s="179"/>
      <c r="M34" s="179"/>
      <c r="N34" s="179"/>
      <c r="O34" s="179"/>
      <c r="P34" s="179"/>
      <c r="Q34" s="179"/>
      <c r="R34" s="179"/>
      <c r="S34" s="180"/>
      <c r="T34" s="180"/>
      <c r="U34" s="176"/>
    </row>
    <row r="35" spans="1:21" ht="12.75" outlineLevel="2">
      <c r="A35" s="3"/>
      <c r="B35" s="135"/>
      <c r="C35" s="135"/>
      <c r="D35" s="162" t="s">
        <v>97</v>
      </c>
      <c r="E35" s="163">
        <v>7</v>
      </c>
      <c r="F35" s="164" t="s">
        <v>122</v>
      </c>
      <c r="G35" s="165" t="s">
        <v>123</v>
      </c>
      <c r="H35" s="166">
        <v>1201</v>
      </c>
      <c r="I35" s="167" t="s">
        <v>100</v>
      </c>
      <c r="J35" s="168"/>
      <c r="K35" s="169">
        <f>H35*J35</f>
        <v>0</v>
      </c>
      <c r="L35" s="170">
        <f>IF(D35="S",K35,"")</f>
        <v>0</v>
      </c>
      <c r="M35" s="171">
        <f>IF(OR(D35="P",D35="U"),K35,"")</f>
        <v>0</v>
      </c>
      <c r="N35" s="171">
        <f>IF(D35="H",K35,"")</f>
        <v>0</v>
      </c>
      <c r="O35" s="171">
        <f>IF(D35="V",K35,"")</f>
        <v>0</v>
      </c>
      <c r="P35" s="172">
        <v>0</v>
      </c>
      <c r="Q35" s="172">
        <v>0</v>
      </c>
      <c r="R35" s="172">
        <v>0</v>
      </c>
      <c r="S35" s="173">
        <v>21</v>
      </c>
      <c r="T35" s="174">
        <f>K35*(S35+100)/100</f>
        <v>0</v>
      </c>
      <c r="U35" s="175"/>
    </row>
    <row r="36" spans="1:21" s="88" customFormat="1" ht="10.5" customHeight="1" outlineLevel="3">
      <c r="A36" s="79"/>
      <c r="B36" s="176"/>
      <c r="C36" s="176"/>
      <c r="D36" s="176"/>
      <c r="E36" s="176"/>
      <c r="F36" s="176"/>
      <c r="G36" s="176" t="s">
        <v>124</v>
      </c>
      <c r="H36" s="177">
        <v>1201</v>
      </c>
      <c r="I36" s="178"/>
      <c r="J36" s="176"/>
      <c r="K36" s="176"/>
      <c r="L36" s="179"/>
      <c r="M36" s="179"/>
      <c r="N36" s="179"/>
      <c r="O36" s="179"/>
      <c r="P36" s="179"/>
      <c r="Q36" s="179"/>
      <c r="R36" s="179"/>
      <c r="S36" s="180"/>
      <c r="T36" s="180"/>
      <c r="U36" s="176"/>
    </row>
    <row r="37" spans="1:21" ht="12.75" outlineLevel="2">
      <c r="A37" s="3"/>
      <c r="B37" s="135"/>
      <c r="C37" s="135"/>
      <c r="D37" s="162" t="s">
        <v>97</v>
      </c>
      <c r="E37" s="163">
        <v>8</v>
      </c>
      <c r="F37" s="164" t="s">
        <v>125</v>
      </c>
      <c r="G37" s="165" t="s">
        <v>126</v>
      </c>
      <c r="H37" s="166">
        <v>30025</v>
      </c>
      <c r="I37" s="167" t="s">
        <v>100</v>
      </c>
      <c r="J37" s="168"/>
      <c r="K37" s="169">
        <f>H37*J37</f>
        <v>0</v>
      </c>
      <c r="L37" s="170">
        <f>IF(D37="S",K37,"")</f>
        <v>0</v>
      </c>
      <c r="M37" s="171">
        <f>IF(OR(D37="P",D37="U"),K37,"")</f>
        <v>0</v>
      </c>
      <c r="N37" s="171">
        <f>IF(D37="H",K37,"")</f>
        <v>0</v>
      </c>
      <c r="O37" s="171">
        <f>IF(D37="V",K37,"")</f>
        <v>0</v>
      </c>
      <c r="P37" s="172">
        <v>0</v>
      </c>
      <c r="Q37" s="172">
        <v>0</v>
      </c>
      <c r="R37" s="172">
        <v>0</v>
      </c>
      <c r="S37" s="173">
        <v>21</v>
      </c>
      <c r="T37" s="174">
        <f>K37*(S37+100)/100</f>
        <v>0</v>
      </c>
      <c r="U37" s="175"/>
    </row>
    <row r="38" spans="1:21" s="151" customFormat="1" ht="12.75" outlineLevel="2">
      <c r="A38" s="145"/>
      <c r="B38" s="145"/>
      <c r="C38" s="145"/>
      <c r="D38" s="145"/>
      <c r="E38" s="145"/>
      <c r="F38" s="145"/>
      <c r="G38" s="146" t="s">
        <v>127</v>
      </c>
      <c r="H38" s="145"/>
      <c r="I38" s="147"/>
      <c r="J38" s="145"/>
      <c r="K38" s="145"/>
      <c r="L38" s="148"/>
      <c r="M38" s="148"/>
      <c r="N38" s="148"/>
      <c r="O38" s="148"/>
      <c r="P38" s="149"/>
      <c r="Q38" s="145"/>
      <c r="R38" s="145"/>
      <c r="S38" s="150"/>
      <c r="T38" s="150"/>
      <c r="U38" s="145"/>
    </row>
    <row r="39" spans="1:21" s="88" customFormat="1" ht="10.5" customHeight="1" outlineLevel="3">
      <c r="A39" s="79"/>
      <c r="B39" s="176"/>
      <c r="C39" s="176"/>
      <c r="D39" s="176"/>
      <c r="E39" s="176"/>
      <c r="F39" s="176"/>
      <c r="G39" s="176" t="s">
        <v>128</v>
      </c>
      <c r="H39" s="177">
        <v>30025</v>
      </c>
      <c r="I39" s="178"/>
      <c r="J39" s="176"/>
      <c r="K39" s="176"/>
      <c r="L39" s="179"/>
      <c r="M39" s="179"/>
      <c r="N39" s="179"/>
      <c r="O39" s="179"/>
      <c r="P39" s="179"/>
      <c r="Q39" s="179"/>
      <c r="R39" s="179"/>
      <c r="S39" s="180"/>
      <c r="T39" s="180"/>
      <c r="U39" s="176"/>
    </row>
    <row r="40" spans="1:21" ht="12.75" outlineLevel="2">
      <c r="A40" s="3"/>
      <c r="B40" s="135"/>
      <c r="C40" s="135"/>
      <c r="D40" s="162" t="s">
        <v>97</v>
      </c>
      <c r="E40" s="163">
        <v>9</v>
      </c>
      <c r="F40" s="164" t="s">
        <v>129</v>
      </c>
      <c r="G40" s="165" t="s">
        <v>130</v>
      </c>
      <c r="H40" s="166">
        <v>1201</v>
      </c>
      <c r="I40" s="167" t="s">
        <v>100</v>
      </c>
      <c r="J40" s="168"/>
      <c r="K40" s="169">
        <f aca="true" t="shared" si="1" ref="K40:K41">H40*J40</f>
        <v>0</v>
      </c>
      <c r="L40" s="170">
        <f aca="true" t="shared" si="2" ref="L40:L41">IF(D40="S",K40,"")</f>
        <v>0</v>
      </c>
      <c r="M40" s="171">
        <f aca="true" t="shared" si="3" ref="M40:M41">IF(OR(D40="P",D40="U"),K40,"")</f>
        <v>0</v>
      </c>
      <c r="N40" s="171">
        <f aca="true" t="shared" si="4" ref="N40:N41">IF(D40="H",K40,"")</f>
        <v>0</v>
      </c>
      <c r="O40" s="171">
        <f aca="true" t="shared" si="5" ref="O40:O41">IF(D40="V",K40,"")</f>
        <v>0</v>
      </c>
      <c r="P40" s="172">
        <v>0</v>
      </c>
      <c r="Q40" s="172">
        <v>0</v>
      </c>
      <c r="R40" s="172">
        <v>0.009000000000000341</v>
      </c>
      <c r="S40" s="173">
        <v>21</v>
      </c>
      <c r="T40" s="174">
        <f aca="true" t="shared" si="6" ref="T40:T41">K40*(S40+100)/100</f>
        <v>0</v>
      </c>
      <c r="U40" s="175"/>
    </row>
    <row r="41" spans="1:21" ht="12.75" outlineLevel="2">
      <c r="A41" s="3"/>
      <c r="B41" s="135"/>
      <c r="C41" s="135"/>
      <c r="D41" s="162" t="s">
        <v>97</v>
      </c>
      <c r="E41" s="163">
        <v>10</v>
      </c>
      <c r="F41" s="164" t="s">
        <v>131</v>
      </c>
      <c r="G41" s="165" t="s">
        <v>132</v>
      </c>
      <c r="H41" s="166">
        <v>2149.79</v>
      </c>
      <c r="I41" s="167" t="s">
        <v>133</v>
      </c>
      <c r="J41" s="168"/>
      <c r="K41" s="169">
        <f t="shared" si="1"/>
        <v>0</v>
      </c>
      <c r="L41" s="170">
        <f t="shared" si="2"/>
        <v>0</v>
      </c>
      <c r="M41" s="171">
        <f t="shared" si="3"/>
        <v>0</v>
      </c>
      <c r="N41" s="171">
        <f t="shared" si="4"/>
        <v>0</v>
      </c>
      <c r="O41" s="171">
        <f t="shared" si="5"/>
        <v>0</v>
      </c>
      <c r="P41" s="172">
        <v>0</v>
      </c>
      <c r="Q41" s="172">
        <v>0</v>
      </c>
      <c r="R41" s="172">
        <v>0</v>
      </c>
      <c r="S41" s="173">
        <v>21</v>
      </c>
      <c r="T41" s="174">
        <f t="shared" si="6"/>
        <v>0</v>
      </c>
      <c r="U41" s="175"/>
    </row>
    <row r="42" spans="1:21" s="88" customFormat="1" ht="10.5" customHeight="1" outlineLevel="3">
      <c r="A42" s="79"/>
      <c r="B42" s="176"/>
      <c r="C42" s="176"/>
      <c r="D42" s="176"/>
      <c r="E42" s="176"/>
      <c r="F42" s="176"/>
      <c r="G42" s="176" t="s">
        <v>134</v>
      </c>
      <c r="H42" s="177">
        <v>2149.79</v>
      </c>
      <c r="I42" s="178"/>
      <c r="J42" s="176"/>
      <c r="K42" s="176"/>
      <c r="L42" s="179"/>
      <c r="M42" s="179"/>
      <c r="N42" s="179"/>
      <c r="O42" s="179"/>
      <c r="P42" s="179"/>
      <c r="Q42" s="179"/>
      <c r="R42" s="179"/>
      <c r="S42" s="180"/>
      <c r="T42" s="180"/>
      <c r="U42" s="176"/>
    </row>
    <row r="43" spans="1:21" ht="12.75" outlineLevel="2">
      <c r="A43" s="3"/>
      <c r="B43" s="135"/>
      <c r="C43" s="135"/>
      <c r="D43" s="162" t="s">
        <v>97</v>
      </c>
      <c r="E43" s="163">
        <v>11</v>
      </c>
      <c r="F43" s="164" t="s">
        <v>135</v>
      </c>
      <c r="G43" s="165" t="s">
        <v>136</v>
      </c>
      <c r="H43" s="166">
        <v>11</v>
      </c>
      <c r="I43" s="167" t="s">
        <v>100</v>
      </c>
      <c r="J43" s="168"/>
      <c r="K43" s="169">
        <f>H43*J43</f>
        <v>0</v>
      </c>
      <c r="L43" s="170">
        <f>IF(D43="S",K43,"")</f>
        <v>0</v>
      </c>
      <c r="M43" s="171">
        <f>IF(OR(D43="P",D43="U"),K43,"")</f>
        <v>0</v>
      </c>
      <c r="N43" s="171">
        <f>IF(D43="H",K43,"")</f>
        <v>0</v>
      </c>
      <c r="O43" s="171">
        <f>IF(D43="V",K43,"")</f>
        <v>0</v>
      </c>
      <c r="P43" s="172">
        <v>0</v>
      </c>
      <c r="Q43" s="172">
        <v>0</v>
      </c>
      <c r="R43" s="172">
        <v>1.4440000000002442</v>
      </c>
      <c r="S43" s="173">
        <v>21</v>
      </c>
      <c r="T43" s="174">
        <f>K43*(S43+100)/100</f>
        <v>0</v>
      </c>
      <c r="U43" s="175"/>
    </row>
    <row r="44" spans="1:21" s="151" customFormat="1" ht="12.75" outlineLevel="2">
      <c r="A44" s="145"/>
      <c r="B44" s="145"/>
      <c r="C44" s="145"/>
      <c r="D44" s="145"/>
      <c r="E44" s="145"/>
      <c r="F44" s="145"/>
      <c r="G44" s="146" t="s">
        <v>106</v>
      </c>
      <c r="H44" s="145"/>
      <c r="I44" s="147"/>
      <c r="J44" s="145"/>
      <c r="K44" s="145"/>
      <c r="L44" s="148"/>
      <c r="M44" s="148"/>
      <c r="N44" s="148"/>
      <c r="O44" s="148"/>
      <c r="P44" s="149"/>
      <c r="Q44" s="145"/>
      <c r="R44" s="145"/>
      <c r="S44" s="150"/>
      <c r="T44" s="150"/>
      <c r="U44" s="145"/>
    </row>
    <row r="45" spans="1:21" ht="12.75" outlineLevel="2">
      <c r="A45" s="3"/>
      <c r="B45" s="135"/>
      <c r="C45" s="135"/>
      <c r="D45" s="162" t="s">
        <v>97</v>
      </c>
      <c r="E45" s="163">
        <v>12</v>
      </c>
      <c r="F45" s="164" t="s">
        <v>137</v>
      </c>
      <c r="G45" s="165" t="s">
        <v>138</v>
      </c>
      <c r="H45" s="166">
        <v>5.5</v>
      </c>
      <c r="I45" s="167" t="s">
        <v>100</v>
      </c>
      <c r="J45" s="168"/>
      <c r="K45" s="169">
        <f>H45*J45</f>
        <v>0</v>
      </c>
      <c r="L45" s="170">
        <f>IF(D45="S",K45,"")</f>
        <v>0</v>
      </c>
      <c r="M45" s="171">
        <f>IF(OR(D45="P",D45="U"),K45,"")</f>
        <v>0</v>
      </c>
      <c r="N45" s="171">
        <f>IF(D45="H",K45,"")</f>
        <v>0</v>
      </c>
      <c r="O45" s="171">
        <f>IF(D45="V",K45,"")</f>
        <v>0</v>
      </c>
      <c r="P45" s="172">
        <v>0</v>
      </c>
      <c r="Q45" s="172">
        <v>0</v>
      </c>
      <c r="R45" s="172">
        <v>0</v>
      </c>
      <c r="S45" s="173">
        <v>21</v>
      </c>
      <c r="T45" s="174">
        <f>K45*(S45+100)/100</f>
        <v>0</v>
      </c>
      <c r="U45" s="175"/>
    </row>
    <row r="46" spans="1:21" s="151" customFormat="1" ht="12.75" outlineLevel="2">
      <c r="A46" s="145"/>
      <c r="B46" s="145"/>
      <c r="C46" s="145"/>
      <c r="D46" s="145"/>
      <c r="E46" s="145"/>
      <c r="F46" s="145"/>
      <c r="G46" s="146" t="s">
        <v>111</v>
      </c>
      <c r="H46" s="145"/>
      <c r="I46" s="147"/>
      <c r="J46" s="145"/>
      <c r="K46" s="145"/>
      <c r="L46" s="148"/>
      <c r="M46" s="148"/>
      <c r="N46" s="148"/>
      <c r="O46" s="148"/>
      <c r="P46" s="149"/>
      <c r="Q46" s="145"/>
      <c r="R46" s="145"/>
      <c r="S46" s="150"/>
      <c r="T46" s="150"/>
      <c r="U46" s="145"/>
    </row>
    <row r="47" spans="1:21" s="88" customFormat="1" ht="10.5" customHeight="1" outlineLevel="3">
      <c r="A47" s="79"/>
      <c r="B47" s="176"/>
      <c r="C47" s="176"/>
      <c r="D47" s="176"/>
      <c r="E47" s="176"/>
      <c r="F47" s="176"/>
      <c r="G47" s="176" t="s">
        <v>139</v>
      </c>
      <c r="H47" s="177">
        <v>5.5</v>
      </c>
      <c r="I47" s="178"/>
      <c r="J47" s="176"/>
      <c r="K47" s="176"/>
      <c r="L47" s="179"/>
      <c r="M47" s="179"/>
      <c r="N47" s="179"/>
      <c r="O47" s="179"/>
      <c r="P47" s="179"/>
      <c r="Q47" s="179"/>
      <c r="R47" s="179"/>
      <c r="S47" s="180"/>
      <c r="T47" s="180"/>
      <c r="U47" s="176"/>
    </row>
    <row r="48" spans="1:21" ht="12.75" outlineLevel="2">
      <c r="A48" s="3"/>
      <c r="B48" s="135"/>
      <c r="C48" s="135"/>
      <c r="D48" s="162" t="s">
        <v>97</v>
      </c>
      <c r="E48" s="163">
        <v>13</v>
      </c>
      <c r="F48" s="164" t="s">
        <v>140</v>
      </c>
      <c r="G48" s="165" t="s">
        <v>141</v>
      </c>
      <c r="H48" s="166">
        <v>11</v>
      </c>
      <c r="I48" s="167" t="s">
        <v>100</v>
      </c>
      <c r="J48" s="168"/>
      <c r="K48" s="169">
        <f>H48*J48</f>
        <v>0</v>
      </c>
      <c r="L48" s="170">
        <f>IF(D48="S",K48,"")</f>
        <v>0</v>
      </c>
      <c r="M48" s="171">
        <f>IF(OR(D48="P",D48="U"),K48,"")</f>
        <v>0</v>
      </c>
      <c r="N48" s="171">
        <f>IF(D48="H",K48,"")</f>
        <v>0</v>
      </c>
      <c r="O48" s="171">
        <f>IF(D48="V",K48,"")</f>
        <v>0</v>
      </c>
      <c r="P48" s="172">
        <v>0</v>
      </c>
      <c r="Q48" s="172">
        <v>0</v>
      </c>
      <c r="R48" s="172">
        <v>0.2989999999998574</v>
      </c>
      <c r="S48" s="173">
        <v>21</v>
      </c>
      <c r="T48" s="174">
        <f>K48*(S48+100)/100</f>
        <v>0</v>
      </c>
      <c r="U48" s="175"/>
    </row>
    <row r="49" spans="1:21" s="151" customFormat="1" ht="12.75" outlineLevel="2">
      <c r="A49" s="145"/>
      <c r="B49" s="145"/>
      <c r="C49" s="145"/>
      <c r="D49" s="145"/>
      <c r="E49" s="145"/>
      <c r="F49" s="145"/>
      <c r="G49" s="146" t="s">
        <v>142</v>
      </c>
      <c r="H49" s="145"/>
      <c r="I49" s="147"/>
      <c r="J49" s="145"/>
      <c r="K49" s="145"/>
      <c r="L49" s="148"/>
      <c r="M49" s="148"/>
      <c r="N49" s="148"/>
      <c r="O49" s="148"/>
      <c r="P49" s="149"/>
      <c r="Q49" s="145"/>
      <c r="R49" s="145"/>
      <c r="S49" s="150"/>
      <c r="T49" s="150"/>
      <c r="U49" s="145"/>
    </row>
    <row r="50" spans="1:21" ht="12.75" outlineLevel="2">
      <c r="A50" s="3"/>
      <c r="B50" s="135"/>
      <c r="C50" s="135"/>
      <c r="D50" s="162" t="s">
        <v>97</v>
      </c>
      <c r="E50" s="163">
        <v>14</v>
      </c>
      <c r="F50" s="164" t="s">
        <v>143</v>
      </c>
      <c r="G50" s="165" t="s">
        <v>144</v>
      </c>
      <c r="H50" s="166">
        <v>736</v>
      </c>
      <c r="I50" s="167" t="s">
        <v>145</v>
      </c>
      <c r="J50" s="168"/>
      <c r="K50" s="169">
        <f>H50*J50</f>
        <v>0</v>
      </c>
      <c r="L50" s="170">
        <f>IF(D50="S",K50,"")</f>
        <v>0</v>
      </c>
      <c r="M50" s="171">
        <f>IF(OR(D50="P",D50="U"),K50,"")</f>
        <v>0</v>
      </c>
      <c r="N50" s="171">
        <f>IF(D50="H",K50,"")</f>
        <v>0</v>
      </c>
      <c r="O50" s="171">
        <f>IF(D50="V",K50,"")</f>
        <v>0</v>
      </c>
      <c r="P50" s="172">
        <v>0</v>
      </c>
      <c r="Q50" s="172">
        <v>0</v>
      </c>
      <c r="R50" s="172">
        <v>0</v>
      </c>
      <c r="S50" s="173">
        <v>21</v>
      </c>
      <c r="T50" s="174">
        <f>K50*(S50+100)/100</f>
        <v>0</v>
      </c>
      <c r="U50" s="175"/>
    </row>
    <row r="51" spans="1:21" s="151" customFormat="1" ht="12.75" outlineLevel="2">
      <c r="A51" s="145"/>
      <c r="B51" s="145"/>
      <c r="C51" s="145"/>
      <c r="D51" s="145"/>
      <c r="E51" s="145"/>
      <c r="F51" s="145"/>
      <c r="G51" s="146" t="s">
        <v>146</v>
      </c>
      <c r="H51" s="145"/>
      <c r="I51" s="147"/>
      <c r="J51" s="145"/>
      <c r="K51" s="145"/>
      <c r="L51" s="148"/>
      <c r="M51" s="148"/>
      <c r="N51" s="148"/>
      <c r="O51" s="148"/>
      <c r="P51" s="149"/>
      <c r="Q51" s="145"/>
      <c r="R51" s="145"/>
      <c r="S51" s="150"/>
      <c r="T51" s="150"/>
      <c r="U51" s="145"/>
    </row>
    <row r="52" spans="1:21" ht="12.75" outlineLevel="2">
      <c r="A52" s="3"/>
      <c r="B52" s="135"/>
      <c r="C52" s="135"/>
      <c r="D52" s="162" t="s">
        <v>97</v>
      </c>
      <c r="E52" s="163">
        <v>15</v>
      </c>
      <c r="F52" s="164" t="s">
        <v>147</v>
      </c>
      <c r="G52" s="165" t="s">
        <v>148</v>
      </c>
      <c r="H52" s="166">
        <v>460</v>
      </c>
      <c r="I52" s="167" t="s">
        <v>145</v>
      </c>
      <c r="J52" s="168"/>
      <c r="K52" s="169">
        <f>H52*J52</f>
        <v>0</v>
      </c>
      <c r="L52" s="170">
        <f>IF(D52="S",K52,"")</f>
        <v>0</v>
      </c>
      <c r="M52" s="171">
        <f>IF(OR(D52="P",D52="U"),K52,"")</f>
        <v>0</v>
      </c>
      <c r="N52" s="171">
        <f>IF(D52="H",K52,"")</f>
        <v>0</v>
      </c>
      <c r="O52" s="171">
        <f>IF(D52="V",K52,"")</f>
        <v>0</v>
      </c>
      <c r="P52" s="172">
        <v>0</v>
      </c>
      <c r="Q52" s="172">
        <v>0</v>
      </c>
      <c r="R52" s="172">
        <v>0</v>
      </c>
      <c r="S52" s="173">
        <v>21</v>
      </c>
      <c r="T52" s="174">
        <f>K52*(S52+100)/100</f>
        <v>0</v>
      </c>
      <c r="U52" s="175"/>
    </row>
    <row r="53" spans="1:21" s="151" customFormat="1" ht="12.75" outlineLevel="2">
      <c r="A53" s="145"/>
      <c r="B53" s="145"/>
      <c r="C53" s="145"/>
      <c r="D53" s="145"/>
      <c r="E53" s="145"/>
      <c r="F53" s="145"/>
      <c r="G53" s="146" t="s">
        <v>106</v>
      </c>
      <c r="H53" s="145"/>
      <c r="I53" s="147"/>
      <c r="J53" s="145"/>
      <c r="K53" s="145"/>
      <c r="L53" s="148"/>
      <c r="M53" s="148"/>
      <c r="N53" s="148"/>
      <c r="O53" s="148"/>
      <c r="P53" s="149"/>
      <c r="Q53" s="145"/>
      <c r="R53" s="145"/>
      <c r="S53" s="150"/>
      <c r="T53" s="150"/>
      <c r="U53" s="145"/>
    </row>
    <row r="54" spans="1:21" ht="12.75" outlineLevel="1">
      <c r="A54" s="3"/>
      <c r="B54" s="136"/>
      <c r="C54" s="137" t="s">
        <v>149</v>
      </c>
      <c r="D54" s="138" t="s">
        <v>93</v>
      </c>
      <c r="E54" s="139"/>
      <c r="F54" s="139" t="s">
        <v>39</v>
      </c>
      <c r="G54" s="140" t="s">
        <v>150</v>
      </c>
      <c r="H54" s="139"/>
      <c r="I54" s="138"/>
      <c r="J54" s="139"/>
      <c r="K54" s="141">
        <f>SUBTOTAL(9,K56:K89)</f>
        <v>0</v>
      </c>
      <c r="L54" s="142">
        <f>SUBTOTAL(9,L56:L89)</f>
        <v>0</v>
      </c>
      <c r="M54" s="142">
        <f>SUBTOTAL(9,M56:M89)</f>
        <v>0</v>
      </c>
      <c r="N54" s="142">
        <f>SUBTOTAL(9,N56:N89)</f>
        <v>0</v>
      </c>
      <c r="O54" s="142">
        <f>SUBTOTAL(9,O56:O89)</f>
        <v>0</v>
      </c>
      <c r="P54" s="143">
        <f>SUMPRODUCT(P56:P89,H56:H89)</f>
        <v>0.60515</v>
      </c>
      <c r="Q54" s="143">
        <f>SUMPRODUCT(Q56:Q89,H56:H89)</f>
        <v>0</v>
      </c>
      <c r="R54" s="143">
        <f>SUMPRODUCT(R56:R89,H56:H89)</f>
        <v>143.97291999993894</v>
      </c>
      <c r="S54" s="144">
        <f>SUMPRODUCT(S56:S89,K56:K89)/100</f>
        <v>0</v>
      </c>
      <c r="T54" s="144">
        <f>K54+S54</f>
        <v>0</v>
      </c>
      <c r="U54" s="135"/>
    </row>
    <row r="55" spans="1:21" s="151" customFormat="1" ht="12.75" outlineLevel="1">
      <c r="A55" s="145"/>
      <c r="B55" s="145"/>
      <c r="C55" s="145"/>
      <c r="D55" s="145"/>
      <c r="E55" s="145"/>
      <c r="F55" s="145"/>
      <c r="G55" s="146" t="s">
        <v>95</v>
      </c>
      <c r="H55" s="145"/>
      <c r="I55" s="147"/>
      <c r="J55" s="145"/>
      <c r="K55" s="145"/>
      <c r="L55" s="148"/>
      <c r="M55" s="148"/>
      <c r="N55" s="148"/>
      <c r="O55" s="148"/>
      <c r="P55" s="149"/>
      <c r="Q55" s="145"/>
      <c r="R55" s="145"/>
      <c r="S55" s="150"/>
      <c r="T55" s="150"/>
      <c r="U55" s="145"/>
    </row>
    <row r="56" spans="1:21" ht="12.75" outlineLevel="2">
      <c r="A56" s="3"/>
      <c r="B56" s="152"/>
      <c r="C56" s="153"/>
      <c r="D56" s="154"/>
      <c r="E56" s="155" t="s">
        <v>96</v>
      </c>
      <c r="F56" s="156"/>
      <c r="G56" s="157"/>
      <c r="H56" s="156"/>
      <c r="I56" s="154"/>
      <c r="J56" s="156"/>
      <c r="K56" s="158"/>
      <c r="L56" s="159"/>
      <c r="M56" s="159"/>
      <c r="N56" s="159"/>
      <c r="O56" s="159"/>
      <c r="P56" s="160"/>
      <c r="Q56" s="160"/>
      <c r="R56" s="160"/>
      <c r="S56" s="161"/>
      <c r="T56" s="161"/>
      <c r="U56" s="135"/>
    </row>
    <row r="57" spans="1:21" ht="12.75" outlineLevel="2">
      <c r="A57" s="3"/>
      <c r="B57" s="135"/>
      <c r="C57" s="135"/>
      <c r="D57" s="162" t="s">
        <v>97</v>
      </c>
      <c r="E57" s="163">
        <v>1</v>
      </c>
      <c r="F57" s="164" t="s">
        <v>151</v>
      </c>
      <c r="G57" s="165" t="s">
        <v>152</v>
      </c>
      <c r="H57" s="166">
        <v>68.25</v>
      </c>
      <c r="I57" s="167" t="s">
        <v>100</v>
      </c>
      <c r="J57" s="168"/>
      <c r="K57" s="169">
        <f>H57*J57</f>
        <v>0</v>
      </c>
      <c r="L57" s="170">
        <f>IF(D57="S",K57,"")</f>
        <v>0</v>
      </c>
      <c r="M57" s="171">
        <f>IF(OR(D57="P",D57="U"),K57,"")</f>
        <v>0</v>
      </c>
      <c r="N57" s="171">
        <f>IF(D57="H",K57,"")</f>
        <v>0</v>
      </c>
      <c r="O57" s="171">
        <f>IF(D57="V",K57,"")</f>
        <v>0</v>
      </c>
      <c r="P57" s="172">
        <v>0</v>
      </c>
      <c r="Q57" s="172">
        <v>0</v>
      </c>
      <c r="R57" s="172">
        <v>0.651999999999731</v>
      </c>
      <c r="S57" s="173">
        <v>21</v>
      </c>
      <c r="T57" s="174">
        <f>K57*(S57+100)/100</f>
        <v>0</v>
      </c>
      <c r="U57" s="175"/>
    </row>
    <row r="58" spans="1:21" s="151" customFormat="1" ht="12.75" outlineLevel="2">
      <c r="A58" s="145"/>
      <c r="B58" s="145"/>
      <c r="C58" s="145"/>
      <c r="D58" s="145"/>
      <c r="E58" s="145"/>
      <c r="F58" s="145"/>
      <c r="G58" s="146" t="s">
        <v>153</v>
      </c>
      <c r="H58" s="145"/>
      <c r="I58" s="147"/>
      <c r="J58" s="145"/>
      <c r="K58" s="145"/>
      <c r="L58" s="148"/>
      <c r="M58" s="148"/>
      <c r="N58" s="148"/>
      <c r="O58" s="148"/>
      <c r="P58" s="149"/>
      <c r="Q58" s="145"/>
      <c r="R58" s="145"/>
      <c r="S58" s="150"/>
      <c r="T58" s="150"/>
      <c r="U58" s="145"/>
    </row>
    <row r="59" spans="1:21" s="88" customFormat="1" ht="10.5" customHeight="1" outlineLevel="3">
      <c r="A59" s="79"/>
      <c r="B59" s="176"/>
      <c r="C59" s="176"/>
      <c r="D59" s="176"/>
      <c r="E59" s="176"/>
      <c r="F59" s="176"/>
      <c r="G59" s="176" t="s">
        <v>154</v>
      </c>
      <c r="H59" s="177">
        <v>68.25</v>
      </c>
      <c r="I59" s="178"/>
      <c r="J59" s="176"/>
      <c r="K59" s="176"/>
      <c r="L59" s="179"/>
      <c r="M59" s="179"/>
      <c r="N59" s="179"/>
      <c r="O59" s="179"/>
      <c r="P59" s="179"/>
      <c r="Q59" s="179"/>
      <c r="R59" s="179"/>
      <c r="S59" s="180"/>
      <c r="T59" s="180"/>
      <c r="U59" s="176"/>
    </row>
    <row r="60" spans="1:21" ht="12.75" outlineLevel="2">
      <c r="A60" s="3"/>
      <c r="B60" s="135"/>
      <c r="C60" s="135"/>
      <c r="D60" s="162" t="s">
        <v>97</v>
      </c>
      <c r="E60" s="163">
        <v>2</v>
      </c>
      <c r="F60" s="164" t="s">
        <v>155</v>
      </c>
      <c r="G60" s="165" t="s">
        <v>156</v>
      </c>
      <c r="H60" s="166">
        <v>68.25</v>
      </c>
      <c r="I60" s="167" t="s">
        <v>100</v>
      </c>
      <c r="J60" s="168"/>
      <c r="K60" s="169">
        <f>H60*J60</f>
        <v>0</v>
      </c>
      <c r="L60" s="170">
        <f>IF(D60="S",K60,"")</f>
        <v>0</v>
      </c>
      <c r="M60" s="171">
        <f>IF(OR(D60="P",D60="U"),K60,"")</f>
        <v>0</v>
      </c>
      <c r="N60" s="171">
        <f>IF(D60="H",K60,"")</f>
        <v>0</v>
      </c>
      <c r="O60" s="171">
        <f>IF(D60="V",K60,"")</f>
        <v>0</v>
      </c>
      <c r="P60" s="172">
        <v>0</v>
      </c>
      <c r="Q60" s="172">
        <v>0</v>
      </c>
      <c r="R60" s="172">
        <v>0.01099999999999568</v>
      </c>
      <c r="S60" s="173">
        <v>21</v>
      </c>
      <c r="T60" s="174">
        <f>K60*(S60+100)/100</f>
        <v>0</v>
      </c>
      <c r="U60" s="175"/>
    </row>
    <row r="61" spans="1:21" s="151" customFormat="1" ht="12.75" outlineLevel="2">
      <c r="A61" s="145"/>
      <c r="B61" s="145"/>
      <c r="C61" s="145"/>
      <c r="D61" s="145"/>
      <c r="E61" s="145"/>
      <c r="F61" s="145"/>
      <c r="G61" s="146" t="s">
        <v>157</v>
      </c>
      <c r="H61" s="145"/>
      <c r="I61" s="147"/>
      <c r="J61" s="145"/>
      <c r="K61" s="145"/>
      <c r="L61" s="148"/>
      <c r="M61" s="148"/>
      <c r="N61" s="148"/>
      <c r="O61" s="148"/>
      <c r="P61" s="149"/>
      <c r="Q61" s="145"/>
      <c r="R61" s="145"/>
      <c r="S61" s="150"/>
      <c r="T61" s="150"/>
      <c r="U61" s="145"/>
    </row>
    <row r="62" spans="1:21" ht="12.75" outlineLevel="2">
      <c r="A62" s="3"/>
      <c r="B62" s="135"/>
      <c r="C62" s="135"/>
      <c r="D62" s="162" t="s">
        <v>97</v>
      </c>
      <c r="E62" s="163">
        <v>3</v>
      </c>
      <c r="F62" s="164" t="s">
        <v>158</v>
      </c>
      <c r="G62" s="165" t="s">
        <v>159</v>
      </c>
      <c r="H62" s="166">
        <v>455</v>
      </c>
      <c r="I62" s="167" t="s">
        <v>145</v>
      </c>
      <c r="J62" s="168"/>
      <c r="K62" s="169">
        <f>H62*J62</f>
        <v>0</v>
      </c>
      <c r="L62" s="170">
        <f>IF(D62="S",K62,"")</f>
        <v>0</v>
      </c>
      <c r="M62" s="171">
        <f>IF(OR(D62="P",D62="U"),K62,"")</f>
        <v>0</v>
      </c>
      <c r="N62" s="171">
        <f>IF(D62="H",K62,"")</f>
        <v>0</v>
      </c>
      <c r="O62" s="171">
        <f>IF(D62="V",K62,"")</f>
        <v>0</v>
      </c>
      <c r="P62" s="172">
        <v>0</v>
      </c>
      <c r="Q62" s="172">
        <v>0</v>
      </c>
      <c r="R62" s="172">
        <v>0.17699999999990723</v>
      </c>
      <c r="S62" s="173">
        <v>21</v>
      </c>
      <c r="T62" s="174">
        <f>K62*(S62+100)/100</f>
        <v>0</v>
      </c>
      <c r="U62" s="175"/>
    </row>
    <row r="63" spans="1:21" s="151" customFormat="1" ht="12.75" outlineLevel="2">
      <c r="A63" s="145"/>
      <c r="B63" s="145"/>
      <c r="C63" s="145"/>
      <c r="D63" s="145"/>
      <c r="E63" s="145"/>
      <c r="F63" s="145"/>
      <c r="G63" s="146" t="s">
        <v>95</v>
      </c>
      <c r="H63" s="145"/>
      <c r="I63" s="147"/>
      <c r="J63" s="145"/>
      <c r="K63" s="145"/>
      <c r="L63" s="148"/>
      <c r="M63" s="148"/>
      <c r="N63" s="148"/>
      <c r="O63" s="148"/>
      <c r="P63" s="149"/>
      <c r="Q63" s="145"/>
      <c r="R63" s="145"/>
      <c r="S63" s="150"/>
      <c r="T63" s="150"/>
      <c r="U63" s="145"/>
    </row>
    <row r="64" spans="1:21" ht="12.75" outlineLevel="2">
      <c r="A64" s="3"/>
      <c r="B64" s="135"/>
      <c r="C64" s="135"/>
      <c r="D64" s="162" t="s">
        <v>97</v>
      </c>
      <c r="E64" s="163">
        <v>4</v>
      </c>
      <c r="F64" s="164" t="s">
        <v>147</v>
      </c>
      <c r="G64" s="165" t="s">
        <v>160</v>
      </c>
      <c r="H64" s="166">
        <v>455</v>
      </c>
      <c r="I64" s="167" t="s">
        <v>145</v>
      </c>
      <c r="J64" s="168"/>
      <c r="K64" s="169">
        <f>H64*J64</f>
        <v>0</v>
      </c>
      <c r="L64" s="170">
        <f>IF(D64="S",K64,"")</f>
        <v>0</v>
      </c>
      <c r="M64" s="171">
        <f>IF(OR(D64="P",D64="U"),K64,"")</f>
        <v>0</v>
      </c>
      <c r="N64" s="171">
        <f>IF(D64="H",K64,"")</f>
        <v>0</v>
      </c>
      <c r="O64" s="171">
        <f>IF(D64="V",K64,"")</f>
        <v>0</v>
      </c>
      <c r="P64" s="172">
        <v>0</v>
      </c>
      <c r="Q64" s="172">
        <v>0</v>
      </c>
      <c r="R64" s="172">
        <v>0</v>
      </c>
      <c r="S64" s="173">
        <v>21</v>
      </c>
      <c r="T64" s="174">
        <f>K64*(S64+100)/100</f>
        <v>0</v>
      </c>
      <c r="U64" s="175"/>
    </row>
    <row r="65" spans="1:21" s="151" customFormat="1" ht="12.75" outlineLevel="2">
      <c r="A65" s="145"/>
      <c r="B65" s="145"/>
      <c r="C65" s="145"/>
      <c r="D65" s="145"/>
      <c r="E65" s="145"/>
      <c r="F65" s="145"/>
      <c r="G65" s="146" t="s">
        <v>95</v>
      </c>
      <c r="H65" s="145"/>
      <c r="I65" s="147"/>
      <c r="J65" s="145"/>
      <c r="K65" s="145"/>
      <c r="L65" s="148"/>
      <c r="M65" s="148"/>
      <c r="N65" s="148"/>
      <c r="O65" s="148"/>
      <c r="P65" s="149"/>
      <c r="Q65" s="145"/>
      <c r="R65" s="145"/>
      <c r="S65" s="150"/>
      <c r="T65" s="150"/>
      <c r="U65" s="145"/>
    </row>
    <row r="66" spans="1:21" ht="12.75" outlineLevel="2">
      <c r="A66" s="3"/>
      <c r="B66" s="135"/>
      <c r="C66" s="135"/>
      <c r="D66" s="162" t="s">
        <v>97</v>
      </c>
      <c r="E66" s="163">
        <v>5</v>
      </c>
      <c r="F66" s="164" t="s">
        <v>161</v>
      </c>
      <c r="G66" s="165" t="s">
        <v>162</v>
      </c>
      <c r="H66" s="166">
        <v>455</v>
      </c>
      <c r="I66" s="167" t="s">
        <v>145</v>
      </c>
      <c r="J66" s="168"/>
      <c r="K66" s="169">
        <f>H66*J66</f>
        <v>0</v>
      </c>
      <c r="L66" s="170">
        <f>IF(D66="S",K66,"")</f>
        <v>0</v>
      </c>
      <c r="M66" s="171">
        <f>IF(OR(D66="P",D66="U"),K66,"")</f>
        <v>0</v>
      </c>
      <c r="N66" s="171">
        <f>IF(D66="H",K66,"")</f>
        <v>0</v>
      </c>
      <c r="O66" s="171">
        <f>IF(D66="V",K66,"")</f>
        <v>0</v>
      </c>
      <c r="P66" s="172">
        <v>0</v>
      </c>
      <c r="Q66" s="172">
        <v>0</v>
      </c>
      <c r="R66" s="172">
        <v>0.009000000000000341</v>
      </c>
      <c r="S66" s="173">
        <v>21</v>
      </c>
      <c r="T66" s="174">
        <f>K66*(S66+100)/100</f>
        <v>0</v>
      </c>
      <c r="U66" s="175"/>
    </row>
    <row r="67" spans="1:21" s="151" customFormat="1" ht="12.75" outlineLevel="2">
      <c r="A67" s="145"/>
      <c r="B67" s="145"/>
      <c r="C67" s="145"/>
      <c r="D67" s="145"/>
      <c r="E67" s="145"/>
      <c r="F67" s="145"/>
      <c r="G67" s="146" t="s">
        <v>95</v>
      </c>
      <c r="H67" s="145"/>
      <c r="I67" s="147"/>
      <c r="J67" s="145"/>
      <c r="K67" s="145"/>
      <c r="L67" s="148"/>
      <c r="M67" s="148"/>
      <c r="N67" s="148"/>
      <c r="O67" s="148"/>
      <c r="P67" s="149"/>
      <c r="Q67" s="145"/>
      <c r="R67" s="145"/>
      <c r="S67" s="150"/>
      <c r="T67" s="150"/>
      <c r="U67" s="145"/>
    </row>
    <row r="68" spans="1:21" ht="12.75" outlineLevel="2">
      <c r="A68" s="3"/>
      <c r="B68" s="135"/>
      <c r="C68" s="135"/>
      <c r="D68" s="162" t="s">
        <v>97</v>
      </c>
      <c r="E68" s="163">
        <v>6</v>
      </c>
      <c r="F68" s="164" t="s">
        <v>163</v>
      </c>
      <c r="G68" s="165" t="s">
        <v>164</v>
      </c>
      <c r="H68" s="166">
        <v>455</v>
      </c>
      <c r="I68" s="167" t="s">
        <v>145</v>
      </c>
      <c r="J68" s="168"/>
      <c r="K68" s="169">
        <f>H68*J68</f>
        <v>0</v>
      </c>
      <c r="L68" s="170">
        <f>IF(D68="S",K68,"")</f>
        <v>0</v>
      </c>
      <c r="M68" s="171">
        <f>IF(OR(D68="P",D68="U"),K68,"")</f>
        <v>0</v>
      </c>
      <c r="N68" s="171">
        <f>IF(D68="H",K68,"")</f>
        <v>0</v>
      </c>
      <c r="O68" s="171">
        <f>IF(D68="V",K68,"")</f>
        <v>0</v>
      </c>
      <c r="P68" s="172">
        <v>0</v>
      </c>
      <c r="Q68" s="172">
        <v>0</v>
      </c>
      <c r="R68" s="172">
        <v>0.015000000000000568</v>
      </c>
      <c r="S68" s="173">
        <v>21</v>
      </c>
      <c r="T68" s="174">
        <f>K68*(S68+100)/100</f>
        <v>0</v>
      </c>
      <c r="U68" s="175"/>
    </row>
    <row r="69" spans="1:21" s="151" customFormat="1" ht="12.75" outlineLevel="2">
      <c r="A69" s="145"/>
      <c r="B69" s="145"/>
      <c r="C69" s="145"/>
      <c r="D69" s="145"/>
      <c r="E69" s="145"/>
      <c r="F69" s="145"/>
      <c r="G69" s="146" t="s">
        <v>95</v>
      </c>
      <c r="H69" s="145"/>
      <c r="I69" s="147"/>
      <c r="J69" s="145"/>
      <c r="K69" s="145"/>
      <c r="L69" s="148"/>
      <c r="M69" s="148"/>
      <c r="N69" s="148"/>
      <c r="O69" s="148"/>
      <c r="P69" s="149"/>
      <c r="Q69" s="145"/>
      <c r="R69" s="145"/>
      <c r="S69" s="150"/>
      <c r="T69" s="150"/>
      <c r="U69" s="145"/>
    </row>
    <row r="70" spans="1:21" ht="12.75" outlineLevel="2">
      <c r="A70" s="3"/>
      <c r="B70" s="135"/>
      <c r="C70" s="135"/>
      <c r="D70" s="162" t="s">
        <v>97</v>
      </c>
      <c r="E70" s="163">
        <v>7</v>
      </c>
      <c r="F70" s="164" t="s">
        <v>165</v>
      </c>
      <c r="G70" s="165" t="s">
        <v>166</v>
      </c>
      <c r="H70" s="166">
        <v>455</v>
      </c>
      <c r="I70" s="167" t="s">
        <v>145</v>
      </c>
      <c r="J70" s="168"/>
      <c r="K70" s="169">
        <f>H70*J70</f>
        <v>0</v>
      </c>
      <c r="L70" s="170">
        <f>IF(D70="S",K70,"")</f>
        <v>0</v>
      </c>
      <c r="M70" s="171">
        <f>IF(OR(D70="P",D70="U"),K70,"")</f>
        <v>0</v>
      </c>
      <c r="N70" s="171">
        <f>IF(D70="H",K70,"")</f>
        <v>0</v>
      </c>
      <c r="O70" s="171">
        <f>IF(D70="V",K70,"")</f>
        <v>0</v>
      </c>
      <c r="P70" s="172">
        <v>0</v>
      </c>
      <c r="Q70" s="172">
        <v>0</v>
      </c>
      <c r="R70" s="172">
        <v>0.0019999999999988916</v>
      </c>
      <c r="S70" s="173">
        <v>21</v>
      </c>
      <c r="T70" s="174">
        <f>K70*(S70+100)/100</f>
        <v>0</v>
      </c>
      <c r="U70" s="175"/>
    </row>
    <row r="71" spans="1:21" s="151" customFormat="1" ht="12.75" outlineLevel="2">
      <c r="A71" s="145"/>
      <c r="B71" s="145"/>
      <c r="C71" s="145"/>
      <c r="D71" s="145"/>
      <c r="E71" s="145"/>
      <c r="F71" s="145"/>
      <c r="G71" s="146" t="s">
        <v>95</v>
      </c>
      <c r="H71" s="145"/>
      <c r="I71" s="147"/>
      <c r="J71" s="145"/>
      <c r="K71" s="145"/>
      <c r="L71" s="148"/>
      <c r="M71" s="148"/>
      <c r="N71" s="148"/>
      <c r="O71" s="148"/>
      <c r="P71" s="149"/>
      <c r="Q71" s="145"/>
      <c r="R71" s="145"/>
      <c r="S71" s="150"/>
      <c r="T71" s="150"/>
      <c r="U71" s="145"/>
    </row>
    <row r="72" spans="1:21" ht="12.75" outlineLevel="2">
      <c r="A72" s="3"/>
      <c r="B72" s="135"/>
      <c r="C72" s="135"/>
      <c r="D72" s="162" t="s">
        <v>97</v>
      </c>
      <c r="E72" s="163">
        <v>8</v>
      </c>
      <c r="F72" s="164" t="s">
        <v>167</v>
      </c>
      <c r="G72" s="165" t="s">
        <v>168</v>
      </c>
      <c r="H72" s="166">
        <v>455</v>
      </c>
      <c r="I72" s="167" t="s">
        <v>145</v>
      </c>
      <c r="J72" s="168"/>
      <c r="K72" s="169">
        <f>H72*J72</f>
        <v>0</v>
      </c>
      <c r="L72" s="170">
        <f>IF(D72="S",K72,"")</f>
        <v>0</v>
      </c>
      <c r="M72" s="171">
        <f>IF(OR(D72="P",D72="U"),K72,"")</f>
        <v>0</v>
      </c>
      <c r="N72" s="171">
        <f>IF(D72="H",K72,"")</f>
        <v>0</v>
      </c>
      <c r="O72" s="171">
        <f>IF(D72="V",K72,"")</f>
        <v>0</v>
      </c>
      <c r="P72" s="172">
        <v>0</v>
      </c>
      <c r="Q72" s="172">
        <v>0</v>
      </c>
      <c r="R72" s="172">
        <v>0.0009999999999994458</v>
      </c>
      <c r="S72" s="173">
        <v>21</v>
      </c>
      <c r="T72" s="174">
        <f>K72*(S72+100)/100</f>
        <v>0</v>
      </c>
      <c r="U72" s="175"/>
    </row>
    <row r="73" spans="1:21" s="151" customFormat="1" ht="12.75" outlineLevel="2">
      <c r="A73" s="145"/>
      <c r="B73" s="145"/>
      <c r="C73" s="145"/>
      <c r="D73" s="145"/>
      <c r="E73" s="145"/>
      <c r="F73" s="145"/>
      <c r="G73" s="146" t="s">
        <v>95</v>
      </c>
      <c r="H73" s="145"/>
      <c r="I73" s="147"/>
      <c r="J73" s="145"/>
      <c r="K73" s="145"/>
      <c r="L73" s="148"/>
      <c r="M73" s="148"/>
      <c r="N73" s="148"/>
      <c r="O73" s="148"/>
      <c r="P73" s="149"/>
      <c r="Q73" s="145"/>
      <c r="R73" s="145"/>
      <c r="S73" s="150"/>
      <c r="T73" s="150"/>
      <c r="U73" s="145"/>
    </row>
    <row r="74" spans="1:21" ht="12.75" outlineLevel="2">
      <c r="A74" s="3"/>
      <c r="B74" s="135"/>
      <c r="C74" s="135"/>
      <c r="D74" s="162" t="s">
        <v>97</v>
      </c>
      <c r="E74" s="163">
        <v>9</v>
      </c>
      <c r="F74" s="164" t="s">
        <v>169</v>
      </c>
      <c r="G74" s="165" t="s">
        <v>170</v>
      </c>
      <c r="H74" s="166">
        <v>0.91</v>
      </c>
      <c r="I74" s="167" t="s">
        <v>100</v>
      </c>
      <c r="J74" s="168"/>
      <c r="K74" s="169">
        <f>H74*J74</f>
        <v>0</v>
      </c>
      <c r="L74" s="170">
        <f>IF(D74="S",K74,"")</f>
        <v>0</v>
      </c>
      <c r="M74" s="171">
        <f>IF(OR(D74="P",D74="U"),K74,"")</f>
        <v>0</v>
      </c>
      <c r="N74" s="171">
        <f>IF(D74="H",K74,"")</f>
        <v>0</v>
      </c>
      <c r="O74" s="171">
        <f>IF(D74="V",K74,"")</f>
        <v>0</v>
      </c>
      <c r="P74" s="172">
        <v>0</v>
      </c>
      <c r="Q74" s="172">
        <v>0</v>
      </c>
      <c r="R74" s="172">
        <v>4.9870000000009895</v>
      </c>
      <c r="S74" s="173">
        <v>21</v>
      </c>
      <c r="T74" s="174">
        <f>K74*(S74+100)/100</f>
        <v>0</v>
      </c>
      <c r="U74" s="175"/>
    </row>
    <row r="75" spans="1:21" s="88" customFormat="1" ht="10.5" customHeight="1" outlineLevel="3">
      <c r="A75" s="79"/>
      <c r="B75" s="176"/>
      <c r="C75" s="176"/>
      <c r="D75" s="176"/>
      <c r="E75" s="176"/>
      <c r="F75" s="176"/>
      <c r="G75" s="176" t="s">
        <v>171</v>
      </c>
      <c r="H75" s="177">
        <v>0.91</v>
      </c>
      <c r="I75" s="178"/>
      <c r="J75" s="176"/>
      <c r="K75" s="176"/>
      <c r="L75" s="179"/>
      <c r="M75" s="179"/>
      <c r="N75" s="179"/>
      <c r="O75" s="179"/>
      <c r="P75" s="179"/>
      <c r="Q75" s="179"/>
      <c r="R75" s="179"/>
      <c r="S75" s="180"/>
      <c r="T75" s="180"/>
      <c r="U75" s="176"/>
    </row>
    <row r="76" spans="1:21" ht="12.75" outlineLevel="2">
      <c r="A76" s="3"/>
      <c r="B76" s="135"/>
      <c r="C76" s="135"/>
      <c r="D76" s="162" t="s">
        <v>172</v>
      </c>
      <c r="E76" s="163">
        <v>10</v>
      </c>
      <c r="F76" s="164" t="s">
        <v>173</v>
      </c>
      <c r="G76" s="165" t="s">
        <v>174</v>
      </c>
      <c r="H76" s="166">
        <v>91</v>
      </c>
      <c r="I76" s="167" t="s">
        <v>175</v>
      </c>
      <c r="J76" s="168"/>
      <c r="K76" s="169">
        <f>H76*J76</f>
        <v>0</v>
      </c>
      <c r="L76" s="170">
        <f>IF(D76="S",K76,"")</f>
        <v>0</v>
      </c>
      <c r="M76" s="171">
        <f>IF(OR(D76="P",D76="U"),K76,"")</f>
        <v>0</v>
      </c>
      <c r="N76" s="171">
        <f>IF(D76="H",K76,"")</f>
        <v>0</v>
      </c>
      <c r="O76" s="171">
        <f>IF(D76="V",K76,"")</f>
        <v>0</v>
      </c>
      <c r="P76" s="172">
        <v>0.001</v>
      </c>
      <c r="Q76" s="172">
        <v>0</v>
      </c>
      <c r="R76" s="172">
        <v>0</v>
      </c>
      <c r="S76" s="173">
        <v>21</v>
      </c>
      <c r="T76" s="174">
        <f>K76*(S76+100)/100</f>
        <v>0</v>
      </c>
      <c r="U76" s="175"/>
    </row>
    <row r="77" spans="1:21" s="88" customFormat="1" ht="10.5" customHeight="1" outlineLevel="3">
      <c r="A77" s="79"/>
      <c r="B77" s="176"/>
      <c r="C77" s="176"/>
      <c r="D77" s="176"/>
      <c r="E77" s="176"/>
      <c r="F77" s="176"/>
      <c r="G77" s="176" t="s">
        <v>176</v>
      </c>
      <c r="H77" s="177">
        <v>91</v>
      </c>
      <c r="I77" s="178"/>
      <c r="J77" s="176"/>
      <c r="K77" s="176"/>
      <c r="L77" s="179"/>
      <c r="M77" s="179"/>
      <c r="N77" s="179"/>
      <c r="O77" s="179"/>
      <c r="P77" s="179"/>
      <c r="Q77" s="179"/>
      <c r="R77" s="179"/>
      <c r="S77" s="180"/>
      <c r="T77" s="180"/>
      <c r="U77" s="176"/>
    </row>
    <row r="78" spans="1:21" ht="12.75" outlineLevel="2">
      <c r="A78" s="3"/>
      <c r="B78" s="135"/>
      <c r="C78" s="135"/>
      <c r="D78" s="162" t="s">
        <v>97</v>
      </c>
      <c r="E78" s="163">
        <v>11</v>
      </c>
      <c r="F78" s="164" t="s">
        <v>177</v>
      </c>
      <c r="G78" s="165" t="s">
        <v>178</v>
      </c>
      <c r="H78" s="166">
        <v>455</v>
      </c>
      <c r="I78" s="167" t="s">
        <v>145</v>
      </c>
      <c r="J78" s="168"/>
      <c r="K78" s="169">
        <f>H78*J78</f>
        <v>0</v>
      </c>
      <c r="L78" s="170">
        <f>IF(D78="S",K78,"")</f>
        <v>0</v>
      </c>
      <c r="M78" s="171">
        <f>IF(OR(D78="P",D78="U"),K78,"")</f>
        <v>0</v>
      </c>
      <c r="N78" s="171">
        <f>IF(D78="H",K78,"")</f>
        <v>0</v>
      </c>
      <c r="O78" s="171">
        <f>IF(D78="V",K78,"")</f>
        <v>0</v>
      </c>
      <c r="P78" s="172">
        <v>0</v>
      </c>
      <c r="Q78" s="172">
        <v>0</v>
      </c>
      <c r="R78" s="172">
        <v>0</v>
      </c>
      <c r="S78" s="173">
        <v>21</v>
      </c>
      <c r="T78" s="174">
        <f>K78*(S78+100)/100</f>
        <v>0</v>
      </c>
      <c r="U78" s="175"/>
    </row>
    <row r="79" spans="1:21" s="151" customFormat="1" ht="12.75" outlineLevel="2">
      <c r="A79" s="145"/>
      <c r="B79" s="145"/>
      <c r="C79" s="145"/>
      <c r="D79" s="145"/>
      <c r="E79" s="145"/>
      <c r="F79" s="145"/>
      <c r="G79" s="146" t="s">
        <v>95</v>
      </c>
      <c r="H79" s="145"/>
      <c r="I79" s="147"/>
      <c r="J79" s="145"/>
      <c r="K79" s="145"/>
      <c r="L79" s="148"/>
      <c r="M79" s="148"/>
      <c r="N79" s="148"/>
      <c r="O79" s="148"/>
      <c r="P79" s="149"/>
      <c r="Q79" s="145"/>
      <c r="R79" s="145"/>
      <c r="S79" s="150"/>
      <c r="T79" s="150"/>
      <c r="U79" s="145"/>
    </row>
    <row r="80" spans="1:21" ht="12.75" outlineLevel="2">
      <c r="A80" s="3"/>
      <c r="B80" s="135"/>
      <c r="C80" s="135"/>
      <c r="D80" s="162" t="s">
        <v>172</v>
      </c>
      <c r="E80" s="163">
        <v>12</v>
      </c>
      <c r="F80" s="164" t="s">
        <v>179</v>
      </c>
      <c r="G80" s="165" t="s">
        <v>180</v>
      </c>
      <c r="H80" s="166">
        <v>500.50000000000006</v>
      </c>
      <c r="I80" s="167" t="s">
        <v>145</v>
      </c>
      <c r="J80" s="168"/>
      <c r="K80" s="169">
        <f>H80*J80</f>
        <v>0</v>
      </c>
      <c r="L80" s="170">
        <f>IF(D80="S",K80,"")</f>
        <v>0</v>
      </c>
      <c r="M80" s="171">
        <f>IF(OR(D80="P",D80="U"),K80,"")</f>
        <v>0</v>
      </c>
      <c r="N80" s="171">
        <f>IF(D80="H",K80,"")</f>
        <v>0</v>
      </c>
      <c r="O80" s="171">
        <f>IF(D80="V",K80,"")</f>
        <v>0</v>
      </c>
      <c r="P80" s="172">
        <v>0.0009999999999999998</v>
      </c>
      <c r="Q80" s="172">
        <v>0</v>
      </c>
      <c r="R80" s="172">
        <v>0</v>
      </c>
      <c r="S80" s="173">
        <v>21</v>
      </c>
      <c r="T80" s="174">
        <f>K80*(S80+100)/100</f>
        <v>0</v>
      </c>
      <c r="U80" s="175"/>
    </row>
    <row r="81" spans="1:21" s="88" customFormat="1" ht="10.5" customHeight="1" outlineLevel="3">
      <c r="A81" s="79"/>
      <c r="B81" s="176"/>
      <c r="C81" s="176"/>
      <c r="D81" s="176"/>
      <c r="E81" s="176"/>
      <c r="F81" s="176"/>
      <c r="G81" s="176" t="s">
        <v>181</v>
      </c>
      <c r="H81" s="177">
        <v>500.5</v>
      </c>
      <c r="I81" s="178"/>
      <c r="J81" s="176"/>
      <c r="K81" s="176"/>
      <c r="L81" s="179"/>
      <c r="M81" s="179"/>
      <c r="N81" s="179"/>
      <c r="O81" s="179"/>
      <c r="P81" s="179"/>
      <c r="Q81" s="179"/>
      <c r="R81" s="179"/>
      <c r="S81" s="180"/>
      <c r="T81" s="180"/>
      <c r="U81" s="176"/>
    </row>
    <row r="82" spans="1:21" ht="12.75" outlineLevel="2">
      <c r="A82" s="3"/>
      <c r="B82" s="135"/>
      <c r="C82" s="135"/>
      <c r="D82" s="162" t="s">
        <v>97</v>
      </c>
      <c r="E82" s="163">
        <v>13</v>
      </c>
      <c r="F82" s="164" t="s">
        <v>182</v>
      </c>
      <c r="G82" s="165" t="s">
        <v>183</v>
      </c>
      <c r="H82" s="166">
        <v>455</v>
      </c>
      <c r="I82" s="167" t="s">
        <v>145</v>
      </c>
      <c r="J82" s="168"/>
      <c r="K82" s="169">
        <f>H82*J82</f>
        <v>0</v>
      </c>
      <c r="L82" s="170">
        <f>IF(D82="S",K82,"")</f>
        <v>0</v>
      </c>
      <c r="M82" s="171">
        <f>IF(OR(D82="P",D82="U"),K82,"")</f>
        <v>0</v>
      </c>
      <c r="N82" s="171">
        <f>IF(D82="H",K82,"")</f>
        <v>0</v>
      </c>
      <c r="O82" s="171">
        <f>IF(D82="V",K82,"")</f>
        <v>0</v>
      </c>
      <c r="P82" s="172">
        <v>0</v>
      </c>
      <c r="Q82" s="172">
        <v>0</v>
      </c>
      <c r="R82" s="172">
        <v>0</v>
      </c>
      <c r="S82" s="173">
        <v>21</v>
      </c>
      <c r="T82" s="174">
        <f>K82*(S82+100)/100</f>
        <v>0</v>
      </c>
      <c r="U82" s="175"/>
    </row>
    <row r="83" spans="1:21" s="151" customFormat="1" ht="12.75" outlineLevel="2">
      <c r="A83" s="145"/>
      <c r="B83" s="145"/>
      <c r="C83" s="145"/>
      <c r="D83" s="145"/>
      <c r="E83" s="145"/>
      <c r="F83" s="145"/>
      <c r="G83" s="146" t="s">
        <v>95</v>
      </c>
      <c r="H83" s="145"/>
      <c r="I83" s="147"/>
      <c r="J83" s="145"/>
      <c r="K83" s="145"/>
      <c r="L83" s="148"/>
      <c r="M83" s="148"/>
      <c r="N83" s="148"/>
      <c r="O83" s="148"/>
      <c r="P83" s="149"/>
      <c r="Q83" s="145"/>
      <c r="R83" s="145"/>
      <c r="S83" s="150"/>
      <c r="T83" s="150"/>
      <c r="U83" s="145"/>
    </row>
    <row r="84" spans="1:21" ht="12.75" outlineLevel="2">
      <c r="A84" s="3"/>
      <c r="B84" s="135"/>
      <c r="C84" s="135"/>
      <c r="D84" s="162" t="s">
        <v>172</v>
      </c>
      <c r="E84" s="163">
        <v>14</v>
      </c>
      <c r="F84" s="164" t="s">
        <v>184</v>
      </c>
      <c r="G84" s="165" t="s">
        <v>185</v>
      </c>
      <c r="H84" s="166">
        <v>13.65</v>
      </c>
      <c r="I84" s="167" t="s">
        <v>175</v>
      </c>
      <c r="J84" s="168"/>
      <c r="K84" s="169">
        <f>H84*J84</f>
        <v>0</v>
      </c>
      <c r="L84" s="170">
        <f>IF(D84="S",K84,"")</f>
        <v>0</v>
      </c>
      <c r="M84" s="171">
        <f>IF(OR(D84="P",D84="U"),K84,"")</f>
        <v>0</v>
      </c>
      <c r="N84" s="171">
        <f>IF(D84="H",K84,"")</f>
        <v>0</v>
      </c>
      <c r="O84" s="171">
        <f>IF(D84="V",K84,"")</f>
        <v>0</v>
      </c>
      <c r="P84" s="172">
        <v>0.001</v>
      </c>
      <c r="Q84" s="172">
        <v>0</v>
      </c>
      <c r="R84" s="172">
        <v>0</v>
      </c>
      <c r="S84" s="173">
        <v>21</v>
      </c>
      <c r="T84" s="174">
        <f>K84*(S84+100)/100</f>
        <v>0</v>
      </c>
      <c r="U84" s="175"/>
    </row>
    <row r="85" spans="1:21" s="88" customFormat="1" ht="10.5" customHeight="1" outlineLevel="3">
      <c r="A85" s="79"/>
      <c r="B85" s="176"/>
      <c r="C85" s="176"/>
      <c r="D85" s="176"/>
      <c r="E85" s="176"/>
      <c r="F85" s="176"/>
      <c r="G85" s="176" t="s">
        <v>186</v>
      </c>
      <c r="H85" s="177">
        <v>13.65</v>
      </c>
      <c r="I85" s="178"/>
      <c r="J85" s="176"/>
      <c r="K85" s="176"/>
      <c r="L85" s="179"/>
      <c r="M85" s="179"/>
      <c r="N85" s="179"/>
      <c r="O85" s="179"/>
      <c r="P85" s="179"/>
      <c r="Q85" s="179"/>
      <c r="R85" s="179"/>
      <c r="S85" s="180"/>
      <c r="T85" s="180"/>
      <c r="U85" s="176"/>
    </row>
    <row r="86" spans="1:21" ht="12.75" outlineLevel="2">
      <c r="A86" s="3"/>
      <c r="B86" s="135"/>
      <c r="C86" s="135"/>
      <c r="D86" s="162" t="s">
        <v>97</v>
      </c>
      <c r="E86" s="163">
        <v>15</v>
      </c>
      <c r="F86" s="164" t="s">
        <v>187</v>
      </c>
      <c r="G86" s="165" t="s">
        <v>188</v>
      </c>
      <c r="H86" s="166">
        <v>455</v>
      </c>
      <c r="I86" s="167" t="s">
        <v>145</v>
      </c>
      <c r="J86" s="168"/>
      <c r="K86" s="169">
        <f>H86*J86</f>
        <v>0</v>
      </c>
      <c r="L86" s="170">
        <f>IF(D86="S",K86,"")</f>
        <v>0</v>
      </c>
      <c r="M86" s="171">
        <f>IF(OR(D86="P",D86="U"),K86,"")</f>
        <v>0</v>
      </c>
      <c r="N86" s="171">
        <f>IF(D86="H",K86,"")</f>
        <v>0</v>
      </c>
      <c r="O86" s="171">
        <f>IF(D86="V",K86,"")</f>
        <v>0</v>
      </c>
      <c r="P86" s="172">
        <v>0</v>
      </c>
      <c r="Q86" s="172">
        <v>0</v>
      </c>
      <c r="R86" s="172">
        <v>0.0009999999999994458</v>
      </c>
      <c r="S86" s="173">
        <v>21</v>
      </c>
      <c r="T86" s="174">
        <f>K86*(S86+100)/100</f>
        <v>0</v>
      </c>
      <c r="U86" s="175"/>
    </row>
    <row r="87" spans="1:21" s="151" customFormat="1" ht="12.75" outlineLevel="2">
      <c r="A87" s="145"/>
      <c r="B87" s="145"/>
      <c r="C87" s="145"/>
      <c r="D87" s="145"/>
      <c r="E87" s="145"/>
      <c r="F87" s="145"/>
      <c r="G87" s="146" t="s">
        <v>95</v>
      </c>
      <c r="H87" s="145"/>
      <c r="I87" s="147"/>
      <c r="J87" s="145"/>
      <c r="K87" s="145"/>
      <c r="L87" s="148"/>
      <c r="M87" s="148"/>
      <c r="N87" s="148"/>
      <c r="O87" s="148"/>
      <c r="P87" s="149"/>
      <c r="Q87" s="145"/>
      <c r="R87" s="145"/>
      <c r="S87" s="150"/>
      <c r="T87" s="150"/>
      <c r="U87" s="145"/>
    </row>
    <row r="88" spans="1:21" ht="12.75" outlineLevel="2">
      <c r="A88" s="3"/>
      <c r="B88" s="135"/>
      <c r="C88" s="135"/>
      <c r="D88" s="162" t="s">
        <v>97</v>
      </c>
      <c r="E88" s="163">
        <v>16</v>
      </c>
      <c r="F88" s="164" t="s">
        <v>189</v>
      </c>
      <c r="G88" s="165" t="s">
        <v>190</v>
      </c>
      <c r="H88" s="166">
        <v>455</v>
      </c>
      <c r="I88" s="167" t="s">
        <v>145</v>
      </c>
      <c r="J88" s="168"/>
      <c r="K88" s="169">
        <f>H88*J88</f>
        <v>0</v>
      </c>
      <c r="L88" s="170">
        <f>IF(D88="S",K88,"")</f>
        <v>0</v>
      </c>
      <c r="M88" s="171">
        <f>IF(OR(D88="P",D88="U"),K88,"")</f>
        <v>0</v>
      </c>
      <c r="N88" s="171">
        <f>IF(D88="H",K88,"")</f>
        <v>0</v>
      </c>
      <c r="O88" s="171">
        <f>IF(D88="V",K88,"")</f>
        <v>0</v>
      </c>
      <c r="P88" s="172">
        <v>0</v>
      </c>
      <c r="Q88" s="172">
        <v>0</v>
      </c>
      <c r="R88" s="172">
        <v>0.0019999999999988916</v>
      </c>
      <c r="S88" s="173">
        <v>21</v>
      </c>
      <c r="T88" s="174">
        <f>K88*(S88+100)/100</f>
        <v>0</v>
      </c>
      <c r="U88" s="175"/>
    </row>
    <row r="89" spans="1:21" s="151" customFormat="1" ht="12.75" outlineLevel="2">
      <c r="A89" s="145"/>
      <c r="B89" s="145"/>
      <c r="C89" s="145"/>
      <c r="D89" s="145"/>
      <c r="E89" s="145"/>
      <c r="F89" s="145"/>
      <c r="G89" s="146" t="s">
        <v>191</v>
      </c>
      <c r="H89" s="145"/>
      <c r="I89" s="147"/>
      <c r="J89" s="145"/>
      <c r="K89" s="145"/>
      <c r="L89" s="148"/>
      <c r="M89" s="148"/>
      <c r="N89" s="148"/>
      <c r="O89" s="148"/>
      <c r="P89" s="149"/>
      <c r="Q89" s="145"/>
      <c r="R89" s="145"/>
      <c r="S89" s="150"/>
      <c r="T89" s="150"/>
      <c r="U89" s="145"/>
    </row>
    <row r="90" spans="1:21" ht="12.75" outlineLevel="1">
      <c r="A90" s="3"/>
      <c r="B90" s="136"/>
      <c r="C90" s="137" t="s">
        <v>192</v>
      </c>
      <c r="D90" s="138" t="s">
        <v>93</v>
      </c>
      <c r="E90" s="139"/>
      <c r="F90" s="139" t="s">
        <v>39</v>
      </c>
      <c r="G90" s="140" t="s">
        <v>193</v>
      </c>
      <c r="H90" s="139"/>
      <c r="I90" s="138"/>
      <c r="J90" s="139"/>
      <c r="K90" s="141">
        <f>SUBTOTAL(9,K91:K94)</f>
        <v>0</v>
      </c>
      <c r="L90" s="142">
        <f>SUBTOTAL(9,L91:L94)</f>
        <v>0</v>
      </c>
      <c r="M90" s="142">
        <f>SUBTOTAL(9,M91:M94)</f>
        <v>0</v>
      </c>
      <c r="N90" s="142">
        <f>SUBTOTAL(9,N91:N94)</f>
        <v>0</v>
      </c>
      <c r="O90" s="142">
        <f>SUBTOTAL(9,O91:O94)</f>
        <v>0</v>
      </c>
      <c r="P90" s="143">
        <f>SUMPRODUCT(P91:P94,H91:H94)</f>
        <v>9.23625</v>
      </c>
      <c r="Q90" s="143">
        <f>SUMPRODUCT(Q91:Q94,H91:H94)</f>
        <v>0</v>
      </c>
      <c r="R90" s="143">
        <f>SUMPRODUCT(R91:R94,H91:H94)</f>
        <v>0</v>
      </c>
      <c r="S90" s="144">
        <f>SUMPRODUCT(S91:S94,K91:K94)/100</f>
        <v>0</v>
      </c>
      <c r="T90" s="144">
        <f>K90+S90</f>
        <v>0</v>
      </c>
      <c r="U90" s="135"/>
    </row>
    <row r="91" spans="1:21" ht="12.75" outlineLevel="2">
      <c r="A91" s="3"/>
      <c r="B91" s="152"/>
      <c r="C91" s="153"/>
      <c r="D91" s="154"/>
      <c r="E91" s="155" t="s">
        <v>96</v>
      </c>
      <c r="F91" s="156"/>
      <c r="G91" s="157"/>
      <c r="H91" s="156"/>
      <c r="I91" s="154"/>
      <c r="J91" s="156"/>
      <c r="K91" s="158"/>
      <c r="L91" s="159"/>
      <c r="M91" s="159"/>
      <c r="N91" s="159"/>
      <c r="O91" s="159"/>
      <c r="P91" s="160"/>
      <c r="Q91" s="160"/>
      <c r="R91" s="160"/>
      <c r="S91" s="161"/>
      <c r="T91" s="161"/>
      <c r="U91" s="135"/>
    </row>
    <row r="92" spans="1:21" ht="12.75" outlineLevel="2">
      <c r="A92" s="3"/>
      <c r="B92" s="135"/>
      <c r="C92" s="135"/>
      <c r="D92" s="162" t="s">
        <v>97</v>
      </c>
      <c r="E92" s="163">
        <v>1</v>
      </c>
      <c r="F92" s="164" t="s">
        <v>194</v>
      </c>
      <c r="G92" s="165" t="s">
        <v>195</v>
      </c>
      <c r="H92" s="166">
        <v>36.5</v>
      </c>
      <c r="I92" s="167" t="s">
        <v>196</v>
      </c>
      <c r="J92" s="168"/>
      <c r="K92" s="169">
        <f>H92*J92</f>
        <v>0</v>
      </c>
      <c r="L92" s="170">
        <f>IF(D92="S",K92,"")</f>
        <v>0</v>
      </c>
      <c r="M92" s="171">
        <f>IF(OR(D92="P",D92="U"),K92,"")</f>
        <v>0</v>
      </c>
      <c r="N92" s="171">
        <f>IF(D92="H",K92,"")</f>
        <v>0</v>
      </c>
      <c r="O92" s="171">
        <f>IF(D92="V",K92,"")</f>
        <v>0</v>
      </c>
      <c r="P92" s="172">
        <v>0.2463</v>
      </c>
      <c r="Q92" s="172">
        <v>0</v>
      </c>
      <c r="R92" s="172">
        <v>0</v>
      </c>
      <c r="S92" s="173">
        <v>21</v>
      </c>
      <c r="T92" s="174">
        <f>K92*(S92+100)/100</f>
        <v>0</v>
      </c>
      <c r="U92" s="175"/>
    </row>
    <row r="93" spans="1:21" s="151" customFormat="1" ht="12.75" outlineLevel="2">
      <c r="A93" s="145"/>
      <c r="B93" s="145"/>
      <c r="C93" s="145"/>
      <c r="D93" s="145"/>
      <c r="E93" s="145"/>
      <c r="F93" s="145"/>
      <c r="G93" s="146" t="s">
        <v>197</v>
      </c>
      <c r="H93" s="145"/>
      <c r="I93" s="147"/>
      <c r="J93" s="145"/>
      <c r="K93" s="145"/>
      <c r="L93" s="148"/>
      <c r="M93" s="148"/>
      <c r="N93" s="148"/>
      <c r="O93" s="148"/>
      <c r="P93" s="149"/>
      <c r="Q93" s="145"/>
      <c r="R93" s="145"/>
      <c r="S93" s="150"/>
      <c r="T93" s="150"/>
      <c r="U93" s="145"/>
    </row>
    <row r="94" spans="1:21" ht="12.75" outlineLevel="2">
      <c r="A94" s="3"/>
      <c r="B94" s="135"/>
      <c r="C94" s="135"/>
      <c r="D94" s="162" t="s">
        <v>97</v>
      </c>
      <c r="E94" s="163">
        <v>2</v>
      </c>
      <c r="F94" s="164" t="s">
        <v>198</v>
      </c>
      <c r="G94" s="165" t="s">
        <v>199</v>
      </c>
      <c r="H94" s="166">
        <v>1</v>
      </c>
      <c r="I94" s="167" t="s">
        <v>200</v>
      </c>
      <c r="J94" s="168"/>
      <c r="K94" s="169">
        <f>H94*J94</f>
        <v>0</v>
      </c>
      <c r="L94" s="170">
        <f>IF(D94="S",K94,"")</f>
        <v>0</v>
      </c>
      <c r="M94" s="171">
        <f>IF(OR(D94="P",D94="U"),K94,"")</f>
        <v>0</v>
      </c>
      <c r="N94" s="171">
        <f>IF(D94="H",K94,"")</f>
        <v>0</v>
      </c>
      <c r="O94" s="171">
        <f>IF(D94="V",K94,"")</f>
        <v>0</v>
      </c>
      <c r="P94" s="172">
        <v>0.2463</v>
      </c>
      <c r="Q94" s="172">
        <v>0</v>
      </c>
      <c r="R94" s="172">
        <v>0</v>
      </c>
      <c r="S94" s="173">
        <v>21</v>
      </c>
      <c r="T94" s="174">
        <f>K94*(S94+100)/100</f>
        <v>0</v>
      </c>
      <c r="U94" s="175"/>
    </row>
    <row r="95" spans="1:21" ht="12.75" outlineLevel="1">
      <c r="A95" s="3"/>
      <c r="B95" s="136"/>
      <c r="C95" s="137" t="s">
        <v>201</v>
      </c>
      <c r="D95" s="138" t="s">
        <v>93</v>
      </c>
      <c r="E95" s="139"/>
      <c r="F95" s="139" t="s">
        <v>39</v>
      </c>
      <c r="G95" s="140" t="s">
        <v>202</v>
      </c>
      <c r="H95" s="139"/>
      <c r="I95" s="138"/>
      <c r="J95" s="139"/>
      <c r="K95" s="141">
        <f>SUBTOTAL(9,K96:K102)</f>
        <v>0</v>
      </c>
      <c r="L95" s="142">
        <f>SUBTOTAL(9,L96:L102)</f>
        <v>0</v>
      </c>
      <c r="M95" s="142">
        <f>SUBTOTAL(9,M96:M102)</f>
        <v>0</v>
      </c>
      <c r="N95" s="142">
        <f>SUBTOTAL(9,N96:N102)</f>
        <v>0</v>
      </c>
      <c r="O95" s="142">
        <f>SUBTOTAL(9,O96:O102)</f>
        <v>0</v>
      </c>
      <c r="P95" s="143">
        <f>SUMPRODUCT(P96:P102,H96:H102)</f>
        <v>1.0777388999999857</v>
      </c>
      <c r="Q95" s="143">
        <f>SUMPRODUCT(Q96:Q102,H96:H102)</f>
        <v>0</v>
      </c>
      <c r="R95" s="143">
        <f>SUMPRODUCT(R96:R102,H96:H102)</f>
        <v>3.464459999998689</v>
      </c>
      <c r="S95" s="144">
        <f>SUMPRODUCT(S96:S102,K96:K102)/100</f>
        <v>0</v>
      </c>
      <c r="T95" s="144">
        <f>K95+S95</f>
        <v>0</v>
      </c>
      <c r="U95" s="135"/>
    </row>
    <row r="96" spans="1:21" ht="12.75" outlineLevel="2">
      <c r="A96" s="3"/>
      <c r="B96" s="152"/>
      <c r="C96" s="153"/>
      <c r="D96" s="154"/>
      <c r="E96" s="155" t="s">
        <v>96</v>
      </c>
      <c r="F96" s="156"/>
      <c r="G96" s="157"/>
      <c r="H96" s="156"/>
      <c r="I96" s="154"/>
      <c r="J96" s="156"/>
      <c r="K96" s="158"/>
      <c r="L96" s="159"/>
      <c r="M96" s="159"/>
      <c r="N96" s="159"/>
      <c r="O96" s="159"/>
      <c r="P96" s="160"/>
      <c r="Q96" s="160"/>
      <c r="R96" s="160"/>
      <c r="S96" s="161"/>
      <c r="T96" s="161"/>
      <c r="U96" s="135"/>
    </row>
    <row r="97" spans="1:21" ht="12.75" outlineLevel="2">
      <c r="A97" s="3"/>
      <c r="B97" s="135"/>
      <c r="C97" s="135"/>
      <c r="D97" s="162" t="s">
        <v>97</v>
      </c>
      <c r="E97" s="163">
        <v>1</v>
      </c>
      <c r="F97" s="164" t="s">
        <v>203</v>
      </c>
      <c r="G97" s="165" t="s">
        <v>204</v>
      </c>
      <c r="H97" s="166">
        <v>0.57</v>
      </c>
      <c r="I97" s="167" t="s">
        <v>100</v>
      </c>
      <c r="J97" s="168"/>
      <c r="K97" s="169">
        <f>H97*J97</f>
        <v>0</v>
      </c>
      <c r="L97" s="170">
        <f>IF(D97="S",K97,"")</f>
        <v>0</v>
      </c>
      <c r="M97" s="171">
        <f>IF(OR(D97="P",D97="U"),K97,"")</f>
        <v>0</v>
      </c>
      <c r="N97" s="171">
        <f>IF(D97="H",K97,"")</f>
        <v>0</v>
      </c>
      <c r="O97" s="171">
        <f>IF(D97="V",K97,"")</f>
        <v>0</v>
      </c>
      <c r="P97" s="172">
        <v>1.8907699999999752</v>
      </c>
      <c r="Q97" s="172">
        <v>0</v>
      </c>
      <c r="R97" s="172">
        <v>1.3169999999990978</v>
      </c>
      <c r="S97" s="173">
        <v>21</v>
      </c>
      <c r="T97" s="174">
        <f>K97*(S97+100)/100</f>
        <v>0</v>
      </c>
      <c r="U97" s="175"/>
    </row>
    <row r="98" spans="1:21" s="88" customFormat="1" ht="10.5" customHeight="1" outlineLevel="3">
      <c r="A98" s="79"/>
      <c r="B98" s="176"/>
      <c r="C98" s="176"/>
      <c r="D98" s="176"/>
      <c r="E98" s="176"/>
      <c r="F98" s="176"/>
      <c r="G98" s="176" t="s">
        <v>205</v>
      </c>
      <c r="H98" s="177">
        <v>0.57</v>
      </c>
      <c r="I98" s="178"/>
      <c r="J98" s="176"/>
      <c r="K98" s="176"/>
      <c r="L98" s="179"/>
      <c r="M98" s="179"/>
      <c r="N98" s="179"/>
      <c r="O98" s="179"/>
      <c r="P98" s="179"/>
      <c r="Q98" s="179"/>
      <c r="R98" s="179"/>
      <c r="S98" s="180"/>
      <c r="T98" s="180"/>
      <c r="U98" s="176"/>
    </row>
    <row r="99" spans="1:21" ht="12.75" outlineLevel="2">
      <c r="A99" s="3"/>
      <c r="B99" s="135"/>
      <c r="C99" s="135"/>
      <c r="D99" s="162" t="s">
        <v>97</v>
      </c>
      <c r="E99" s="163">
        <v>2</v>
      </c>
      <c r="F99" s="164" t="s">
        <v>206</v>
      </c>
      <c r="G99" s="165" t="s">
        <v>207</v>
      </c>
      <c r="H99" s="166">
        <v>1.71</v>
      </c>
      <c r="I99" s="167" t="s">
        <v>100</v>
      </c>
      <c r="J99" s="168"/>
      <c r="K99" s="169">
        <f>H99*J99</f>
        <v>0</v>
      </c>
      <c r="L99" s="170">
        <f>IF(D99="S",K99,"")</f>
        <v>0</v>
      </c>
      <c r="M99" s="171">
        <f>IF(OR(D99="P",D99="U"),K99,"")</f>
        <v>0</v>
      </c>
      <c r="N99" s="171">
        <f>IF(D99="H",K99,"")</f>
        <v>0</v>
      </c>
      <c r="O99" s="171">
        <f>IF(D99="V",K99,"")</f>
        <v>0</v>
      </c>
      <c r="P99" s="172">
        <v>0</v>
      </c>
      <c r="Q99" s="172">
        <v>0</v>
      </c>
      <c r="R99" s="172">
        <v>1.5869999999995341</v>
      </c>
      <c r="S99" s="173">
        <v>21</v>
      </c>
      <c r="T99" s="174">
        <f>K99*(S99+100)/100</f>
        <v>0</v>
      </c>
      <c r="U99" s="175"/>
    </row>
    <row r="100" spans="1:21" s="88" customFormat="1" ht="10.5" customHeight="1" outlineLevel="3">
      <c r="A100" s="79"/>
      <c r="B100" s="176"/>
      <c r="C100" s="176"/>
      <c r="D100" s="176"/>
      <c r="E100" s="176"/>
      <c r="F100" s="176"/>
      <c r="G100" s="176" t="s">
        <v>208</v>
      </c>
      <c r="H100" s="177">
        <v>1.71</v>
      </c>
      <c r="I100" s="178"/>
      <c r="J100" s="176"/>
      <c r="K100" s="176"/>
      <c r="L100" s="179"/>
      <c r="M100" s="179"/>
      <c r="N100" s="179"/>
      <c r="O100" s="179"/>
      <c r="P100" s="179"/>
      <c r="Q100" s="179"/>
      <c r="R100" s="179"/>
      <c r="S100" s="180"/>
      <c r="T100" s="180"/>
      <c r="U100" s="176"/>
    </row>
    <row r="101" spans="1:21" ht="12.75" outlineLevel="2">
      <c r="A101" s="3"/>
      <c r="B101" s="135"/>
      <c r="C101" s="135"/>
      <c r="D101" s="162" t="s">
        <v>172</v>
      </c>
      <c r="E101" s="163">
        <v>3</v>
      </c>
      <c r="F101" s="164" t="s">
        <v>209</v>
      </c>
      <c r="G101" s="165" t="s">
        <v>210</v>
      </c>
      <c r="H101" s="166">
        <v>3.2318999999999996</v>
      </c>
      <c r="I101" s="167" t="s">
        <v>133</v>
      </c>
      <c r="J101" s="168"/>
      <c r="K101" s="169">
        <f>H101*J101</f>
        <v>0</v>
      </c>
      <c r="L101" s="170">
        <f>IF(D101="S",K101,"")</f>
        <v>0</v>
      </c>
      <c r="M101" s="171">
        <f>IF(OR(D101="P",D101="U"),K101,"")</f>
        <v>0</v>
      </c>
      <c r="N101" s="171">
        <f>IF(D101="H",K101,"")</f>
        <v>0</v>
      </c>
      <c r="O101" s="171">
        <f>IF(D101="V",K101,"")</f>
        <v>0</v>
      </c>
      <c r="P101" s="172">
        <v>0</v>
      </c>
      <c r="Q101" s="172">
        <v>0</v>
      </c>
      <c r="R101" s="172">
        <v>0</v>
      </c>
      <c r="S101" s="173">
        <v>21</v>
      </c>
      <c r="T101" s="174">
        <f>K101*(S101+100)/100</f>
        <v>0</v>
      </c>
      <c r="U101" s="175"/>
    </row>
    <row r="102" spans="1:21" s="88" customFormat="1" ht="10.5" customHeight="1" outlineLevel="3">
      <c r="A102" s="79"/>
      <c r="B102" s="176"/>
      <c r="C102" s="176"/>
      <c r="D102" s="176"/>
      <c r="E102" s="176"/>
      <c r="F102" s="176"/>
      <c r="G102" s="176" t="s">
        <v>211</v>
      </c>
      <c r="H102" s="177">
        <v>3.2319</v>
      </c>
      <c r="I102" s="178"/>
      <c r="J102" s="176"/>
      <c r="K102" s="176"/>
      <c r="L102" s="179"/>
      <c r="M102" s="179"/>
      <c r="N102" s="179"/>
      <c r="O102" s="179"/>
      <c r="P102" s="179"/>
      <c r="Q102" s="179"/>
      <c r="R102" s="179"/>
      <c r="S102" s="180"/>
      <c r="T102" s="180"/>
      <c r="U102" s="176"/>
    </row>
    <row r="103" spans="1:21" ht="12.75" outlineLevel="1">
      <c r="A103" s="3"/>
      <c r="B103" s="136"/>
      <c r="C103" s="137" t="s">
        <v>212</v>
      </c>
      <c r="D103" s="138" t="s">
        <v>93</v>
      </c>
      <c r="E103" s="139"/>
      <c r="F103" s="139" t="s">
        <v>39</v>
      </c>
      <c r="G103" s="140" t="s">
        <v>213</v>
      </c>
      <c r="H103" s="139"/>
      <c r="I103" s="138"/>
      <c r="J103" s="139"/>
      <c r="K103" s="141">
        <f>SUBTOTAL(9,K105:K116)</f>
        <v>0</v>
      </c>
      <c r="L103" s="142">
        <f>SUBTOTAL(9,L105:L116)</f>
        <v>0</v>
      </c>
      <c r="M103" s="142">
        <f>SUBTOTAL(9,M105:M116)</f>
        <v>0</v>
      </c>
      <c r="N103" s="142">
        <f>SUBTOTAL(9,N105:N116)</f>
        <v>0</v>
      </c>
      <c r="O103" s="142">
        <f>SUBTOTAL(9,O105:O116)</f>
        <v>0</v>
      </c>
      <c r="P103" s="143">
        <f>SUMPRODUCT(P105:P116,H105:H116)</f>
        <v>0</v>
      </c>
      <c r="Q103" s="143">
        <f>SUMPRODUCT(Q105:Q116,H105:H116)</f>
        <v>0</v>
      </c>
      <c r="R103" s="143">
        <f>SUMPRODUCT(R105:R116,H105:H116)</f>
        <v>0</v>
      </c>
      <c r="S103" s="144">
        <f>SUMPRODUCT(S105:S116,K105:K116)/100</f>
        <v>0</v>
      </c>
      <c r="T103" s="144">
        <f>K103+S103</f>
        <v>0</v>
      </c>
      <c r="U103" s="135"/>
    </row>
    <row r="104" spans="1:21" s="151" customFormat="1" ht="12.75" outlineLevel="1">
      <c r="A104" s="145"/>
      <c r="B104" s="145"/>
      <c r="C104" s="145"/>
      <c r="D104" s="145"/>
      <c r="E104" s="145"/>
      <c r="F104" s="145"/>
      <c r="G104" s="146" t="s">
        <v>214</v>
      </c>
      <c r="H104" s="145"/>
      <c r="I104" s="147"/>
      <c r="J104" s="145"/>
      <c r="K104" s="145"/>
      <c r="L104" s="148"/>
      <c r="M104" s="148"/>
      <c r="N104" s="148"/>
      <c r="O104" s="148"/>
      <c r="P104" s="149"/>
      <c r="Q104" s="145"/>
      <c r="R104" s="145"/>
      <c r="S104" s="150"/>
      <c r="T104" s="150"/>
      <c r="U104" s="145"/>
    </row>
    <row r="105" spans="1:21" ht="12.75" outlineLevel="2">
      <c r="A105" s="3"/>
      <c r="B105" s="152"/>
      <c r="C105" s="153"/>
      <c r="D105" s="154"/>
      <c r="E105" s="155" t="s">
        <v>96</v>
      </c>
      <c r="F105" s="156"/>
      <c r="G105" s="157"/>
      <c r="H105" s="156"/>
      <c r="I105" s="154"/>
      <c r="J105" s="156"/>
      <c r="K105" s="158"/>
      <c r="L105" s="159"/>
      <c r="M105" s="159"/>
      <c r="N105" s="159"/>
      <c r="O105" s="159"/>
      <c r="P105" s="160"/>
      <c r="Q105" s="160"/>
      <c r="R105" s="160"/>
      <c r="S105" s="161"/>
      <c r="T105" s="161"/>
      <c r="U105" s="135"/>
    </row>
    <row r="106" spans="1:21" ht="12.75" outlineLevel="2">
      <c r="A106" s="3"/>
      <c r="B106" s="135"/>
      <c r="C106" s="135"/>
      <c r="D106" s="162" t="s">
        <v>97</v>
      </c>
      <c r="E106" s="163">
        <v>1</v>
      </c>
      <c r="F106" s="164" t="s">
        <v>215</v>
      </c>
      <c r="G106" s="165" t="s">
        <v>216</v>
      </c>
      <c r="H106" s="166">
        <v>693</v>
      </c>
      <c r="I106" s="167" t="s">
        <v>145</v>
      </c>
      <c r="J106" s="168"/>
      <c r="K106" s="169">
        <f>H106*J106</f>
        <v>0</v>
      </c>
      <c r="L106" s="170">
        <f>IF(D106="S",K106,"")</f>
        <v>0</v>
      </c>
      <c r="M106" s="171">
        <f>IF(OR(D106="P",D106="U"),K106,"")</f>
        <v>0</v>
      </c>
      <c r="N106" s="171">
        <f>IF(D106="H",K106,"")</f>
        <v>0</v>
      </c>
      <c r="O106" s="171">
        <f>IF(D106="V",K106,"")</f>
        <v>0</v>
      </c>
      <c r="P106" s="172">
        <v>0</v>
      </c>
      <c r="Q106" s="172">
        <v>0</v>
      </c>
      <c r="R106" s="172">
        <v>0</v>
      </c>
      <c r="S106" s="173">
        <v>21</v>
      </c>
      <c r="T106" s="174">
        <f>K106*(S106+100)/100</f>
        <v>0</v>
      </c>
      <c r="U106" s="175"/>
    </row>
    <row r="107" spans="1:21" s="151" customFormat="1" ht="12.75" outlineLevel="2">
      <c r="A107" s="145"/>
      <c r="B107" s="145"/>
      <c r="C107" s="145"/>
      <c r="D107" s="145"/>
      <c r="E107" s="145"/>
      <c r="F107" s="145"/>
      <c r="G107" s="146" t="s">
        <v>214</v>
      </c>
      <c r="H107" s="145"/>
      <c r="I107" s="147"/>
      <c r="J107" s="145"/>
      <c r="K107" s="145"/>
      <c r="L107" s="148"/>
      <c r="M107" s="148"/>
      <c r="N107" s="148"/>
      <c r="O107" s="148"/>
      <c r="P107" s="149"/>
      <c r="Q107" s="145"/>
      <c r="R107" s="145"/>
      <c r="S107" s="150"/>
      <c r="T107" s="150"/>
      <c r="U107" s="145"/>
    </row>
    <row r="108" spans="1:21" s="88" customFormat="1" ht="10.5" customHeight="1" outlineLevel="3">
      <c r="A108" s="79"/>
      <c r="B108" s="176"/>
      <c r="C108" s="176"/>
      <c r="D108" s="176"/>
      <c r="E108" s="176"/>
      <c r="F108" s="176"/>
      <c r="G108" s="176" t="s">
        <v>217</v>
      </c>
      <c r="H108" s="177">
        <v>342</v>
      </c>
      <c r="I108" s="178"/>
      <c r="J108" s="176"/>
      <c r="K108" s="176"/>
      <c r="L108" s="179"/>
      <c r="M108" s="179"/>
      <c r="N108" s="179"/>
      <c r="O108" s="179"/>
      <c r="P108" s="179"/>
      <c r="Q108" s="179"/>
      <c r="R108" s="179"/>
      <c r="S108" s="180"/>
      <c r="T108" s="180"/>
      <c r="U108" s="176"/>
    </row>
    <row r="109" spans="1:21" s="88" customFormat="1" ht="10.5" customHeight="1" outlineLevel="3">
      <c r="A109" s="79"/>
      <c r="B109" s="176"/>
      <c r="C109" s="176"/>
      <c r="D109" s="176"/>
      <c r="E109" s="176"/>
      <c r="F109" s="176"/>
      <c r="G109" s="176" t="s">
        <v>218</v>
      </c>
      <c r="H109" s="177">
        <v>351</v>
      </c>
      <c r="I109" s="178"/>
      <c r="J109" s="176"/>
      <c r="K109" s="176"/>
      <c r="L109" s="179"/>
      <c r="M109" s="179"/>
      <c r="N109" s="179"/>
      <c r="O109" s="179"/>
      <c r="P109" s="179"/>
      <c r="Q109" s="179"/>
      <c r="R109" s="179"/>
      <c r="S109" s="180"/>
      <c r="T109" s="180"/>
      <c r="U109" s="176"/>
    </row>
    <row r="110" spans="1:21" ht="12.75" outlineLevel="2">
      <c r="A110" s="3"/>
      <c r="B110" s="135"/>
      <c r="C110" s="135"/>
      <c r="D110" s="162" t="s">
        <v>97</v>
      </c>
      <c r="E110" s="163">
        <v>2</v>
      </c>
      <c r="F110" s="164" t="s">
        <v>215</v>
      </c>
      <c r="G110" s="165" t="s">
        <v>219</v>
      </c>
      <c r="H110" s="166">
        <v>693</v>
      </c>
      <c r="I110" s="167" t="s">
        <v>145</v>
      </c>
      <c r="J110" s="168"/>
      <c r="K110" s="169">
        <f>H110*J110</f>
        <v>0</v>
      </c>
      <c r="L110" s="170">
        <f>IF(D110="S",K110,"")</f>
        <v>0</v>
      </c>
      <c r="M110" s="171">
        <f>IF(OR(D110="P",D110="U"),K110,"")</f>
        <v>0</v>
      </c>
      <c r="N110" s="171">
        <f>IF(D110="H",K110,"")</f>
        <v>0</v>
      </c>
      <c r="O110" s="171">
        <f>IF(D110="V",K110,"")</f>
        <v>0</v>
      </c>
      <c r="P110" s="172">
        <v>0</v>
      </c>
      <c r="Q110" s="172">
        <v>0</v>
      </c>
      <c r="R110" s="172">
        <v>0</v>
      </c>
      <c r="S110" s="173">
        <v>21</v>
      </c>
      <c r="T110" s="174">
        <f>K110*(S110+100)/100</f>
        <v>0</v>
      </c>
      <c r="U110" s="175"/>
    </row>
    <row r="111" spans="1:21" s="151" customFormat="1" ht="12.75" outlineLevel="2">
      <c r="A111" s="145"/>
      <c r="B111" s="145"/>
      <c r="C111" s="145"/>
      <c r="D111" s="145"/>
      <c r="E111" s="145"/>
      <c r="F111" s="145"/>
      <c r="G111" s="146" t="s">
        <v>214</v>
      </c>
      <c r="H111" s="145"/>
      <c r="I111" s="147"/>
      <c r="J111" s="145"/>
      <c r="K111" s="145"/>
      <c r="L111" s="148"/>
      <c r="M111" s="148"/>
      <c r="N111" s="148"/>
      <c r="O111" s="148"/>
      <c r="P111" s="149"/>
      <c r="Q111" s="145"/>
      <c r="R111" s="145"/>
      <c r="S111" s="150"/>
      <c r="T111" s="150"/>
      <c r="U111" s="145"/>
    </row>
    <row r="112" spans="1:21" s="88" customFormat="1" ht="10.5" customHeight="1" outlineLevel="3">
      <c r="A112" s="79"/>
      <c r="B112" s="176"/>
      <c r="C112" s="176"/>
      <c r="D112" s="176"/>
      <c r="E112" s="176"/>
      <c r="F112" s="176"/>
      <c r="G112" s="176" t="s">
        <v>217</v>
      </c>
      <c r="H112" s="177">
        <v>342</v>
      </c>
      <c r="I112" s="178"/>
      <c r="J112" s="176"/>
      <c r="K112" s="176"/>
      <c r="L112" s="179"/>
      <c r="M112" s="179"/>
      <c r="N112" s="179"/>
      <c r="O112" s="179"/>
      <c r="P112" s="179"/>
      <c r="Q112" s="179"/>
      <c r="R112" s="179"/>
      <c r="S112" s="180"/>
      <c r="T112" s="180"/>
      <c r="U112" s="176"/>
    </row>
    <row r="113" spans="1:21" s="88" customFormat="1" ht="10.5" customHeight="1" outlineLevel="3">
      <c r="A113" s="79"/>
      <c r="B113" s="176"/>
      <c r="C113" s="176"/>
      <c r="D113" s="176"/>
      <c r="E113" s="176"/>
      <c r="F113" s="176"/>
      <c r="G113" s="176" t="s">
        <v>218</v>
      </c>
      <c r="H113" s="177">
        <v>351</v>
      </c>
      <c r="I113" s="178"/>
      <c r="J113" s="176"/>
      <c r="K113" s="176"/>
      <c r="L113" s="179"/>
      <c r="M113" s="179"/>
      <c r="N113" s="179"/>
      <c r="O113" s="179"/>
      <c r="P113" s="179"/>
      <c r="Q113" s="179"/>
      <c r="R113" s="179"/>
      <c r="S113" s="180"/>
      <c r="T113" s="180"/>
      <c r="U113" s="176"/>
    </row>
    <row r="114" spans="1:21" ht="12.75" outlineLevel="2">
      <c r="A114" s="3"/>
      <c r="B114" s="135"/>
      <c r="C114" s="135"/>
      <c r="D114" s="162" t="s">
        <v>97</v>
      </c>
      <c r="E114" s="163">
        <v>3</v>
      </c>
      <c r="F114" s="164" t="s">
        <v>220</v>
      </c>
      <c r="G114" s="165" t="s">
        <v>221</v>
      </c>
      <c r="H114" s="166">
        <v>342</v>
      </c>
      <c r="I114" s="167" t="s">
        <v>145</v>
      </c>
      <c r="J114" s="168"/>
      <c r="K114" s="169">
        <f>H114*J114</f>
        <v>0</v>
      </c>
      <c r="L114" s="170">
        <f>IF(D114="S",K114,"")</f>
        <v>0</v>
      </c>
      <c r="M114" s="171">
        <f>IF(OR(D114="P",D114="U"),K114,"")</f>
        <v>0</v>
      </c>
      <c r="N114" s="171">
        <f>IF(D114="H",K114,"")</f>
        <v>0</v>
      </c>
      <c r="O114" s="171">
        <f>IF(D114="V",K114,"")</f>
        <v>0</v>
      </c>
      <c r="P114" s="172">
        <v>0</v>
      </c>
      <c r="Q114" s="172">
        <v>0</v>
      </c>
      <c r="R114" s="172">
        <v>0</v>
      </c>
      <c r="S114" s="173">
        <v>21</v>
      </c>
      <c r="T114" s="174">
        <f>K114*(S114+100)/100</f>
        <v>0</v>
      </c>
      <c r="U114" s="175"/>
    </row>
    <row r="115" spans="1:21" s="151" customFormat="1" ht="12.75" outlineLevel="2">
      <c r="A115" s="145"/>
      <c r="B115" s="145"/>
      <c r="C115" s="145"/>
      <c r="D115" s="145"/>
      <c r="E115" s="145"/>
      <c r="F115" s="145"/>
      <c r="G115" s="146" t="s">
        <v>214</v>
      </c>
      <c r="H115" s="145"/>
      <c r="I115" s="147"/>
      <c r="J115" s="145"/>
      <c r="K115" s="145"/>
      <c r="L115" s="148"/>
      <c r="M115" s="148"/>
      <c r="N115" s="148"/>
      <c r="O115" s="148"/>
      <c r="P115" s="149"/>
      <c r="Q115" s="145"/>
      <c r="R115" s="145"/>
      <c r="S115" s="150"/>
      <c r="T115" s="150"/>
      <c r="U115" s="145"/>
    </row>
    <row r="116" spans="1:21" s="88" customFormat="1" ht="10.5" customHeight="1" outlineLevel="3">
      <c r="A116" s="79"/>
      <c r="B116" s="176"/>
      <c r="C116" s="176"/>
      <c r="D116" s="176"/>
      <c r="E116" s="176"/>
      <c r="F116" s="176"/>
      <c r="G116" s="176" t="s">
        <v>217</v>
      </c>
      <c r="H116" s="177">
        <v>342</v>
      </c>
      <c r="I116" s="178"/>
      <c r="J116" s="176"/>
      <c r="K116" s="176"/>
      <c r="L116" s="179"/>
      <c r="M116" s="179"/>
      <c r="N116" s="179"/>
      <c r="O116" s="179"/>
      <c r="P116" s="179"/>
      <c r="Q116" s="179"/>
      <c r="R116" s="179"/>
      <c r="S116" s="180"/>
      <c r="T116" s="180"/>
      <c r="U116" s="176"/>
    </row>
    <row r="117" spans="1:21" ht="12.75" outlineLevel="1">
      <c r="A117" s="3"/>
      <c r="B117" s="136"/>
      <c r="C117" s="137" t="s">
        <v>222</v>
      </c>
      <c r="D117" s="138" t="s">
        <v>93</v>
      </c>
      <c r="E117" s="139"/>
      <c r="F117" s="139" t="s">
        <v>39</v>
      </c>
      <c r="G117" s="140" t="s">
        <v>223</v>
      </c>
      <c r="H117" s="139"/>
      <c r="I117" s="138"/>
      <c r="J117" s="139"/>
      <c r="K117" s="141">
        <f>SUBTOTAL(9,K119:K125)</f>
        <v>0</v>
      </c>
      <c r="L117" s="142">
        <f>SUBTOTAL(9,L119:L125)</f>
        <v>0</v>
      </c>
      <c r="M117" s="142">
        <f>SUBTOTAL(9,M119:M125)</f>
        <v>0</v>
      </c>
      <c r="N117" s="142">
        <f>SUBTOTAL(9,N119:N125)</f>
        <v>0</v>
      </c>
      <c r="O117" s="142">
        <f>SUBTOTAL(9,O119:O125)</f>
        <v>0</v>
      </c>
      <c r="P117" s="143">
        <f>SUMPRODUCT(P119:P125,H119:H125)</f>
        <v>0.24282</v>
      </c>
      <c r="Q117" s="143">
        <f>SUMPRODUCT(Q119:Q125,H119:H125)</f>
        <v>0</v>
      </c>
      <c r="R117" s="143">
        <f>SUMPRODUCT(R119:R125,H119:H125)</f>
        <v>0</v>
      </c>
      <c r="S117" s="144">
        <f>SUMPRODUCT(S119:S125,K119:K125)/100</f>
        <v>0</v>
      </c>
      <c r="T117" s="144">
        <f>K117+S117</f>
        <v>0</v>
      </c>
      <c r="U117" s="135"/>
    </row>
    <row r="118" spans="1:21" s="151" customFormat="1" ht="12.75" outlineLevel="1">
      <c r="A118" s="145"/>
      <c r="B118" s="145"/>
      <c r="C118" s="145"/>
      <c r="D118" s="145"/>
      <c r="E118" s="145"/>
      <c r="F118" s="145"/>
      <c r="G118" s="146" t="s">
        <v>224</v>
      </c>
      <c r="H118" s="145"/>
      <c r="I118" s="147"/>
      <c r="J118" s="145"/>
      <c r="K118" s="145"/>
      <c r="L118" s="148"/>
      <c r="M118" s="148"/>
      <c r="N118" s="148"/>
      <c r="O118" s="148"/>
      <c r="P118" s="149"/>
      <c r="Q118" s="145"/>
      <c r="R118" s="145"/>
      <c r="S118" s="150"/>
      <c r="T118" s="150"/>
      <c r="U118" s="145"/>
    </row>
    <row r="119" spans="1:21" ht="12.75" outlineLevel="2">
      <c r="A119" s="3"/>
      <c r="B119" s="152"/>
      <c r="C119" s="153"/>
      <c r="D119" s="154"/>
      <c r="E119" s="155" t="s">
        <v>96</v>
      </c>
      <c r="F119" s="156"/>
      <c r="G119" s="157"/>
      <c r="H119" s="156"/>
      <c r="I119" s="154"/>
      <c r="J119" s="156"/>
      <c r="K119" s="158"/>
      <c r="L119" s="159"/>
      <c r="M119" s="159"/>
      <c r="N119" s="159"/>
      <c r="O119" s="159"/>
      <c r="P119" s="160"/>
      <c r="Q119" s="160"/>
      <c r="R119" s="160"/>
      <c r="S119" s="161"/>
      <c r="T119" s="161"/>
      <c r="U119" s="135"/>
    </row>
    <row r="120" spans="1:21" ht="12.75" outlineLevel="2">
      <c r="A120" s="3"/>
      <c r="B120" s="135"/>
      <c r="C120" s="135"/>
      <c r="D120" s="162" t="s">
        <v>97</v>
      </c>
      <c r="E120" s="163">
        <v>1</v>
      </c>
      <c r="F120" s="164" t="s">
        <v>225</v>
      </c>
      <c r="G120" s="165" t="s">
        <v>226</v>
      </c>
      <c r="H120" s="166">
        <v>342</v>
      </c>
      <c r="I120" s="167" t="s">
        <v>145</v>
      </c>
      <c r="J120" s="168"/>
      <c r="K120" s="169">
        <f>H120*J120</f>
        <v>0</v>
      </c>
      <c r="L120" s="170">
        <f>IF(D120="S",K120,"")</f>
        <v>0</v>
      </c>
      <c r="M120" s="171">
        <f>IF(OR(D120="P",D120="U"),K120,"")</f>
        <v>0</v>
      </c>
      <c r="N120" s="171">
        <f>IF(D120="H",K120,"")</f>
        <v>0</v>
      </c>
      <c r="O120" s="171">
        <f>IF(D120="V",K120,"")</f>
        <v>0</v>
      </c>
      <c r="P120" s="172">
        <v>0.00071</v>
      </c>
      <c r="Q120" s="172">
        <v>0</v>
      </c>
      <c r="R120" s="172">
        <v>0</v>
      </c>
      <c r="S120" s="173">
        <v>21</v>
      </c>
      <c r="T120" s="174">
        <f>K120*(S120+100)/100</f>
        <v>0</v>
      </c>
      <c r="U120" s="175"/>
    </row>
    <row r="121" spans="1:21" s="151" customFormat="1" ht="12.75" outlineLevel="2">
      <c r="A121" s="145"/>
      <c r="B121" s="145"/>
      <c r="C121" s="145"/>
      <c r="D121" s="145"/>
      <c r="E121" s="145"/>
      <c r="F121" s="145"/>
      <c r="G121" s="146" t="s">
        <v>214</v>
      </c>
      <c r="H121" s="145"/>
      <c r="I121" s="147"/>
      <c r="J121" s="145"/>
      <c r="K121" s="145"/>
      <c r="L121" s="148"/>
      <c r="M121" s="148"/>
      <c r="N121" s="148"/>
      <c r="O121" s="148"/>
      <c r="P121" s="149"/>
      <c r="Q121" s="145"/>
      <c r="R121" s="145"/>
      <c r="S121" s="150"/>
      <c r="T121" s="150"/>
      <c r="U121" s="145"/>
    </row>
    <row r="122" spans="1:21" s="88" customFormat="1" ht="10.5" customHeight="1" outlineLevel="3">
      <c r="A122" s="79"/>
      <c r="B122" s="176"/>
      <c r="C122" s="176"/>
      <c r="D122" s="176"/>
      <c r="E122" s="176"/>
      <c r="F122" s="176"/>
      <c r="G122" s="176" t="s">
        <v>217</v>
      </c>
      <c r="H122" s="177">
        <v>342</v>
      </c>
      <c r="I122" s="178"/>
      <c r="J122" s="176"/>
      <c r="K122" s="176"/>
      <c r="L122" s="179"/>
      <c r="M122" s="179"/>
      <c r="N122" s="179"/>
      <c r="O122" s="179"/>
      <c r="P122" s="179"/>
      <c r="Q122" s="179"/>
      <c r="R122" s="179"/>
      <c r="S122" s="180"/>
      <c r="T122" s="180"/>
      <c r="U122" s="176"/>
    </row>
    <row r="123" spans="1:21" ht="12.75" outlineLevel="2">
      <c r="A123" s="3"/>
      <c r="B123" s="135"/>
      <c r="C123" s="135"/>
      <c r="D123" s="162" t="s">
        <v>97</v>
      </c>
      <c r="E123" s="163">
        <v>2</v>
      </c>
      <c r="F123" s="164" t="s">
        <v>227</v>
      </c>
      <c r="G123" s="165" t="s">
        <v>228</v>
      </c>
      <c r="H123" s="166">
        <v>342</v>
      </c>
      <c r="I123" s="167" t="s">
        <v>145</v>
      </c>
      <c r="J123" s="168"/>
      <c r="K123" s="169">
        <f>H123*J123</f>
        <v>0</v>
      </c>
      <c r="L123" s="170">
        <f>IF(D123="S",K123,"")</f>
        <v>0</v>
      </c>
      <c r="M123" s="171">
        <f>IF(OR(D123="P",D123="U"),K123,"")</f>
        <v>0</v>
      </c>
      <c r="N123" s="171">
        <f>IF(D123="H",K123,"")</f>
        <v>0</v>
      </c>
      <c r="O123" s="171">
        <f>IF(D123="V",K123,"")</f>
        <v>0</v>
      </c>
      <c r="P123" s="172">
        <v>0</v>
      </c>
      <c r="Q123" s="172">
        <v>0</v>
      </c>
      <c r="R123" s="172">
        <v>0</v>
      </c>
      <c r="S123" s="173">
        <v>21</v>
      </c>
      <c r="T123" s="174">
        <f>K123*(S123+100)/100</f>
        <v>0</v>
      </c>
      <c r="U123" s="175"/>
    </row>
    <row r="124" spans="1:21" s="151" customFormat="1" ht="12.75" outlineLevel="2">
      <c r="A124" s="145"/>
      <c r="B124" s="145"/>
      <c r="C124" s="145"/>
      <c r="D124" s="145"/>
      <c r="E124" s="145"/>
      <c r="F124" s="145"/>
      <c r="G124" s="146" t="s">
        <v>214</v>
      </c>
      <c r="H124" s="145"/>
      <c r="I124" s="147"/>
      <c r="J124" s="145"/>
      <c r="K124" s="145"/>
      <c r="L124" s="148"/>
      <c r="M124" s="148"/>
      <c r="N124" s="148"/>
      <c r="O124" s="148"/>
      <c r="P124" s="149"/>
      <c r="Q124" s="145"/>
      <c r="R124" s="145"/>
      <c r="S124" s="150"/>
      <c r="T124" s="150"/>
      <c r="U124" s="145"/>
    </row>
    <row r="125" spans="1:21" s="88" customFormat="1" ht="10.5" customHeight="1" outlineLevel="3">
      <c r="A125" s="79"/>
      <c r="B125" s="176"/>
      <c r="C125" s="176"/>
      <c r="D125" s="176"/>
      <c r="E125" s="176"/>
      <c r="F125" s="176"/>
      <c r="G125" s="176" t="s">
        <v>217</v>
      </c>
      <c r="H125" s="177">
        <v>342</v>
      </c>
      <c r="I125" s="178"/>
      <c r="J125" s="176"/>
      <c r="K125" s="176"/>
      <c r="L125" s="179"/>
      <c r="M125" s="179"/>
      <c r="N125" s="179"/>
      <c r="O125" s="179"/>
      <c r="P125" s="179"/>
      <c r="Q125" s="179"/>
      <c r="R125" s="179"/>
      <c r="S125" s="180"/>
      <c r="T125" s="180"/>
      <c r="U125" s="176"/>
    </row>
    <row r="126" spans="1:21" ht="12.75" outlineLevel="1">
      <c r="A126" s="3"/>
      <c r="B126" s="136"/>
      <c r="C126" s="137" t="s">
        <v>229</v>
      </c>
      <c r="D126" s="138" t="s">
        <v>93</v>
      </c>
      <c r="E126" s="139"/>
      <c r="F126" s="139" t="s">
        <v>39</v>
      </c>
      <c r="G126" s="140" t="s">
        <v>230</v>
      </c>
      <c r="H126" s="139"/>
      <c r="I126" s="138"/>
      <c r="J126" s="139"/>
      <c r="K126" s="141">
        <f>SUBTOTAL(9,K128:K136)</f>
        <v>0</v>
      </c>
      <c r="L126" s="142">
        <f>SUBTOTAL(9,L128:L136)</f>
        <v>0</v>
      </c>
      <c r="M126" s="142">
        <f>SUBTOTAL(9,M128:M136)</f>
        <v>0</v>
      </c>
      <c r="N126" s="142">
        <f>SUBTOTAL(9,N128:N136)</f>
        <v>0</v>
      </c>
      <c r="O126" s="142">
        <f>SUBTOTAL(9,O128:O136)</f>
        <v>0</v>
      </c>
      <c r="P126" s="143">
        <f>SUMPRODUCT(P128:P136,H128:H136)</f>
        <v>100.84301999998482</v>
      </c>
      <c r="Q126" s="143">
        <f>SUMPRODUCT(Q128:Q136,H128:H136)</f>
        <v>0</v>
      </c>
      <c r="R126" s="143">
        <f>SUMPRODUCT(R128:R136,H128:H136)</f>
        <v>198.31500000004908</v>
      </c>
      <c r="S126" s="144">
        <f>SUMPRODUCT(S128:S136,K128:K136)/100</f>
        <v>0</v>
      </c>
      <c r="T126" s="144">
        <f>K126+S126</f>
        <v>0</v>
      </c>
      <c r="U126" s="135"/>
    </row>
    <row r="127" spans="1:21" s="151" customFormat="1" ht="12.75" outlineLevel="1">
      <c r="A127" s="145"/>
      <c r="B127" s="145"/>
      <c r="C127" s="145"/>
      <c r="D127" s="145"/>
      <c r="E127" s="145"/>
      <c r="F127" s="145"/>
      <c r="G127" s="146" t="s">
        <v>95</v>
      </c>
      <c r="H127" s="145"/>
      <c r="I127" s="147"/>
      <c r="J127" s="145"/>
      <c r="K127" s="145"/>
      <c r="L127" s="148"/>
      <c r="M127" s="148"/>
      <c r="N127" s="148"/>
      <c r="O127" s="148"/>
      <c r="P127" s="149"/>
      <c r="Q127" s="145"/>
      <c r="R127" s="145"/>
      <c r="S127" s="150"/>
      <c r="T127" s="150"/>
      <c r="U127" s="145"/>
    </row>
    <row r="128" spans="1:21" ht="12.75" outlineLevel="2">
      <c r="A128" s="3"/>
      <c r="B128" s="152"/>
      <c r="C128" s="153"/>
      <c r="D128" s="154"/>
      <c r="E128" s="155" t="s">
        <v>96</v>
      </c>
      <c r="F128" s="156"/>
      <c r="G128" s="157"/>
      <c r="H128" s="156"/>
      <c r="I128" s="154"/>
      <c r="J128" s="156"/>
      <c r="K128" s="158"/>
      <c r="L128" s="159"/>
      <c r="M128" s="159"/>
      <c r="N128" s="159"/>
      <c r="O128" s="159"/>
      <c r="P128" s="160"/>
      <c r="Q128" s="160"/>
      <c r="R128" s="160"/>
      <c r="S128" s="161"/>
      <c r="T128" s="161"/>
      <c r="U128" s="135"/>
    </row>
    <row r="129" spans="1:21" ht="12.75" outlineLevel="2">
      <c r="A129" s="3"/>
      <c r="B129" s="135"/>
      <c r="C129" s="135"/>
      <c r="D129" s="162" t="s">
        <v>97</v>
      </c>
      <c r="E129" s="163">
        <v>1</v>
      </c>
      <c r="F129" s="164" t="s">
        <v>231</v>
      </c>
      <c r="G129" s="165" t="s">
        <v>232</v>
      </c>
      <c r="H129" s="166">
        <v>351</v>
      </c>
      <c r="I129" s="167" t="s">
        <v>145</v>
      </c>
      <c r="J129" s="168"/>
      <c r="K129" s="169">
        <f>H129*J129</f>
        <v>0</v>
      </c>
      <c r="L129" s="170">
        <f>IF(D129="S",K129,"")</f>
        <v>0</v>
      </c>
      <c r="M129" s="171">
        <f>IF(OR(D129="P",D129="U"),K129,"")</f>
        <v>0</v>
      </c>
      <c r="N129" s="171">
        <f>IF(D129="H",K129,"")</f>
        <v>0</v>
      </c>
      <c r="O129" s="171">
        <f>IF(D129="V",K129,"")</f>
        <v>0</v>
      </c>
      <c r="P129" s="172">
        <v>0.10361999999995675</v>
      </c>
      <c r="Q129" s="172">
        <v>0</v>
      </c>
      <c r="R129" s="172">
        <v>0.5650000000001398</v>
      </c>
      <c r="S129" s="173">
        <v>21</v>
      </c>
      <c r="T129" s="174">
        <f>K129*(S129+100)/100</f>
        <v>0</v>
      </c>
      <c r="U129" s="175"/>
    </row>
    <row r="130" spans="1:21" s="151" customFormat="1" ht="12.75" outlineLevel="2">
      <c r="A130" s="145"/>
      <c r="B130" s="145"/>
      <c r="C130" s="145"/>
      <c r="D130" s="145"/>
      <c r="E130" s="145"/>
      <c r="F130" s="145"/>
      <c r="G130" s="146" t="s">
        <v>233</v>
      </c>
      <c r="H130" s="145"/>
      <c r="I130" s="147"/>
      <c r="J130" s="145"/>
      <c r="K130" s="145"/>
      <c r="L130" s="148"/>
      <c r="M130" s="148"/>
      <c r="N130" s="148"/>
      <c r="O130" s="148"/>
      <c r="P130" s="149"/>
      <c r="Q130" s="145"/>
      <c r="R130" s="145"/>
      <c r="S130" s="150"/>
      <c r="T130" s="150"/>
      <c r="U130" s="145"/>
    </row>
    <row r="131" spans="1:21" s="88" customFormat="1" ht="10.5" customHeight="1" outlineLevel="3">
      <c r="A131" s="79"/>
      <c r="B131" s="176"/>
      <c r="C131" s="176"/>
      <c r="D131" s="176"/>
      <c r="E131" s="176"/>
      <c r="F131" s="176"/>
      <c r="G131" s="176" t="s">
        <v>218</v>
      </c>
      <c r="H131" s="177">
        <v>351</v>
      </c>
      <c r="I131" s="178"/>
      <c r="J131" s="176"/>
      <c r="K131" s="176"/>
      <c r="L131" s="179"/>
      <c r="M131" s="179"/>
      <c r="N131" s="179"/>
      <c r="O131" s="179"/>
      <c r="P131" s="179"/>
      <c r="Q131" s="179"/>
      <c r="R131" s="179"/>
      <c r="S131" s="180"/>
      <c r="T131" s="180"/>
      <c r="U131" s="176"/>
    </row>
    <row r="132" spans="1:21" ht="12.75" outlineLevel="2">
      <c r="A132" s="3"/>
      <c r="B132" s="135"/>
      <c r="C132" s="135"/>
      <c r="D132" s="162" t="s">
        <v>172</v>
      </c>
      <c r="E132" s="163">
        <v>2</v>
      </c>
      <c r="F132" s="164" t="s">
        <v>234</v>
      </c>
      <c r="G132" s="165" t="s">
        <v>235</v>
      </c>
      <c r="H132" s="166">
        <v>341.7</v>
      </c>
      <c r="I132" s="167" t="s">
        <v>145</v>
      </c>
      <c r="J132" s="168"/>
      <c r="K132" s="169">
        <f>H132*J132</f>
        <v>0</v>
      </c>
      <c r="L132" s="170">
        <f>IF(D132="S",K132,"")</f>
        <v>0</v>
      </c>
      <c r="M132" s="171">
        <f>IF(OR(D132="P",D132="U"),K132,"")</f>
        <v>0</v>
      </c>
      <c r="N132" s="171">
        <f>IF(D132="H",K132,"")</f>
        <v>0</v>
      </c>
      <c r="O132" s="171">
        <f>IF(D132="V",K132,"")</f>
        <v>0</v>
      </c>
      <c r="P132" s="172">
        <v>0.18</v>
      </c>
      <c r="Q132" s="172">
        <v>0</v>
      </c>
      <c r="R132" s="172">
        <v>0</v>
      </c>
      <c r="S132" s="173">
        <v>21</v>
      </c>
      <c r="T132" s="174">
        <f>K132*(S132+100)/100</f>
        <v>0</v>
      </c>
      <c r="U132" s="175"/>
    </row>
    <row r="133" spans="1:21" s="88" customFormat="1" ht="10.5" customHeight="1" outlineLevel="3">
      <c r="A133" s="79"/>
      <c r="B133" s="176"/>
      <c r="C133" s="176"/>
      <c r="D133" s="176"/>
      <c r="E133" s="176"/>
      <c r="F133" s="176"/>
      <c r="G133" s="176" t="s">
        <v>236</v>
      </c>
      <c r="H133" s="177">
        <v>341.7</v>
      </c>
      <c r="I133" s="178"/>
      <c r="J133" s="176"/>
      <c r="K133" s="176"/>
      <c r="L133" s="179"/>
      <c r="M133" s="179"/>
      <c r="N133" s="179"/>
      <c r="O133" s="179"/>
      <c r="P133" s="179"/>
      <c r="Q133" s="179"/>
      <c r="R133" s="179"/>
      <c r="S133" s="180"/>
      <c r="T133" s="180"/>
      <c r="U133" s="176"/>
    </row>
    <row r="134" spans="1:21" ht="12.75" outlineLevel="2">
      <c r="A134" s="3"/>
      <c r="B134" s="135"/>
      <c r="C134" s="135"/>
      <c r="D134" s="162" t="s">
        <v>172</v>
      </c>
      <c r="E134" s="163">
        <v>3</v>
      </c>
      <c r="F134" s="164" t="s">
        <v>237</v>
      </c>
      <c r="G134" s="165" t="s">
        <v>238</v>
      </c>
      <c r="H134" s="166">
        <v>16.48</v>
      </c>
      <c r="I134" s="167" t="s">
        <v>145</v>
      </c>
      <c r="J134" s="168"/>
      <c r="K134" s="169">
        <f>H134*J134</f>
        <v>0</v>
      </c>
      <c r="L134" s="170">
        <f>IF(D134="S",K134,"")</f>
        <v>0</v>
      </c>
      <c r="M134" s="171">
        <f>IF(OR(D134="P",D134="U"),K134,"")</f>
        <v>0</v>
      </c>
      <c r="N134" s="171">
        <f>IF(D134="H",K134,"")</f>
        <v>0</v>
      </c>
      <c r="O134" s="171">
        <f>IF(D134="V",K134,"")</f>
        <v>0</v>
      </c>
      <c r="P134" s="172">
        <v>0.18000000000000002</v>
      </c>
      <c r="Q134" s="172">
        <v>0</v>
      </c>
      <c r="R134" s="172">
        <v>0</v>
      </c>
      <c r="S134" s="173">
        <v>21</v>
      </c>
      <c r="T134" s="174">
        <f>K134*(S134+100)/100</f>
        <v>0</v>
      </c>
      <c r="U134" s="175"/>
    </row>
    <row r="135" spans="1:21" s="151" customFormat="1" ht="12.75" outlineLevel="2">
      <c r="A135" s="145"/>
      <c r="B135" s="145"/>
      <c r="C135" s="145"/>
      <c r="D135" s="145"/>
      <c r="E135" s="145"/>
      <c r="F135" s="145"/>
      <c r="G135" s="146" t="s">
        <v>239</v>
      </c>
      <c r="H135" s="145"/>
      <c r="I135" s="147"/>
      <c r="J135" s="145"/>
      <c r="K135" s="145"/>
      <c r="L135" s="148"/>
      <c r="M135" s="148"/>
      <c r="N135" s="148"/>
      <c r="O135" s="148"/>
      <c r="P135" s="149"/>
      <c r="Q135" s="145"/>
      <c r="R135" s="145"/>
      <c r="S135" s="150"/>
      <c r="T135" s="150"/>
      <c r="U135" s="145"/>
    </row>
    <row r="136" spans="1:21" s="88" customFormat="1" ht="10.5" customHeight="1" outlineLevel="3">
      <c r="A136" s="79"/>
      <c r="B136" s="176"/>
      <c r="C136" s="176"/>
      <c r="D136" s="176"/>
      <c r="E136" s="176"/>
      <c r="F136" s="176"/>
      <c r="G136" s="176" t="s">
        <v>240</v>
      </c>
      <c r="H136" s="177">
        <v>16.48</v>
      </c>
      <c r="I136" s="178"/>
      <c r="J136" s="176"/>
      <c r="K136" s="176"/>
      <c r="L136" s="179"/>
      <c r="M136" s="179"/>
      <c r="N136" s="179"/>
      <c r="O136" s="179"/>
      <c r="P136" s="179"/>
      <c r="Q136" s="179"/>
      <c r="R136" s="179"/>
      <c r="S136" s="180"/>
      <c r="T136" s="180"/>
      <c r="U136" s="176"/>
    </row>
    <row r="137" spans="1:21" ht="12.75" outlineLevel="1">
      <c r="A137" s="3"/>
      <c r="B137" s="136"/>
      <c r="C137" s="137" t="s">
        <v>241</v>
      </c>
      <c r="D137" s="138" t="s">
        <v>93</v>
      </c>
      <c r="E137" s="139"/>
      <c r="F137" s="139" t="s">
        <v>39</v>
      </c>
      <c r="G137" s="140" t="s">
        <v>242</v>
      </c>
      <c r="H137" s="139"/>
      <c r="I137" s="138"/>
      <c r="J137" s="139"/>
      <c r="K137" s="141">
        <f>SUBTOTAL(9,K139:K143)</f>
        <v>0</v>
      </c>
      <c r="L137" s="142">
        <f>SUBTOTAL(9,L139:L143)</f>
        <v>0</v>
      </c>
      <c r="M137" s="142">
        <f>SUBTOTAL(9,M139:M143)</f>
        <v>0</v>
      </c>
      <c r="N137" s="142">
        <f>SUBTOTAL(9,N139:N143)</f>
        <v>0</v>
      </c>
      <c r="O137" s="142">
        <f>SUBTOTAL(9,O139:O143)</f>
        <v>0</v>
      </c>
      <c r="P137" s="143">
        <f>SUMPRODUCT(P139:P143,H139:H143)</f>
        <v>0.03468412500000789</v>
      </c>
      <c r="Q137" s="143">
        <f>SUMPRODUCT(Q139:Q143,H139:H143)</f>
        <v>0</v>
      </c>
      <c r="R137" s="143">
        <f>SUMPRODUCT(R139:R143,H139:H143)</f>
        <v>2.774000000000285</v>
      </c>
      <c r="S137" s="144">
        <f>SUMPRODUCT(S139:S143,K139:K143)/100</f>
        <v>0</v>
      </c>
      <c r="T137" s="144">
        <f>K137+S137</f>
        <v>0</v>
      </c>
      <c r="U137" s="135"/>
    </row>
    <row r="138" spans="1:21" s="151" customFormat="1" ht="12.75" outlineLevel="1">
      <c r="A138" s="145"/>
      <c r="B138" s="145"/>
      <c r="C138" s="145"/>
      <c r="D138" s="145"/>
      <c r="E138" s="145"/>
      <c r="F138" s="145"/>
      <c r="G138" s="146" t="s">
        <v>243</v>
      </c>
      <c r="H138" s="145"/>
      <c r="I138" s="147"/>
      <c r="J138" s="145"/>
      <c r="K138" s="145"/>
      <c r="L138" s="148"/>
      <c r="M138" s="148"/>
      <c r="N138" s="148"/>
      <c r="O138" s="148"/>
      <c r="P138" s="149"/>
      <c r="Q138" s="145"/>
      <c r="R138" s="145"/>
      <c r="S138" s="150"/>
      <c r="T138" s="150"/>
      <c r="U138" s="145"/>
    </row>
    <row r="139" spans="1:21" ht="12.75" outlineLevel="2">
      <c r="A139" s="3"/>
      <c r="B139" s="152"/>
      <c r="C139" s="153"/>
      <c r="D139" s="154"/>
      <c r="E139" s="155" t="s">
        <v>96</v>
      </c>
      <c r="F139" s="156"/>
      <c r="G139" s="157"/>
      <c r="H139" s="156"/>
      <c r="I139" s="154"/>
      <c r="J139" s="156"/>
      <c r="K139" s="158"/>
      <c r="L139" s="159"/>
      <c r="M139" s="159"/>
      <c r="N139" s="159"/>
      <c r="O139" s="159"/>
      <c r="P139" s="160"/>
      <c r="Q139" s="160"/>
      <c r="R139" s="160"/>
      <c r="S139" s="161"/>
      <c r="T139" s="161"/>
      <c r="U139" s="135"/>
    </row>
    <row r="140" spans="1:21" ht="12.75" outlineLevel="2">
      <c r="A140" s="3"/>
      <c r="B140" s="135"/>
      <c r="C140" s="135"/>
      <c r="D140" s="162" t="s">
        <v>97</v>
      </c>
      <c r="E140" s="163">
        <v>1</v>
      </c>
      <c r="F140" s="164" t="s">
        <v>244</v>
      </c>
      <c r="G140" s="165" t="s">
        <v>245</v>
      </c>
      <c r="H140" s="166">
        <v>9.5</v>
      </c>
      <c r="I140" s="167" t="s">
        <v>196</v>
      </c>
      <c r="J140" s="168"/>
      <c r="K140" s="169">
        <f>H140*J140</f>
        <v>0</v>
      </c>
      <c r="L140" s="170">
        <f>IF(D140="S",K140,"")</f>
        <v>0</v>
      </c>
      <c r="M140" s="171">
        <f>IF(OR(D140="P",D140="U"),K140,"")</f>
        <v>0</v>
      </c>
      <c r="N140" s="171">
        <f>IF(D140="H",K140,"")</f>
        <v>0</v>
      </c>
      <c r="O140" s="171">
        <f>IF(D140="V",K140,"")</f>
        <v>0</v>
      </c>
      <c r="P140" s="172">
        <v>0.0033032500000007518</v>
      </c>
      <c r="Q140" s="172">
        <v>0</v>
      </c>
      <c r="R140" s="172">
        <v>0.29200000000003</v>
      </c>
      <c r="S140" s="173">
        <v>21</v>
      </c>
      <c r="T140" s="174">
        <f>K140*(S140+100)/100</f>
        <v>0</v>
      </c>
      <c r="U140" s="175"/>
    </row>
    <row r="141" spans="1:21" s="151" customFormat="1" ht="12.75" outlineLevel="2">
      <c r="A141" s="145"/>
      <c r="B141" s="145"/>
      <c r="C141" s="145"/>
      <c r="D141" s="145"/>
      <c r="E141" s="145"/>
      <c r="F141" s="145"/>
      <c r="G141" s="146" t="s">
        <v>246</v>
      </c>
      <c r="H141" s="145"/>
      <c r="I141" s="147"/>
      <c r="J141" s="145"/>
      <c r="K141" s="145"/>
      <c r="L141" s="148"/>
      <c r="M141" s="148"/>
      <c r="N141" s="148"/>
      <c r="O141" s="148"/>
      <c r="P141" s="149"/>
      <c r="Q141" s="145"/>
      <c r="R141" s="145"/>
      <c r="S141" s="150"/>
      <c r="T141" s="150"/>
      <c r="U141" s="145"/>
    </row>
    <row r="142" spans="1:21" ht="12.75" outlineLevel="2">
      <c r="A142" s="3"/>
      <c r="B142" s="135"/>
      <c r="C142" s="135"/>
      <c r="D142" s="162" t="s">
        <v>97</v>
      </c>
      <c r="E142" s="163">
        <v>2</v>
      </c>
      <c r="F142" s="164" t="s">
        <v>247</v>
      </c>
      <c r="G142" s="165" t="s">
        <v>248</v>
      </c>
      <c r="H142" s="166">
        <v>1</v>
      </c>
      <c r="I142" s="167" t="s">
        <v>200</v>
      </c>
      <c r="J142" s="168"/>
      <c r="K142" s="169">
        <f>H142*J142</f>
        <v>0</v>
      </c>
      <c r="L142" s="170">
        <f>IF(D142="S",K142,"")</f>
        <v>0</v>
      </c>
      <c r="M142" s="171">
        <f>IF(OR(D142="P",D142="U"),K142,"")</f>
        <v>0</v>
      </c>
      <c r="N142" s="171">
        <f>IF(D142="H",K142,"")</f>
        <v>0</v>
      </c>
      <c r="O142" s="171">
        <f>IF(D142="V",K142,"")</f>
        <v>0</v>
      </c>
      <c r="P142" s="172">
        <v>0.0033032500000007518</v>
      </c>
      <c r="Q142" s="172">
        <v>0</v>
      </c>
      <c r="R142" s="172">
        <v>0</v>
      </c>
      <c r="S142" s="173">
        <v>21</v>
      </c>
      <c r="T142" s="174">
        <f>K142*(S142+100)/100</f>
        <v>0</v>
      </c>
      <c r="U142" s="175"/>
    </row>
    <row r="143" spans="1:21" s="151" customFormat="1" ht="12.75" outlineLevel="2">
      <c r="A143" s="145"/>
      <c r="B143" s="145"/>
      <c r="C143" s="145"/>
      <c r="D143" s="145"/>
      <c r="E143" s="145"/>
      <c r="F143" s="145"/>
      <c r="G143" s="146" t="s">
        <v>243</v>
      </c>
      <c r="H143" s="145"/>
      <c r="I143" s="147"/>
      <c r="J143" s="145"/>
      <c r="K143" s="145"/>
      <c r="L143" s="148"/>
      <c r="M143" s="148"/>
      <c r="N143" s="148"/>
      <c r="O143" s="148"/>
      <c r="P143" s="149"/>
      <c r="Q143" s="145"/>
      <c r="R143" s="145"/>
      <c r="S143" s="150"/>
      <c r="T143" s="150"/>
      <c r="U143" s="145"/>
    </row>
    <row r="144" spans="1:21" ht="12.75" outlineLevel="1">
      <c r="A144" s="3"/>
      <c r="B144" s="136"/>
      <c r="C144" s="137" t="s">
        <v>249</v>
      </c>
      <c r="D144" s="138" t="s">
        <v>93</v>
      </c>
      <c r="E144" s="139"/>
      <c r="F144" s="139" t="s">
        <v>39</v>
      </c>
      <c r="G144" s="140" t="s">
        <v>250</v>
      </c>
      <c r="H144" s="139"/>
      <c r="I144" s="138"/>
      <c r="J144" s="139"/>
      <c r="K144" s="141">
        <f>SUBTOTAL(9,K146:K176)</f>
        <v>0</v>
      </c>
      <c r="L144" s="142">
        <f>SUBTOTAL(9,L146:L176)</f>
        <v>0</v>
      </c>
      <c r="M144" s="142">
        <f>SUBTOTAL(9,M146:M176)</f>
        <v>0</v>
      </c>
      <c r="N144" s="142">
        <f>SUBTOTAL(9,N146:N176)</f>
        <v>0</v>
      </c>
      <c r="O144" s="142">
        <f>SUBTOTAL(9,O146:O176)</f>
        <v>0</v>
      </c>
      <c r="P144" s="143">
        <f>SUMPRODUCT(P146:P176,H146:H176)</f>
        <v>50.29277991999371</v>
      </c>
      <c r="Q144" s="143">
        <f>SUMPRODUCT(Q146:Q176,H146:H176)</f>
        <v>0</v>
      </c>
      <c r="R144" s="143">
        <f>SUMPRODUCT(R146:R176,H146:H176)</f>
        <v>27.4195999999965</v>
      </c>
      <c r="S144" s="144">
        <f>SUMPRODUCT(S146:S176,K146:K176)/100</f>
        <v>0</v>
      </c>
      <c r="T144" s="144">
        <f>K144+S144</f>
        <v>0</v>
      </c>
      <c r="U144" s="135"/>
    </row>
    <row r="145" spans="1:21" s="151" customFormat="1" ht="12.75" outlineLevel="1">
      <c r="A145" s="145"/>
      <c r="B145" s="145"/>
      <c r="C145" s="145"/>
      <c r="D145" s="145"/>
      <c r="E145" s="145"/>
      <c r="F145" s="145"/>
      <c r="G145" s="146" t="s">
        <v>251</v>
      </c>
      <c r="H145" s="145"/>
      <c r="I145" s="147"/>
      <c r="J145" s="145"/>
      <c r="K145" s="145"/>
      <c r="L145" s="148"/>
      <c r="M145" s="148"/>
      <c r="N145" s="148"/>
      <c r="O145" s="148"/>
      <c r="P145" s="149"/>
      <c r="Q145" s="145"/>
      <c r="R145" s="145"/>
      <c r="S145" s="150"/>
      <c r="T145" s="150"/>
      <c r="U145" s="145"/>
    </row>
    <row r="146" spans="1:21" ht="12.75" outlineLevel="2">
      <c r="A146" s="3"/>
      <c r="B146" s="152"/>
      <c r="C146" s="153"/>
      <c r="D146" s="154"/>
      <c r="E146" s="155" t="s">
        <v>96</v>
      </c>
      <c r="F146" s="156"/>
      <c r="G146" s="157"/>
      <c r="H146" s="156"/>
      <c r="I146" s="154"/>
      <c r="J146" s="156"/>
      <c r="K146" s="158"/>
      <c r="L146" s="159"/>
      <c r="M146" s="159"/>
      <c r="N146" s="159"/>
      <c r="O146" s="159"/>
      <c r="P146" s="160"/>
      <c r="Q146" s="160"/>
      <c r="R146" s="160"/>
      <c r="S146" s="161"/>
      <c r="T146" s="161"/>
      <c r="U146" s="135"/>
    </row>
    <row r="147" spans="1:21" ht="12.75" outlineLevel="2">
      <c r="A147" s="3"/>
      <c r="B147" s="135"/>
      <c r="C147" s="135"/>
      <c r="D147" s="162" t="s">
        <v>97</v>
      </c>
      <c r="E147" s="163">
        <v>1</v>
      </c>
      <c r="F147" s="164" t="s">
        <v>252</v>
      </c>
      <c r="G147" s="165" t="s">
        <v>253</v>
      </c>
      <c r="H147" s="166">
        <v>60</v>
      </c>
      <c r="I147" s="167" t="s">
        <v>196</v>
      </c>
      <c r="J147" s="168"/>
      <c r="K147" s="169">
        <f>H147*J147</f>
        <v>0</v>
      </c>
      <c r="L147" s="170">
        <f>IF(D147="S",K147,"")</f>
        <v>0</v>
      </c>
      <c r="M147" s="171">
        <f>IF(OR(D147="P",D147="U"),K147,"")</f>
        <v>0</v>
      </c>
      <c r="N147" s="171">
        <f>IF(D147="H",K147,"")</f>
        <v>0</v>
      </c>
      <c r="O147" s="171">
        <f>IF(D147="V",K147,"")</f>
        <v>0</v>
      </c>
      <c r="P147" s="172">
        <v>0.00034</v>
      </c>
      <c r="Q147" s="172">
        <v>0</v>
      </c>
      <c r="R147" s="172">
        <v>0</v>
      </c>
      <c r="S147" s="173">
        <v>21</v>
      </c>
      <c r="T147" s="174">
        <f>K147*(S147+100)/100</f>
        <v>0</v>
      </c>
      <c r="U147" s="175"/>
    </row>
    <row r="148" spans="1:21" s="151" customFormat="1" ht="12.75" outlineLevel="2">
      <c r="A148" s="145"/>
      <c r="B148" s="145"/>
      <c r="C148" s="145"/>
      <c r="D148" s="145"/>
      <c r="E148" s="145"/>
      <c r="F148" s="145"/>
      <c r="G148" s="146" t="s">
        <v>254</v>
      </c>
      <c r="H148" s="145"/>
      <c r="I148" s="147"/>
      <c r="J148" s="145"/>
      <c r="K148" s="145"/>
      <c r="L148" s="148"/>
      <c r="M148" s="148"/>
      <c r="N148" s="148"/>
      <c r="O148" s="148"/>
      <c r="P148" s="149"/>
      <c r="Q148" s="145"/>
      <c r="R148" s="145"/>
      <c r="S148" s="150"/>
      <c r="T148" s="150"/>
      <c r="U148" s="145"/>
    </row>
    <row r="149" spans="1:21" ht="12.75" outlineLevel="2">
      <c r="A149" s="3"/>
      <c r="B149" s="135"/>
      <c r="C149" s="135"/>
      <c r="D149" s="162" t="s">
        <v>97</v>
      </c>
      <c r="E149" s="163">
        <v>2</v>
      </c>
      <c r="F149" s="164" t="s">
        <v>255</v>
      </c>
      <c r="G149" s="165" t="s">
        <v>256</v>
      </c>
      <c r="H149" s="166">
        <v>69.5</v>
      </c>
      <c r="I149" s="167" t="s">
        <v>196</v>
      </c>
      <c r="J149" s="168"/>
      <c r="K149" s="169">
        <f>H149*J149</f>
        <v>0</v>
      </c>
      <c r="L149" s="170">
        <f>IF(D149="S",K149,"")</f>
        <v>0</v>
      </c>
      <c r="M149" s="171">
        <f>IF(OR(D149="P",D149="U"),K149,"")</f>
        <v>0</v>
      </c>
      <c r="N149" s="171">
        <f>IF(D149="H",K149,"")</f>
        <v>0</v>
      </c>
      <c r="O149" s="171">
        <f>IF(D149="V",K149,"")</f>
        <v>0</v>
      </c>
      <c r="P149" s="172">
        <v>0.15554855999990394</v>
      </c>
      <c r="Q149" s="172">
        <v>0</v>
      </c>
      <c r="R149" s="172">
        <v>0.2679999999999154</v>
      </c>
      <c r="S149" s="173">
        <v>21</v>
      </c>
      <c r="T149" s="174">
        <f>K149*(S149+100)/100</f>
        <v>0</v>
      </c>
      <c r="U149" s="175"/>
    </row>
    <row r="150" spans="1:21" s="151" customFormat="1" ht="12.75" outlineLevel="2">
      <c r="A150" s="145"/>
      <c r="B150" s="145"/>
      <c r="C150" s="145"/>
      <c r="D150" s="145"/>
      <c r="E150" s="145"/>
      <c r="F150" s="145"/>
      <c r="G150" s="146" t="s">
        <v>251</v>
      </c>
      <c r="H150" s="145"/>
      <c r="I150" s="147"/>
      <c r="J150" s="145"/>
      <c r="K150" s="145"/>
      <c r="L150" s="148"/>
      <c r="M150" s="148"/>
      <c r="N150" s="148"/>
      <c r="O150" s="148"/>
      <c r="P150" s="149"/>
      <c r="Q150" s="145"/>
      <c r="R150" s="145"/>
      <c r="S150" s="150"/>
      <c r="T150" s="150"/>
      <c r="U150" s="145"/>
    </row>
    <row r="151" spans="1:21" s="88" customFormat="1" ht="10.5" customHeight="1" outlineLevel="3">
      <c r="A151" s="79"/>
      <c r="B151" s="176"/>
      <c r="C151" s="176"/>
      <c r="D151" s="176"/>
      <c r="E151" s="176"/>
      <c r="F151" s="176"/>
      <c r="G151" s="176" t="s">
        <v>257</v>
      </c>
      <c r="H151" s="177">
        <v>66</v>
      </c>
      <c r="I151" s="178"/>
      <c r="J151" s="176"/>
      <c r="K151" s="176"/>
      <c r="L151" s="179"/>
      <c r="M151" s="179"/>
      <c r="N151" s="179"/>
      <c r="O151" s="179"/>
      <c r="P151" s="179"/>
      <c r="Q151" s="179"/>
      <c r="R151" s="179"/>
      <c r="S151" s="180"/>
      <c r="T151" s="180"/>
      <c r="U151" s="176"/>
    </row>
    <row r="152" spans="1:21" s="88" customFormat="1" ht="10.5" customHeight="1" outlineLevel="3">
      <c r="A152" s="79"/>
      <c r="B152" s="176"/>
      <c r="C152" s="176"/>
      <c r="D152" s="176"/>
      <c r="E152" s="176"/>
      <c r="F152" s="176"/>
      <c r="G152" s="176" t="s">
        <v>258</v>
      </c>
      <c r="H152" s="177">
        <v>3.5</v>
      </c>
      <c r="I152" s="178"/>
      <c r="J152" s="176"/>
      <c r="K152" s="176"/>
      <c r="L152" s="179"/>
      <c r="M152" s="179"/>
      <c r="N152" s="179"/>
      <c r="O152" s="179"/>
      <c r="P152" s="179"/>
      <c r="Q152" s="179"/>
      <c r="R152" s="179"/>
      <c r="S152" s="180"/>
      <c r="T152" s="180"/>
      <c r="U152" s="176"/>
    </row>
    <row r="153" spans="1:21" ht="12.75" outlineLevel="2">
      <c r="A153" s="3"/>
      <c r="B153" s="135"/>
      <c r="C153" s="135"/>
      <c r="D153" s="162" t="s">
        <v>172</v>
      </c>
      <c r="E153" s="163">
        <v>3</v>
      </c>
      <c r="F153" s="164" t="s">
        <v>259</v>
      </c>
      <c r="G153" s="165" t="s">
        <v>260</v>
      </c>
      <c r="H153" s="166">
        <v>67.98</v>
      </c>
      <c r="I153" s="167" t="s">
        <v>200</v>
      </c>
      <c r="J153" s="168"/>
      <c r="K153" s="169">
        <f>H153*J153</f>
        <v>0</v>
      </c>
      <c r="L153" s="170">
        <f>IF(D153="S",K153,"")</f>
        <v>0</v>
      </c>
      <c r="M153" s="171">
        <f>IF(OR(D153="P",D153="U"),K153,"")</f>
        <v>0</v>
      </c>
      <c r="N153" s="171">
        <f>IF(D153="H",K153,"")</f>
        <v>0</v>
      </c>
      <c r="O153" s="171">
        <f>IF(D153="V",K153,"")</f>
        <v>0</v>
      </c>
      <c r="P153" s="172">
        <v>0.085</v>
      </c>
      <c r="Q153" s="172">
        <v>0</v>
      </c>
      <c r="R153" s="172">
        <v>0</v>
      </c>
      <c r="S153" s="173">
        <v>21</v>
      </c>
      <c r="T153" s="174">
        <f>K153*(S153+100)/100</f>
        <v>0</v>
      </c>
      <c r="U153" s="175"/>
    </row>
    <row r="154" spans="1:21" s="88" customFormat="1" ht="10.5" customHeight="1" outlineLevel="3">
      <c r="A154" s="79"/>
      <c r="B154" s="176"/>
      <c r="C154" s="176"/>
      <c r="D154" s="176"/>
      <c r="E154" s="176"/>
      <c r="F154" s="176"/>
      <c r="G154" s="176" t="s">
        <v>261</v>
      </c>
      <c r="H154" s="177">
        <v>67.98</v>
      </c>
      <c r="I154" s="178"/>
      <c r="J154" s="176"/>
      <c r="K154" s="176"/>
      <c r="L154" s="179"/>
      <c r="M154" s="179"/>
      <c r="N154" s="179"/>
      <c r="O154" s="179"/>
      <c r="P154" s="179"/>
      <c r="Q154" s="179"/>
      <c r="R154" s="179"/>
      <c r="S154" s="180"/>
      <c r="T154" s="180"/>
      <c r="U154" s="176"/>
    </row>
    <row r="155" spans="1:21" ht="12.75" outlineLevel="2">
      <c r="A155" s="3"/>
      <c r="B155" s="135"/>
      <c r="C155" s="135"/>
      <c r="D155" s="162" t="s">
        <v>172</v>
      </c>
      <c r="E155" s="163">
        <v>4</v>
      </c>
      <c r="F155" s="164" t="s">
        <v>262</v>
      </c>
      <c r="G155" s="165" t="s">
        <v>263</v>
      </c>
      <c r="H155" s="166">
        <v>3.605</v>
      </c>
      <c r="I155" s="167" t="s">
        <v>200</v>
      </c>
      <c r="J155" s="168"/>
      <c r="K155" s="169">
        <f>H155*J155</f>
        <v>0</v>
      </c>
      <c r="L155" s="170">
        <f>IF(D155="S",K155,"")</f>
        <v>0</v>
      </c>
      <c r="M155" s="171">
        <f>IF(OR(D155="P",D155="U"),K155,"")</f>
        <v>0</v>
      </c>
      <c r="N155" s="171">
        <f>IF(D155="H",K155,"")</f>
        <v>0</v>
      </c>
      <c r="O155" s="171">
        <f>IF(D155="V",K155,"")</f>
        <v>0</v>
      </c>
      <c r="P155" s="172">
        <v>0.085</v>
      </c>
      <c r="Q155" s="172">
        <v>0</v>
      </c>
      <c r="R155" s="172">
        <v>0</v>
      </c>
      <c r="S155" s="173">
        <v>21</v>
      </c>
      <c r="T155" s="174">
        <f>K155*(S155+100)/100</f>
        <v>0</v>
      </c>
      <c r="U155" s="175"/>
    </row>
    <row r="156" spans="1:21" s="88" customFormat="1" ht="10.5" customHeight="1" outlineLevel="3">
      <c r="A156" s="79"/>
      <c r="B156" s="176"/>
      <c r="C156" s="176"/>
      <c r="D156" s="176"/>
      <c r="E156" s="176"/>
      <c r="F156" s="176"/>
      <c r="G156" s="176" t="s">
        <v>264</v>
      </c>
      <c r="H156" s="177">
        <v>3.605</v>
      </c>
      <c r="I156" s="178"/>
      <c r="J156" s="176"/>
      <c r="K156" s="176"/>
      <c r="L156" s="179"/>
      <c r="M156" s="179"/>
      <c r="N156" s="179"/>
      <c r="O156" s="179"/>
      <c r="P156" s="179"/>
      <c r="Q156" s="179"/>
      <c r="R156" s="179"/>
      <c r="S156" s="180"/>
      <c r="T156" s="180"/>
      <c r="U156" s="176"/>
    </row>
    <row r="157" spans="1:21" ht="12.75" outlineLevel="2">
      <c r="A157" s="3"/>
      <c r="B157" s="135"/>
      <c r="C157" s="135"/>
      <c r="D157" s="162" t="s">
        <v>97</v>
      </c>
      <c r="E157" s="163">
        <v>5</v>
      </c>
      <c r="F157" s="164" t="s">
        <v>265</v>
      </c>
      <c r="G157" s="165" t="s">
        <v>266</v>
      </c>
      <c r="H157" s="166">
        <v>174</v>
      </c>
      <c r="I157" s="167" t="s">
        <v>196</v>
      </c>
      <c r="J157" s="168"/>
      <c r="K157" s="169">
        <f>H157*J157</f>
        <v>0</v>
      </c>
      <c r="L157" s="170">
        <f>IF(D157="S",K157,"")</f>
        <v>0</v>
      </c>
      <c r="M157" s="171">
        <f>IF(OR(D157="P",D157="U"),K157,"")</f>
        <v>0</v>
      </c>
      <c r="N157" s="171">
        <f>IF(D157="H",K157,"")</f>
        <v>0</v>
      </c>
      <c r="O157" s="171">
        <f>IF(D157="V",K157,"")</f>
        <v>0</v>
      </c>
      <c r="P157" s="172">
        <v>0.12962</v>
      </c>
      <c r="Q157" s="172">
        <v>0</v>
      </c>
      <c r="R157" s="172">
        <v>0</v>
      </c>
      <c r="S157" s="173">
        <v>21</v>
      </c>
      <c r="T157" s="174">
        <f>K157*(S157+100)/100</f>
        <v>0</v>
      </c>
      <c r="U157" s="175"/>
    </row>
    <row r="158" spans="1:21" s="151" customFormat="1" ht="12.75" outlineLevel="2">
      <c r="A158" s="145"/>
      <c r="B158" s="145"/>
      <c r="C158" s="145"/>
      <c r="D158" s="145"/>
      <c r="E158" s="145"/>
      <c r="F158" s="145"/>
      <c r="G158" s="146" t="s">
        <v>251</v>
      </c>
      <c r="H158" s="145"/>
      <c r="I158" s="147"/>
      <c r="J158" s="145"/>
      <c r="K158" s="145"/>
      <c r="L158" s="148"/>
      <c r="M158" s="148"/>
      <c r="N158" s="148"/>
      <c r="O158" s="148"/>
      <c r="P158" s="149"/>
      <c r="Q158" s="145"/>
      <c r="R158" s="145"/>
      <c r="S158" s="150"/>
      <c r="T158" s="150"/>
      <c r="U158" s="145"/>
    </row>
    <row r="159" spans="1:21" s="88" customFormat="1" ht="10.5" customHeight="1" outlineLevel="3">
      <c r="A159" s="79"/>
      <c r="B159" s="176"/>
      <c r="C159" s="176"/>
      <c r="D159" s="176"/>
      <c r="E159" s="176"/>
      <c r="F159" s="176"/>
      <c r="G159" s="176" t="s">
        <v>267</v>
      </c>
      <c r="H159" s="177">
        <v>79</v>
      </c>
      <c r="I159" s="178"/>
      <c r="J159" s="176"/>
      <c r="K159" s="176"/>
      <c r="L159" s="179"/>
      <c r="M159" s="179"/>
      <c r="N159" s="179"/>
      <c r="O159" s="179"/>
      <c r="P159" s="179"/>
      <c r="Q159" s="179"/>
      <c r="R159" s="179"/>
      <c r="S159" s="180"/>
      <c r="T159" s="180"/>
      <c r="U159" s="176"/>
    </row>
    <row r="160" spans="1:21" s="88" customFormat="1" ht="10.5" customHeight="1" outlineLevel="3">
      <c r="A160" s="79"/>
      <c r="B160" s="176"/>
      <c r="C160" s="176"/>
      <c r="D160" s="176"/>
      <c r="E160" s="176"/>
      <c r="F160" s="176"/>
      <c r="G160" s="176" t="s">
        <v>268</v>
      </c>
      <c r="H160" s="177">
        <v>95</v>
      </c>
      <c r="I160" s="178"/>
      <c r="J160" s="176"/>
      <c r="K160" s="176"/>
      <c r="L160" s="179"/>
      <c r="M160" s="179"/>
      <c r="N160" s="179"/>
      <c r="O160" s="179"/>
      <c r="P160" s="179"/>
      <c r="Q160" s="179"/>
      <c r="R160" s="179"/>
      <c r="S160" s="180"/>
      <c r="T160" s="180"/>
      <c r="U160" s="176"/>
    </row>
    <row r="161" spans="1:21" ht="12.75" outlineLevel="2">
      <c r="A161" s="3"/>
      <c r="B161" s="135"/>
      <c r="C161" s="135"/>
      <c r="D161" s="162" t="s">
        <v>172</v>
      </c>
      <c r="E161" s="163">
        <v>6</v>
      </c>
      <c r="F161" s="164" t="s">
        <v>269</v>
      </c>
      <c r="G161" s="165" t="s">
        <v>270</v>
      </c>
      <c r="H161" s="166">
        <v>179.22</v>
      </c>
      <c r="I161" s="167" t="s">
        <v>200</v>
      </c>
      <c r="J161" s="168"/>
      <c r="K161" s="169">
        <f>H161*J161</f>
        <v>0</v>
      </c>
      <c r="L161" s="170">
        <f>IF(D161="S",K161,"")</f>
        <v>0</v>
      </c>
      <c r="M161" s="171">
        <f>IF(OR(D161="P",D161="U"),K161,"")</f>
        <v>0</v>
      </c>
      <c r="N161" s="171">
        <f>IF(D161="H",K161,"")</f>
        <v>0</v>
      </c>
      <c r="O161" s="171">
        <f>IF(D161="V",K161,"")</f>
        <v>0</v>
      </c>
      <c r="P161" s="172">
        <v>0.054</v>
      </c>
      <c r="Q161" s="172">
        <v>0</v>
      </c>
      <c r="R161" s="172">
        <v>0</v>
      </c>
      <c r="S161" s="173">
        <v>21</v>
      </c>
      <c r="T161" s="174">
        <f>K161*(S161+100)/100</f>
        <v>0</v>
      </c>
      <c r="U161" s="175"/>
    </row>
    <row r="162" spans="1:21" s="88" customFormat="1" ht="10.5" customHeight="1" outlineLevel="3">
      <c r="A162" s="79"/>
      <c r="B162" s="176"/>
      <c r="C162" s="176"/>
      <c r="D162" s="176"/>
      <c r="E162" s="176"/>
      <c r="F162" s="176"/>
      <c r="G162" s="176" t="s">
        <v>271</v>
      </c>
      <c r="H162" s="177">
        <v>179.22</v>
      </c>
      <c r="I162" s="178"/>
      <c r="J162" s="176"/>
      <c r="K162" s="176"/>
      <c r="L162" s="179"/>
      <c r="M162" s="179"/>
      <c r="N162" s="179"/>
      <c r="O162" s="179"/>
      <c r="P162" s="179"/>
      <c r="Q162" s="179"/>
      <c r="R162" s="179"/>
      <c r="S162" s="180"/>
      <c r="T162" s="180"/>
      <c r="U162" s="176"/>
    </row>
    <row r="163" spans="1:21" ht="12.75" outlineLevel="2">
      <c r="A163" s="3"/>
      <c r="B163" s="135"/>
      <c r="C163" s="135"/>
      <c r="D163" s="162" t="s">
        <v>97</v>
      </c>
      <c r="E163" s="163">
        <v>7</v>
      </c>
      <c r="F163" s="164" t="s">
        <v>272</v>
      </c>
      <c r="G163" s="165" t="s">
        <v>273</v>
      </c>
      <c r="H163" s="166">
        <v>1</v>
      </c>
      <c r="I163" s="167" t="s">
        <v>200</v>
      </c>
      <c r="J163" s="168"/>
      <c r="K163" s="169">
        <f>H163*J163</f>
        <v>0</v>
      </c>
      <c r="L163" s="170">
        <f>IF(D163="S",K163,"")</f>
        <v>0</v>
      </c>
      <c r="M163" s="171">
        <f>IF(OR(D163="P",D163="U"),K163,"")</f>
        <v>0</v>
      </c>
      <c r="N163" s="171">
        <f>IF(D163="H",K163,"")</f>
        <v>0</v>
      </c>
      <c r="O163" s="171">
        <f>IF(D163="V",K163,"")</f>
        <v>0</v>
      </c>
      <c r="P163" s="172">
        <v>0</v>
      </c>
      <c r="Q163" s="172">
        <v>0</v>
      </c>
      <c r="R163" s="172">
        <v>1.288000000000011</v>
      </c>
      <c r="S163" s="173">
        <v>21</v>
      </c>
      <c r="T163" s="174">
        <f>K163*(S163+100)/100</f>
        <v>0</v>
      </c>
      <c r="U163" s="175"/>
    </row>
    <row r="164" spans="1:21" s="151" customFormat="1" ht="12.75" outlineLevel="2">
      <c r="A164" s="145"/>
      <c r="B164" s="145"/>
      <c r="C164" s="145"/>
      <c r="D164" s="145"/>
      <c r="E164" s="145"/>
      <c r="F164" s="145"/>
      <c r="G164" s="146" t="s">
        <v>251</v>
      </c>
      <c r="H164" s="145"/>
      <c r="I164" s="147"/>
      <c r="J164" s="145"/>
      <c r="K164" s="145"/>
      <c r="L164" s="148"/>
      <c r="M164" s="148"/>
      <c r="N164" s="148"/>
      <c r="O164" s="148"/>
      <c r="P164" s="149"/>
      <c r="Q164" s="145"/>
      <c r="R164" s="145"/>
      <c r="S164" s="150"/>
      <c r="T164" s="150"/>
      <c r="U164" s="145"/>
    </row>
    <row r="165" spans="1:21" ht="12.75" outlineLevel="2">
      <c r="A165" s="3"/>
      <c r="B165" s="135"/>
      <c r="C165" s="135"/>
      <c r="D165" s="162" t="s">
        <v>172</v>
      </c>
      <c r="E165" s="163">
        <v>8</v>
      </c>
      <c r="F165" s="164" t="s">
        <v>274</v>
      </c>
      <c r="G165" s="165" t="s">
        <v>275</v>
      </c>
      <c r="H165" s="166">
        <v>1</v>
      </c>
      <c r="I165" s="167" t="s">
        <v>200</v>
      </c>
      <c r="J165" s="168"/>
      <c r="K165" s="169">
        <f aca="true" t="shared" si="7" ref="K165:K166">H165*J165</f>
        <v>0</v>
      </c>
      <c r="L165" s="170">
        <f aca="true" t="shared" si="8" ref="L165:L166">IF(D165="S",K165,"")</f>
        <v>0</v>
      </c>
      <c r="M165" s="171">
        <f aca="true" t="shared" si="9" ref="M165:M166">IF(OR(D165="P",D165="U"),K165,"")</f>
        <v>0</v>
      </c>
      <c r="N165" s="171">
        <f aca="true" t="shared" si="10" ref="N165:N166">IF(D165="H",K165,"")</f>
        <v>0</v>
      </c>
      <c r="O165" s="171">
        <f aca="true" t="shared" si="11" ref="O165:O166">IF(D165="V",K165,"")</f>
        <v>0</v>
      </c>
      <c r="P165" s="172">
        <v>0.0157</v>
      </c>
      <c r="Q165" s="172">
        <v>0</v>
      </c>
      <c r="R165" s="172">
        <v>0</v>
      </c>
      <c r="S165" s="173">
        <v>21</v>
      </c>
      <c r="T165" s="174">
        <f aca="true" t="shared" si="12" ref="T165:T166">K165*(S165+100)/100</f>
        <v>0</v>
      </c>
      <c r="U165" s="175"/>
    </row>
    <row r="166" spans="1:21" ht="12.75" outlineLevel="2">
      <c r="A166" s="3"/>
      <c r="B166" s="135"/>
      <c r="C166" s="135"/>
      <c r="D166" s="162" t="s">
        <v>97</v>
      </c>
      <c r="E166" s="163">
        <v>9</v>
      </c>
      <c r="F166" s="164" t="s">
        <v>276</v>
      </c>
      <c r="G166" s="165" t="s">
        <v>277</v>
      </c>
      <c r="H166" s="166">
        <v>10</v>
      </c>
      <c r="I166" s="167" t="s">
        <v>200</v>
      </c>
      <c r="J166" s="168"/>
      <c r="K166" s="169">
        <f t="shared" si="7"/>
        <v>0</v>
      </c>
      <c r="L166" s="170">
        <f t="shared" si="8"/>
        <v>0</v>
      </c>
      <c r="M166" s="171">
        <f t="shared" si="9"/>
        <v>0</v>
      </c>
      <c r="N166" s="171">
        <f t="shared" si="10"/>
        <v>0</v>
      </c>
      <c r="O166" s="171">
        <f t="shared" si="11"/>
        <v>0</v>
      </c>
      <c r="P166" s="172">
        <v>0.10940500000003867</v>
      </c>
      <c r="Q166" s="172">
        <v>0</v>
      </c>
      <c r="R166" s="172">
        <v>0.41600000000016735</v>
      </c>
      <c r="S166" s="173">
        <v>21</v>
      </c>
      <c r="T166" s="174">
        <f t="shared" si="12"/>
        <v>0</v>
      </c>
      <c r="U166" s="175"/>
    </row>
    <row r="167" spans="1:21" s="151" customFormat="1" ht="12.75" outlineLevel="2">
      <c r="A167" s="145"/>
      <c r="B167" s="145"/>
      <c r="C167" s="145"/>
      <c r="D167" s="145"/>
      <c r="E167" s="145"/>
      <c r="F167" s="145"/>
      <c r="G167" s="146" t="s">
        <v>278</v>
      </c>
      <c r="H167" s="145"/>
      <c r="I167" s="147"/>
      <c r="J167" s="145"/>
      <c r="K167" s="145"/>
      <c r="L167" s="148"/>
      <c r="M167" s="148"/>
      <c r="N167" s="148"/>
      <c r="O167" s="148"/>
      <c r="P167" s="149"/>
      <c r="Q167" s="145"/>
      <c r="R167" s="145"/>
      <c r="S167" s="150"/>
      <c r="T167" s="150"/>
      <c r="U167" s="145"/>
    </row>
    <row r="168" spans="1:21" ht="12.75" outlineLevel="2">
      <c r="A168" s="3"/>
      <c r="B168" s="135"/>
      <c r="C168" s="135"/>
      <c r="D168" s="162" t="s">
        <v>172</v>
      </c>
      <c r="E168" s="163">
        <v>10</v>
      </c>
      <c r="F168" s="164" t="s">
        <v>279</v>
      </c>
      <c r="G168" s="165" t="s">
        <v>280</v>
      </c>
      <c r="H168" s="166">
        <v>10</v>
      </c>
      <c r="I168" s="167" t="s">
        <v>200</v>
      </c>
      <c r="J168" s="168"/>
      <c r="K168" s="169">
        <f aca="true" t="shared" si="13" ref="K168:K169">H168*J168</f>
        <v>0</v>
      </c>
      <c r="L168" s="170">
        <f aca="true" t="shared" si="14" ref="L168:L169">IF(D168="S",K168,"")</f>
        <v>0</v>
      </c>
      <c r="M168" s="171">
        <f aca="true" t="shared" si="15" ref="M168:M169">IF(OR(D168="P",D168="U"),K168,"")</f>
        <v>0</v>
      </c>
      <c r="N168" s="171">
        <f aca="true" t="shared" si="16" ref="N168:N169">IF(D168="H",K168,"")</f>
        <v>0</v>
      </c>
      <c r="O168" s="171">
        <f aca="true" t="shared" si="17" ref="O168:O169">IF(D168="V",K168,"")</f>
        <v>0</v>
      </c>
      <c r="P168" s="172">
        <v>0.0009</v>
      </c>
      <c r="Q168" s="172">
        <v>0</v>
      </c>
      <c r="R168" s="172">
        <v>0</v>
      </c>
      <c r="S168" s="173">
        <v>21</v>
      </c>
      <c r="T168" s="174">
        <f aca="true" t="shared" si="18" ref="T168:T169">K168*(S168+100)/100</f>
        <v>0</v>
      </c>
      <c r="U168" s="175"/>
    </row>
    <row r="169" spans="1:21" ht="12.75" outlineLevel="2">
      <c r="A169" s="3"/>
      <c r="B169" s="135"/>
      <c r="C169" s="135"/>
      <c r="D169" s="162" t="s">
        <v>97</v>
      </c>
      <c r="E169" s="163">
        <v>11</v>
      </c>
      <c r="F169" s="164" t="s">
        <v>281</v>
      </c>
      <c r="G169" s="165" t="s">
        <v>282</v>
      </c>
      <c r="H169" s="166">
        <v>15</v>
      </c>
      <c r="I169" s="167" t="s">
        <v>200</v>
      </c>
      <c r="J169" s="168"/>
      <c r="K169" s="169">
        <f t="shared" si="13"/>
        <v>0</v>
      </c>
      <c r="L169" s="170">
        <f t="shared" si="14"/>
        <v>0</v>
      </c>
      <c r="M169" s="171">
        <f t="shared" si="15"/>
        <v>0</v>
      </c>
      <c r="N169" s="171">
        <f t="shared" si="16"/>
        <v>0</v>
      </c>
      <c r="O169" s="171">
        <f t="shared" si="17"/>
        <v>0</v>
      </c>
      <c r="P169" s="172">
        <v>0.0007</v>
      </c>
      <c r="Q169" s="172">
        <v>0</v>
      </c>
      <c r="R169" s="172">
        <v>0.20000000000004547</v>
      </c>
      <c r="S169" s="173">
        <v>21</v>
      </c>
      <c r="T169" s="174">
        <f t="shared" si="18"/>
        <v>0</v>
      </c>
      <c r="U169" s="175"/>
    </row>
    <row r="170" spans="1:21" s="151" customFormat="1" ht="12.75" outlineLevel="2">
      <c r="A170" s="145"/>
      <c r="B170" s="145"/>
      <c r="C170" s="145"/>
      <c r="D170" s="145"/>
      <c r="E170" s="145"/>
      <c r="F170" s="145"/>
      <c r="G170" s="146" t="s">
        <v>283</v>
      </c>
      <c r="H170" s="145"/>
      <c r="I170" s="147"/>
      <c r="J170" s="145"/>
      <c r="K170" s="145"/>
      <c r="L170" s="148"/>
      <c r="M170" s="148"/>
      <c r="N170" s="148"/>
      <c r="O170" s="148"/>
      <c r="P170" s="149"/>
      <c r="Q170" s="145"/>
      <c r="R170" s="145"/>
      <c r="S170" s="150"/>
      <c r="T170" s="150"/>
      <c r="U170" s="145"/>
    </row>
    <row r="171" spans="1:21" ht="12.75" outlineLevel="2">
      <c r="A171" s="3"/>
      <c r="B171" s="135"/>
      <c r="C171" s="135"/>
      <c r="D171" s="162" t="s">
        <v>172</v>
      </c>
      <c r="E171" s="163">
        <v>12</v>
      </c>
      <c r="F171" s="164" t="s">
        <v>284</v>
      </c>
      <c r="G171" s="165" t="s">
        <v>285</v>
      </c>
      <c r="H171" s="166">
        <v>15</v>
      </c>
      <c r="I171" s="167" t="s">
        <v>200</v>
      </c>
      <c r="J171" s="168"/>
      <c r="K171" s="169">
        <f>H171*J171</f>
        <v>0</v>
      </c>
      <c r="L171" s="170">
        <f>IF(D171="S",K171,"")</f>
        <v>0</v>
      </c>
      <c r="M171" s="171">
        <f>IF(OR(D171="P",D171="U"),K171,"")</f>
        <v>0</v>
      </c>
      <c r="N171" s="171">
        <f>IF(D171="H",K171,"")</f>
        <v>0</v>
      </c>
      <c r="O171" s="171">
        <f>IF(D171="V",K171,"")</f>
        <v>0</v>
      </c>
      <c r="P171" s="172">
        <v>0.0009</v>
      </c>
      <c r="Q171" s="172">
        <v>0</v>
      </c>
      <c r="R171" s="172">
        <v>0</v>
      </c>
      <c r="S171" s="173">
        <v>21</v>
      </c>
      <c r="T171" s="174">
        <f>K171*(S171+100)/100</f>
        <v>0</v>
      </c>
      <c r="U171" s="175"/>
    </row>
    <row r="172" spans="1:21" s="151" customFormat="1" ht="12.75" outlineLevel="2">
      <c r="A172" s="145"/>
      <c r="B172" s="145"/>
      <c r="C172" s="145"/>
      <c r="D172" s="145"/>
      <c r="E172" s="145"/>
      <c r="F172" s="145"/>
      <c r="G172" s="146" t="s">
        <v>286</v>
      </c>
      <c r="H172" s="145"/>
      <c r="I172" s="147"/>
      <c r="J172" s="145"/>
      <c r="K172" s="145"/>
      <c r="L172" s="148"/>
      <c r="M172" s="148"/>
      <c r="N172" s="148"/>
      <c r="O172" s="148"/>
      <c r="P172" s="149"/>
      <c r="Q172" s="145"/>
      <c r="R172" s="145"/>
      <c r="S172" s="150"/>
      <c r="T172" s="150"/>
      <c r="U172" s="145"/>
    </row>
    <row r="173" spans="1:21" ht="12.75" outlineLevel="2">
      <c r="A173" s="3"/>
      <c r="B173" s="135"/>
      <c r="C173" s="135"/>
      <c r="D173" s="162" t="s">
        <v>97</v>
      </c>
      <c r="E173" s="163">
        <v>13</v>
      </c>
      <c r="F173" s="164" t="s">
        <v>287</v>
      </c>
      <c r="G173" s="165" t="s">
        <v>288</v>
      </c>
      <c r="H173" s="166">
        <v>3.2</v>
      </c>
      <c r="I173" s="167" t="s">
        <v>145</v>
      </c>
      <c r="J173" s="168"/>
      <c r="K173" s="169">
        <f>H173*J173</f>
        <v>0</v>
      </c>
      <c r="L173" s="170">
        <f>IF(D173="S",K173,"")</f>
        <v>0</v>
      </c>
      <c r="M173" s="171">
        <f>IF(OR(D173="P",D173="U"),K173,"")</f>
        <v>0</v>
      </c>
      <c r="N173" s="171">
        <f>IF(D173="H",K173,"")</f>
        <v>0</v>
      </c>
      <c r="O173" s="171">
        <f>IF(D173="V",K173,"")</f>
        <v>0</v>
      </c>
      <c r="P173" s="172">
        <v>0.0006000000000003638</v>
      </c>
      <c r="Q173" s="172">
        <v>0</v>
      </c>
      <c r="R173" s="172">
        <v>0.10800000000000409</v>
      </c>
      <c r="S173" s="173">
        <v>21</v>
      </c>
      <c r="T173" s="174">
        <f>K173*(S173+100)/100</f>
        <v>0</v>
      </c>
      <c r="U173" s="175"/>
    </row>
    <row r="174" spans="1:21" s="151" customFormat="1" ht="12.75" outlineLevel="2">
      <c r="A174" s="145"/>
      <c r="B174" s="145"/>
      <c r="C174" s="145"/>
      <c r="D174" s="145"/>
      <c r="E174" s="145"/>
      <c r="F174" s="145"/>
      <c r="G174" s="146" t="s">
        <v>289</v>
      </c>
      <c r="H174" s="145"/>
      <c r="I174" s="147"/>
      <c r="J174" s="145"/>
      <c r="K174" s="145"/>
      <c r="L174" s="148"/>
      <c r="M174" s="148"/>
      <c r="N174" s="148"/>
      <c r="O174" s="148"/>
      <c r="P174" s="149"/>
      <c r="Q174" s="145"/>
      <c r="R174" s="145"/>
      <c r="S174" s="150"/>
      <c r="T174" s="150"/>
      <c r="U174" s="145"/>
    </row>
    <row r="175" spans="1:21" ht="12.75" outlineLevel="2">
      <c r="A175" s="3"/>
      <c r="B175" s="135"/>
      <c r="C175" s="135"/>
      <c r="D175" s="162" t="s">
        <v>97</v>
      </c>
      <c r="E175" s="163">
        <v>14</v>
      </c>
      <c r="F175" s="164" t="s">
        <v>290</v>
      </c>
      <c r="G175" s="165" t="s">
        <v>291</v>
      </c>
      <c r="H175" s="166">
        <v>1</v>
      </c>
      <c r="I175" s="167" t="s">
        <v>292</v>
      </c>
      <c r="J175" s="168"/>
      <c r="K175" s="169">
        <f>H175*J175</f>
        <v>0</v>
      </c>
      <c r="L175" s="170">
        <f>IF(D175="S",K175,"")</f>
        <v>0</v>
      </c>
      <c r="M175" s="171">
        <f>IF(OR(D175="P",D175="U"),K175,"")</f>
        <v>0</v>
      </c>
      <c r="N175" s="171">
        <f>IF(D175="H",K175,"")</f>
        <v>0</v>
      </c>
      <c r="O175" s="171">
        <f>IF(D175="V",K175,"")</f>
        <v>0</v>
      </c>
      <c r="P175" s="172">
        <v>0.0006000000000003638</v>
      </c>
      <c r="Q175" s="172">
        <v>0</v>
      </c>
      <c r="R175" s="172">
        <v>0</v>
      </c>
      <c r="S175" s="173">
        <v>21</v>
      </c>
      <c r="T175" s="174">
        <f>K175*(S175+100)/100</f>
        <v>0</v>
      </c>
      <c r="U175" s="175"/>
    </row>
    <row r="176" spans="1:21" s="151" customFormat="1" ht="12.75" outlineLevel="2">
      <c r="A176" s="145"/>
      <c r="B176" s="145"/>
      <c r="C176" s="145"/>
      <c r="D176" s="145"/>
      <c r="E176" s="145"/>
      <c r="F176" s="145"/>
      <c r="G176" s="146" t="s">
        <v>293</v>
      </c>
      <c r="H176" s="145"/>
      <c r="I176" s="147"/>
      <c r="J176" s="145"/>
      <c r="K176" s="145"/>
      <c r="L176" s="148"/>
      <c r="M176" s="148"/>
      <c r="N176" s="148"/>
      <c r="O176" s="148"/>
      <c r="P176" s="149"/>
      <c r="Q176" s="145"/>
      <c r="R176" s="145"/>
      <c r="S176" s="150"/>
      <c r="T176" s="150"/>
      <c r="U176" s="145"/>
    </row>
    <row r="177" spans="1:21" ht="12.75" outlineLevel="1">
      <c r="A177" s="3"/>
      <c r="B177" s="136"/>
      <c r="C177" s="137" t="s">
        <v>294</v>
      </c>
      <c r="D177" s="138" t="s">
        <v>93</v>
      </c>
      <c r="E177" s="139"/>
      <c r="F177" s="139" t="s">
        <v>39</v>
      </c>
      <c r="G177" s="140" t="s">
        <v>295</v>
      </c>
      <c r="H177" s="139"/>
      <c r="I177" s="138"/>
      <c r="J177" s="139"/>
      <c r="K177" s="141">
        <f>SUBTOTAL(9,K179:K185)</f>
        <v>0</v>
      </c>
      <c r="L177" s="142">
        <f>SUBTOTAL(9,L179:L185)</f>
        <v>0</v>
      </c>
      <c r="M177" s="142">
        <f>SUBTOTAL(9,M179:M185)</f>
        <v>0</v>
      </c>
      <c r="N177" s="142">
        <f>SUBTOTAL(9,N179:N185)</f>
        <v>0</v>
      </c>
      <c r="O177" s="142">
        <f>SUBTOTAL(9,O179:O185)</f>
        <v>0</v>
      </c>
      <c r="P177" s="143">
        <f>SUMPRODUCT(P179:P185,H179:H185)</f>
        <v>54.55733555000587</v>
      </c>
      <c r="Q177" s="143">
        <f>SUMPRODUCT(Q179:Q185,H179:H185)</f>
        <v>0</v>
      </c>
      <c r="R177" s="143">
        <f>SUMPRODUCT(R179:R185,H179:H185)</f>
        <v>68.82799999999543</v>
      </c>
      <c r="S177" s="144">
        <f>SUMPRODUCT(S179:S185,K179:K185)/100</f>
        <v>0</v>
      </c>
      <c r="T177" s="144">
        <f>K177+S177</f>
        <v>0</v>
      </c>
      <c r="U177" s="135"/>
    </row>
    <row r="178" spans="1:21" s="151" customFormat="1" ht="12.75" outlineLevel="1">
      <c r="A178" s="145"/>
      <c r="B178" s="145"/>
      <c r="C178" s="145"/>
      <c r="D178" s="145"/>
      <c r="E178" s="145"/>
      <c r="F178" s="145"/>
      <c r="G178" s="146" t="s">
        <v>296</v>
      </c>
      <c r="H178" s="145"/>
      <c r="I178" s="147"/>
      <c r="J178" s="145"/>
      <c r="K178" s="145"/>
      <c r="L178" s="148"/>
      <c r="M178" s="148"/>
      <c r="N178" s="148"/>
      <c r="O178" s="148"/>
      <c r="P178" s="149"/>
      <c r="Q178" s="145"/>
      <c r="R178" s="145"/>
      <c r="S178" s="150"/>
      <c r="T178" s="150"/>
      <c r="U178" s="145"/>
    </row>
    <row r="179" spans="1:21" ht="12.75" outlineLevel="2">
      <c r="A179" s="3"/>
      <c r="B179" s="152"/>
      <c r="C179" s="153"/>
      <c r="D179" s="154"/>
      <c r="E179" s="155" t="s">
        <v>96</v>
      </c>
      <c r="F179" s="156"/>
      <c r="G179" s="157"/>
      <c r="H179" s="156"/>
      <c r="I179" s="154"/>
      <c r="J179" s="156"/>
      <c r="K179" s="158"/>
      <c r="L179" s="159"/>
      <c r="M179" s="159"/>
      <c r="N179" s="159"/>
      <c r="O179" s="159"/>
      <c r="P179" s="160"/>
      <c r="Q179" s="160"/>
      <c r="R179" s="160"/>
      <c r="S179" s="161"/>
      <c r="T179" s="161"/>
      <c r="U179" s="135"/>
    </row>
    <row r="180" spans="1:21" ht="12.75" outlineLevel="2">
      <c r="A180" s="3"/>
      <c r="B180" s="135"/>
      <c r="C180" s="135"/>
      <c r="D180" s="162" t="s">
        <v>97</v>
      </c>
      <c r="E180" s="163">
        <v>1</v>
      </c>
      <c r="F180" s="164" t="s">
        <v>297</v>
      </c>
      <c r="G180" s="165" t="s">
        <v>298</v>
      </c>
      <c r="H180" s="166">
        <v>65</v>
      </c>
      <c r="I180" s="167" t="s">
        <v>196</v>
      </c>
      <c r="J180" s="168"/>
      <c r="K180" s="169">
        <f>H180*J180</f>
        <v>0</v>
      </c>
      <c r="L180" s="170">
        <f>IF(D180="S",K180,"")</f>
        <v>0</v>
      </c>
      <c r="M180" s="171">
        <f>IF(OR(D180="P",D180="U"),K180,"")</f>
        <v>0</v>
      </c>
      <c r="N180" s="171">
        <f>IF(D180="H",K180,"")</f>
        <v>0</v>
      </c>
      <c r="O180" s="171">
        <f>IF(D180="V",K180,"")</f>
        <v>0</v>
      </c>
      <c r="P180" s="172">
        <v>0.5918382700001168</v>
      </c>
      <c r="Q180" s="172">
        <v>0</v>
      </c>
      <c r="R180" s="172">
        <v>0.7779999999997926</v>
      </c>
      <c r="S180" s="173">
        <v>21</v>
      </c>
      <c r="T180" s="174">
        <f>K180*(S180+100)/100</f>
        <v>0</v>
      </c>
      <c r="U180" s="175"/>
    </row>
    <row r="181" spans="1:21" s="151" customFormat="1" ht="12.75" outlineLevel="2">
      <c r="A181" s="145"/>
      <c r="B181" s="145"/>
      <c r="C181" s="145"/>
      <c r="D181" s="145"/>
      <c r="E181" s="145"/>
      <c r="F181" s="145"/>
      <c r="G181" s="146" t="s">
        <v>299</v>
      </c>
      <c r="H181" s="145"/>
      <c r="I181" s="147"/>
      <c r="J181" s="145"/>
      <c r="K181" s="145"/>
      <c r="L181" s="148"/>
      <c r="M181" s="148"/>
      <c r="N181" s="148"/>
      <c r="O181" s="148"/>
      <c r="P181" s="149"/>
      <c r="Q181" s="145"/>
      <c r="R181" s="145"/>
      <c r="S181" s="150"/>
      <c r="T181" s="150"/>
      <c r="U181" s="145"/>
    </row>
    <row r="182" spans="1:21" ht="12.75" outlineLevel="2">
      <c r="A182" s="3"/>
      <c r="B182" s="135"/>
      <c r="C182" s="135"/>
      <c r="D182" s="162" t="s">
        <v>97</v>
      </c>
      <c r="E182" s="163">
        <v>2</v>
      </c>
      <c r="F182" s="164" t="s">
        <v>300</v>
      </c>
      <c r="G182" s="165" t="s">
        <v>301</v>
      </c>
      <c r="H182" s="166">
        <v>102</v>
      </c>
      <c r="I182" s="167" t="s">
        <v>196</v>
      </c>
      <c r="J182" s="168"/>
      <c r="K182" s="169">
        <f>H182*J182</f>
        <v>0</v>
      </c>
      <c r="L182" s="170">
        <f>IF(D182="S",K182,"")</f>
        <v>0</v>
      </c>
      <c r="M182" s="171">
        <f>IF(OR(D182="P",D182="U"),K182,"")</f>
        <v>0</v>
      </c>
      <c r="N182" s="171">
        <f>IF(D182="H",K182,"")</f>
        <v>0</v>
      </c>
      <c r="O182" s="171">
        <f>IF(D182="V",K182,"")</f>
        <v>0</v>
      </c>
      <c r="P182" s="172">
        <v>0.11812399999998305</v>
      </c>
      <c r="Q182" s="172">
        <v>0</v>
      </c>
      <c r="R182" s="172">
        <v>0.1790000000000873</v>
      </c>
      <c r="S182" s="173">
        <v>21</v>
      </c>
      <c r="T182" s="174">
        <f>K182*(S182+100)/100</f>
        <v>0</v>
      </c>
      <c r="U182" s="175"/>
    </row>
    <row r="183" spans="1:21" s="151" customFormat="1" ht="12.75" outlineLevel="2">
      <c r="A183" s="145"/>
      <c r="B183" s="145"/>
      <c r="C183" s="145"/>
      <c r="D183" s="145"/>
      <c r="E183" s="145"/>
      <c r="F183" s="145"/>
      <c r="G183" s="146" t="s">
        <v>302</v>
      </c>
      <c r="H183" s="145"/>
      <c r="I183" s="147"/>
      <c r="J183" s="145"/>
      <c r="K183" s="145"/>
      <c r="L183" s="148"/>
      <c r="M183" s="148"/>
      <c r="N183" s="148"/>
      <c r="O183" s="148"/>
      <c r="P183" s="149"/>
      <c r="Q183" s="145"/>
      <c r="R183" s="145"/>
      <c r="S183" s="150"/>
      <c r="T183" s="150"/>
      <c r="U183" s="145"/>
    </row>
    <row r="184" spans="1:21" ht="12.75" outlineLevel="2">
      <c r="A184" s="3"/>
      <c r="B184" s="135"/>
      <c r="C184" s="135"/>
      <c r="D184" s="162" t="s">
        <v>172</v>
      </c>
      <c r="E184" s="163">
        <v>3</v>
      </c>
      <c r="F184" s="164" t="s">
        <v>303</v>
      </c>
      <c r="G184" s="165" t="s">
        <v>304</v>
      </c>
      <c r="H184" s="166">
        <v>403.92</v>
      </c>
      <c r="I184" s="167" t="s">
        <v>200</v>
      </c>
      <c r="J184" s="168"/>
      <c r="K184" s="169">
        <f>H184*J184</f>
        <v>0</v>
      </c>
      <c r="L184" s="170">
        <f>IF(D184="S",K184,"")</f>
        <v>0</v>
      </c>
      <c r="M184" s="171">
        <f>IF(OR(D184="P",D184="U"),K184,"")</f>
        <v>0</v>
      </c>
      <c r="N184" s="171">
        <f>IF(D184="H",K184,"")</f>
        <v>0</v>
      </c>
      <c r="O184" s="171">
        <f>IF(D184="V",K184,"")</f>
        <v>0</v>
      </c>
      <c r="P184" s="172">
        <v>0.01</v>
      </c>
      <c r="Q184" s="172">
        <v>0</v>
      </c>
      <c r="R184" s="172">
        <v>0</v>
      </c>
      <c r="S184" s="173">
        <v>21</v>
      </c>
      <c r="T184" s="174">
        <f>K184*(S184+100)/100</f>
        <v>0</v>
      </c>
      <c r="U184" s="175"/>
    </row>
    <row r="185" spans="1:21" s="88" customFormat="1" ht="10.5" customHeight="1" outlineLevel="3">
      <c r="A185" s="79"/>
      <c r="B185" s="176"/>
      <c r="C185" s="176"/>
      <c r="D185" s="176"/>
      <c r="E185" s="176"/>
      <c r="F185" s="176"/>
      <c r="G185" s="176" t="s">
        <v>305</v>
      </c>
      <c r="H185" s="177">
        <v>403.92</v>
      </c>
      <c r="I185" s="178"/>
      <c r="J185" s="176"/>
      <c r="K185" s="176"/>
      <c r="L185" s="179"/>
      <c r="M185" s="179"/>
      <c r="N185" s="179"/>
      <c r="O185" s="179"/>
      <c r="P185" s="179"/>
      <c r="Q185" s="179"/>
      <c r="R185" s="179"/>
      <c r="S185" s="180"/>
      <c r="T185" s="180"/>
      <c r="U185" s="176"/>
    </row>
    <row r="186" spans="1:21" ht="12.75" outlineLevel="1">
      <c r="A186" s="3"/>
      <c r="B186" s="136"/>
      <c r="C186" s="137" t="s">
        <v>306</v>
      </c>
      <c r="D186" s="138" t="s">
        <v>93</v>
      </c>
      <c r="E186" s="139"/>
      <c r="F186" s="139" t="s">
        <v>39</v>
      </c>
      <c r="G186" s="140" t="s">
        <v>307</v>
      </c>
      <c r="H186" s="139"/>
      <c r="I186" s="138"/>
      <c r="J186" s="139"/>
      <c r="K186" s="141">
        <f>SUBTOTAL(9,K188:K204)</f>
        <v>0</v>
      </c>
      <c r="L186" s="142">
        <f>SUBTOTAL(9,L188:L204)</f>
        <v>0</v>
      </c>
      <c r="M186" s="142">
        <f>SUBTOTAL(9,M188:M204)</f>
        <v>0</v>
      </c>
      <c r="N186" s="142">
        <f>SUBTOTAL(9,N188:N204)</f>
        <v>0</v>
      </c>
      <c r="O186" s="142">
        <f>SUBTOTAL(9,O188:O204)</f>
        <v>0</v>
      </c>
      <c r="P186" s="143">
        <f>SUMPRODUCT(P188:P204,H188:H204)</f>
        <v>0.00723415</v>
      </c>
      <c r="Q186" s="143">
        <f>SUMPRODUCT(Q188:Q204,H188:H204)</f>
        <v>20.669</v>
      </c>
      <c r="R186" s="143">
        <f>SUMPRODUCT(R188:R204,H188:H204)</f>
        <v>17.91100000001302</v>
      </c>
      <c r="S186" s="144">
        <f>SUMPRODUCT(S188:S204,K188:K204)/100</f>
        <v>0</v>
      </c>
      <c r="T186" s="144">
        <f>K186+S186</f>
        <v>0</v>
      </c>
      <c r="U186" s="135"/>
    </row>
    <row r="187" spans="1:21" s="151" customFormat="1" ht="12.75" outlineLevel="1">
      <c r="A187" s="145"/>
      <c r="B187" s="145"/>
      <c r="C187" s="145"/>
      <c r="D187" s="145"/>
      <c r="E187" s="145"/>
      <c r="F187" s="145"/>
      <c r="G187" s="146" t="s">
        <v>308</v>
      </c>
      <c r="H187" s="145"/>
      <c r="I187" s="147"/>
      <c r="J187" s="145"/>
      <c r="K187" s="145"/>
      <c r="L187" s="148"/>
      <c r="M187" s="148"/>
      <c r="N187" s="148"/>
      <c r="O187" s="148"/>
      <c r="P187" s="149"/>
      <c r="Q187" s="145"/>
      <c r="R187" s="145"/>
      <c r="S187" s="150"/>
      <c r="T187" s="150"/>
      <c r="U187" s="145"/>
    </row>
    <row r="188" spans="1:21" ht="12.75" outlineLevel="2">
      <c r="A188" s="3"/>
      <c r="B188" s="152"/>
      <c r="C188" s="153"/>
      <c r="D188" s="154"/>
      <c r="E188" s="155" t="s">
        <v>96</v>
      </c>
      <c r="F188" s="156"/>
      <c r="G188" s="157"/>
      <c r="H188" s="156"/>
      <c r="I188" s="154"/>
      <c r="J188" s="156"/>
      <c r="K188" s="158"/>
      <c r="L188" s="159"/>
      <c r="M188" s="159"/>
      <c r="N188" s="159"/>
      <c r="O188" s="159"/>
      <c r="P188" s="160"/>
      <c r="Q188" s="160"/>
      <c r="R188" s="160"/>
      <c r="S188" s="161"/>
      <c r="T188" s="161"/>
      <c r="U188" s="135"/>
    </row>
    <row r="189" spans="1:21" ht="12.75" outlineLevel="2">
      <c r="A189" s="3"/>
      <c r="B189" s="135"/>
      <c r="C189" s="135"/>
      <c r="D189" s="162" t="s">
        <v>97</v>
      </c>
      <c r="E189" s="163">
        <v>1</v>
      </c>
      <c r="F189" s="164" t="s">
        <v>309</v>
      </c>
      <c r="G189" s="165" t="s">
        <v>310</v>
      </c>
      <c r="H189" s="166">
        <v>60</v>
      </c>
      <c r="I189" s="167" t="s">
        <v>196</v>
      </c>
      <c r="J189" s="168"/>
      <c r="K189" s="169">
        <f>H189*J189</f>
        <v>0</v>
      </c>
      <c r="L189" s="170">
        <f>IF(D189="S",K189,"")</f>
        <v>0</v>
      </c>
      <c r="M189" s="171">
        <f>IF(OR(D189="P",D189="U"),K189,"")</f>
        <v>0</v>
      </c>
      <c r="N189" s="171">
        <f>IF(D189="H",K189,"")</f>
        <v>0</v>
      </c>
      <c r="O189" s="171">
        <f>IF(D189="V",K189,"")</f>
        <v>0</v>
      </c>
      <c r="P189" s="172">
        <v>0</v>
      </c>
      <c r="Q189" s="172">
        <v>0</v>
      </c>
      <c r="R189" s="172">
        <v>0.2600000000002183</v>
      </c>
      <c r="S189" s="173">
        <v>21</v>
      </c>
      <c r="T189" s="174">
        <f>K189*(S189+100)/100</f>
        <v>0</v>
      </c>
      <c r="U189" s="175"/>
    </row>
    <row r="190" spans="1:21" s="151" customFormat="1" ht="12.75" outlineLevel="2">
      <c r="A190" s="145"/>
      <c r="B190" s="145"/>
      <c r="C190" s="145"/>
      <c r="D190" s="145"/>
      <c r="E190" s="145"/>
      <c r="F190" s="145"/>
      <c r="G190" s="146" t="s">
        <v>311</v>
      </c>
      <c r="H190" s="145"/>
      <c r="I190" s="147"/>
      <c r="J190" s="145"/>
      <c r="K190" s="145"/>
      <c r="L190" s="148"/>
      <c r="M190" s="148"/>
      <c r="N190" s="148"/>
      <c r="O190" s="148"/>
      <c r="P190" s="149"/>
      <c r="Q190" s="145"/>
      <c r="R190" s="145"/>
      <c r="S190" s="150"/>
      <c r="T190" s="150"/>
      <c r="U190" s="145"/>
    </row>
    <row r="191" spans="1:21" ht="12.75" outlineLevel="2">
      <c r="A191" s="3"/>
      <c r="B191" s="135"/>
      <c r="C191" s="135"/>
      <c r="D191" s="162" t="s">
        <v>97</v>
      </c>
      <c r="E191" s="163">
        <v>2</v>
      </c>
      <c r="F191" s="164" t="s">
        <v>312</v>
      </c>
      <c r="G191" s="165" t="s">
        <v>313</v>
      </c>
      <c r="H191" s="166">
        <v>25</v>
      </c>
      <c r="I191" s="167" t="s">
        <v>145</v>
      </c>
      <c r="J191" s="168"/>
      <c r="K191" s="169">
        <f>H191*J191</f>
        <v>0</v>
      </c>
      <c r="L191" s="170">
        <f>IF(D191="S",K191,"")</f>
        <v>0</v>
      </c>
      <c r="M191" s="171">
        <f>IF(OR(D191="P",D191="U"),K191,"")</f>
        <v>0</v>
      </c>
      <c r="N191" s="171">
        <f>IF(D191="H",K191,"")</f>
        <v>0</v>
      </c>
      <c r="O191" s="171">
        <f>IF(D191="V",K191,"")</f>
        <v>0</v>
      </c>
      <c r="P191" s="172">
        <v>0</v>
      </c>
      <c r="Q191" s="172">
        <v>0.103</v>
      </c>
      <c r="R191" s="172">
        <v>0</v>
      </c>
      <c r="S191" s="173">
        <v>21</v>
      </c>
      <c r="T191" s="174">
        <f>K191*(S191+100)/100</f>
        <v>0</v>
      </c>
      <c r="U191" s="175"/>
    </row>
    <row r="192" spans="1:21" s="151" customFormat="1" ht="12.75" outlineLevel="2">
      <c r="A192" s="145"/>
      <c r="B192" s="145"/>
      <c r="C192" s="145"/>
      <c r="D192" s="145"/>
      <c r="E192" s="145"/>
      <c r="F192" s="145"/>
      <c r="G192" s="146" t="s">
        <v>308</v>
      </c>
      <c r="H192" s="145"/>
      <c r="I192" s="147"/>
      <c r="J192" s="145"/>
      <c r="K192" s="145"/>
      <c r="L192" s="148"/>
      <c r="M192" s="148"/>
      <c r="N192" s="148"/>
      <c r="O192" s="148"/>
      <c r="P192" s="149"/>
      <c r="Q192" s="145"/>
      <c r="R192" s="145"/>
      <c r="S192" s="150"/>
      <c r="T192" s="150"/>
      <c r="U192" s="145"/>
    </row>
    <row r="193" spans="1:21" ht="12.75" outlineLevel="2">
      <c r="A193" s="3"/>
      <c r="B193" s="135"/>
      <c r="C193" s="135"/>
      <c r="D193" s="162" t="s">
        <v>97</v>
      </c>
      <c r="E193" s="163">
        <v>3</v>
      </c>
      <c r="F193" s="164" t="s">
        <v>314</v>
      </c>
      <c r="G193" s="165" t="s">
        <v>315</v>
      </c>
      <c r="H193" s="166">
        <v>9</v>
      </c>
      <c r="I193" s="167" t="s">
        <v>196</v>
      </c>
      <c r="J193" s="168"/>
      <c r="K193" s="169">
        <f>H193*J193</f>
        <v>0</v>
      </c>
      <c r="L193" s="170">
        <f>IF(D193="S",K193,"")</f>
        <v>0</v>
      </c>
      <c r="M193" s="171">
        <f>IF(OR(D193="P",D193="U"),K193,"")</f>
        <v>0</v>
      </c>
      <c r="N193" s="171">
        <f>IF(D193="H",K193,"")</f>
        <v>0</v>
      </c>
      <c r="O193" s="171">
        <f>IF(D193="V",K193,"")</f>
        <v>0</v>
      </c>
      <c r="P193" s="172">
        <v>0</v>
      </c>
      <c r="Q193" s="172">
        <v>0.145</v>
      </c>
      <c r="R193" s="172">
        <v>0.1330000000000382</v>
      </c>
      <c r="S193" s="173">
        <v>21</v>
      </c>
      <c r="T193" s="174">
        <f>K193*(S193+100)/100</f>
        <v>0</v>
      </c>
      <c r="U193" s="175"/>
    </row>
    <row r="194" spans="1:21" s="151" customFormat="1" ht="12.75" outlineLevel="2">
      <c r="A194" s="145"/>
      <c r="B194" s="145"/>
      <c r="C194" s="145"/>
      <c r="D194" s="145"/>
      <c r="E194" s="145"/>
      <c r="F194" s="145"/>
      <c r="G194" s="146" t="s">
        <v>308</v>
      </c>
      <c r="H194" s="145"/>
      <c r="I194" s="147"/>
      <c r="J194" s="145"/>
      <c r="K194" s="145"/>
      <c r="L194" s="148"/>
      <c r="M194" s="148"/>
      <c r="N194" s="148"/>
      <c r="O194" s="148"/>
      <c r="P194" s="149"/>
      <c r="Q194" s="145"/>
      <c r="R194" s="145"/>
      <c r="S194" s="150"/>
      <c r="T194" s="150"/>
      <c r="U194" s="145"/>
    </row>
    <row r="195" spans="1:21" ht="12.75" outlineLevel="2">
      <c r="A195" s="3"/>
      <c r="B195" s="135"/>
      <c r="C195" s="135"/>
      <c r="D195" s="162" t="s">
        <v>97</v>
      </c>
      <c r="E195" s="163">
        <v>4</v>
      </c>
      <c r="F195" s="164" t="s">
        <v>316</v>
      </c>
      <c r="G195" s="165" t="s">
        <v>317</v>
      </c>
      <c r="H195" s="166">
        <v>66.5</v>
      </c>
      <c r="I195" s="167" t="s">
        <v>196</v>
      </c>
      <c r="J195" s="168"/>
      <c r="K195" s="169">
        <f>H195*J195</f>
        <v>0</v>
      </c>
      <c r="L195" s="170">
        <f>IF(D195="S",K195,"")</f>
        <v>0</v>
      </c>
      <c r="M195" s="171">
        <f>IF(OR(D195="P",D195="U"),K195,"")</f>
        <v>0</v>
      </c>
      <c r="N195" s="171">
        <f>IF(D195="H",K195,"")</f>
        <v>0</v>
      </c>
      <c r="O195" s="171">
        <f>IF(D195="V",K195,"")</f>
        <v>0</v>
      </c>
      <c r="P195" s="172">
        <v>0</v>
      </c>
      <c r="Q195" s="172">
        <v>0.25</v>
      </c>
      <c r="R195" s="172">
        <v>0</v>
      </c>
      <c r="S195" s="173">
        <v>21</v>
      </c>
      <c r="T195" s="174">
        <f>K195*(S195+100)/100</f>
        <v>0</v>
      </c>
      <c r="U195" s="175"/>
    </row>
    <row r="196" spans="1:21" s="151" customFormat="1" ht="12.75" outlineLevel="2">
      <c r="A196" s="145"/>
      <c r="B196" s="145"/>
      <c r="C196" s="145"/>
      <c r="D196" s="145"/>
      <c r="E196" s="145"/>
      <c r="F196" s="145"/>
      <c r="G196" s="146" t="s">
        <v>308</v>
      </c>
      <c r="H196" s="145"/>
      <c r="I196" s="147"/>
      <c r="J196" s="145"/>
      <c r="K196" s="145"/>
      <c r="L196" s="148"/>
      <c r="M196" s="148"/>
      <c r="N196" s="148"/>
      <c r="O196" s="148"/>
      <c r="P196" s="149"/>
      <c r="Q196" s="145"/>
      <c r="R196" s="145"/>
      <c r="S196" s="150"/>
      <c r="T196" s="150"/>
      <c r="U196" s="145"/>
    </row>
    <row r="197" spans="1:21" ht="12.75" outlineLevel="2">
      <c r="A197" s="3"/>
      <c r="B197" s="135"/>
      <c r="C197" s="135"/>
      <c r="D197" s="162" t="s">
        <v>97</v>
      </c>
      <c r="E197" s="163">
        <v>5</v>
      </c>
      <c r="F197" s="164" t="s">
        <v>318</v>
      </c>
      <c r="G197" s="165" t="s">
        <v>319</v>
      </c>
      <c r="H197" s="166">
        <v>2</v>
      </c>
      <c r="I197" s="167" t="s">
        <v>200</v>
      </c>
      <c r="J197" s="168"/>
      <c r="K197" s="169">
        <f>H197*J197</f>
        <v>0</v>
      </c>
      <c r="L197" s="170">
        <f>IF(D197="S",K197,"")</f>
        <v>0</v>
      </c>
      <c r="M197" s="171">
        <f>IF(OR(D197="P",D197="U"),K197,"")</f>
        <v>0</v>
      </c>
      <c r="N197" s="171">
        <f>IF(D197="H",K197,"")</f>
        <v>0</v>
      </c>
      <c r="O197" s="171">
        <f>IF(D197="V",K197,"")</f>
        <v>0</v>
      </c>
      <c r="P197" s="172">
        <v>0</v>
      </c>
      <c r="Q197" s="172">
        <v>0.082</v>
      </c>
      <c r="R197" s="172">
        <v>0.556999999999789</v>
      </c>
      <c r="S197" s="173">
        <v>21</v>
      </c>
      <c r="T197" s="174">
        <f>K197*(S197+100)/100</f>
        <v>0</v>
      </c>
      <c r="U197" s="175"/>
    </row>
    <row r="198" spans="1:21" s="151" customFormat="1" ht="12.75" outlineLevel="2">
      <c r="A198" s="145"/>
      <c r="B198" s="145"/>
      <c r="C198" s="145"/>
      <c r="D198" s="145"/>
      <c r="E198" s="145"/>
      <c r="F198" s="145"/>
      <c r="G198" s="146" t="s">
        <v>320</v>
      </c>
      <c r="H198" s="145"/>
      <c r="I198" s="147"/>
      <c r="J198" s="145"/>
      <c r="K198" s="145"/>
      <c r="L198" s="148"/>
      <c r="M198" s="148"/>
      <c r="N198" s="148"/>
      <c r="O198" s="148"/>
      <c r="P198" s="149"/>
      <c r="Q198" s="145"/>
      <c r="R198" s="145"/>
      <c r="S198" s="150"/>
      <c r="T198" s="150"/>
      <c r="U198" s="145"/>
    </row>
    <row r="199" spans="1:21" ht="12.75" outlineLevel="2">
      <c r="A199" s="3"/>
      <c r="B199" s="135"/>
      <c r="C199" s="135"/>
      <c r="D199" s="162" t="s">
        <v>321</v>
      </c>
      <c r="E199" s="163">
        <v>6</v>
      </c>
      <c r="F199" s="164" t="s">
        <v>322</v>
      </c>
      <c r="G199" s="165" t="s">
        <v>323</v>
      </c>
      <c r="H199" s="166">
        <v>20.669</v>
      </c>
      <c r="I199" s="167" t="s">
        <v>133</v>
      </c>
      <c r="J199" s="168"/>
      <c r="K199" s="169">
        <f aca="true" t="shared" si="19" ref="K199:K201">H199*J199</f>
        <v>0</v>
      </c>
      <c r="L199" s="170">
        <f aca="true" t="shared" si="20" ref="L199:L201">IF(D199="S",K199,"")</f>
        <v>0</v>
      </c>
      <c r="M199" s="171">
        <f aca="true" t="shared" si="21" ref="M199:M201">IF(OR(D199="P",D199="U"),K199,"")</f>
        <v>0</v>
      </c>
      <c r="N199" s="171">
        <f aca="true" t="shared" si="22" ref="N199:N201">IF(D199="H",K199,"")</f>
        <v>0</v>
      </c>
      <c r="O199" s="171">
        <f aca="true" t="shared" si="23" ref="O199:O201">IF(D199="V",K199,"")</f>
        <v>0</v>
      </c>
      <c r="P199" s="172">
        <v>1E-05</v>
      </c>
      <c r="Q199" s="172">
        <v>0</v>
      </c>
      <c r="R199" s="172">
        <v>0</v>
      </c>
      <c r="S199" s="173">
        <v>21</v>
      </c>
      <c r="T199" s="174">
        <f aca="true" t="shared" si="24" ref="T199:T201">K199*(S199+100)/100</f>
        <v>0</v>
      </c>
      <c r="U199" s="175"/>
    </row>
    <row r="200" spans="1:21" ht="12.75" outlineLevel="2">
      <c r="A200" s="3"/>
      <c r="B200" s="135"/>
      <c r="C200" s="135"/>
      <c r="D200" s="162" t="s">
        <v>321</v>
      </c>
      <c r="E200" s="163">
        <v>7</v>
      </c>
      <c r="F200" s="164" t="s">
        <v>324</v>
      </c>
      <c r="G200" s="165" t="s">
        <v>325</v>
      </c>
      <c r="H200" s="166">
        <v>702.746</v>
      </c>
      <c r="I200" s="167" t="s">
        <v>133</v>
      </c>
      <c r="J200" s="168"/>
      <c r="K200" s="169">
        <f t="shared" si="19"/>
        <v>0</v>
      </c>
      <c r="L200" s="170">
        <f t="shared" si="20"/>
        <v>0</v>
      </c>
      <c r="M200" s="171">
        <f t="shared" si="21"/>
        <v>0</v>
      </c>
      <c r="N200" s="171">
        <f t="shared" si="22"/>
        <v>0</v>
      </c>
      <c r="O200" s="171">
        <f t="shared" si="23"/>
        <v>0</v>
      </c>
      <c r="P200" s="172">
        <v>1E-05</v>
      </c>
      <c r="Q200" s="172">
        <v>0</v>
      </c>
      <c r="R200" s="172">
        <v>0</v>
      </c>
      <c r="S200" s="173">
        <v>21</v>
      </c>
      <c r="T200" s="174">
        <f t="shared" si="24"/>
        <v>0</v>
      </c>
      <c r="U200" s="175"/>
    </row>
    <row r="201" spans="1:21" ht="12.75" outlineLevel="2">
      <c r="A201" s="3"/>
      <c r="B201" s="135"/>
      <c r="C201" s="135"/>
      <c r="D201" s="162" t="s">
        <v>97</v>
      </c>
      <c r="E201" s="163">
        <v>8</v>
      </c>
      <c r="F201" s="164" t="s">
        <v>326</v>
      </c>
      <c r="G201" s="165" t="s">
        <v>327</v>
      </c>
      <c r="H201" s="166">
        <v>2.575</v>
      </c>
      <c r="I201" s="167" t="s">
        <v>133</v>
      </c>
      <c r="J201" s="168"/>
      <c r="K201" s="169">
        <f t="shared" si="19"/>
        <v>0</v>
      </c>
      <c r="L201" s="170">
        <f t="shared" si="20"/>
        <v>0</v>
      </c>
      <c r="M201" s="171">
        <f t="shared" si="21"/>
        <v>0</v>
      </c>
      <c r="N201" s="171">
        <f t="shared" si="22"/>
        <v>0</v>
      </c>
      <c r="O201" s="171">
        <f t="shared" si="23"/>
        <v>0</v>
      </c>
      <c r="P201" s="172">
        <v>0</v>
      </c>
      <c r="Q201" s="172">
        <v>0</v>
      </c>
      <c r="R201" s="172">
        <v>0</v>
      </c>
      <c r="S201" s="173">
        <v>21</v>
      </c>
      <c r="T201" s="174">
        <f t="shared" si="24"/>
        <v>0</v>
      </c>
      <c r="U201" s="175"/>
    </row>
    <row r="202" spans="1:21" s="88" customFormat="1" ht="10.5" customHeight="1" outlineLevel="3">
      <c r="A202" s="79"/>
      <c r="B202" s="176"/>
      <c r="C202" s="176"/>
      <c r="D202" s="176"/>
      <c r="E202" s="176"/>
      <c r="F202" s="176"/>
      <c r="G202" s="176" t="s">
        <v>328</v>
      </c>
      <c r="H202" s="177">
        <v>2.575</v>
      </c>
      <c r="I202" s="178"/>
      <c r="J202" s="176"/>
      <c r="K202" s="176"/>
      <c r="L202" s="179"/>
      <c r="M202" s="179"/>
      <c r="N202" s="179"/>
      <c r="O202" s="179"/>
      <c r="P202" s="179"/>
      <c r="Q202" s="179"/>
      <c r="R202" s="179"/>
      <c r="S202" s="180"/>
      <c r="T202" s="180"/>
      <c r="U202" s="176"/>
    </row>
    <row r="203" spans="1:21" ht="12.75" outlineLevel="2">
      <c r="A203" s="3"/>
      <c r="B203" s="135"/>
      <c r="C203" s="135"/>
      <c r="D203" s="162" t="s">
        <v>97</v>
      </c>
      <c r="E203" s="163">
        <v>9</v>
      </c>
      <c r="F203" s="164" t="s">
        <v>329</v>
      </c>
      <c r="G203" s="165" t="s">
        <v>330</v>
      </c>
      <c r="H203" s="166">
        <v>18.094</v>
      </c>
      <c r="I203" s="167" t="s">
        <v>133</v>
      </c>
      <c r="J203" s="168"/>
      <c r="K203" s="169">
        <f>H203*J203</f>
        <v>0</v>
      </c>
      <c r="L203" s="170">
        <f>IF(D203="S",K203,"")</f>
        <v>0</v>
      </c>
      <c r="M203" s="171">
        <f>IF(OR(D203="P",D203="U"),K203,"")</f>
        <v>0</v>
      </c>
      <c r="N203" s="171">
        <f>IF(D203="H",K203,"")</f>
        <v>0</v>
      </c>
      <c r="O203" s="171">
        <f>IF(D203="V",K203,"")</f>
        <v>0</v>
      </c>
      <c r="P203" s="172">
        <v>0</v>
      </c>
      <c r="Q203" s="172">
        <v>0</v>
      </c>
      <c r="R203" s="172">
        <v>0</v>
      </c>
      <c r="S203" s="173">
        <v>21</v>
      </c>
      <c r="T203" s="174">
        <f>K203*(S203+100)/100</f>
        <v>0</v>
      </c>
      <c r="U203" s="175"/>
    </row>
    <row r="204" spans="1:21" s="88" customFormat="1" ht="10.5" customHeight="1" outlineLevel="3">
      <c r="A204" s="79"/>
      <c r="B204" s="176"/>
      <c r="C204" s="176"/>
      <c r="D204" s="176"/>
      <c r="E204" s="176"/>
      <c r="F204" s="176"/>
      <c r="G204" s="176" t="s">
        <v>331</v>
      </c>
      <c r="H204" s="177">
        <v>18.094</v>
      </c>
      <c r="I204" s="178"/>
      <c r="J204" s="176"/>
      <c r="K204" s="176"/>
      <c r="L204" s="179"/>
      <c r="M204" s="179"/>
      <c r="N204" s="179"/>
      <c r="O204" s="179"/>
      <c r="P204" s="179"/>
      <c r="Q204" s="179"/>
      <c r="R204" s="179"/>
      <c r="S204" s="180"/>
      <c r="T204" s="180"/>
      <c r="U204" s="176"/>
    </row>
    <row r="205" spans="1:21" ht="12.75" outlineLevel="1">
      <c r="A205" s="3"/>
      <c r="B205" s="136"/>
      <c r="C205" s="137" t="s">
        <v>332</v>
      </c>
      <c r="D205" s="138" t="s">
        <v>93</v>
      </c>
      <c r="E205" s="139"/>
      <c r="F205" s="139" t="s">
        <v>39</v>
      </c>
      <c r="G205" s="140" t="s">
        <v>333</v>
      </c>
      <c r="H205" s="139"/>
      <c r="I205" s="138"/>
      <c r="J205" s="139"/>
      <c r="K205" s="141">
        <f>SUBTOTAL(9,K206:K207)</f>
        <v>0</v>
      </c>
      <c r="L205" s="142">
        <f>SUBTOTAL(9,L206:L207)</f>
        <v>0</v>
      </c>
      <c r="M205" s="142">
        <f>SUBTOTAL(9,M206:M207)</f>
        <v>0</v>
      </c>
      <c r="N205" s="142">
        <f>SUBTOTAL(9,N206:N207)</f>
        <v>0</v>
      </c>
      <c r="O205" s="142">
        <f>SUBTOTAL(9,O206:O207)</f>
        <v>0</v>
      </c>
      <c r="P205" s="143">
        <f>SUMPRODUCT(P206:P207,H206:H207)</f>
        <v>0</v>
      </c>
      <c r="Q205" s="143">
        <f>SUMPRODUCT(Q206:Q207,H206:H207)</f>
        <v>0</v>
      </c>
      <c r="R205" s="143">
        <f>SUMPRODUCT(R206:R207,H206:H207)</f>
        <v>84.58701361303785</v>
      </c>
      <c r="S205" s="144">
        <f>SUMPRODUCT(S206:S207,K206:K207)/100</f>
        <v>0</v>
      </c>
      <c r="T205" s="144">
        <f>K205+S205</f>
        <v>0</v>
      </c>
      <c r="U205" s="135"/>
    </row>
    <row r="206" spans="1:21" ht="12.75" outlineLevel="2">
      <c r="A206" s="3"/>
      <c r="B206" s="152"/>
      <c r="C206" s="153"/>
      <c r="D206" s="154"/>
      <c r="E206" s="155" t="s">
        <v>96</v>
      </c>
      <c r="F206" s="156"/>
      <c r="G206" s="157"/>
      <c r="H206" s="156"/>
      <c r="I206" s="154"/>
      <c r="J206" s="156"/>
      <c r="K206" s="158"/>
      <c r="L206" s="159"/>
      <c r="M206" s="159"/>
      <c r="N206" s="159"/>
      <c r="O206" s="159"/>
      <c r="P206" s="160"/>
      <c r="Q206" s="160"/>
      <c r="R206" s="160"/>
      <c r="S206" s="161"/>
      <c r="T206" s="161"/>
      <c r="U206" s="135"/>
    </row>
    <row r="207" spans="1:21" ht="12.75" outlineLevel="2">
      <c r="A207" s="3"/>
      <c r="B207" s="135"/>
      <c r="C207" s="135"/>
      <c r="D207" s="162" t="s">
        <v>321</v>
      </c>
      <c r="E207" s="163">
        <v>1</v>
      </c>
      <c r="F207" s="164" t="s">
        <v>334</v>
      </c>
      <c r="G207" s="165" t="s">
        <v>335</v>
      </c>
      <c r="H207" s="166">
        <v>216.88977849498434</v>
      </c>
      <c r="I207" s="167" t="s">
        <v>133</v>
      </c>
      <c r="J207" s="168"/>
      <c r="K207" s="169">
        <f>H207*J207</f>
        <v>0</v>
      </c>
      <c r="L207" s="170">
        <f>IF(D207="S",K207,"")</f>
        <v>0</v>
      </c>
      <c r="M207" s="171">
        <f>IF(OR(D207="P",D207="U"),K207,"")</f>
        <v>0</v>
      </c>
      <c r="N207" s="171">
        <f>IF(D207="H",K207,"")</f>
        <v>0</v>
      </c>
      <c r="O207" s="171">
        <f>IF(D207="V",K207,"")</f>
        <v>0</v>
      </c>
      <c r="P207" s="172">
        <v>0</v>
      </c>
      <c r="Q207" s="172">
        <v>0</v>
      </c>
      <c r="R207" s="172">
        <v>0.38999999999997215</v>
      </c>
      <c r="S207" s="173">
        <v>21</v>
      </c>
      <c r="T207" s="174">
        <f>K207*(S207+100)/100</f>
        <v>0</v>
      </c>
      <c r="U207" s="175"/>
    </row>
    <row r="208" spans="1:21" ht="12.75" outlineLevel="1">
      <c r="A208" s="3"/>
      <c r="B208" s="136"/>
      <c r="C208" s="137" t="s">
        <v>336</v>
      </c>
      <c r="D208" s="138" t="s">
        <v>93</v>
      </c>
      <c r="E208" s="139"/>
      <c r="F208" s="139" t="s">
        <v>41</v>
      </c>
      <c r="G208" s="140" t="s">
        <v>337</v>
      </c>
      <c r="H208" s="139"/>
      <c r="I208" s="138"/>
      <c r="J208" s="139"/>
      <c r="K208" s="141">
        <f>SUBTOTAL(9,K209:K210)</f>
        <v>0</v>
      </c>
      <c r="L208" s="142">
        <f>SUBTOTAL(9,L209:L210)</f>
        <v>0</v>
      </c>
      <c r="M208" s="142">
        <f>SUBTOTAL(9,M209:M210)</f>
        <v>0</v>
      </c>
      <c r="N208" s="142">
        <f>SUBTOTAL(9,N209:N210)</f>
        <v>0</v>
      </c>
      <c r="O208" s="142">
        <f>SUBTOTAL(9,O209:O210)</f>
        <v>0</v>
      </c>
      <c r="P208" s="143">
        <f>SUMPRODUCT(P209:P210,H209:H210)</f>
        <v>0</v>
      </c>
      <c r="Q208" s="143">
        <f>SUMPRODUCT(Q209:Q210,H209:H210)</f>
        <v>0</v>
      </c>
      <c r="R208" s="143">
        <f>SUMPRODUCT(R209:R210,H209:H210)</f>
        <v>0</v>
      </c>
      <c r="S208" s="144">
        <f>SUMPRODUCT(S209:S210,K209:K210)/100</f>
        <v>0</v>
      </c>
      <c r="T208" s="144">
        <f>K208+S208</f>
        <v>0</v>
      </c>
      <c r="U208" s="135"/>
    </row>
    <row r="209" spans="1:21" ht="12.75" outlineLevel="2">
      <c r="A209" s="3"/>
      <c r="B209" s="152"/>
      <c r="C209" s="153"/>
      <c r="D209" s="154"/>
      <c r="E209" s="155" t="s">
        <v>96</v>
      </c>
      <c r="F209" s="156"/>
      <c r="G209" s="157"/>
      <c r="H209" s="156"/>
      <c r="I209" s="154"/>
      <c r="J209" s="156"/>
      <c r="K209" s="158"/>
      <c r="L209" s="159"/>
      <c r="M209" s="159"/>
      <c r="N209" s="159"/>
      <c r="O209" s="159"/>
      <c r="P209" s="160"/>
      <c r="Q209" s="160"/>
      <c r="R209" s="160"/>
      <c r="S209" s="161"/>
      <c r="T209" s="161"/>
      <c r="U209" s="135"/>
    </row>
    <row r="210" spans="1:21" ht="12.75" outlineLevel="2">
      <c r="A210" s="3"/>
      <c r="B210" s="135"/>
      <c r="C210" s="135"/>
      <c r="D210" s="162" t="s">
        <v>97</v>
      </c>
      <c r="E210" s="163">
        <v>1</v>
      </c>
      <c r="F210" s="164" t="s">
        <v>338</v>
      </c>
      <c r="G210" s="165" t="s">
        <v>339</v>
      </c>
      <c r="H210" s="166">
        <v>1</v>
      </c>
      <c r="I210" s="167" t="s">
        <v>292</v>
      </c>
      <c r="J210" s="168"/>
      <c r="K210" s="169">
        <f>H210*J210</f>
        <v>0</v>
      </c>
      <c r="L210" s="170">
        <f>IF(D210="S",K210,"")</f>
        <v>0</v>
      </c>
      <c r="M210" s="171">
        <f>IF(OR(D210="P",D210="U"),K210,"")</f>
        <v>0</v>
      </c>
      <c r="N210" s="171">
        <f>IF(D210="H",K210,"")</f>
        <v>0</v>
      </c>
      <c r="O210" s="171">
        <f>IF(D210="V",K210,"")</f>
        <v>0</v>
      </c>
      <c r="P210" s="172">
        <v>0</v>
      </c>
      <c r="Q210" s="172">
        <v>0</v>
      </c>
      <c r="R210" s="172">
        <v>0</v>
      </c>
      <c r="S210" s="173">
        <v>21</v>
      </c>
      <c r="T210" s="174">
        <f>K210*(S210+100)/100</f>
        <v>0</v>
      </c>
      <c r="U210" s="175"/>
    </row>
    <row r="211" spans="1:21" ht="12.75" outlineLevel="1">
      <c r="A211" s="3"/>
      <c r="B211" s="136"/>
      <c r="C211" s="137" t="s">
        <v>340</v>
      </c>
      <c r="D211" s="138" t="s">
        <v>93</v>
      </c>
      <c r="E211" s="139"/>
      <c r="F211" s="139" t="s">
        <v>43</v>
      </c>
      <c r="G211" s="140" t="s">
        <v>341</v>
      </c>
      <c r="H211" s="139"/>
      <c r="I211" s="138"/>
      <c r="J211" s="139"/>
      <c r="K211" s="141">
        <f>SUBTOTAL(9,K212:K219)</f>
        <v>0</v>
      </c>
      <c r="L211" s="142">
        <f>SUBTOTAL(9,L212:L219)</f>
        <v>0</v>
      </c>
      <c r="M211" s="142">
        <f>SUBTOTAL(9,M212:M219)</f>
        <v>0</v>
      </c>
      <c r="N211" s="142">
        <f>SUBTOTAL(9,N212:N219)</f>
        <v>0</v>
      </c>
      <c r="O211" s="142">
        <f>SUBTOTAL(9,O212:O219)</f>
        <v>0</v>
      </c>
      <c r="P211" s="143">
        <f>SUMPRODUCT(P212:P219,H212:H219)</f>
        <v>0</v>
      </c>
      <c r="Q211" s="143">
        <f>SUMPRODUCT(Q212:Q219,H212:H219)</f>
        <v>0</v>
      </c>
      <c r="R211" s="143">
        <f>SUMPRODUCT(R212:R219,H212:H219)</f>
        <v>0</v>
      </c>
      <c r="S211" s="144">
        <f>SUMPRODUCT(S212:S219,K212:K219)/100</f>
        <v>0</v>
      </c>
      <c r="T211" s="144">
        <f>K211+S211</f>
        <v>0</v>
      </c>
      <c r="U211" s="135"/>
    </row>
    <row r="212" spans="1:21" ht="12.75" outlineLevel="2">
      <c r="A212" s="3"/>
      <c r="B212" s="152"/>
      <c r="C212" s="153"/>
      <c r="D212" s="154"/>
      <c r="E212" s="155" t="s">
        <v>96</v>
      </c>
      <c r="F212" s="156"/>
      <c r="G212" s="157"/>
      <c r="H212" s="156"/>
      <c r="I212" s="154"/>
      <c r="J212" s="156"/>
      <c r="K212" s="158"/>
      <c r="L212" s="159"/>
      <c r="M212" s="159"/>
      <c r="N212" s="159"/>
      <c r="O212" s="159"/>
      <c r="P212" s="160"/>
      <c r="Q212" s="160"/>
      <c r="R212" s="160"/>
      <c r="S212" s="161"/>
      <c r="T212" s="161"/>
      <c r="U212" s="135"/>
    </row>
    <row r="213" spans="1:21" ht="12.75" outlineLevel="2">
      <c r="A213" s="3"/>
      <c r="B213" s="135"/>
      <c r="C213" s="135"/>
      <c r="D213" s="162" t="s">
        <v>97</v>
      </c>
      <c r="E213" s="163">
        <v>1</v>
      </c>
      <c r="F213" s="164" t="s">
        <v>342</v>
      </c>
      <c r="G213" s="165" t="s">
        <v>343</v>
      </c>
      <c r="H213" s="166">
        <v>1</v>
      </c>
      <c r="I213" s="167" t="s">
        <v>292</v>
      </c>
      <c r="J213" s="168"/>
      <c r="K213" s="169">
        <f aca="true" t="shared" si="25" ref="K213:K214">H213*J213</f>
        <v>0</v>
      </c>
      <c r="L213" s="170">
        <f aca="true" t="shared" si="26" ref="L213:L214">IF(D213="S",K213,"")</f>
        <v>0</v>
      </c>
      <c r="M213" s="171">
        <f aca="true" t="shared" si="27" ref="M213:M214">IF(OR(D213="P",D213="U"),K213,"")</f>
        <v>0</v>
      </c>
      <c r="N213" s="171">
        <f aca="true" t="shared" si="28" ref="N213:N214">IF(D213="H",K213,"")</f>
        <v>0</v>
      </c>
      <c r="O213" s="171">
        <f aca="true" t="shared" si="29" ref="O213:O214">IF(D213="V",K213,"")</f>
        <v>0</v>
      </c>
      <c r="P213" s="172">
        <v>0</v>
      </c>
      <c r="Q213" s="172">
        <v>0</v>
      </c>
      <c r="R213" s="172">
        <v>0</v>
      </c>
      <c r="S213" s="173">
        <v>21</v>
      </c>
      <c r="T213" s="174">
        <f aca="true" t="shared" si="30" ref="T213:T214">K213*(S213+100)/100</f>
        <v>0</v>
      </c>
      <c r="U213" s="175"/>
    </row>
    <row r="214" spans="1:21" ht="12.75" outlineLevel="2">
      <c r="A214" s="3"/>
      <c r="B214" s="135"/>
      <c r="C214" s="135"/>
      <c r="D214" s="162" t="s">
        <v>97</v>
      </c>
      <c r="E214" s="163">
        <v>2</v>
      </c>
      <c r="F214" s="164" t="s">
        <v>344</v>
      </c>
      <c r="G214" s="165" t="s">
        <v>345</v>
      </c>
      <c r="H214" s="166">
        <v>1</v>
      </c>
      <c r="I214" s="167" t="s">
        <v>346</v>
      </c>
      <c r="J214" s="168"/>
      <c r="K214" s="169">
        <f t="shared" si="25"/>
        <v>0</v>
      </c>
      <c r="L214" s="170">
        <f t="shared" si="26"/>
        <v>0</v>
      </c>
      <c r="M214" s="171">
        <f t="shared" si="27"/>
        <v>0</v>
      </c>
      <c r="N214" s="171">
        <f t="shared" si="28"/>
        <v>0</v>
      </c>
      <c r="O214" s="171">
        <f t="shared" si="29"/>
        <v>0</v>
      </c>
      <c r="P214" s="172">
        <v>0</v>
      </c>
      <c r="Q214" s="172">
        <v>0</v>
      </c>
      <c r="R214" s="172">
        <v>0</v>
      </c>
      <c r="S214" s="173">
        <v>21</v>
      </c>
      <c r="T214" s="174">
        <f t="shared" si="30"/>
        <v>0</v>
      </c>
      <c r="U214" s="175"/>
    </row>
    <row r="215" spans="1:21" s="151" customFormat="1" ht="12.75" outlineLevel="2">
      <c r="A215" s="145"/>
      <c r="B215" s="145"/>
      <c r="C215" s="145"/>
      <c r="D215" s="145"/>
      <c r="E215" s="145"/>
      <c r="F215" s="145"/>
      <c r="G215" s="146" t="s">
        <v>347</v>
      </c>
      <c r="H215" s="145"/>
      <c r="I215" s="147"/>
      <c r="J215" s="145"/>
      <c r="K215" s="145"/>
      <c r="L215" s="148"/>
      <c r="M215" s="148"/>
      <c r="N215" s="148"/>
      <c r="O215" s="148"/>
      <c r="P215" s="149"/>
      <c r="Q215" s="145"/>
      <c r="R215" s="145"/>
      <c r="S215" s="150"/>
      <c r="T215" s="150"/>
      <c r="U215" s="145"/>
    </row>
    <row r="216" spans="1:21" ht="12.75" outlineLevel="2">
      <c r="A216" s="3"/>
      <c r="B216" s="135"/>
      <c r="C216" s="135"/>
      <c r="D216" s="162" t="s">
        <v>97</v>
      </c>
      <c r="E216" s="163">
        <v>3</v>
      </c>
      <c r="F216" s="164" t="s">
        <v>348</v>
      </c>
      <c r="G216" s="165" t="s">
        <v>349</v>
      </c>
      <c r="H216" s="166">
        <v>1</v>
      </c>
      <c r="I216" s="167" t="s">
        <v>346</v>
      </c>
      <c r="J216" s="168"/>
      <c r="K216" s="169">
        <f aca="true" t="shared" si="31" ref="K216:K218">H216*J216</f>
        <v>0</v>
      </c>
      <c r="L216" s="170">
        <f aca="true" t="shared" si="32" ref="L216:L218">IF(D216="S",K216,"")</f>
        <v>0</v>
      </c>
      <c r="M216" s="171">
        <f aca="true" t="shared" si="33" ref="M216:M218">IF(OR(D216="P",D216="U"),K216,"")</f>
        <v>0</v>
      </c>
      <c r="N216" s="171">
        <f aca="true" t="shared" si="34" ref="N216:N218">IF(D216="H",K216,"")</f>
        <v>0</v>
      </c>
      <c r="O216" s="171">
        <f aca="true" t="shared" si="35" ref="O216:O218">IF(D216="V",K216,"")</f>
        <v>0</v>
      </c>
      <c r="P216" s="172">
        <v>0</v>
      </c>
      <c r="Q216" s="172">
        <v>0</v>
      </c>
      <c r="R216" s="172">
        <v>0</v>
      </c>
      <c r="S216" s="173">
        <v>21</v>
      </c>
      <c r="T216" s="174">
        <f aca="true" t="shared" si="36" ref="T216:T218">K216*(S216+100)/100</f>
        <v>0</v>
      </c>
      <c r="U216" s="175"/>
    </row>
    <row r="217" spans="1:21" ht="12.75" outlineLevel="2">
      <c r="A217" s="3"/>
      <c r="B217" s="135"/>
      <c r="C217" s="135"/>
      <c r="D217" s="162" t="s">
        <v>97</v>
      </c>
      <c r="E217" s="163">
        <v>4</v>
      </c>
      <c r="F217" s="164" t="s">
        <v>350</v>
      </c>
      <c r="G217" s="165" t="s">
        <v>351</v>
      </c>
      <c r="H217" s="166">
        <v>1</v>
      </c>
      <c r="I217" s="167" t="s">
        <v>346</v>
      </c>
      <c r="J217" s="168"/>
      <c r="K217" s="169">
        <f t="shared" si="31"/>
        <v>0</v>
      </c>
      <c r="L217" s="170">
        <f t="shared" si="32"/>
        <v>0</v>
      </c>
      <c r="M217" s="171">
        <f t="shared" si="33"/>
        <v>0</v>
      </c>
      <c r="N217" s="171">
        <f t="shared" si="34"/>
        <v>0</v>
      </c>
      <c r="O217" s="171">
        <f t="shared" si="35"/>
        <v>0</v>
      </c>
      <c r="P217" s="172">
        <v>0</v>
      </c>
      <c r="Q217" s="172">
        <v>0</v>
      </c>
      <c r="R217" s="172">
        <v>0</v>
      </c>
      <c r="S217" s="173">
        <v>21</v>
      </c>
      <c r="T217" s="174">
        <f t="shared" si="36"/>
        <v>0</v>
      </c>
      <c r="U217" s="175"/>
    </row>
    <row r="218" spans="1:21" ht="12.75" outlineLevel="2">
      <c r="A218" s="3"/>
      <c r="B218" s="135"/>
      <c r="C218" s="135"/>
      <c r="D218" s="162" t="s">
        <v>97</v>
      </c>
      <c r="E218" s="163">
        <v>5</v>
      </c>
      <c r="F218" s="164" t="s">
        <v>352</v>
      </c>
      <c r="G218" s="165" t="s">
        <v>353</v>
      </c>
      <c r="H218" s="166">
        <v>1</v>
      </c>
      <c r="I218" s="167" t="s">
        <v>346</v>
      </c>
      <c r="J218" s="168"/>
      <c r="K218" s="169">
        <f t="shared" si="31"/>
        <v>0</v>
      </c>
      <c r="L218" s="170">
        <f t="shared" si="32"/>
        <v>0</v>
      </c>
      <c r="M218" s="171">
        <f t="shared" si="33"/>
        <v>0</v>
      </c>
      <c r="N218" s="171">
        <f t="shared" si="34"/>
        <v>0</v>
      </c>
      <c r="O218" s="171">
        <f t="shared" si="35"/>
        <v>0</v>
      </c>
      <c r="P218" s="172">
        <v>0</v>
      </c>
      <c r="Q218" s="172">
        <v>0</v>
      </c>
      <c r="R218" s="172">
        <v>0</v>
      </c>
      <c r="S218" s="173">
        <v>21</v>
      </c>
      <c r="T218" s="174">
        <f t="shared" si="36"/>
        <v>0</v>
      </c>
      <c r="U218" s="175"/>
    </row>
    <row r="219" spans="1:21" s="151" customFormat="1" ht="12.75" outlineLevel="2">
      <c r="A219" s="145"/>
      <c r="B219" s="145"/>
      <c r="C219" s="145"/>
      <c r="D219" s="145"/>
      <c r="E219" s="145"/>
      <c r="F219" s="145"/>
      <c r="G219" s="146" t="s">
        <v>354</v>
      </c>
      <c r="H219" s="145"/>
      <c r="I219" s="147"/>
      <c r="J219" s="145"/>
      <c r="K219" s="145"/>
      <c r="L219" s="148"/>
      <c r="M219" s="148"/>
      <c r="N219" s="148"/>
      <c r="O219" s="148"/>
      <c r="P219" s="149"/>
      <c r="Q219" s="145"/>
      <c r="R219" s="145"/>
      <c r="S219" s="150"/>
      <c r="T219" s="150"/>
      <c r="U219" s="145"/>
    </row>
    <row r="484" ht="12.75"/>
    <row r="485" ht="12.75"/>
    <row r="486" ht="12.75"/>
  </sheetData>
  <sheetProtection selectLockedCells="1" selectUnlockedCells="1"/>
  <mergeCells count="5">
    <mergeCell ref="G2:K2"/>
    <mergeCell ref="D3:F3"/>
    <mergeCell ref="H3:I3"/>
    <mergeCell ref="D4:F4"/>
    <mergeCell ref="H4:I4"/>
  </mergeCells>
  <printOptions/>
  <pageMargins left="0.7875" right="0.7875" top="0.39375" bottom="0.7888888888888889" header="0.5118055555555555" footer="0.09861111111111111"/>
  <pageSetup firstPageNumber="1" useFirstPageNumber="1" horizontalDpi="300" verticalDpi="300" orientation="landscape" paperSize="9" scale="60"/>
  <headerFooter alignWithMargins="0">
    <oddFooter>&amp;LST Systém - www.softtrio.cz&amp;C&amp;"Times New Roman,obyčejné"&amp;12Stránka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Oldřich Krejčí</dc:creator>
  <cp:keywords/>
  <dc:description/>
  <cp:lastModifiedBy/>
  <cp:lastPrinted>2005-02-24T07:33:05Z</cp:lastPrinted>
  <dcterms:created xsi:type="dcterms:W3CDTF">2005-02-12T09:43:29Z</dcterms:created>
  <dcterms:modified xsi:type="dcterms:W3CDTF">2018-04-29T09:25:00Z</dcterms:modified>
  <cp:category/>
  <cp:version/>
  <cp:contentType/>
  <cp:contentStatus/>
  <cp:revision>2</cp:revision>
</cp:coreProperties>
</file>