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1 - Výměna podlahy šatn..." sheetId="2" r:id="rId2"/>
  </sheets>
  <definedNames>
    <definedName name="_xlnm.Print_Titles" localSheetId="1">'001 - Výměna podlahy šatn...'!$129:$129</definedName>
    <definedName name="_xlnm.Print_Titles" localSheetId="0">'Rekapitulace stavby'!$85:$85</definedName>
    <definedName name="_xlnm.Print_Area" localSheetId="1">'001 - Výměna podlahy šatn...'!$C$4:$Q$70,'001 - Výměna podlahy šatn...'!$C$76:$Q$113,'001 - Výměna podlahy šatn...'!$C$119:$Q$279</definedName>
    <definedName name="_xlnm.Print_Area" localSheetId="0">'Rekapitulace stavby'!$C$4:$AP$70,'Rekapitulace stavby'!$C$76:$AP$96</definedName>
  </definedNames>
  <calcPr fullCalcOnLoad="1"/>
</workbook>
</file>

<file path=xl/sharedStrings.xml><?xml version="1.0" encoding="utf-8"?>
<sst xmlns="http://schemas.openxmlformats.org/spreadsheetml/2006/main" count="1868" uniqueCount="469">
  <si>
    <t>2012</t>
  </si>
  <si>
    <t>List obsahuje: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</si>
  <si>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</si>
  <si>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</si>
  <si>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</si>
  <si>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</si>
  <si>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</si>
  <si>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</si>
  <si>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</si>
  <si>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</si>
  <si>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</si>
  <si>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</si>
  <si>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</si>
  <si>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</si>
  <si>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</si>
  <si>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2017-002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</si>
  <si>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</si>
  <si>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</si>
  <si>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ZŠ TGM Studénka, ul. 2. května 500</t>
  </si>
  <si>
    <t>0,1</t>
  </si>
  <si>
    <t>JKSO:</t>
  </si>
  <si>
    <t/>
  </si>
  <si>
    <t>CC-CZ:</t>
  </si>
  <si>
    <t>1</t>
  </si>
  <si>
    <t>Místo:</t>
  </si>
  <si>
    <t xml:space="preserve"> </t>
  </si>
  <si>
    <t>Datum:</t>
  </si>
  <si>
    <t>16. 3. 2017</t>
  </si>
  <si>
    <t>10</t>
  </si>
  <si>
    <t>100</t>
  </si>
  <si>
    <t>Objednatel:</t>
  </si>
  <si>
    <t>IČ: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</si>
  <si>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</si>
  <si>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</si>
  <si>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</si>
  <si>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</si>
  <si>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</si>
  <si>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</si>
  <si>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</si>
  <si>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</si>
  <si>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</si>
  <si>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</si>
  <si>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</si>
  <si>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</si>
  <si>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</si>
  <si>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</si>
  <si>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</si>
  <si>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</si>
  <si>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</si>
  <si>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</si>
  <si>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</si>
  <si>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</si>
  <si>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</si>
  <si>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</si>
  <si>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</si>
  <si>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</si>
  <si>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</si>
  <si>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</si>
  <si>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</si>
  <si>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</si>
  <si>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</si>
  <si>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</si>
  <si>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</si>
  <si>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</si>
  <si>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</si>
  <si>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</si>
  <si>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</si>
  <si>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</si>
  <si>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</si>
  <si>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</si>
  <si>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</si>
  <si>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</si>
  <si>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</si>
  <si>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</si>
  <si>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</si>
  <si>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</si>
  <si>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</si>
  <si>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</si>
  <si>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</si>
  <si>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</si>
  <si>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</si>
  <si>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{f0c2b044-9684-4a6d-9810-f05163d14c33}</t>
  </si>
  <si>
    <t>{00000000-0000-0000-0000-000000000000}</t>
  </si>
  <si>
    <t>001</t>
  </si>
  <si>
    <t>Výměna podlahy šatny, obložení a podhledů šatny a skladu nářadí tělocvičny</t>
  </si>
  <si>
    <t>{c6d36444-3ddc-422c-baa0-0677faa82e4d}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</si>
  <si>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</si>
  <si>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</si>
  <si>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</si>
  <si>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</si>
  <si>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</si>
  <si>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</si>
  <si>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</si>
  <si>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</si>
  <si>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</si>
  <si>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</si>
  <si>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</si>
  <si>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</si>
  <si>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</si>
  <si>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001 - Výměna podlahy šatny, obložení a podhledů šatny a skladu nářadí tělocvičny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</si>
  <si>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</si>
  <si>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</si>
  <si>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</si>
  <si>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</si>
  <si>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</si>
  <si>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</si>
  <si>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</si>
  <si>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</si>
  <si>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</si>
  <si>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</si>
  <si>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</si>
  <si>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</si>
  <si>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</si>
  <si>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743 - Elektromontáže - hrubá montáž</t>
  </si>
  <si>
    <t xml:space="preserve">    762 - Konstrukce tesařské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</si>
  <si>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</si>
  <si>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</si>
  <si>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</si>
  <si>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</si>
  <si>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</si>
  <si>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</si>
  <si>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</si>
  <si>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</si>
  <si>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</si>
  <si>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</si>
  <si>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</si>
  <si>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</si>
  <si>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</si>
  <si>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</si>
  <si>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</si>
  <si>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</si>
  <si>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</si>
  <si>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</si>
  <si>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</si>
  <si>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</si>
  <si>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</si>
  <si>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</si>
  <si>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</si>
  <si>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</si>
  <si>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</si>
  <si>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</si>
  <si>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</si>
  <si>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</si>
  <si>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</si>
  <si>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</si>
  <si>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</si>
  <si>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342272423</t>
  </si>
  <si>
    <t>Příčky tl 125 mm z pórobetonových přesných hladkých příčkovek objemové hmotnosti 500 kg/m3</t>
  </si>
  <si>
    <t>m2</t>
  </si>
  <si>
    <t>4</t>
  </si>
  <si>
    <t>636118608</t>
  </si>
  <si>
    <t>2,08*1,0</t>
  </si>
  <si>
    <t>VV</t>
  </si>
  <si>
    <t>612142001</t>
  </si>
  <si>
    <t>Potažení vnitřních stěn sklovláknitým pletivem vtlačeným do tenkovrstvé hmoty</t>
  </si>
  <si>
    <t>597849848</t>
  </si>
  <si>
    <t>pod obklad</t>
  </si>
  <si>
    <t>2,0</t>
  </si>
  <si>
    <t>28,02</t>
  </si>
  <si>
    <t>dozdívka luxfer</t>
  </si>
  <si>
    <t>2,08*1,0*2</t>
  </si>
  <si>
    <t>Součet</t>
  </si>
  <si>
    <t>3</t>
  </si>
  <si>
    <t>612311141</t>
  </si>
  <si>
    <t>Vápenná omítka štuková dvouvrstvá vnitřních stěn nanášená ručně</t>
  </si>
  <si>
    <t>-1620049958</t>
  </si>
  <si>
    <t>612325302</t>
  </si>
  <si>
    <t>Vápenocementová štuková omítka ostění nebo nadpraží</t>
  </si>
  <si>
    <t>-1448066583</t>
  </si>
  <si>
    <t>oprava po vybourání luxfer</t>
  </si>
  <si>
    <t>(2,08+1,0*2)*0,26</t>
  </si>
  <si>
    <t>5</t>
  </si>
  <si>
    <t>612325490.000</t>
  </si>
  <si>
    <t>Opravy omítek po bourání a demontáži konstrukcí</t>
  </si>
  <si>
    <t>soubor</t>
  </si>
  <si>
    <t>-651427968</t>
  </si>
  <si>
    <t>6</t>
  </si>
  <si>
    <t>612821012</t>
  </si>
  <si>
    <t>Vnitřní sanační štuková omítka pro vlhké a zasolené zdivo prováděná ručně</t>
  </si>
  <si>
    <t>455352026</t>
  </si>
  <si>
    <t>7</t>
  </si>
  <si>
    <t>642951121</t>
  </si>
  <si>
    <t>Osazování dřevěných hrubých dveřních zárubní a rámů dodatečné pl do 2,5 m2</t>
  </si>
  <si>
    <t>kus</t>
  </si>
  <si>
    <t>-2139476300</t>
  </si>
  <si>
    <t>8</t>
  </si>
  <si>
    <t>M</t>
  </si>
  <si>
    <t>611822520</t>
  </si>
  <si>
    <t>zárubeň rámová pro dveře 1křídlové 90x197 cm</t>
  </si>
  <si>
    <t>-1756588458</t>
  </si>
  <si>
    <t>9</t>
  </si>
  <si>
    <t>949101111</t>
  </si>
  <si>
    <t>Lešení pomocné pro objekty pozemních staveb s lešeňovou podlahou v do 1,9 m zatížení do 150 kg/m2</t>
  </si>
  <si>
    <t>-1130498921</t>
  </si>
  <si>
    <t>962081141</t>
  </si>
  <si>
    <t>Bourání příček ze skleněných tvárnic tl do 150 mm</t>
  </si>
  <si>
    <t>468306831</t>
  </si>
  <si>
    <t>2,08*2,28</t>
  </si>
  <si>
    <t>11</t>
  </si>
  <si>
    <t>968062999.000</t>
  </si>
  <si>
    <t>Vybourání dřevěné desky 50x150x5350 mm</t>
  </si>
  <si>
    <t>1369400834</t>
  </si>
  <si>
    <t>12</t>
  </si>
  <si>
    <t>978013191</t>
  </si>
  <si>
    <t>Otlučení vnitřní vápenné nebo vápenocementové omítky stěn stěn v rozsahu do 100 %</t>
  </si>
  <si>
    <t>1055619977</t>
  </si>
  <si>
    <t>1NP</t>
  </si>
  <si>
    <t>(0,7+2,35+5,3+4,92)*1,0</t>
  </si>
  <si>
    <t>(1,99*2+4,92-0,9)*1,0</t>
  </si>
  <si>
    <t>13</t>
  </si>
  <si>
    <t>997013213</t>
  </si>
  <si>
    <t>Vnitrostaveništní doprava suti a vybouraných hmot pro budovy v do 12 m ručně</t>
  </si>
  <si>
    <t>t</t>
  </si>
  <si>
    <t>-124389130</t>
  </si>
  <si>
    <t>14</t>
  </si>
  <si>
    <t>997013501</t>
  </si>
  <si>
    <t>Odvoz suti a vybouraných hmot na skládku nebo meziskládku do 1 km se složením</t>
  </si>
  <si>
    <t>-1576142665</t>
  </si>
  <si>
    <t>997013509</t>
  </si>
  <si>
    <t>Příplatek k odvozu suti a vybouraných hmot na skládku ZKD 1 km přes 1 km</t>
  </si>
  <si>
    <t>1010261526</t>
  </si>
  <si>
    <t>16</t>
  </si>
  <si>
    <t>997013831</t>
  </si>
  <si>
    <t>Poplatek za uložení stavebního směsného odpadu na skládce (skládkovné)</t>
  </si>
  <si>
    <t>158432114</t>
  </si>
  <si>
    <t>17</t>
  </si>
  <si>
    <t>998011002</t>
  </si>
  <si>
    <t>Přesun hmot pro budovy zděné v do 12 m</t>
  </si>
  <si>
    <t>880152358</t>
  </si>
  <si>
    <t>18</t>
  </si>
  <si>
    <t>743411910.000</t>
  </si>
  <si>
    <t>Úprava elektroinstalace, přemístění vypínačů, přepojení osvětlení</t>
  </si>
  <si>
    <t>-1016552405</t>
  </si>
  <si>
    <t>19</t>
  </si>
  <si>
    <t>762111811</t>
  </si>
  <si>
    <t>Demontáž stěn a příček z hraněného řeziva</t>
  </si>
  <si>
    <t>-1260881825</t>
  </si>
  <si>
    <t>4,92*2,228</t>
  </si>
  <si>
    <t>20</t>
  </si>
  <si>
    <t>762342296.000</t>
  </si>
  <si>
    <t>Montáž laťování</t>
  </si>
  <si>
    <t>654805952</t>
  </si>
  <si>
    <t>605141120</t>
  </si>
  <si>
    <t>řezivo jehličnaté,střešní latě surové dl 3 - 5 m</t>
  </si>
  <si>
    <t>m3</t>
  </si>
  <si>
    <t>32</t>
  </si>
  <si>
    <t>-2026457734</t>
  </si>
  <si>
    <t>latě na podlahu 2NP</t>
  </si>
  <si>
    <t>5,05*9*0,04*0,06</t>
  </si>
  <si>
    <t>3,0*3*0,04*0,06</t>
  </si>
  <si>
    <t>22</t>
  </si>
  <si>
    <t>762431825</t>
  </si>
  <si>
    <t>Demontáž obložení stěn z desek dřevoštěpkových tl do 15 mm na pero a drážku přibíjených</t>
  </si>
  <si>
    <t>-1739535213</t>
  </si>
  <si>
    <t>4,92*2,228*2</t>
  </si>
  <si>
    <t>23</t>
  </si>
  <si>
    <t>762511216</t>
  </si>
  <si>
    <t>Podlahové kce podkladové z desek OSB tl 22 mm na sraz lepených</t>
  </si>
  <si>
    <t>-836024006</t>
  </si>
  <si>
    <t>24</t>
  </si>
  <si>
    <t>762511246</t>
  </si>
  <si>
    <t>Podlahové kce podkladové z desek OSB tl 22 mm na sraz šroubovaných</t>
  </si>
  <si>
    <t>118475214</t>
  </si>
  <si>
    <t>25</t>
  </si>
  <si>
    <t>762521811</t>
  </si>
  <si>
    <t>Demontáž podlah bez polštářů z prken tloušťky do 32 mm</t>
  </si>
  <si>
    <t>582500334</t>
  </si>
  <si>
    <t>37,5</t>
  </si>
  <si>
    <t>26</t>
  </si>
  <si>
    <t>998762202</t>
  </si>
  <si>
    <t>Přesun hmot procentní pro kce tesařské v objektech v do 12 m</t>
  </si>
  <si>
    <t>%</t>
  </si>
  <si>
    <t>416997022</t>
  </si>
  <si>
    <t>27</t>
  </si>
  <si>
    <t>763131411</t>
  </si>
  <si>
    <t>SDK podhled desky 1xA 12,5 bez TI dvouvrstvá spodní kce profil CD+UD</t>
  </si>
  <si>
    <t>-1082014345</t>
  </si>
  <si>
    <t>10,5</t>
  </si>
  <si>
    <t>27,0</t>
  </si>
  <si>
    <t>28</t>
  </si>
  <si>
    <t>763211233</t>
  </si>
  <si>
    <t>Sádrovláknitá příčka tl 125 mm profil CW+UW 75 desky 2x12,5 TI 50 mm 50 kg/m3</t>
  </si>
  <si>
    <t>-1048976273</t>
  </si>
  <si>
    <t>(2,1+3,12)*2,293</t>
  </si>
  <si>
    <t>-0,9*2,0</t>
  </si>
  <si>
    <t>-1,98*1,0 "světlík</t>
  </si>
  <si>
    <t>29</t>
  </si>
  <si>
    <t>763211235</t>
  </si>
  <si>
    <t>Sádrovláknitá příčka tl 150 mm profil CW+UW 100 desky 2x12,5 TI 50 mm 60 kg/m3</t>
  </si>
  <si>
    <t>-1702534998</t>
  </si>
  <si>
    <t>5,05*2,228</t>
  </si>
  <si>
    <t>30</t>
  </si>
  <si>
    <t>998763202</t>
  </si>
  <si>
    <t>Přesun hmot procentní pro dřevostavby v objektech v do 24 m</t>
  </si>
  <si>
    <t>1369013171</t>
  </si>
  <si>
    <t>31</t>
  </si>
  <si>
    <t>766211811</t>
  </si>
  <si>
    <t>Demontáž schodišťového madla</t>
  </si>
  <si>
    <t>m</t>
  </si>
  <si>
    <t>2005664358</t>
  </si>
  <si>
    <t>766211950.000</t>
  </si>
  <si>
    <t>Schodišťové madlo dřevěné</t>
  </si>
  <si>
    <t>-1223985439</t>
  </si>
  <si>
    <t>33</t>
  </si>
  <si>
    <t>766411213.000</t>
  </si>
  <si>
    <t>Montáž obložení stěn plochy do 1 m2 palubkami z měkkého dřeva š do 100 mm - zpětná demontovaného obložení</t>
  </si>
  <si>
    <t>400533358</t>
  </si>
  <si>
    <t>28,05</t>
  </si>
  <si>
    <t>34</t>
  </si>
  <si>
    <t>766411821</t>
  </si>
  <si>
    <t>Demontáž truhlářského obložení stěn z palubek</t>
  </si>
  <si>
    <t>-189194559</t>
  </si>
  <si>
    <t>35</t>
  </si>
  <si>
    <t>766411822</t>
  </si>
  <si>
    <t>Demontáž truhlářského obložení stěn podkladových roštů</t>
  </si>
  <si>
    <t>1122708925</t>
  </si>
  <si>
    <t>36</t>
  </si>
  <si>
    <t>766412213</t>
  </si>
  <si>
    <t>Montáž obložení stěn plochy přes 1 m2 palubkami z měkkého dřeva š do 100 mm</t>
  </si>
  <si>
    <t>205668126</t>
  </si>
  <si>
    <t>37</t>
  </si>
  <si>
    <t>611911250</t>
  </si>
  <si>
    <t>palubky obkladové SM profil klasický 15 x 121 mm A/B</t>
  </si>
  <si>
    <t>-1371237880</t>
  </si>
  <si>
    <t>38</t>
  </si>
  <si>
    <t>766417211</t>
  </si>
  <si>
    <t>Montáž obložení stěn podkladového roštu</t>
  </si>
  <si>
    <t>937301859</t>
  </si>
  <si>
    <t>39</t>
  </si>
  <si>
    <t>605141140</t>
  </si>
  <si>
    <t>řezivo jehličnaté,střešní latě impregnované dl 3 - 5 m</t>
  </si>
  <si>
    <t>1917604863</t>
  </si>
  <si>
    <t>(5,05+5,3*2+0,7+2,35)*3*0,04*0,06</t>
  </si>
  <si>
    <t>2,0*3*0,04*0,06</t>
  </si>
  <si>
    <t>40</t>
  </si>
  <si>
    <t>766421811</t>
  </si>
  <si>
    <t>Demontáž truhlářského obložení podhledů z panelů plochy do 1,5 m2</t>
  </si>
  <si>
    <t>-1922639071</t>
  </si>
  <si>
    <t>41</t>
  </si>
  <si>
    <t>766421822</t>
  </si>
  <si>
    <t>Demontáž truhlářského obložení podhledů podkladových roštů</t>
  </si>
  <si>
    <t>-573717918</t>
  </si>
  <si>
    <t>42</t>
  </si>
  <si>
    <t>766621001</t>
  </si>
  <si>
    <t>Montáž dřevěných oken plochy přes 1 m2 pevných výšky do 1,5 m s rámem do dřevěné kce</t>
  </si>
  <si>
    <t>1533755313</t>
  </si>
  <si>
    <t>okno po luxferách</t>
  </si>
  <si>
    <t>světlík</t>
  </si>
  <si>
    <t>1,98*1,0</t>
  </si>
  <si>
    <t>43</t>
  </si>
  <si>
    <t>611321OK1</t>
  </si>
  <si>
    <t>okno dřevěné pevné vnitřní 198 x 100 cm</t>
  </si>
  <si>
    <t>1297943299</t>
  </si>
  <si>
    <t>44</t>
  </si>
  <si>
    <t>611321OK2</t>
  </si>
  <si>
    <t>okno dřevěné vnitřní pevné 208 x 100 cm</t>
  </si>
  <si>
    <t>1684779420</t>
  </si>
  <si>
    <t>45</t>
  </si>
  <si>
    <t>766660102</t>
  </si>
  <si>
    <t>Montáž dveřních křídel otvíravých 1křídlových š přes 0,8 m do dřevěné rámové zárubně</t>
  </si>
  <si>
    <t>-1377594957</t>
  </si>
  <si>
    <t>46</t>
  </si>
  <si>
    <t>611600DV1</t>
  </si>
  <si>
    <t>dveře dřevěné vnitřní hladké plné 1křídlové 90x197</t>
  </si>
  <si>
    <t>194903036</t>
  </si>
  <si>
    <t>47</t>
  </si>
  <si>
    <t>766495000.00</t>
  </si>
  <si>
    <t>Spojovací prostředky pro montáž obložení stěn</t>
  </si>
  <si>
    <t>-1840086763</t>
  </si>
  <si>
    <t>48</t>
  </si>
  <si>
    <t>998766202</t>
  </si>
  <si>
    <t>Přesun hmot procentní pro konstrukce truhlářské v objektech v do 12 m</t>
  </si>
  <si>
    <t>-2004952751</t>
  </si>
  <si>
    <t>49</t>
  </si>
  <si>
    <t>767662910.000</t>
  </si>
  <si>
    <t>Demontáž, repase, nátěr, zpětná montáž mříží oken</t>
  </si>
  <si>
    <t>1672762928</t>
  </si>
  <si>
    <t>50</t>
  </si>
  <si>
    <t>767996790.000</t>
  </si>
  <si>
    <t>Demontáž a lividace mříží šaten</t>
  </si>
  <si>
    <t>-1071581722</t>
  </si>
  <si>
    <t>51</t>
  </si>
  <si>
    <t>776201811</t>
  </si>
  <si>
    <t>Demontáž lepených povlakových podlah bez podložky ručně</t>
  </si>
  <si>
    <t>1204700713</t>
  </si>
  <si>
    <t>39,56</t>
  </si>
  <si>
    <t>52</t>
  </si>
  <si>
    <t>776221111</t>
  </si>
  <si>
    <t>Lepení pásů z PVC standardním lepidlem</t>
  </si>
  <si>
    <t>924103325</t>
  </si>
  <si>
    <t>38,04</t>
  </si>
  <si>
    <t>53</t>
  </si>
  <si>
    <t>284110PVC</t>
  </si>
  <si>
    <t>PVC podlahovina 2 mm dle výběru investora</t>
  </si>
  <si>
    <t>293225440</t>
  </si>
  <si>
    <t>54</t>
  </si>
  <si>
    <t>776301811</t>
  </si>
  <si>
    <t>Odstranění lepených podlahovin bez podložky ze schodišťových stupňů</t>
  </si>
  <si>
    <t>-135499268</t>
  </si>
  <si>
    <t>8*1,98</t>
  </si>
  <si>
    <t>8*1,5</t>
  </si>
  <si>
    <t>55</t>
  </si>
  <si>
    <t>776321111</t>
  </si>
  <si>
    <t>Montáž podlahovin z PVC na stupnice šířky do 300 mm</t>
  </si>
  <si>
    <t>-850417581</t>
  </si>
  <si>
    <t>1,98*8</t>
  </si>
  <si>
    <t>56</t>
  </si>
  <si>
    <t>776321211</t>
  </si>
  <si>
    <t>Montáž podlahovin z PVC na podstupnice výšky do 200 mm</t>
  </si>
  <si>
    <t>-1528098180</t>
  </si>
  <si>
    <t>57</t>
  </si>
  <si>
    <t>83223742</t>
  </si>
  <si>
    <t>schody</t>
  </si>
  <si>
    <t>1,98*8*(0,3+0,2)</t>
  </si>
  <si>
    <t>58</t>
  </si>
  <si>
    <t>283421SCH</t>
  </si>
  <si>
    <t>hrana schodová z PVC</t>
  </si>
  <si>
    <t>823769295</t>
  </si>
  <si>
    <t>59</t>
  </si>
  <si>
    <t>776411111</t>
  </si>
  <si>
    <t>Montáž obvodových soklíků výšky do 80 mm</t>
  </si>
  <si>
    <t>98381356</t>
  </si>
  <si>
    <t>(6,81+7,44)*2</t>
  </si>
  <si>
    <t>60</t>
  </si>
  <si>
    <t>284110090</t>
  </si>
  <si>
    <t>lišta speciální soklová PVC</t>
  </si>
  <si>
    <t>-207547176</t>
  </si>
  <si>
    <t>61</t>
  </si>
  <si>
    <t>776991821</t>
  </si>
  <si>
    <t>Odstranění lepidla ručně z podlah</t>
  </si>
  <si>
    <t>1329591623</t>
  </si>
  <si>
    <t>62</t>
  </si>
  <si>
    <t>776991822</t>
  </si>
  <si>
    <t>Odstranění lepidla ručně ze schodišťových stupňů</t>
  </si>
  <si>
    <t>1767526984</t>
  </si>
  <si>
    <t>63</t>
  </si>
  <si>
    <t>998776202</t>
  </si>
  <si>
    <t>Přesun hmot procentní pro podlahy povlakové v objektech v do 12 m</t>
  </si>
  <si>
    <t>-523791125</t>
  </si>
  <si>
    <t>64</t>
  </si>
  <si>
    <t>783101201</t>
  </si>
  <si>
    <t>Hrubé obroušení podkladu truhlářských konstrukcí před provedením nátěru</t>
  </si>
  <si>
    <t>-48491494</t>
  </si>
  <si>
    <t>65</t>
  </si>
  <si>
    <t>783101203</t>
  </si>
  <si>
    <t>Jemné obroušení podkladu truhlářských konstrukcí před provedením nátěru</t>
  </si>
  <si>
    <t>5635154</t>
  </si>
  <si>
    <t>66</t>
  </si>
  <si>
    <t>783118211</t>
  </si>
  <si>
    <t>Lakovací dvojnásobný syntetický nátěr truhlářských konstrukcí s mezibroušením</t>
  </si>
  <si>
    <t>1233264432</t>
  </si>
  <si>
    <t>67</t>
  </si>
  <si>
    <t>784221101</t>
  </si>
  <si>
    <t>Dvojnásobné bílé malby  ze směsí za sucha dobře otěruvzdorných v místnostech do 3,80 m</t>
  </si>
  <si>
    <t>-298560367</t>
  </si>
  <si>
    <t>30,0+15,0</t>
  </si>
  <si>
    <t>10,5+27,0 "strop</t>
  </si>
  <si>
    <t>2NP</t>
  </si>
  <si>
    <t>57,96</t>
  </si>
  <si>
    <t>40,0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</si>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</sst>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4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6"/>
      <name val="Cambria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20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i/>
      <sz val="8"/>
      <color indexed="12"/>
      <name val="Trebuchet MS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i/>
      <sz val="8"/>
      <color rgb="FF0000FF"/>
      <name val="Trebuchet MS"/>
      <family val="2"/>
    </font>
    <font>
      <b/>
      <sz val="8"/>
      <color rgb="FF969696"/>
      <name val="Trebuchet MS"/>
      <family val="2"/>
    </font>
    <font>
      <sz val="9"/>
      <color rgb="FF00000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8" applyNumberFormat="0" applyAlignment="0" applyProtection="0"/>
    <xf numFmtId="0" fontId="74" fillId="26" borderId="8" applyNumberFormat="0" applyAlignment="0" applyProtection="0"/>
    <xf numFmtId="0" fontId="75" fillId="26" borderId="9" applyNumberFormat="0" applyAlignment="0" applyProtection="0"/>
    <xf numFmtId="0" fontId="76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0" fillId="0" borderId="0" xfId="0" applyFont="1" applyAlignment="1">
      <alignment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8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85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/>
    </xf>
    <xf numFmtId="0" fontId="87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87" fillId="0" borderId="0" xfId="0" applyFont="1" applyBorder="1" applyAlignment="1">
      <alignment horizontal="left" vertical="center"/>
    </xf>
    <xf numFmtId="0" fontId="4" fillId="22" borderId="0" xfId="0" applyFont="1" applyFill="1" applyBorder="1" applyAlignment="1" applyProtection="1">
      <alignment horizontal="left" vertical="center"/>
      <protection locked="0"/>
    </xf>
    <xf numFmtId="49" fontId="4" fillId="22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88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77" fillId="0" borderId="13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7" fillId="0" borderId="0" xfId="0" applyFont="1" applyBorder="1" applyAlignment="1">
      <alignment horizontal="left" vertical="center"/>
    </xf>
    <xf numFmtId="172" fontId="77" fillId="0" borderId="0" xfId="0" applyNumberFormat="1" applyFont="1" applyBorder="1" applyAlignment="1">
      <alignment vertical="center"/>
    </xf>
    <xf numFmtId="0" fontId="77" fillId="0" borderId="0" xfId="0" applyFont="1" applyBorder="1" applyAlignment="1">
      <alignment horizontal="center" vertical="center"/>
    </xf>
    <xf numFmtId="0" fontId="77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89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9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9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3" fontId="4" fillId="0" borderId="0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87" fillId="0" borderId="30" xfId="0" applyFont="1" applyBorder="1" applyAlignment="1">
      <alignment horizontal="center" vertical="center" wrapText="1"/>
    </xf>
    <xf numFmtId="0" fontId="87" fillId="0" borderId="31" xfId="0" applyFont="1" applyBorder="1" applyAlignment="1">
      <alignment horizontal="center" vertical="center" wrapText="1"/>
    </xf>
    <xf numFmtId="0" fontId="87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91" fillId="0" borderId="0" xfId="0" applyFont="1" applyBorder="1" applyAlignment="1">
      <alignment horizontal="left" vertical="center"/>
    </xf>
    <xf numFmtId="0" fontId="91" fillId="0" borderId="0" xfId="0" applyFont="1" applyBorder="1" applyAlignment="1">
      <alignment vertical="center"/>
    </xf>
    <xf numFmtId="4" fontId="92" fillId="0" borderId="22" xfId="0" applyNumberFormat="1" applyFont="1" applyBorder="1" applyAlignment="1">
      <alignment vertical="center"/>
    </xf>
    <xf numFmtId="4" fontId="92" fillId="0" borderId="0" xfId="0" applyNumberFormat="1" applyFont="1" applyBorder="1" applyAlignment="1">
      <alignment vertical="center"/>
    </xf>
    <xf numFmtId="174" fontId="92" fillId="0" borderId="0" xfId="0" applyNumberFormat="1" applyFont="1" applyBorder="1" applyAlignment="1">
      <alignment vertical="center"/>
    </xf>
    <xf numFmtId="4" fontId="92" fillId="0" borderId="23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" fontId="95" fillId="0" borderId="24" xfId="0" applyNumberFormat="1" applyFont="1" applyBorder="1" applyAlignment="1">
      <alignment vertical="center"/>
    </xf>
    <xf numFmtId="4" fontId="95" fillId="0" borderId="25" xfId="0" applyNumberFormat="1" applyFont="1" applyBorder="1" applyAlignment="1">
      <alignment vertical="center"/>
    </xf>
    <xf numFmtId="174" fontId="95" fillId="0" borderId="25" xfId="0" applyNumberFormat="1" applyFont="1" applyBorder="1" applyAlignment="1">
      <alignment vertical="center"/>
    </xf>
    <xf numFmtId="4" fontId="95" fillId="0" borderId="26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9" fillId="0" borderId="0" xfId="0" applyFont="1" applyBorder="1" applyAlignment="1">
      <alignment horizontal="left" vertical="center"/>
    </xf>
    <xf numFmtId="172" fontId="90" fillId="22" borderId="19" xfId="0" applyNumberFormat="1" applyFont="1" applyFill="1" applyBorder="1" applyAlignment="1" applyProtection="1">
      <alignment horizontal="center" vertical="center"/>
      <protection locked="0"/>
    </xf>
    <xf numFmtId="0" fontId="90" fillId="22" borderId="20" xfId="0" applyFont="1" applyFill="1" applyBorder="1" applyAlignment="1" applyProtection="1">
      <alignment horizontal="center" vertical="center"/>
      <protection locked="0"/>
    </xf>
    <xf numFmtId="4" fontId="90" fillId="0" borderId="21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72" fontId="90" fillId="22" borderId="22" xfId="0" applyNumberFormat="1" applyFont="1" applyFill="1" applyBorder="1" applyAlignment="1" applyProtection="1">
      <alignment horizontal="center" vertical="center"/>
      <protection locked="0"/>
    </xf>
    <xf numFmtId="0" fontId="90" fillId="22" borderId="0" xfId="0" applyFont="1" applyFill="1" applyBorder="1" applyAlignment="1" applyProtection="1">
      <alignment horizontal="center" vertical="center"/>
      <protection locked="0"/>
    </xf>
    <xf numFmtId="4" fontId="90" fillId="0" borderId="23" xfId="0" applyNumberFormat="1" applyFont="1" applyBorder="1" applyAlignment="1">
      <alignment vertical="center"/>
    </xf>
    <xf numFmtId="172" fontId="90" fillId="22" borderId="24" xfId="0" applyNumberFormat="1" applyFont="1" applyFill="1" applyBorder="1" applyAlignment="1" applyProtection="1">
      <alignment horizontal="center" vertical="center"/>
      <protection locked="0"/>
    </xf>
    <xf numFmtId="0" fontId="90" fillId="22" borderId="25" xfId="0" applyFont="1" applyFill="1" applyBorder="1" applyAlignment="1" applyProtection="1">
      <alignment horizontal="center" vertical="center"/>
      <protection locked="0"/>
    </xf>
    <xf numFmtId="4" fontId="90" fillId="0" borderId="26" xfId="0" applyNumberFormat="1" applyFont="1" applyBorder="1" applyAlignment="1">
      <alignment vertical="center"/>
    </xf>
    <xf numFmtId="0" fontId="91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7" fillId="0" borderId="0" xfId="0" applyFont="1" applyBorder="1" applyAlignment="1">
      <alignment horizontal="right"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96" fillId="0" borderId="0" xfId="0" applyFont="1" applyBorder="1" applyAlignment="1">
      <alignment horizontal="left" vertical="center"/>
    </xf>
    <xf numFmtId="0" fontId="78" fillId="0" borderId="13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0" xfId="0" applyFont="1" applyBorder="1" applyAlignment="1">
      <alignment horizontal="left" vertical="center"/>
    </xf>
    <xf numFmtId="0" fontId="78" fillId="0" borderId="14" xfId="0" applyFont="1" applyBorder="1" applyAlignment="1">
      <alignment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1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87" fillId="0" borderId="33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/>
    </xf>
    <xf numFmtId="0" fontId="90" fillId="0" borderId="2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79" fillId="0" borderId="0" xfId="0" applyFont="1" applyBorder="1" applyAlignment="1" applyProtection="1">
      <alignment horizontal="left"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90" fillId="0" borderId="26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4" fontId="97" fillId="0" borderId="20" xfId="0" applyNumberFormat="1" applyFont="1" applyBorder="1" applyAlignment="1">
      <alignment/>
    </xf>
    <xf numFmtId="174" fontId="97" fillId="0" borderId="21" xfId="0" applyNumberFormat="1" applyFont="1" applyBorder="1" applyAlignment="1">
      <alignment/>
    </xf>
    <xf numFmtId="4" fontId="12" fillId="0" borderId="0" xfId="0" applyNumberFormat="1" applyFont="1" applyAlignment="1">
      <alignment vertical="center"/>
    </xf>
    <xf numFmtId="0" fontId="80" fillId="0" borderId="13" xfId="0" applyFont="1" applyBorder="1" applyAlignment="1">
      <alignment/>
    </xf>
    <xf numFmtId="0" fontId="80" fillId="0" borderId="0" xfId="0" applyFont="1" applyBorder="1" applyAlignment="1">
      <alignment/>
    </xf>
    <xf numFmtId="0" fontId="78" fillId="0" borderId="0" xfId="0" applyFont="1" applyBorder="1" applyAlignment="1">
      <alignment horizontal="left"/>
    </xf>
    <xf numFmtId="0" fontId="80" fillId="0" borderId="14" xfId="0" applyFont="1" applyBorder="1" applyAlignment="1">
      <alignment/>
    </xf>
    <xf numFmtId="0" fontId="80" fillId="0" borderId="22" xfId="0" applyFont="1" applyBorder="1" applyAlignment="1">
      <alignment/>
    </xf>
    <xf numFmtId="174" fontId="80" fillId="0" borderId="0" xfId="0" applyNumberFormat="1" applyFont="1" applyBorder="1" applyAlignment="1">
      <alignment/>
    </xf>
    <xf numFmtId="174" fontId="80" fillId="0" borderId="23" xfId="0" applyNumberFormat="1" applyFont="1" applyBorder="1" applyAlignment="1">
      <alignment/>
    </xf>
    <xf numFmtId="0" fontId="80" fillId="0" borderId="0" xfId="0" applyFont="1" applyAlignment="1">
      <alignment horizontal="left"/>
    </xf>
    <xf numFmtId="0" fontId="80" fillId="0" borderId="0" xfId="0" applyFont="1" applyAlignment="1">
      <alignment horizontal="center"/>
    </xf>
    <xf numFmtId="4" fontId="80" fillId="0" borderId="0" xfId="0" applyNumberFormat="1" applyFont="1" applyAlignment="1">
      <alignment vertical="center"/>
    </xf>
    <xf numFmtId="0" fontId="79" fillId="0" borderId="0" xfId="0" applyFont="1" applyBorder="1" applyAlignment="1">
      <alignment horizontal="left"/>
    </xf>
    <xf numFmtId="0" fontId="0" fillId="0" borderId="33" xfId="0" applyFont="1" applyBorder="1" applyAlignment="1" applyProtection="1">
      <alignment horizontal="center" vertical="center"/>
      <protection/>
    </xf>
    <xf numFmtId="49" fontId="0" fillId="0" borderId="33" xfId="0" applyNumberFormat="1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175" fontId="0" fillId="0" borderId="33" xfId="0" applyNumberFormat="1" applyFont="1" applyBorder="1" applyAlignment="1" applyProtection="1">
      <alignment vertical="center"/>
      <protection/>
    </xf>
    <xf numFmtId="0" fontId="77" fillId="22" borderId="33" xfId="0" applyFont="1" applyFill="1" applyBorder="1" applyAlignment="1" applyProtection="1">
      <alignment horizontal="left" vertical="center"/>
      <protection locked="0"/>
    </xf>
    <xf numFmtId="174" fontId="77" fillId="0" borderId="0" xfId="0" applyNumberFormat="1" applyFont="1" applyBorder="1" applyAlignment="1">
      <alignment vertical="center"/>
    </xf>
    <xf numFmtId="174" fontId="77" fillId="0" borderId="23" xfId="0" applyNumberFormat="1" applyFont="1" applyBorder="1" applyAlignment="1">
      <alignment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0" xfId="0" applyFont="1" applyBorder="1" applyAlignment="1">
      <alignment horizontal="left" vertical="center"/>
    </xf>
    <xf numFmtId="175" fontId="81" fillId="0" borderId="0" xfId="0" applyNumberFormat="1" applyFont="1" applyBorder="1" applyAlignment="1">
      <alignment vertical="center"/>
    </xf>
    <xf numFmtId="0" fontId="81" fillId="0" borderId="14" xfId="0" applyFont="1" applyBorder="1" applyAlignment="1">
      <alignment vertical="center"/>
    </xf>
    <xf numFmtId="0" fontId="81" fillId="0" borderId="22" xfId="0" applyFont="1" applyBorder="1" applyAlignment="1">
      <alignment vertical="center"/>
    </xf>
    <xf numFmtId="0" fontId="81" fillId="0" borderId="23" xfId="0" applyFont="1" applyBorder="1" applyAlignment="1">
      <alignment vertical="center"/>
    </xf>
    <xf numFmtId="0" fontId="81" fillId="0" borderId="0" xfId="0" applyFont="1" applyAlignment="1">
      <alignment horizontal="left" vertical="center"/>
    </xf>
    <xf numFmtId="0" fontId="82" fillId="0" borderId="13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horizontal="left" vertical="center"/>
    </xf>
    <xf numFmtId="0" fontId="82" fillId="0" borderId="14" xfId="0" applyFont="1" applyBorder="1" applyAlignment="1">
      <alignment vertical="center"/>
    </xf>
    <xf numFmtId="0" fontId="82" fillId="0" borderId="22" xfId="0" applyFont="1" applyBorder="1" applyAlignment="1">
      <alignment vertical="center"/>
    </xf>
    <xf numFmtId="0" fontId="82" fillId="0" borderId="23" xfId="0" applyFont="1" applyBorder="1" applyAlignment="1">
      <alignment vertical="center"/>
    </xf>
    <xf numFmtId="0" fontId="82" fillId="0" borderId="0" xfId="0" applyFont="1" applyAlignment="1">
      <alignment horizontal="left" vertical="center"/>
    </xf>
    <xf numFmtId="0" fontId="83" fillId="0" borderId="13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0" xfId="0" applyFont="1" applyBorder="1" applyAlignment="1">
      <alignment horizontal="left" vertical="center"/>
    </xf>
    <xf numFmtId="175" fontId="83" fillId="0" borderId="0" xfId="0" applyNumberFormat="1" applyFont="1" applyBorder="1" applyAlignment="1">
      <alignment vertical="center"/>
    </xf>
    <xf numFmtId="0" fontId="83" fillId="0" borderId="14" xfId="0" applyFont="1" applyBorder="1" applyAlignment="1">
      <alignment vertical="center"/>
    </xf>
    <xf numFmtId="0" fontId="83" fillId="0" borderId="22" xfId="0" applyFont="1" applyBorder="1" applyAlignment="1">
      <alignment vertical="center"/>
    </xf>
    <xf numFmtId="0" fontId="83" fillId="0" borderId="23" xfId="0" applyFont="1" applyBorder="1" applyAlignment="1">
      <alignment vertical="center"/>
    </xf>
    <xf numFmtId="0" fontId="83" fillId="0" borderId="0" xfId="0" applyFont="1" applyAlignment="1">
      <alignment horizontal="left" vertical="center"/>
    </xf>
    <xf numFmtId="0" fontId="98" fillId="0" borderId="33" xfId="0" applyFont="1" applyBorder="1" applyAlignment="1" applyProtection="1">
      <alignment horizontal="center" vertical="center"/>
      <protection/>
    </xf>
    <xf numFmtId="49" fontId="98" fillId="0" borderId="33" xfId="0" applyNumberFormat="1" applyFont="1" applyBorder="1" applyAlignment="1" applyProtection="1">
      <alignment horizontal="left" vertical="center" wrapText="1"/>
      <protection/>
    </xf>
    <xf numFmtId="0" fontId="98" fillId="0" borderId="33" xfId="0" applyFont="1" applyBorder="1" applyAlignment="1" applyProtection="1">
      <alignment horizontal="center" vertical="center" wrapText="1"/>
      <protection/>
    </xf>
    <xf numFmtId="175" fontId="98" fillId="0" borderId="33" xfId="0" applyNumberFormat="1" applyFont="1" applyBorder="1" applyAlignment="1" applyProtection="1">
      <alignment vertical="center"/>
      <protection/>
    </xf>
    <xf numFmtId="175" fontId="0" fillId="22" borderId="33" xfId="0" applyNumberFormat="1" applyFont="1" applyFill="1" applyBorder="1" applyAlignment="1" applyProtection="1">
      <alignment vertical="center"/>
      <protection locked="0"/>
    </xf>
    <xf numFmtId="0" fontId="0" fillId="0" borderId="24" xfId="0" applyFont="1" applyBorder="1" applyAlignment="1">
      <alignment vertical="center"/>
    </xf>
    <xf numFmtId="0" fontId="85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99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49" fontId="4" fillId="22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72" fontId="77" fillId="0" borderId="0" xfId="0" applyNumberFormat="1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4" fontId="99" fillId="0" borderId="0" xfId="0" applyNumberFormat="1" applyFont="1" applyBorder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2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vertical="center"/>
    </xf>
    <xf numFmtId="4" fontId="94" fillId="0" borderId="0" xfId="0" applyNumberFormat="1" applyFont="1" applyBorder="1" applyAlignment="1">
      <alignment vertical="center"/>
    </xf>
    <xf numFmtId="0" fontId="94" fillId="0" borderId="0" xfId="0" applyFont="1" applyBorder="1" applyAlignment="1">
      <alignment vertical="center"/>
    </xf>
    <xf numFmtId="0" fontId="93" fillId="0" borderId="0" xfId="0" applyFont="1" applyBorder="1" applyAlignment="1">
      <alignment horizontal="left" vertical="center" wrapText="1"/>
    </xf>
    <xf numFmtId="4" fontId="79" fillId="22" borderId="0" xfId="0" applyNumberFormat="1" applyFont="1" applyFill="1" applyBorder="1" applyAlignment="1" applyProtection="1">
      <alignment vertical="center"/>
      <protection locked="0"/>
    </xf>
    <xf numFmtId="4" fontId="79" fillId="0" borderId="0" xfId="0" applyNumberFormat="1" applyFont="1" applyBorder="1" applyAlignment="1">
      <alignment vertical="center"/>
    </xf>
    <xf numFmtId="0" fontId="79" fillId="22" borderId="0" xfId="0" applyFont="1" applyFill="1" applyBorder="1" applyAlignment="1" applyProtection="1">
      <alignment horizontal="left" vertical="center"/>
      <protection locked="0"/>
    </xf>
    <xf numFmtId="4" fontId="91" fillId="0" borderId="0" xfId="0" applyNumberFormat="1" applyFont="1" applyBorder="1" applyAlignment="1">
      <alignment horizontal="right" vertical="center"/>
    </xf>
    <xf numFmtId="4" fontId="91" fillId="0" borderId="0" xfId="0" applyNumberFormat="1" applyFont="1" applyBorder="1" applyAlignment="1">
      <alignment vertical="center"/>
    </xf>
    <xf numFmtId="4" fontId="91" fillId="35" borderId="0" xfId="0" applyNumberFormat="1" applyFont="1" applyFill="1" applyBorder="1" applyAlignment="1">
      <alignment vertical="center"/>
    </xf>
    <xf numFmtId="0" fontId="85" fillId="36" borderId="0" xfId="0" applyFont="1" applyFill="1" applyAlignment="1">
      <alignment horizontal="center" vertical="center"/>
    </xf>
    <xf numFmtId="0" fontId="87" fillId="0" borderId="0" xfId="0" applyFont="1" applyBorder="1" applyAlignment="1">
      <alignment horizontal="left" vertical="center" wrapText="1"/>
    </xf>
    <xf numFmtId="173" fontId="4" fillId="22" borderId="0" xfId="0" applyNumberFormat="1" applyFont="1" applyFill="1" applyBorder="1" applyAlignment="1" applyProtection="1">
      <alignment horizontal="left" vertical="center"/>
      <protection locked="0"/>
    </xf>
    <xf numFmtId="0" fontId="4" fillId="22" borderId="0" xfId="0" applyFont="1" applyFill="1" applyBorder="1" applyAlignment="1" applyProtection="1">
      <alignment horizontal="left" vertical="center"/>
      <protection locked="0"/>
    </xf>
    <xf numFmtId="4" fontId="9" fillId="0" borderId="0" xfId="0" applyNumberFormat="1" applyFont="1" applyBorder="1" applyAlignment="1">
      <alignment vertical="center"/>
    </xf>
    <xf numFmtId="4" fontId="77" fillId="0" borderId="0" xfId="0" applyNumberFormat="1" applyFont="1" applyBorder="1" applyAlignment="1">
      <alignment vertical="center"/>
    </xf>
    <xf numFmtId="4" fontId="5" fillId="35" borderId="18" xfId="0" applyNumberFormat="1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left" vertical="center"/>
    </xf>
    <xf numFmtId="0" fontId="4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4" fontId="78" fillId="0" borderId="0" xfId="0" applyNumberFormat="1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4" fontId="96" fillId="0" borderId="0" xfId="0" applyNumberFormat="1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4" fillId="35" borderId="31" xfId="0" applyFont="1" applyFill="1" applyBorder="1" applyAlignment="1">
      <alignment horizontal="center" vertical="center" wrapText="1"/>
    </xf>
    <xf numFmtId="0" fontId="0" fillId="35" borderId="31" xfId="0" applyFont="1" applyFill="1" applyBorder="1" applyAlignment="1">
      <alignment horizontal="center" vertical="center" wrapText="1"/>
    </xf>
    <xf numFmtId="0" fontId="100" fillId="35" borderId="31" xfId="0" applyFont="1" applyFill="1" applyBorder="1" applyAlignment="1">
      <alignment horizontal="center" vertical="center" wrapText="1"/>
    </xf>
    <xf numFmtId="0" fontId="0" fillId="35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vertical="center"/>
      <protection/>
    </xf>
    <xf numFmtId="4" fontId="0" fillId="22" borderId="33" xfId="0" applyNumberFormat="1" applyFont="1" applyFill="1" applyBorder="1" applyAlignment="1" applyProtection="1">
      <alignment vertical="center"/>
      <protection locked="0"/>
    </xf>
    <xf numFmtId="4" fontId="0" fillId="0" borderId="33" xfId="0" applyNumberFormat="1" applyFont="1" applyBorder="1" applyAlignment="1" applyProtection="1">
      <alignment vertical="center"/>
      <protection/>
    </xf>
    <xf numFmtId="0" fontId="81" fillId="0" borderId="20" xfId="0" applyFont="1" applyBorder="1" applyAlignment="1">
      <alignment horizontal="left" vertical="center" wrapText="1"/>
    </xf>
    <xf numFmtId="0" fontId="81" fillId="0" borderId="0" xfId="0" applyFont="1" applyBorder="1" applyAlignment="1">
      <alignment vertical="center"/>
    </xf>
    <xf numFmtId="0" fontId="82" fillId="0" borderId="20" xfId="0" applyFont="1" applyBorder="1" applyAlignment="1">
      <alignment horizontal="left" vertical="center" wrapText="1"/>
    </xf>
    <xf numFmtId="0" fontId="82" fillId="0" borderId="0" xfId="0" applyFont="1" applyBorder="1" applyAlignment="1">
      <alignment vertical="center"/>
    </xf>
    <xf numFmtId="0" fontId="81" fillId="0" borderId="0" xfId="0" applyFont="1" applyBorder="1" applyAlignment="1">
      <alignment horizontal="left" vertical="center" wrapText="1"/>
    </xf>
    <xf numFmtId="0" fontId="82" fillId="0" borderId="0" xfId="0" applyFont="1" applyBorder="1" applyAlignment="1">
      <alignment horizontal="left" vertical="center" wrapText="1"/>
    </xf>
    <xf numFmtId="0" fontId="83" fillId="0" borderId="0" xfId="0" applyFont="1" applyBorder="1" applyAlignment="1">
      <alignment horizontal="left" vertical="center" wrapText="1"/>
    </xf>
    <xf numFmtId="0" fontId="83" fillId="0" borderId="0" xfId="0" applyFont="1" applyBorder="1" applyAlignment="1">
      <alignment vertical="center"/>
    </xf>
    <xf numFmtId="0" fontId="98" fillId="0" borderId="33" xfId="0" applyFont="1" applyBorder="1" applyAlignment="1" applyProtection="1">
      <alignment horizontal="left" vertical="center" wrapText="1"/>
      <protection/>
    </xf>
    <xf numFmtId="0" fontId="98" fillId="0" borderId="33" xfId="0" applyFont="1" applyBorder="1" applyAlignment="1" applyProtection="1">
      <alignment vertical="center"/>
      <protection/>
    </xf>
    <xf numFmtId="4" fontId="98" fillId="22" borderId="33" xfId="0" applyNumberFormat="1" applyFont="1" applyFill="1" applyBorder="1" applyAlignment="1" applyProtection="1">
      <alignment vertical="center"/>
      <protection locked="0"/>
    </xf>
    <xf numFmtId="4" fontId="98" fillId="0" borderId="33" xfId="0" applyNumberFormat="1" applyFont="1" applyBorder="1" applyAlignment="1" applyProtection="1">
      <alignment vertical="center"/>
      <protection/>
    </xf>
    <xf numFmtId="4" fontId="91" fillId="0" borderId="20" xfId="0" applyNumberFormat="1" applyFont="1" applyBorder="1" applyAlignment="1">
      <alignment/>
    </xf>
    <xf numFmtId="4" fontId="5" fillId="0" borderId="20" xfId="0" applyNumberFormat="1" applyFont="1" applyBorder="1" applyAlignment="1">
      <alignment vertical="center"/>
    </xf>
    <xf numFmtId="4" fontId="78" fillId="0" borderId="0" xfId="0" applyNumberFormat="1" applyFont="1" applyBorder="1" applyAlignment="1">
      <alignment/>
    </xf>
    <xf numFmtId="4" fontId="79" fillId="0" borderId="25" xfId="0" applyNumberFormat="1" applyFont="1" applyBorder="1" applyAlignment="1">
      <alignment/>
    </xf>
    <xf numFmtId="4" fontId="79" fillId="0" borderId="25" xfId="0" applyNumberFormat="1" applyFont="1" applyBorder="1" applyAlignment="1">
      <alignment vertical="center"/>
    </xf>
    <xf numFmtId="4" fontId="79" fillId="0" borderId="31" xfId="0" applyNumberFormat="1" applyFont="1" applyBorder="1" applyAlignment="1">
      <alignment/>
    </xf>
    <xf numFmtId="4" fontId="79" fillId="0" borderId="31" xfId="0" applyNumberFormat="1" applyFont="1" applyBorder="1" applyAlignment="1">
      <alignment vertical="center"/>
    </xf>
    <xf numFmtId="4" fontId="78" fillId="0" borderId="20" xfId="0" applyNumberFormat="1" applyFont="1" applyBorder="1" applyAlignment="1">
      <alignment/>
    </xf>
    <xf numFmtId="4" fontId="78" fillId="0" borderId="20" xfId="0" applyNumberFormat="1" applyFont="1" applyBorder="1" applyAlignment="1">
      <alignment vertical="center"/>
    </xf>
    <xf numFmtId="0" fontId="101" fillId="0" borderId="0" xfId="36" applyFont="1" applyAlignment="1">
      <alignment horizontal="center" vertical="center"/>
    </xf>
    <xf numFmtId="0" fontId="84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102" fillId="33" borderId="0" xfId="0" applyFont="1" applyFill="1" applyAlignment="1" applyProtection="1">
      <alignment horizontal="left" vertical="center"/>
      <protection/>
    </xf>
    <xf numFmtId="0" fontId="103" fillId="33" borderId="0" xfId="36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103" fillId="33" borderId="0" xfId="36" applyFont="1" applyFill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50A11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DF6F7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285750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295275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58" max="70" width="9.33203125" style="0" customWidth="1"/>
    <col min="71" max="89" width="9.33203125" style="0" hidden="1" customWidth="1"/>
  </cols>
  <sheetData>
    <row r="1" spans="1:73" ht="21" customHeight="1">
      <c r="A1" s="277" t="s">
        <v>0</v>
      </c>
      <c r="B1" s="278"/>
      <c r="C1" s="278"/>
      <c r="D1" s="279" t="s">
        <v>1</v>
      </c>
      <c r="E1" s="278"/>
      <c r="F1" s="278"/>
      <c r="G1" s="278"/>
      <c r="H1" s="278"/>
      <c r="I1" s="278"/>
      <c r="J1" s="278"/>
      <c r="K1" s="280" t="s">
        <v>462</v>
      </c>
      <c r="L1" s="280"/>
      <c r="M1" s="280"/>
      <c r="N1" s="280"/>
      <c r="O1" s="280"/>
      <c r="P1" s="280"/>
      <c r="Q1" s="280"/>
      <c r="R1" s="280"/>
      <c r="S1" s="280"/>
      <c r="T1" s="278"/>
      <c r="U1" s="278"/>
      <c r="V1" s="278"/>
      <c r="W1" s="280" t="s">
        <v>463</v>
      </c>
      <c r="X1" s="280"/>
      <c r="Y1" s="280"/>
      <c r="Z1" s="280"/>
      <c r="AA1" s="280"/>
      <c r="AB1" s="280"/>
      <c r="AC1" s="280"/>
      <c r="AD1" s="280"/>
      <c r="AE1" s="280"/>
      <c r="AF1" s="280"/>
      <c r="AG1" s="278"/>
      <c r="AH1" s="278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</row>
    <row r="2" spans="3:72" ht="36.75" customHeight="1">
      <c r="C2" s="191" t="s">
        <v>5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R2" s="232" t="s">
        <v>6</v>
      </c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S2" s="16" t="s">
        <v>7</v>
      </c>
      <c r="BT2" s="16" t="s">
        <v>8</v>
      </c>
    </row>
    <row r="3" spans="2:72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7</v>
      </c>
      <c r="BT3" s="16" t="s">
        <v>9</v>
      </c>
    </row>
    <row r="4" spans="2:71" ht="36.75" customHeight="1">
      <c r="B4" s="20"/>
      <c r="C4" s="193" t="s">
        <v>10</v>
      </c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22"/>
      <c r="AS4" s="23" t="s">
        <v>11</v>
      </c>
      <c r="BE4" s="24" t="s">
        <v>12</v>
      </c>
      <c r="BS4" s="16" t="s">
        <v>13</v>
      </c>
    </row>
    <row r="5" spans="2:71" ht="14.25" customHeight="1">
      <c r="B5" s="20"/>
      <c r="C5" s="21"/>
      <c r="D5" s="25" t="s">
        <v>14</v>
      </c>
      <c r="E5" s="21"/>
      <c r="F5" s="21"/>
      <c r="G5" s="21"/>
      <c r="H5" s="21"/>
      <c r="I5" s="21"/>
      <c r="J5" s="21"/>
      <c r="K5" s="198" t="s">
        <v>15</v>
      </c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21"/>
      <c r="AQ5" s="22"/>
      <c r="BE5" s="195" t="s">
        <v>16</v>
      </c>
      <c r="BS5" s="16" t="s">
        <v>7</v>
      </c>
    </row>
    <row r="6" spans="2:71" ht="36.75" customHeight="1">
      <c r="B6" s="20"/>
      <c r="C6" s="21"/>
      <c r="D6" s="27" t="s">
        <v>17</v>
      </c>
      <c r="E6" s="21"/>
      <c r="F6" s="21"/>
      <c r="G6" s="21"/>
      <c r="H6" s="21"/>
      <c r="I6" s="21"/>
      <c r="J6" s="21"/>
      <c r="K6" s="199" t="s">
        <v>18</v>
      </c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21"/>
      <c r="AQ6" s="22"/>
      <c r="BE6" s="192"/>
      <c r="BS6" s="16" t="s">
        <v>19</v>
      </c>
    </row>
    <row r="7" spans="2:71" ht="14.25" customHeight="1">
      <c r="B7" s="20"/>
      <c r="C7" s="21"/>
      <c r="D7" s="28" t="s">
        <v>20</v>
      </c>
      <c r="E7" s="21"/>
      <c r="F7" s="21"/>
      <c r="G7" s="21"/>
      <c r="H7" s="21"/>
      <c r="I7" s="21"/>
      <c r="J7" s="21"/>
      <c r="K7" s="26" t="s">
        <v>21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22</v>
      </c>
      <c r="AL7" s="21"/>
      <c r="AM7" s="21"/>
      <c r="AN7" s="26" t="s">
        <v>21</v>
      </c>
      <c r="AO7" s="21"/>
      <c r="AP7" s="21"/>
      <c r="AQ7" s="22"/>
      <c r="BE7" s="192"/>
      <c r="BS7" s="16" t="s">
        <v>23</v>
      </c>
    </row>
    <row r="8" spans="2:71" ht="14.25" customHeight="1">
      <c r="B8" s="20"/>
      <c r="C8" s="21"/>
      <c r="D8" s="28" t="s">
        <v>24</v>
      </c>
      <c r="E8" s="21"/>
      <c r="F8" s="21"/>
      <c r="G8" s="21"/>
      <c r="H8" s="21"/>
      <c r="I8" s="21"/>
      <c r="J8" s="21"/>
      <c r="K8" s="26" t="s">
        <v>25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26</v>
      </c>
      <c r="AL8" s="21"/>
      <c r="AM8" s="21"/>
      <c r="AN8" s="29" t="s">
        <v>27</v>
      </c>
      <c r="AO8" s="21"/>
      <c r="AP8" s="21"/>
      <c r="AQ8" s="22"/>
      <c r="BE8" s="192"/>
      <c r="BS8" s="16" t="s">
        <v>28</v>
      </c>
    </row>
    <row r="9" spans="2:71" ht="14.2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2"/>
      <c r="BE9" s="192"/>
      <c r="BS9" s="16" t="s">
        <v>29</v>
      </c>
    </row>
    <row r="10" spans="2:71" ht="14.25" customHeight="1">
      <c r="B10" s="20"/>
      <c r="C10" s="21"/>
      <c r="D10" s="28" t="s">
        <v>30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31</v>
      </c>
      <c r="AL10" s="21"/>
      <c r="AM10" s="21"/>
      <c r="AN10" s="26" t="s">
        <v>21</v>
      </c>
      <c r="AO10" s="21"/>
      <c r="AP10" s="21"/>
      <c r="AQ10" s="22"/>
      <c r="BE10" s="192"/>
      <c r="BS10" s="16" t="s">
        <v>19</v>
      </c>
    </row>
    <row r="11" spans="2:71" ht="18" customHeight="1">
      <c r="B11" s="20"/>
      <c r="C11" s="21"/>
      <c r="D11" s="21"/>
      <c r="E11" s="26" t="s">
        <v>25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32</v>
      </c>
      <c r="AL11" s="21"/>
      <c r="AM11" s="21"/>
      <c r="AN11" s="26" t="s">
        <v>21</v>
      </c>
      <c r="AO11" s="21"/>
      <c r="AP11" s="21"/>
      <c r="AQ11" s="22"/>
      <c r="BE11" s="192"/>
      <c r="BS11" s="16" t="s">
        <v>19</v>
      </c>
    </row>
    <row r="12" spans="2:71" ht="6.7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2"/>
      <c r="BE12" s="192"/>
      <c r="BS12" s="16" t="s">
        <v>19</v>
      </c>
    </row>
    <row r="13" spans="2:71" ht="14.25" customHeight="1">
      <c r="B13" s="20"/>
      <c r="C13" s="21"/>
      <c r="D13" s="28" t="s">
        <v>33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31</v>
      </c>
      <c r="AL13" s="21"/>
      <c r="AM13" s="21"/>
      <c r="AN13" s="30" t="s">
        <v>34</v>
      </c>
      <c r="AO13" s="21"/>
      <c r="AP13" s="21"/>
      <c r="AQ13" s="22"/>
      <c r="BE13" s="192"/>
      <c r="BS13" s="16" t="s">
        <v>19</v>
      </c>
    </row>
    <row r="14" spans="2:71" ht="12.75">
      <c r="B14" s="20"/>
      <c r="C14" s="21"/>
      <c r="D14" s="21"/>
      <c r="E14" s="200" t="s">
        <v>34</v>
      </c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28" t="s">
        <v>32</v>
      </c>
      <c r="AL14" s="21"/>
      <c r="AM14" s="21"/>
      <c r="AN14" s="30" t="s">
        <v>34</v>
      </c>
      <c r="AO14" s="21"/>
      <c r="AP14" s="21"/>
      <c r="AQ14" s="22"/>
      <c r="BE14" s="192"/>
      <c r="BS14" s="16" t="s">
        <v>19</v>
      </c>
    </row>
    <row r="15" spans="2:71" ht="6.7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2"/>
      <c r="BE15" s="192"/>
      <c r="BS15" s="16" t="s">
        <v>4</v>
      </c>
    </row>
    <row r="16" spans="2:71" ht="14.25" customHeight="1">
      <c r="B16" s="20"/>
      <c r="C16" s="21"/>
      <c r="D16" s="28" t="s">
        <v>35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31</v>
      </c>
      <c r="AL16" s="21"/>
      <c r="AM16" s="21"/>
      <c r="AN16" s="26" t="s">
        <v>21</v>
      </c>
      <c r="AO16" s="21"/>
      <c r="AP16" s="21"/>
      <c r="AQ16" s="22"/>
      <c r="BE16" s="192"/>
      <c r="BS16" s="16" t="s">
        <v>4</v>
      </c>
    </row>
    <row r="17" spans="2:71" ht="18" customHeight="1">
      <c r="B17" s="20"/>
      <c r="C17" s="21"/>
      <c r="D17" s="21"/>
      <c r="E17" s="26" t="s">
        <v>25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32</v>
      </c>
      <c r="AL17" s="21"/>
      <c r="AM17" s="21"/>
      <c r="AN17" s="26" t="s">
        <v>21</v>
      </c>
      <c r="AO17" s="21"/>
      <c r="AP17" s="21"/>
      <c r="AQ17" s="22"/>
      <c r="BE17" s="192"/>
      <c r="BS17" s="16" t="s">
        <v>36</v>
      </c>
    </row>
    <row r="18" spans="2:71" ht="6.7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2"/>
      <c r="BE18" s="192"/>
      <c r="BS18" s="16" t="s">
        <v>23</v>
      </c>
    </row>
    <row r="19" spans="2:71" ht="14.25" customHeight="1">
      <c r="B19" s="20"/>
      <c r="C19" s="21"/>
      <c r="D19" s="28" t="s">
        <v>37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31</v>
      </c>
      <c r="AL19" s="21"/>
      <c r="AM19" s="21"/>
      <c r="AN19" s="26" t="s">
        <v>21</v>
      </c>
      <c r="AO19" s="21"/>
      <c r="AP19" s="21"/>
      <c r="AQ19" s="22"/>
      <c r="BE19" s="192"/>
      <c r="BS19" s="16" t="s">
        <v>23</v>
      </c>
    </row>
    <row r="20" spans="2:57" ht="18" customHeight="1">
      <c r="B20" s="20"/>
      <c r="C20" s="21"/>
      <c r="D20" s="21"/>
      <c r="E20" s="26" t="s">
        <v>25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32</v>
      </c>
      <c r="AL20" s="21"/>
      <c r="AM20" s="21"/>
      <c r="AN20" s="26" t="s">
        <v>21</v>
      </c>
      <c r="AO20" s="21"/>
      <c r="AP20" s="21"/>
      <c r="AQ20" s="22"/>
      <c r="BE20" s="192"/>
    </row>
    <row r="21" spans="2:57" ht="6.7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2"/>
      <c r="BE21" s="192"/>
    </row>
    <row r="22" spans="2:57" ht="12.75">
      <c r="B22" s="20"/>
      <c r="C22" s="21"/>
      <c r="D22" s="28" t="s">
        <v>38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2"/>
      <c r="BE22" s="192"/>
    </row>
    <row r="23" spans="2:57" ht="22.5" customHeight="1">
      <c r="B23" s="20"/>
      <c r="C23" s="21"/>
      <c r="D23" s="21"/>
      <c r="E23" s="201" t="s">
        <v>21</v>
      </c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21"/>
      <c r="AP23" s="21"/>
      <c r="AQ23" s="22"/>
      <c r="BE23" s="192"/>
    </row>
    <row r="24" spans="2:57" ht="6.7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2"/>
      <c r="BE24" s="192"/>
    </row>
    <row r="25" spans="2:57" ht="6.75" customHeight="1">
      <c r="B25" s="20"/>
      <c r="C25" s="2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1"/>
      <c r="AQ25" s="22"/>
      <c r="BE25" s="192"/>
    </row>
    <row r="26" spans="2:57" ht="14.25" customHeight="1">
      <c r="B26" s="20"/>
      <c r="C26" s="21"/>
      <c r="D26" s="32" t="s">
        <v>39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02">
        <f>ROUND(AG87,0)</f>
        <v>0</v>
      </c>
      <c r="AL26" s="194"/>
      <c r="AM26" s="194"/>
      <c r="AN26" s="194"/>
      <c r="AO26" s="194"/>
      <c r="AP26" s="21"/>
      <c r="AQ26" s="22"/>
      <c r="BE26" s="192"/>
    </row>
    <row r="27" spans="2:57" ht="14.25" customHeight="1">
      <c r="B27" s="20"/>
      <c r="C27" s="21"/>
      <c r="D27" s="32" t="s">
        <v>40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02">
        <f>ROUND(AG90,0)</f>
        <v>0</v>
      </c>
      <c r="AL27" s="194"/>
      <c r="AM27" s="194"/>
      <c r="AN27" s="194"/>
      <c r="AO27" s="194"/>
      <c r="AP27" s="21"/>
      <c r="AQ27" s="22"/>
      <c r="BE27" s="192"/>
    </row>
    <row r="28" spans="2:57" s="1" customFormat="1" ht="6.75" customHeight="1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  <c r="BE28" s="196"/>
    </row>
    <row r="29" spans="2:57" s="1" customFormat="1" ht="25.5" customHeight="1">
      <c r="B29" s="33"/>
      <c r="C29" s="34"/>
      <c r="D29" s="36" t="s">
        <v>41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203">
        <f>ROUND(AK26+AK27,0)</f>
        <v>0</v>
      </c>
      <c r="AL29" s="204"/>
      <c r="AM29" s="204"/>
      <c r="AN29" s="204"/>
      <c r="AO29" s="204"/>
      <c r="AP29" s="34"/>
      <c r="AQ29" s="35"/>
      <c r="BE29" s="196"/>
    </row>
    <row r="30" spans="2:57" s="1" customFormat="1" ht="6.75" customHeight="1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  <c r="BE30" s="196"/>
    </row>
    <row r="31" spans="2:57" s="2" customFormat="1" ht="14.25" customHeight="1">
      <c r="B31" s="38"/>
      <c r="C31" s="39"/>
      <c r="D31" s="40" t="s">
        <v>42</v>
      </c>
      <c r="E31" s="39"/>
      <c r="F31" s="40" t="s">
        <v>43</v>
      </c>
      <c r="G31" s="39"/>
      <c r="H31" s="39"/>
      <c r="I31" s="39"/>
      <c r="J31" s="39"/>
      <c r="K31" s="39"/>
      <c r="L31" s="205">
        <v>0.21</v>
      </c>
      <c r="M31" s="206"/>
      <c r="N31" s="206"/>
      <c r="O31" s="206"/>
      <c r="P31" s="39"/>
      <c r="Q31" s="39"/>
      <c r="R31" s="39"/>
      <c r="S31" s="39"/>
      <c r="T31" s="42" t="s">
        <v>44</v>
      </c>
      <c r="U31" s="39"/>
      <c r="V31" s="39"/>
      <c r="W31" s="207">
        <f>ROUND(AZ87+SUM(CD91:CD95),0)</f>
        <v>0</v>
      </c>
      <c r="X31" s="206"/>
      <c r="Y31" s="206"/>
      <c r="Z31" s="206"/>
      <c r="AA31" s="206"/>
      <c r="AB31" s="206"/>
      <c r="AC31" s="206"/>
      <c r="AD31" s="206"/>
      <c r="AE31" s="206"/>
      <c r="AF31" s="39"/>
      <c r="AG31" s="39"/>
      <c r="AH31" s="39"/>
      <c r="AI31" s="39"/>
      <c r="AJ31" s="39"/>
      <c r="AK31" s="207">
        <f>ROUND(AV87+SUM(BY91:BY95),0)</f>
        <v>0</v>
      </c>
      <c r="AL31" s="206"/>
      <c r="AM31" s="206"/>
      <c r="AN31" s="206"/>
      <c r="AO31" s="206"/>
      <c r="AP31" s="39"/>
      <c r="AQ31" s="43"/>
      <c r="BE31" s="197"/>
    </row>
    <row r="32" spans="2:57" s="2" customFormat="1" ht="14.25" customHeight="1">
      <c r="B32" s="38"/>
      <c r="C32" s="39"/>
      <c r="D32" s="39"/>
      <c r="E32" s="39"/>
      <c r="F32" s="40" t="s">
        <v>45</v>
      </c>
      <c r="G32" s="39"/>
      <c r="H32" s="39"/>
      <c r="I32" s="39"/>
      <c r="J32" s="39"/>
      <c r="K32" s="39"/>
      <c r="L32" s="205">
        <v>0.15</v>
      </c>
      <c r="M32" s="206"/>
      <c r="N32" s="206"/>
      <c r="O32" s="206"/>
      <c r="P32" s="39"/>
      <c r="Q32" s="39"/>
      <c r="R32" s="39"/>
      <c r="S32" s="39"/>
      <c r="T32" s="42" t="s">
        <v>44</v>
      </c>
      <c r="U32" s="39"/>
      <c r="V32" s="39"/>
      <c r="W32" s="207">
        <f>ROUND(BA87+SUM(CE91:CE95),0)</f>
        <v>0</v>
      </c>
      <c r="X32" s="206"/>
      <c r="Y32" s="206"/>
      <c r="Z32" s="206"/>
      <c r="AA32" s="206"/>
      <c r="AB32" s="206"/>
      <c r="AC32" s="206"/>
      <c r="AD32" s="206"/>
      <c r="AE32" s="206"/>
      <c r="AF32" s="39"/>
      <c r="AG32" s="39"/>
      <c r="AH32" s="39"/>
      <c r="AI32" s="39"/>
      <c r="AJ32" s="39"/>
      <c r="AK32" s="207">
        <f>ROUND(AW87+SUM(BZ91:BZ95),0)</f>
        <v>0</v>
      </c>
      <c r="AL32" s="206"/>
      <c r="AM32" s="206"/>
      <c r="AN32" s="206"/>
      <c r="AO32" s="206"/>
      <c r="AP32" s="39"/>
      <c r="AQ32" s="43"/>
      <c r="BE32" s="197"/>
    </row>
    <row r="33" spans="2:57" s="2" customFormat="1" ht="14.25" customHeight="1" hidden="1">
      <c r="B33" s="38"/>
      <c r="C33" s="39"/>
      <c r="D33" s="39"/>
      <c r="E33" s="39"/>
      <c r="F33" s="40" t="s">
        <v>46</v>
      </c>
      <c r="G33" s="39"/>
      <c r="H33" s="39"/>
      <c r="I33" s="39"/>
      <c r="J33" s="39"/>
      <c r="K33" s="39"/>
      <c r="L33" s="205">
        <v>0.21</v>
      </c>
      <c r="M33" s="206"/>
      <c r="N33" s="206"/>
      <c r="O33" s="206"/>
      <c r="P33" s="39"/>
      <c r="Q33" s="39"/>
      <c r="R33" s="39"/>
      <c r="S33" s="39"/>
      <c r="T33" s="42" t="s">
        <v>44</v>
      </c>
      <c r="U33" s="39"/>
      <c r="V33" s="39"/>
      <c r="W33" s="207">
        <f>ROUND(BB87+SUM(CF91:CF95),0)</f>
        <v>0</v>
      </c>
      <c r="X33" s="206"/>
      <c r="Y33" s="206"/>
      <c r="Z33" s="206"/>
      <c r="AA33" s="206"/>
      <c r="AB33" s="206"/>
      <c r="AC33" s="206"/>
      <c r="AD33" s="206"/>
      <c r="AE33" s="206"/>
      <c r="AF33" s="39"/>
      <c r="AG33" s="39"/>
      <c r="AH33" s="39"/>
      <c r="AI33" s="39"/>
      <c r="AJ33" s="39"/>
      <c r="AK33" s="207">
        <v>0</v>
      </c>
      <c r="AL33" s="206"/>
      <c r="AM33" s="206"/>
      <c r="AN33" s="206"/>
      <c r="AO33" s="206"/>
      <c r="AP33" s="39"/>
      <c r="AQ33" s="43"/>
      <c r="BE33" s="197"/>
    </row>
    <row r="34" spans="2:57" s="2" customFormat="1" ht="14.25" customHeight="1" hidden="1">
      <c r="B34" s="38"/>
      <c r="C34" s="39"/>
      <c r="D34" s="39"/>
      <c r="E34" s="39"/>
      <c r="F34" s="40" t="s">
        <v>47</v>
      </c>
      <c r="G34" s="39"/>
      <c r="H34" s="39"/>
      <c r="I34" s="39"/>
      <c r="J34" s="39"/>
      <c r="K34" s="39"/>
      <c r="L34" s="205">
        <v>0.15</v>
      </c>
      <c r="M34" s="206"/>
      <c r="N34" s="206"/>
      <c r="O34" s="206"/>
      <c r="P34" s="39"/>
      <c r="Q34" s="39"/>
      <c r="R34" s="39"/>
      <c r="S34" s="39"/>
      <c r="T34" s="42" t="s">
        <v>44</v>
      </c>
      <c r="U34" s="39"/>
      <c r="V34" s="39"/>
      <c r="W34" s="207">
        <f>ROUND(BC87+SUM(CG91:CG95),0)</f>
        <v>0</v>
      </c>
      <c r="X34" s="206"/>
      <c r="Y34" s="206"/>
      <c r="Z34" s="206"/>
      <c r="AA34" s="206"/>
      <c r="AB34" s="206"/>
      <c r="AC34" s="206"/>
      <c r="AD34" s="206"/>
      <c r="AE34" s="206"/>
      <c r="AF34" s="39"/>
      <c r="AG34" s="39"/>
      <c r="AH34" s="39"/>
      <c r="AI34" s="39"/>
      <c r="AJ34" s="39"/>
      <c r="AK34" s="207">
        <v>0</v>
      </c>
      <c r="AL34" s="206"/>
      <c r="AM34" s="206"/>
      <c r="AN34" s="206"/>
      <c r="AO34" s="206"/>
      <c r="AP34" s="39"/>
      <c r="AQ34" s="43"/>
      <c r="BE34" s="197"/>
    </row>
    <row r="35" spans="2:43" s="2" customFormat="1" ht="14.25" customHeight="1" hidden="1">
      <c r="B35" s="38"/>
      <c r="C35" s="39"/>
      <c r="D35" s="39"/>
      <c r="E35" s="39"/>
      <c r="F35" s="40" t="s">
        <v>48</v>
      </c>
      <c r="G35" s="39"/>
      <c r="H35" s="39"/>
      <c r="I35" s="39"/>
      <c r="J35" s="39"/>
      <c r="K35" s="39"/>
      <c r="L35" s="205">
        <v>0</v>
      </c>
      <c r="M35" s="206"/>
      <c r="N35" s="206"/>
      <c r="O35" s="206"/>
      <c r="P35" s="39"/>
      <c r="Q35" s="39"/>
      <c r="R35" s="39"/>
      <c r="S35" s="39"/>
      <c r="T35" s="42" t="s">
        <v>44</v>
      </c>
      <c r="U35" s="39"/>
      <c r="V35" s="39"/>
      <c r="W35" s="207">
        <f>ROUND(BD87+SUM(CH91:CH95),0)</f>
        <v>0</v>
      </c>
      <c r="X35" s="206"/>
      <c r="Y35" s="206"/>
      <c r="Z35" s="206"/>
      <c r="AA35" s="206"/>
      <c r="AB35" s="206"/>
      <c r="AC35" s="206"/>
      <c r="AD35" s="206"/>
      <c r="AE35" s="206"/>
      <c r="AF35" s="39"/>
      <c r="AG35" s="39"/>
      <c r="AH35" s="39"/>
      <c r="AI35" s="39"/>
      <c r="AJ35" s="39"/>
      <c r="AK35" s="207">
        <v>0</v>
      </c>
      <c r="AL35" s="206"/>
      <c r="AM35" s="206"/>
      <c r="AN35" s="206"/>
      <c r="AO35" s="206"/>
      <c r="AP35" s="39"/>
      <c r="AQ35" s="43"/>
    </row>
    <row r="36" spans="2:43" s="1" customFormat="1" ht="6.7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5"/>
    </row>
    <row r="37" spans="2:43" s="1" customFormat="1" ht="25.5" customHeight="1">
      <c r="B37" s="33"/>
      <c r="C37" s="44"/>
      <c r="D37" s="45" t="s">
        <v>49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7" t="s">
        <v>50</v>
      </c>
      <c r="U37" s="46"/>
      <c r="V37" s="46"/>
      <c r="W37" s="46"/>
      <c r="X37" s="208" t="s">
        <v>51</v>
      </c>
      <c r="Y37" s="209"/>
      <c r="Z37" s="209"/>
      <c r="AA37" s="209"/>
      <c r="AB37" s="209"/>
      <c r="AC37" s="46"/>
      <c r="AD37" s="46"/>
      <c r="AE37" s="46"/>
      <c r="AF37" s="46"/>
      <c r="AG37" s="46"/>
      <c r="AH37" s="46"/>
      <c r="AI37" s="46"/>
      <c r="AJ37" s="46"/>
      <c r="AK37" s="210">
        <f>SUM(AK29:AK35)</f>
        <v>0</v>
      </c>
      <c r="AL37" s="209"/>
      <c r="AM37" s="209"/>
      <c r="AN37" s="209"/>
      <c r="AO37" s="211"/>
      <c r="AP37" s="44"/>
      <c r="AQ37" s="35"/>
    </row>
    <row r="38" spans="2:43" s="1" customFormat="1" ht="14.25" customHeight="1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5"/>
    </row>
    <row r="39" spans="2:43" ht="12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2"/>
    </row>
    <row r="40" spans="2:43" ht="12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2"/>
    </row>
    <row r="41" spans="2:43" ht="12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2"/>
    </row>
    <row r="42" spans="2:43" ht="12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2"/>
    </row>
    <row r="43" spans="2:43" ht="12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2"/>
    </row>
    <row r="44" spans="2:43" ht="12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2"/>
    </row>
    <row r="45" spans="2:43" ht="12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2"/>
    </row>
    <row r="46" spans="2:43" ht="12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2"/>
    </row>
    <row r="47" spans="2:43" ht="12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2"/>
    </row>
    <row r="48" spans="2:43" ht="12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2"/>
    </row>
    <row r="49" spans="2:43" s="1" customFormat="1" ht="14.25">
      <c r="B49" s="33"/>
      <c r="C49" s="34"/>
      <c r="D49" s="48" t="s">
        <v>52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50"/>
      <c r="AA49" s="34"/>
      <c r="AB49" s="34"/>
      <c r="AC49" s="48" t="s">
        <v>53</v>
      </c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50"/>
      <c r="AP49" s="34"/>
      <c r="AQ49" s="35"/>
    </row>
    <row r="50" spans="2:43" ht="12">
      <c r="B50" s="20"/>
      <c r="C50" s="21"/>
      <c r="D50" s="5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52"/>
      <c r="AA50" s="21"/>
      <c r="AB50" s="21"/>
      <c r="AC50" s="5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52"/>
      <c r="AP50" s="21"/>
      <c r="AQ50" s="22"/>
    </row>
    <row r="51" spans="2:43" ht="12">
      <c r="B51" s="20"/>
      <c r="C51" s="21"/>
      <c r="D51" s="5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52"/>
      <c r="AA51" s="21"/>
      <c r="AB51" s="21"/>
      <c r="AC51" s="5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52"/>
      <c r="AP51" s="21"/>
      <c r="AQ51" s="22"/>
    </row>
    <row r="52" spans="2:43" ht="12">
      <c r="B52" s="20"/>
      <c r="C52" s="21"/>
      <c r="D52" s="5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52"/>
      <c r="AA52" s="21"/>
      <c r="AB52" s="21"/>
      <c r="AC52" s="5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52"/>
      <c r="AP52" s="21"/>
      <c r="AQ52" s="22"/>
    </row>
    <row r="53" spans="2:43" ht="12">
      <c r="B53" s="20"/>
      <c r="C53" s="21"/>
      <c r="D53" s="5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52"/>
      <c r="AA53" s="21"/>
      <c r="AB53" s="21"/>
      <c r="AC53" s="5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52"/>
      <c r="AP53" s="21"/>
      <c r="AQ53" s="22"/>
    </row>
    <row r="54" spans="2:43" ht="12">
      <c r="B54" s="20"/>
      <c r="C54" s="21"/>
      <c r="D54" s="5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52"/>
      <c r="AA54" s="21"/>
      <c r="AB54" s="21"/>
      <c r="AC54" s="5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52"/>
      <c r="AP54" s="21"/>
      <c r="AQ54" s="22"/>
    </row>
    <row r="55" spans="2:43" ht="12">
      <c r="B55" s="20"/>
      <c r="C55" s="21"/>
      <c r="D55" s="5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52"/>
      <c r="AA55" s="21"/>
      <c r="AB55" s="21"/>
      <c r="AC55" s="5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52"/>
      <c r="AP55" s="21"/>
      <c r="AQ55" s="22"/>
    </row>
    <row r="56" spans="2:43" ht="12">
      <c r="B56" s="20"/>
      <c r="C56" s="21"/>
      <c r="D56" s="5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52"/>
      <c r="AA56" s="21"/>
      <c r="AB56" s="21"/>
      <c r="AC56" s="5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52"/>
      <c r="AP56" s="21"/>
      <c r="AQ56" s="22"/>
    </row>
    <row r="57" spans="2:43" ht="12">
      <c r="B57" s="20"/>
      <c r="C57" s="21"/>
      <c r="D57" s="5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52"/>
      <c r="AA57" s="21"/>
      <c r="AB57" s="21"/>
      <c r="AC57" s="5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52"/>
      <c r="AP57" s="21"/>
      <c r="AQ57" s="22"/>
    </row>
    <row r="58" spans="2:43" s="1" customFormat="1" ht="14.25">
      <c r="B58" s="33"/>
      <c r="C58" s="34"/>
      <c r="D58" s="53" t="s">
        <v>54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5" t="s">
        <v>55</v>
      </c>
      <c r="S58" s="54"/>
      <c r="T58" s="54"/>
      <c r="U58" s="54"/>
      <c r="V58" s="54"/>
      <c r="W58" s="54"/>
      <c r="X58" s="54"/>
      <c r="Y58" s="54"/>
      <c r="Z58" s="56"/>
      <c r="AA58" s="34"/>
      <c r="AB58" s="34"/>
      <c r="AC58" s="53" t="s">
        <v>54</v>
      </c>
      <c r="AD58" s="54"/>
      <c r="AE58" s="54"/>
      <c r="AF58" s="54"/>
      <c r="AG58" s="54"/>
      <c r="AH58" s="54"/>
      <c r="AI58" s="54"/>
      <c r="AJ58" s="54"/>
      <c r="AK58" s="54"/>
      <c r="AL58" s="54"/>
      <c r="AM58" s="55" t="s">
        <v>55</v>
      </c>
      <c r="AN58" s="54"/>
      <c r="AO58" s="56"/>
      <c r="AP58" s="34"/>
      <c r="AQ58" s="35"/>
    </row>
    <row r="59" spans="2:43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2"/>
    </row>
    <row r="60" spans="2:43" s="1" customFormat="1" ht="14.25">
      <c r="B60" s="33"/>
      <c r="C60" s="34"/>
      <c r="D60" s="48" t="s">
        <v>56</v>
      </c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50"/>
      <c r="AA60" s="34"/>
      <c r="AB60" s="34"/>
      <c r="AC60" s="48" t="s">
        <v>57</v>
      </c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50"/>
      <c r="AP60" s="34"/>
      <c r="AQ60" s="35"/>
    </row>
    <row r="61" spans="2:43" ht="12">
      <c r="B61" s="20"/>
      <c r="C61" s="21"/>
      <c r="D61" s="5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52"/>
      <c r="AA61" s="21"/>
      <c r="AB61" s="21"/>
      <c r="AC61" s="5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52"/>
      <c r="AP61" s="21"/>
      <c r="AQ61" s="22"/>
    </row>
    <row r="62" spans="2:43" ht="12">
      <c r="B62" s="20"/>
      <c r="C62" s="21"/>
      <c r="D62" s="5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52"/>
      <c r="AA62" s="21"/>
      <c r="AB62" s="21"/>
      <c r="AC62" s="5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52"/>
      <c r="AP62" s="21"/>
      <c r="AQ62" s="22"/>
    </row>
    <row r="63" spans="2:43" ht="12">
      <c r="B63" s="20"/>
      <c r="C63" s="21"/>
      <c r="D63" s="5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52"/>
      <c r="AA63" s="21"/>
      <c r="AB63" s="21"/>
      <c r="AC63" s="5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52"/>
      <c r="AP63" s="21"/>
      <c r="AQ63" s="22"/>
    </row>
    <row r="64" spans="2:43" ht="12">
      <c r="B64" s="20"/>
      <c r="C64" s="21"/>
      <c r="D64" s="5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52"/>
      <c r="AA64" s="21"/>
      <c r="AB64" s="21"/>
      <c r="AC64" s="5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52"/>
      <c r="AP64" s="21"/>
      <c r="AQ64" s="22"/>
    </row>
    <row r="65" spans="2:43" ht="12">
      <c r="B65" s="20"/>
      <c r="C65" s="21"/>
      <c r="D65" s="5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52"/>
      <c r="AA65" s="21"/>
      <c r="AB65" s="21"/>
      <c r="AC65" s="5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52"/>
      <c r="AP65" s="21"/>
      <c r="AQ65" s="22"/>
    </row>
    <row r="66" spans="2:43" ht="12">
      <c r="B66" s="20"/>
      <c r="C66" s="21"/>
      <c r="D66" s="5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52"/>
      <c r="AA66" s="21"/>
      <c r="AB66" s="21"/>
      <c r="AC66" s="5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52"/>
      <c r="AP66" s="21"/>
      <c r="AQ66" s="22"/>
    </row>
    <row r="67" spans="2:43" ht="12">
      <c r="B67" s="20"/>
      <c r="C67" s="21"/>
      <c r="D67" s="5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52"/>
      <c r="AA67" s="21"/>
      <c r="AB67" s="21"/>
      <c r="AC67" s="5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52"/>
      <c r="AP67" s="21"/>
      <c r="AQ67" s="22"/>
    </row>
    <row r="68" spans="2:43" ht="12">
      <c r="B68" s="20"/>
      <c r="C68" s="21"/>
      <c r="D68" s="5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52"/>
      <c r="AA68" s="21"/>
      <c r="AB68" s="21"/>
      <c r="AC68" s="5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52"/>
      <c r="AP68" s="21"/>
      <c r="AQ68" s="22"/>
    </row>
    <row r="69" spans="2:43" s="1" customFormat="1" ht="14.25">
      <c r="B69" s="33"/>
      <c r="C69" s="34"/>
      <c r="D69" s="53" t="s">
        <v>54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5" t="s">
        <v>55</v>
      </c>
      <c r="S69" s="54"/>
      <c r="T69" s="54"/>
      <c r="U69" s="54"/>
      <c r="V69" s="54"/>
      <c r="W69" s="54"/>
      <c r="X69" s="54"/>
      <c r="Y69" s="54"/>
      <c r="Z69" s="56"/>
      <c r="AA69" s="34"/>
      <c r="AB69" s="34"/>
      <c r="AC69" s="53" t="s">
        <v>54</v>
      </c>
      <c r="AD69" s="54"/>
      <c r="AE69" s="54"/>
      <c r="AF69" s="54"/>
      <c r="AG69" s="54"/>
      <c r="AH69" s="54"/>
      <c r="AI69" s="54"/>
      <c r="AJ69" s="54"/>
      <c r="AK69" s="54"/>
      <c r="AL69" s="54"/>
      <c r="AM69" s="55" t="s">
        <v>55</v>
      </c>
      <c r="AN69" s="54"/>
      <c r="AO69" s="56"/>
      <c r="AP69" s="34"/>
      <c r="AQ69" s="35"/>
    </row>
    <row r="70" spans="2:43" s="1" customFormat="1" ht="6.75" customHeight="1"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5"/>
    </row>
    <row r="71" spans="2:43" s="1" customFormat="1" ht="6.7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9"/>
    </row>
    <row r="75" spans="2:43" s="1" customFormat="1" ht="6.7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2"/>
    </row>
    <row r="76" spans="2:43" s="1" customFormat="1" ht="36.75" customHeight="1">
      <c r="B76" s="33"/>
      <c r="C76" s="193" t="s">
        <v>58</v>
      </c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2"/>
      <c r="AK76" s="212"/>
      <c r="AL76" s="212"/>
      <c r="AM76" s="212"/>
      <c r="AN76" s="212"/>
      <c r="AO76" s="212"/>
      <c r="AP76" s="212"/>
      <c r="AQ76" s="35"/>
    </row>
    <row r="77" spans="2:43" s="3" customFormat="1" ht="14.25" customHeight="1">
      <c r="B77" s="63"/>
      <c r="C77" s="28" t="s">
        <v>14</v>
      </c>
      <c r="D77" s="64"/>
      <c r="E77" s="64"/>
      <c r="F77" s="64"/>
      <c r="G77" s="64"/>
      <c r="H77" s="64"/>
      <c r="I77" s="64"/>
      <c r="J77" s="64"/>
      <c r="K77" s="64"/>
      <c r="L77" s="64" t="str">
        <f>K5</f>
        <v>2017-002</v>
      </c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5"/>
    </row>
    <row r="78" spans="2:43" s="4" customFormat="1" ht="36.75" customHeight="1">
      <c r="B78" s="66"/>
      <c r="C78" s="67" t="s">
        <v>17</v>
      </c>
      <c r="D78" s="68"/>
      <c r="E78" s="68"/>
      <c r="F78" s="68"/>
      <c r="G78" s="68"/>
      <c r="H78" s="68"/>
      <c r="I78" s="68"/>
      <c r="J78" s="68"/>
      <c r="K78" s="68"/>
      <c r="L78" s="213" t="str">
        <f>K6</f>
        <v>ZŠ TGM Studénka, ul. 2. května 500</v>
      </c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4"/>
      <c r="X78" s="214"/>
      <c r="Y78" s="214"/>
      <c r="Z78" s="214"/>
      <c r="AA78" s="214"/>
      <c r="AB78" s="214"/>
      <c r="AC78" s="214"/>
      <c r="AD78" s="214"/>
      <c r="AE78" s="214"/>
      <c r="AF78" s="214"/>
      <c r="AG78" s="214"/>
      <c r="AH78" s="214"/>
      <c r="AI78" s="214"/>
      <c r="AJ78" s="214"/>
      <c r="AK78" s="214"/>
      <c r="AL78" s="214"/>
      <c r="AM78" s="214"/>
      <c r="AN78" s="214"/>
      <c r="AO78" s="214"/>
      <c r="AP78" s="68"/>
      <c r="AQ78" s="69"/>
    </row>
    <row r="79" spans="2:43" s="1" customFormat="1" ht="6.75" customHeight="1"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5"/>
    </row>
    <row r="80" spans="2:43" s="1" customFormat="1" ht="12.75">
      <c r="B80" s="33"/>
      <c r="C80" s="28" t="s">
        <v>24</v>
      </c>
      <c r="D80" s="34"/>
      <c r="E80" s="34"/>
      <c r="F80" s="34"/>
      <c r="G80" s="34"/>
      <c r="H80" s="34"/>
      <c r="I80" s="34"/>
      <c r="J80" s="34"/>
      <c r="K80" s="34"/>
      <c r="L80" s="70" t="str">
        <f>IF(K8="","",K8)</f>
        <v> </v>
      </c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28" t="s">
        <v>26</v>
      </c>
      <c r="AJ80" s="34"/>
      <c r="AK80" s="34"/>
      <c r="AL80" s="34"/>
      <c r="AM80" s="71" t="str">
        <f>IF(AN8="","",AN8)</f>
        <v>16. 3. 2017</v>
      </c>
      <c r="AN80" s="34"/>
      <c r="AO80" s="34"/>
      <c r="AP80" s="34"/>
      <c r="AQ80" s="35"/>
    </row>
    <row r="81" spans="2:43" s="1" customFormat="1" ht="6.75" customHeight="1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5"/>
    </row>
    <row r="82" spans="2:56" s="1" customFormat="1" ht="12.75">
      <c r="B82" s="33"/>
      <c r="C82" s="28" t="s">
        <v>30</v>
      </c>
      <c r="D82" s="34"/>
      <c r="E82" s="34"/>
      <c r="F82" s="34"/>
      <c r="G82" s="34"/>
      <c r="H82" s="34"/>
      <c r="I82" s="34"/>
      <c r="J82" s="34"/>
      <c r="K82" s="34"/>
      <c r="L82" s="64" t="str">
        <f>IF(E11="","",E11)</f>
        <v> </v>
      </c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28" t="s">
        <v>35</v>
      </c>
      <c r="AJ82" s="34"/>
      <c r="AK82" s="34"/>
      <c r="AL82" s="34"/>
      <c r="AM82" s="215" t="str">
        <f>IF(E17="","",E17)</f>
        <v> </v>
      </c>
      <c r="AN82" s="212"/>
      <c r="AO82" s="212"/>
      <c r="AP82" s="212"/>
      <c r="AQ82" s="35"/>
      <c r="AS82" s="216" t="s">
        <v>59</v>
      </c>
      <c r="AT82" s="217"/>
      <c r="AU82" s="49"/>
      <c r="AV82" s="49"/>
      <c r="AW82" s="49"/>
      <c r="AX82" s="49"/>
      <c r="AY82" s="49"/>
      <c r="AZ82" s="49"/>
      <c r="BA82" s="49"/>
      <c r="BB82" s="49"/>
      <c r="BC82" s="49"/>
      <c r="BD82" s="50"/>
    </row>
    <row r="83" spans="2:56" s="1" customFormat="1" ht="12.75">
      <c r="B83" s="33"/>
      <c r="C83" s="28" t="s">
        <v>33</v>
      </c>
      <c r="D83" s="34"/>
      <c r="E83" s="34"/>
      <c r="F83" s="34"/>
      <c r="G83" s="34"/>
      <c r="H83" s="34"/>
      <c r="I83" s="34"/>
      <c r="J83" s="34"/>
      <c r="K83" s="34"/>
      <c r="L83" s="64">
        <f>IF(E14="Vyplň údaj","",E14)</f>
      </c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28" t="s">
        <v>37</v>
      </c>
      <c r="AJ83" s="34"/>
      <c r="AK83" s="34"/>
      <c r="AL83" s="34"/>
      <c r="AM83" s="215" t="str">
        <f>IF(E20="","",E20)</f>
        <v> </v>
      </c>
      <c r="AN83" s="212"/>
      <c r="AO83" s="212"/>
      <c r="AP83" s="212"/>
      <c r="AQ83" s="35"/>
      <c r="AS83" s="218"/>
      <c r="AT83" s="212"/>
      <c r="AU83" s="34"/>
      <c r="AV83" s="34"/>
      <c r="AW83" s="34"/>
      <c r="AX83" s="34"/>
      <c r="AY83" s="34"/>
      <c r="AZ83" s="34"/>
      <c r="BA83" s="34"/>
      <c r="BB83" s="34"/>
      <c r="BC83" s="34"/>
      <c r="BD83" s="72"/>
    </row>
    <row r="84" spans="2:56" s="1" customFormat="1" ht="10.5" customHeight="1"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5"/>
      <c r="AS84" s="218"/>
      <c r="AT84" s="212"/>
      <c r="AU84" s="34"/>
      <c r="AV84" s="34"/>
      <c r="AW84" s="34"/>
      <c r="AX84" s="34"/>
      <c r="AY84" s="34"/>
      <c r="AZ84" s="34"/>
      <c r="BA84" s="34"/>
      <c r="BB84" s="34"/>
      <c r="BC84" s="34"/>
      <c r="BD84" s="72"/>
    </row>
    <row r="85" spans="2:56" s="1" customFormat="1" ht="29.25" customHeight="1">
      <c r="B85" s="33"/>
      <c r="C85" s="219" t="s">
        <v>60</v>
      </c>
      <c r="D85" s="220"/>
      <c r="E85" s="220"/>
      <c r="F85" s="220"/>
      <c r="G85" s="220"/>
      <c r="H85" s="73"/>
      <c r="I85" s="221" t="s">
        <v>61</v>
      </c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1" t="s">
        <v>62</v>
      </c>
      <c r="AH85" s="220"/>
      <c r="AI85" s="220"/>
      <c r="AJ85" s="220"/>
      <c r="AK85" s="220"/>
      <c r="AL85" s="220"/>
      <c r="AM85" s="220"/>
      <c r="AN85" s="221" t="s">
        <v>63</v>
      </c>
      <c r="AO85" s="220"/>
      <c r="AP85" s="222"/>
      <c r="AQ85" s="35"/>
      <c r="AS85" s="74" t="s">
        <v>64</v>
      </c>
      <c r="AT85" s="75" t="s">
        <v>65</v>
      </c>
      <c r="AU85" s="75" t="s">
        <v>66</v>
      </c>
      <c r="AV85" s="75" t="s">
        <v>67</v>
      </c>
      <c r="AW85" s="75" t="s">
        <v>68</v>
      </c>
      <c r="AX85" s="75" t="s">
        <v>69</v>
      </c>
      <c r="AY85" s="75" t="s">
        <v>70</v>
      </c>
      <c r="AZ85" s="75" t="s">
        <v>71</v>
      </c>
      <c r="BA85" s="75" t="s">
        <v>72</v>
      </c>
      <c r="BB85" s="75" t="s">
        <v>73</v>
      </c>
      <c r="BC85" s="75" t="s">
        <v>74</v>
      </c>
      <c r="BD85" s="76" t="s">
        <v>75</v>
      </c>
    </row>
    <row r="86" spans="2:56" s="1" customFormat="1" ht="10.5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5"/>
      <c r="AS86" s="77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50"/>
    </row>
    <row r="87" spans="2:76" s="4" customFormat="1" ht="32.25" customHeight="1">
      <c r="B87" s="66"/>
      <c r="C87" s="78" t="s">
        <v>76</v>
      </c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229">
        <f>ROUND(AG88,0)</f>
        <v>0</v>
      </c>
      <c r="AH87" s="229"/>
      <c r="AI87" s="229"/>
      <c r="AJ87" s="229"/>
      <c r="AK87" s="229"/>
      <c r="AL87" s="229"/>
      <c r="AM87" s="229"/>
      <c r="AN87" s="230">
        <f>SUM(AG87,AT87)</f>
        <v>0</v>
      </c>
      <c r="AO87" s="230"/>
      <c r="AP87" s="230"/>
      <c r="AQ87" s="69"/>
      <c r="AS87" s="80">
        <f>ROUND(AS88,0)</f>
        <v>0</v>
      </c>
      <c r="AT87" s="81">
        <f>ROUND(SUM(AV87:AW87),0)</f>
        <v>0</v>
      </c>
      <c r="AU87" s="82">
        <f>ROUND(AU88,5)</f>
        <v>0</v>
      </c>
      <c r="AV87" s="81">
        <f>ROUND(AZ87*L31,0)</f>
        <v>0</v>
      </c>
      <c r="AW87" s="81">
        <f>ROUND(BA87*L32,0)</f>
        <v>0</v>
      </c>
      <c r="AX87" s="81">
        <f>ROUND(BB87*L31,0)</f>
        <v>0</v>
      </c>
      <c r="AY87" s="81">
        <f>ROUND(BC87*L32,0)</f>
        <v>0</v>
      </c>
      <c r="AZ87" s="81">
        <f>ROUND(AZ88,0)</f>
        <v>0</v>
      </c>
      <c r="BA87" s="81">
        <f>ROUND(BA88,0)</f>
        <v>0</v>
      </c>
      <c r="BB87" s="81">
        <f>ROUND(BB88,0)</f>
        <v>0</v>
      </c>
      <c r="BC87" s="81">
        <f>ROUND(BC88,0)</f>
        <v>0</v>
      </c>
      <c r="BD87" s="83">
        <f>ROUND(BD88,0)</f>
        <v>0</v>
      </c>
      <c r="BS87" s="84" t="s">
        <v>77</v>
      </c>
      <c r="BT87" s="84" t="s">
        <v>78</v>
      </c>
      <c r="BU87" s="85" t="s">
        <v>79</v>
      </c>
      <c r="BV87" s="84" t="s">
        <v>80</v>
      </c>
      <c r="BW87" s="84" t="s">
        <v>81</v>
      </c>
      <c r="BX87" s="84" t="s">
        <v>82</v>
      </c>
    </row>
    <row r="88" spans="1:76" s="5" customFormat="1" ht="27" customHeight="1">
      <c r="A88" s="276" t="s">
        <v>464</v>
      </c>
      <c r="B88" s="86"/>
      <c r="C88" s="87"/>
      <c r="D88" s="225" t="s">
        <v>83</v>
      </c>
      <c r="E88" s="224"/>
      <c r="F88" s="224"/>
      <c r="G88" s="224"/>
      <c r="H88" s="224"/>
      <c r="I88" s="88"/>
      <c r="J88" s="225" t="s">
        <v>84</v>
      </c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3">
        <f>'001 - Výměna podlahy šatn...'!M30</f>
        <v>0</v>
      </c>
      <c r="AH88" s="224"/>
      <c r="AI88" s="224"/>
      <c r="AJ88" s="224"/>
      <c r="AK88" s="224"/>
      <c r="AL88" s="224"/>
      <c r="AM88" s="224"/>
      <c r="AN88" s="223">
        <f>SUM(AG88,AT88)</f>
        <v>0</v>
      </c>
      <c r="AO88" s="224"/>
      <c r="AP88" s="224"/>
      <c r="AQ88" s="89"/>
      <c r="AS88" s="90">
        <f>'001 - Výměna podlahy šatn...'!M28</f>
        <v>0</v>
      </c>
      <c r="AT88" s="91">
        <f>ROUND(SUM(AV88:AW88),0)</f>
        <v>0</v>
      </c>
      <c r="AU88" s="92">
        <f>'001 - Výměna podlahy šatn...'!W130</f>
        <v>0</v>
      </c>
      <c r="AV88" s="91">
        <f>'001 - Výměna podlahy šatn...'!M32</f>
        <v>0</v>
      </c>
      <c r="AW88" s="91">
        <f>'001 - Výměna podlahy šatn...'!M33</f>
        <v>0</v>
      </c>
      <c r="AX88" s="91">
        <f>'001 - Výměna podlahy šatn...'!M34</f>
        <v>0</v>
      </c>
      <c r="AY88" s="91">
        <f>'001 - Výměna podlahy šatn...'!M35</f>
        <v>0</v>
      </c>
      <c r="AZ88" s="91">
        <f>'001 - Výměna podlahy šatn...'!H32</f>
        <v>0</v>
      </c>
      <c r="BA88" s="91">
        <f>'001 - Výměna podlahy šatn...'!H33</f>
        <v>0</v>
      </c>
      <c r="BB88" s="91">
        <f>'001 - Výměna podlahy šatn...'!H34</f>
        <v>0</v>
      </c>
      <c r="BC88" s="91">
        <f>'001 - Výměna podlahy šatn...'!H35</f>
        <v>0</v>
      </c>
      <c r="BD88" s="93">
        <f>'001 - Výměna podlahy šatn...'!H36</f>
        <v>0</v>
      </c>
      <c r="BT88" s="94" t="s">
        <v>23</v>
      </c>
      <c r="BV88" s="94" t="s">
        <v>80</v>
      </c>
      <c r="BW88" s="94" t="s">
        <v>85</v>
      </c>
      <c r="BX88" s="94" t="s">
        <v>81</v>
      </c>
    </row>
    <row r="89" spans="2:43" ht="12">
      <c r="B89" s="20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2"/>
    </row>
    <row r="90" spans="2:48" s="1" customFormat="1" ht="30" customHeight="1">
      <c r="B90" s="33"/>
      <c r="C90" s="78" t="s">
        <v>86</v>
      </c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230">
        <f>ROUND(SUM(AG91:AG94),0)</f>
        <v>0</v>
      </c>
      <c r="AH90" s="212"/>
      <c r="AI90" s="212"/>
      <c r="AJ90" s="212"/>
      <c r="AK90" s="212"/>
      <c r="AL90" s="212"/>
      <c r="AM90" s="212"/>
      <c r="AN90" s="230">
        <f>ROUND(SUM(AN91:AN94),0)</f>
        <v>0</v>
      </c>
      <c r="AO90" s="212"/>
      <c r="AP90" s="212"/>
      <c r="AQ90" s="35"/>
      <c r="AS90" s="74" t="s">
        <v>87</v>
      </c>
      <c r="AT90" s="75" t="s">
        <v>88</v>
      </c>
      <c r="AU90" s="75" t="s">
        <v>42</v>
      </c>
      <c r="AV90" s="76" t="s">
        <v>65</v>
      </c>
    </row>
    <row r="91" spans="2:89" s="1" customFormat="1" ht="19.5" customHeight="1">
      <c r="B91" s="33"/>
      <c r="C91" s="34"/>
      <c r="D91" s="95" t="s">
        <v>89</v>
      </c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226">
        <f>ROUND(AG87*AS91,0)</f>
        <v>0</v>
      </c>
      <c r="AH91" s="212"/>
      <c r="AI91" s="212"/>
      <c r="AJ91" s="212"/>
      <c r="AK91" s="212"/>
      <c r="AL91" s="212"/>
      <c r="AM91" s="212"/>
      <c r="AN91" s="227">
        <f>ROUND(AG91+AV91,0)</f>
        <v>0</v>
      </c>
      <c r="AO91" s="212"/>
      <c r="AP91" s="212"/>
      <c r="AQ91" s="35"/>
      <c r="AS91" s="96">
        <v>0</v>
      </c>
      <c r="AT91" s="97" t="s">
        <v>90</v>
      </c>
      <c r="AU91" s="97" t="s">
        <v>43</v>
      </c>
      <c r="AV91" s="98">
        <f>ROUND(IF(AU91="základní",AG91*L31,IF(AU91="snížená",AG91*L32,0)),0)</f>
        <v>0</v>
      </c>
      <c r="BV91" s="16" t="s">
        <v>91</v>
      </c>
      <c r="BY91" s="99">
        <f>IF(AU91="základní",AV91,0)</f>
        <v>0</v>
      </c>
      <c r="BZ91" s="99">
        <f>IF(AU91="snížená",AV91,0)</f>
        <v>0</v>
      </c>
      <c r="CA91" s="99">
        <v>0</v>
      </c>
      <c r="CB91" s="99">
        <v>0</v>
      </c>
      <c r="CC91" s="99">
        <v>0</v>
      </c>
      <c r="CD91" s="99">
        <f>IF(AU91="základní",AG91,0)</f>
        <v>0</v>
      </c>
      <c r="CE91" s="99">
        <f>IF(AU91="snížená",AG91,0)</f>
        <v>0</v>
      </c>
      <c r="CF91" s="99">
        <f>IF(AU91="zákl. přenesená",AG91,0)</f>
        <v>0</v>
      </c>
      <c r="CG91" s="99">
        <f>IF(AU91="sníž. přenesená",AG91,0)</f>
        <v>0</v>
      </c>
      <c r="CH91" s="99">
        <f>IF(AU91="nulová",AG91,0)</f>
        <v>0</v>
      </c>
      <c r="CI91" s="16">
        <f>IF(AU91="základní",1,IF(AU91="snížená",2,IF(AU91="zákl. přenesená",4,IF(AU91="sníž. přenesená",5,3))))</f>
        <v>1</v>
      </c>
      <c r="CJ91" s="16">
        <f>IF(AT91="stavební čast",1,IF(8891="investiční čast",2,3))</f>
        <v>1</v>
      </c>
      <c r="CK91" s="16" t="str">
        <f>IF(D91="Vyplň vlastní","","x")</f>
        <v>x</v>
      </c>
    </row>
    <row r="92" spans="2:89" s="1" customFormat="1" ht="19.5" customHeight="1">
      <c r="B92" s="33"/>
      <c r="C92" s="34"/>
      <c r="D92" s="228" t="s">
        <v>92</v>
      </c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34"/>
      <c r="AD92" s="34"/>
      <c r="AE92" s="34"/>
      <c r="AF92" s="34"/>
      <c r="AG92" s="226">
        <f>AG87*AS92</f>
        <v>0</v>
      </c>
      <c r="AH92" s="212"/>
      <c r="AI92" s="212"/>
      <c r="AJ92" s="212"/>
      <c r="AK92" s="212"/>
      <c r="AL92" s="212"/>
      <c r="AM92" s="212"/>
      <c r="AN92" s="227">
        <f>AG92+AV92</f>
        <v>0</v>
      </c>
      <c r="AO92" s="212"/>
      <c r="AP92" s="212"/>
      <c r="AQ92" s="35"/>
      <c r="AS92" s="100">
        <v>0</v>
      </c>
      <c r="AT92" s="101" t="s">
        <v>90</v>
      </c>
      <c r="AU92" s="101" t="s">
        <v>43</v>
      </c>
      <c r="AV92" s="102">
        <f>ROUND(IF(AU92="nulová",0,IF(OR(AU92="základní",AU92="zákl. přenesená"),AG92*L31,AG92*L32)),0)</f>
        <v>0</v>
      </c>
      <c r="BV92" s="16" t="s">
        <v>93</v>
      </c>
      <c r="BY92" s="99">
        <f>IF(AU92="základní",AV92,0)</f>
        <v>0</v>
      </c>
      <c r="BZ92" s="99">
        <f>IF(AU92="snížená",AV92,0)</f>
        <v>0</v>
      </c>
      <c r="CA92" s="99">
        <f>IF(AU92="zákl. přenesená",AV92,0)</f>
        <v>0</v>
      </c>
      <c r="CB92" s="99">
        <f>IF(AU92="sníž. přenesená",AV92,0)</f>
        <v>0</v>
      </c>
      <c r="CC92" s="99">
        <f>IF(AU92="nulová",AV92,0)</f>
        <v>0</v>
      </c>
      <c r="CD92" s="99">
        <f>IF(AU92="základní",AG92,0)</f>
        <v>0</v>
      </c>
      <c r="CE92" s="99">
        <f>IF(AU92="snížená",AG92,0)</f>
        <v>0</v>
      </c>
      <c r="CF92" s="99">
        <f>IF(AU92="zákl. přenesená",AG92,0)</f>
        <v>0</v>
      </c>
      <c r="CG92" s="99">
        <f>IF(AU92="sníž. přenesená",AG92,0)</f>
        <v>0</v>
      </c>
      <c r="CH92" s="99">
        <f>IF(AU92="nulová",AG92,0)</f>
        <v>0</v>
      </c>
      <c r="CI92" s="16">
        <f>IF(AU92="základní",1,IF(AU92="snížená",2,IF(AU92="zákl. přenesená",4,IF(AU92="sníž. přenesená",5,3))))</f>
        <v>1</v>
      </c>
      <c r="CJ92" s="16">
        <f>IF(AT92="stavební čast",1,IF(8892="investiční čast",2,3))</f>
        <v>1</v>
      </c>
      <c r="CK92" s="16">
        <f>IF(D92="Vyplň vlastní","","x")</f>
      </c>
    </row>
    <row r="93" spans="2:89" s="1" customFormat="1" ht="19.5" customHeight="1">
      <c r="B93" s="33"/>
      <c r="C93" s="34"/>
      <c r="D93" s="228" t="s">
        <v>92</v>
      </c>
      <c r="E93" s="212"/>
      <c r="F93" s="212"/>
      <c r="G93" s="212"/>
      <c r="H93" s="212"/>
      <c r="I93" s="212"/>
      <c r="J93" s="212"/>
      <c r="K93" s="212"/>
      <c r="L93" s="212"/>
      <c r="M93" s="212"/>
      <c r="N93" s="212"/>
      <c r="O93" s="212"/>
      <c r="P93" s="212"/>
      <c r="Q93" s="212"/>
      <c r="R93" s="212"/>
      <c r="S93" s="212"/>
      <c r="T93" s="212"/>
      <c r="U93" s="212"/>
      <c r="V93" s="212"/>
      <c r="W93" s="212"/>
      <c r="X93" s="212"/>
      <c r="Y93" s="212"/>
      <c r="Z93" s="212"/>
      <c r="AA93" s="212"/>
      <c r="AB93" s="212"/>
      <c r="AC93" s="34"/>
      <c r="AD93" s="34"/>
      <c r="AE93" s="34"/>
      <c r="AF93" s="34"/>
      <c r="AG93" s="226">
        <f>AG87*AS93</f>
        <v>0</v>
      </c>
      <c r="AH93" s="212"/>
      <c r="AI93" s="212"/>
      <c r="AJ93" s="212"/>
      <c r="AK93" s="212"/>
      <c r="AL93" s="212"/>
      <c r="AM93" s="212"/>
      <c r="AN93" s="227">
        <f>AG93+AV93</f>
        <v>0</v>
      </c>
      <c r="AO93" s="212"/>
      <c r="AP93" s="212"/>
      <c r="AQ93" s="35"/>
      <c r="AS93" s="100">
        <v>0</v>
      </c>
      <c r="AT93" s="101" t="s">
        <v>90</v>
      </c>
      <c r="AU93" s="101" t="s">
        <v>43</v>
      </c>
      <c r="AV93" s="102">
        <f>ROUND(IF(AU93="nulová",0,IF(OR(AU93="základní",AU93="zákl. přenesená"),AG93*L31,AG93*L32)),0)</f>
        <v>0</v>
      </c>
      <c r="BV93" s="16" t="s">
        <v>93</v>
      </c>
      <c r="BY93" s="99">
        <f>IF(AU93="základní",AV93,0)</f>
        <v>0</v>
      </c>
      <c r="BZ93" s="99">
        <f>IF(AU93="snížená",AV93,0)</f>
        <v>0</v>
      </c>
      <c r="CA93" s="99">
        <f>IF(AU93="zákl. přenesená",AV93,0)</f>
        <v>0</v>
      </c>
      <c r="CB93" s="99">
        <f>IF(AU93="sníž. přenesená",AV93,0)</f>
        <v>0</v>
      </c>
      <c r="CC93" s="99">
        <f>IF(AU93="nulová",AV93,0)</f>
        <v>0</v>
      </c>
      <c r="CD93" s="99">
        <f>IF(AU93="základní",AG93,0)</f>
        <v>0</v>
      </c>
      <c r="CE93" s="99">
        <f>IF(AU93="snížená",AG93,0)</f>
        <v>0</v>
      </c>
      <c r="CF93" s="99">
        <f>IF(AU93="zákl. přenesená",AG93,0)</f>
        <v>0</v>
      </c>
      <c r="CG93" s="99">
        <f>IF(AU93="sníž. přenesená",AG93,0)</f>
        <v>0</v>
      </c>
      <c r="CH93" s="99">
        <f>IF(AU93="nulová",AG93,0)</f>
        <v>0</v>
      </c>
      <c r="CI93" s="16">
        <f>IF(AU93="základní",1,IF(AU93="snížená",2,IF(AU93="zákl. přenesená",4,IF(AU93="sníž. přenesená",5,3))))</f>
        <v>1</v>
      </c>
      <c r="CJ93" s="16">
        <f>IF(AT93="stavební čast",1,IF(8893="investiční čast",2,3))</f>
        <v>1</v>
      </c>
      <c r="CK93" s="16">
        <f>IF(D93="Vyplň vlastní","","x")</f>
      </c>
    </row>
    <row r="94" spans="2:89" s="1" customFormat="1" ht="19.5" customHeight="1">
      <c r="B94" s="33"/>
      <c r="C94" s="34"/>
      <c r="D94" s="228" t="s">
        <v>92</v>
      </c>
      <c r="E94" s="212"/>
      <c r="F94" s="212"/>
      <c r="G94" s="212"/>
      <c r="H94" s="212"/>
      <c r="I94" s="212"/>
      <c r="J94" s="212"/>
      <c r="K94" s="212"/>
      <c r="L94" s="212"/>
      <c r="M94" s="212"/>
      <c r="N94" s="212"/>
      <c r="O94" s="212"/>
      <c r="P94" s="212"/>
      <c r="Q94" s="212"/>
      <c r="R94" s="212"/>
      <c r="S94" s="212"/>
      <c r="T94" s="212"/>
      <c r="U94" s="212"/>
      <c r="V94" s="212"/>
      <c r="W94" s="212"/>
      <c r="X94" s="212"/>
      <c r="Y94" s="212"/>
      <c r="Z94" s="212"/>
      <c r="AA94" s="212"/>
      <c r="AB94" s="212"/>
      <c r="AC94" s="34"/>
      <c r="AD94" s="34"/>
      <c r="AE94" s="34"/>
      <c r="AF94" s="34"/>
      <c r="AG94" s="226">
        <f>AG87*AS94</f>
        <v>0</v>
      </c>
      <c r="AH94" s="212"/>
      <c r="AI94" s="212"/>
      <c r="AJ94" s="212"/>
      <c r="AK94" s="212"/>
      <c r="AL94" s="212"/>
      <c r="AM94" s="212"/>
      <c r="AN94" s="227">
        <f>AG94+AV94</f>
        <v>0</v>
      </c>
      <c r="AO94" s="212"/>
      <c r="AP94" s="212"/>
      <c r="AQ94" s="35"/>
      <c r="AS94" s="103">
        <v>0</v>
      </c>
      <c r="AT94" s="104" t="s">
        <v>90</v>
      </c>
      <c r="AU94" s="104" t="s">
        <v>43</v>
      </c>
      <c r="AV94" s="105">
        <f>ROUND(IF(AU94="nulová",0,IF(OR(AU94="základní",AU94="zákl. přenesená"),AG94*L31,AG94*L32)),0)</f>
        <v>0</v>
      </c>
      <c r="BV94" s="16" t="s">
        <v>93</v>
      </c>
      <c r="BY94" s="99">
        <f>IF(AU94="základní",AV94,0)</f>
        <v>0</v>
      </c>
      <c r="BZ94" s="99">
        <f>IF(AU94="snížená",AV94,0)</f>
        <v>0</v>
      </c>
      <c r="CA94" s="99">
        <f>IF(AU94="zákl. přenesená",AV94,0)</f>
        <v>0</v>
      </c>
      <c r="CB94" s="99">
        <f>IF(AU94="sníž. přenesená",AV94,0)</f>
        <v>0</v>
      </c>
      <c r="CC94" s="99">
        <f>IF(AU94="nulová",AV94,0)</f>
        <v>0</v>
      </c>
      <c r="CD94" s="99">
        <f>IF(AU94="základní",AG94,0)</f>
        <v>0</v>
      </c>
      <c r="CE94" s="99">
        <f>IF(AU94="snížená",AG94,0)</f>
        <v>0</v>
      </c>
      <c r="CF94" s="99">
        <f>IF(AU94="zákl. přenesená",AG94,0)</f>
        <v>0</v>
      </c>
      <c r="CG94" s="99">
        <f>IF(AU94="sníž. přenesená",AG94,0)</f>
        <v>0</v>
      </c>
      <c r="CH94" s="99">
        <f>IF(AU94="nulová",AG94,0)</f>
        <v>0</v>
      </c>
      <c r="CI94" s="16">
        <f>IF(AU94="základní",1,IF(AU94="snížená",2,IF(AU94="zákl. přenesená",4,IF(AU94="sníž. přenesená",5,3))))</f>
        <v>1</v>
      </c>
      <c r="CJ94" s="16">
        <f>IF(AT94="stavební čast",1,IF(8894="investiční čast",2,3))</f>
        <v>1</v>
      </c>
      <c r="CK94" s="16">
        <f>IF(D94="Vyplň vlastní","","x")</f>
      </c>
    </row>
    <row r="95" spans="2:43" s="1" customFormat="1" ht="10.5" customHeight="1"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5"/>
    </row>
    <row r="96" spans="2:43" s="1" customFormat="1" ht="30" customHeight="1">
      <c r="B96" s="33"/>
      <c r="C96" s="106" t="s">
        <v>94</v>
      </c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231">
        <f>ROUND(AG87+AG90,0)</f>
        <v>0</v>
      </c>
      <c r="AH96" s="231"/>
      <c r="AI96" s="231"/>
      <c r="AJ96" s="231"/>
      <c r="AK96" s="231"/>
      <c r="AL96" s="231"/>
      <c r="AM96" s="231"/>
      <c r="AN96" s="231">
        <f>AN87+AN90</f>
        <v>0</v>
      </c>
      <c r="AO96" s="231"/>
      <c r="AP96" s="231"/>
      <c r="AQ96" s="35"/>
    </row>
    <row r="97" spans="2:43" s="1" customFormat="1" ht="6.75" customHeight="1">
      <c r="B97" s="57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9"/>
    </row>
  </sheetData>
  <sheetProtection password="CC35" sheet="1" objects="1" scenarios="1" formatColumns="0" formatRows="0" sort="0" autoFilter="0"/>
  <mergeCells count="58">
    <mergeCell ref="AG96:AM96"/>
    <mergeCell ref="AN96:AP96"/>
    <mergeCell ref="AR2:BE2"/>
    <mergeCell ref="D94:AB94"/>
    <mergeCell ref="AG94:AM94"/>
    <mergeCell ref="AN94:AP94"/>
    <mergeCell ref="AG87:AM87"/>
    <mergeCell ref="AN87:AP87"/>
    <mergeCell ref="AG90:AM90"/>
    <mergeCell ref="AN90:AP90"/>
    <mergeCell ref="D92:AB92"/>
    <mergeCell ref="AG92:AM92"/>
    <mergeCell ref="AN92:AP92"/>
    <mergeCell ref="D93:AB93"/>
    <mergeCell ref="AG93:AM93"/>
    <mergeCell ref="AN93:AP93"/>
    <mergeCell ref="AN88:AP88"/>
    <mergeCell ref="AG88:AM88"/>
    <mergeCell ref="D88:H88"/>
    <mergeCell ref="J88:AF88"/>
    <mergeCell ref="AG91:AM91"/>
    <mergeCell ref="AN91:AP91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L31:O31"/>
    <mergeCell ref="W31:AE31"/>
    <mergeCell ref="AK31:AO31"/>
    <mergeCell ref="L32:O32"/>
    <mergeCell ref="W32:AE32"/>
    <mergeCell ref="AK32:AO32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95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001 - Výměna podlahy šatn...'!C2" tooltip="001 - Výměna podlahy šatn...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8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32" max="43" width="9.33203125" style="0" customWidth="1"/>
    <col min="44" max="64" width="9.33203125" style="0" hidden="1" customWidth="1"/>
  </cols>
  <sheetData>
    <row r="1" spans="1:66" ht="21.75" customHeight="1">
      <c r="A1" s="281"/>
      <c r="B1" s="278"/>
      <c r="C1" s="278"/>
      <c r="D1" s="279" t="s">
        <v>1</v>
      </c>
      <c r="E1" s="278"/>
      <c r="F1" s="280" t="s">
        <v>465</v>
      </c>
      <c r="G1" s="280"/>
      <c r="H1" s="282" t="s">
        <v>466</v>
      </c>
      <c r="I1" s="282"/>
      <c r="J1" s="282"/>
      <c r="K1" s="282"/>
      <c r="L1" s="280" t="s">
        <v>467</v>
      </c>
      <c r="M1" s="278"/>
      <c r="N1" s="278"/>
      <c r="O1" s="279" t="s">
        <v>95</v>
      </c>
      <c r="P1" s="278"/>
      <c r="Q1" s="278"/>
      <c r="R1" s="278"/>
      <c r="S1" s="280" t="s">
        <v>468</v>
      </c>
      <c r="T1" s="280"/>
      <c r="U1" s="281"/>
      <c r="V1" s="28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75" customHeight="1">
      <c r="C2" s="191" t="s">
        <v>5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S2" s="232" t="s">
        <v>6</v>
      </c>
      <c r="T2" s="192"/>
      <c r="U2" s="192"/>
      <c r="V2" s="192"/>
      <c r="W2" s="192"/>
      <c r="X2" s="192"/>
      <c r="Y2" s="192"/>
      <c r="Z2" s="192"/>
      <c r="AA2" s="192"/>
      <c r="AB2" s="192"/>
      <c r="AC2" s="192"/>
      <c r="AT2" s="16" t="s">
        <v>85</v>
      </c>
    </row>
    <row r="3" spans="2:46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96</v>
      </c>
    </row>
    <row r="4" spans="2:46" ht="36.75" customHeight="1">
      <c r="B4" s="20"/>
      <c r="C4" s="193" t="s">
        <v>97</v>
      </c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22"/>
      <c r="T4" s="23" t="s">
        <v>11</v>
      </c>
      <c r="AT4" s="16" t="s">
        <v>4</v>
      </c>
    </row>
    <row r="5" spans="2:18" ht="6.7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spans="2:18" ht="24.75" customHeight="1">
      <c r="B6" s="20"/>
      <c r="C6" s="21"/>
      <c r="D6" s="28" t="s">
        <v>17</v>
      </c>
      <c r="E6" s="21"/>
      <c r="F6" s="233" t="str">
        <f>'Rekapitulace stavby'!K6</f>
        <v>ZŠ TGM Studénka, ul. 2. května 500</v>
      </c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21"/>
      <c r="R6" s="22"/>
    </row>
    <row r="7" spans="2:18" s="1" customFormat="1" ht="32.25" customHeight="1">
      <c r="B7" s="33"/>
      <c r="C7" s="34"/>
      <c r="D7" s="27" t="s">
        <v>98</v>
      </c>
      <c r="E7" s="34"/>
      <c r="F7" s="199" t="s">
        <v>99</v>
      </c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34"/>
      <c r="R7" s="35"/>
    </row>
    <row r="8" spans="2:18" s="1" customFormat="1" ht="14.25" customHeight="1">
      <c r="B8" s="33"/>
      <c r="C8" s="34"/>
      <c r="D8" s="28" t="s">
        <v>20</v>
      </c>
      <c r="E8" s="34"/>
      <c r="F8" s="26" t="s">
        <v>21</v>
      </c>
      <c r="G8" s="34"/>
      <c r="H8" s="34"/>
      <c r="I8" s="34"/>
      <c r="J8" s="34"/>
      <c r="K8" s="34"/>
      <c r="L8" s="34"/>
      <c r="M8" s="28" t="s">
        <v>22</v>
      </c>
      <c r="N8" s="34"/>
      <c r="O8" s="26" t="s">
        <v>21</v>
      </c>
      <c r="P8" s="34"/>
      <c r="Q8" s="34"/>
      <c r="R8" s="35"/>
    </row>
    <row r="9" spans="2:18" s="1" customFormat="1" ht="14.25" customHeight="1">
      <c r="B9" s="33"/>
      <c r="C9" s="34"/>
      <c r="D9" s="28" t="s">
        <v>24</v>
      </c>
      <c r="E9" s="34"/>
      <c r="F9" s="26" t="s">
        <v>25</v>
      </c>
      <c r="G9" s="34"/>
      <c r="H9" s="34"/>
      <c r="I9" s="34"/>
      <c r="J9" s="34"/>
      <c r="K9" s="34"/>
      <c r="L9" s="34"/>
      <c r="M9" s="28" t="s">
        <v>26</v>
      </c>
      <c r="N9" s="34"/>
      <c r="O9" s="234" t="str">
        <f>'Rekapitulace stavby'!AN8</f>
        <v>16. 3. 2017</v>
      </c>
      <c r="P9" s="212"/>
      <c r="Q9" s="34"/>
      <c r="R9" s="35"/>
    </row>
    <row r="10" spans="2:18" s="1" customFormat="1" ht="10.5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2:18" s="1" customFormat="1" ht="14.25" customHeight="1">
      <c r="B11" s="33"/>
      <c r="C11" s="34"/>
      <c r="D11" s="28" t="s">
        <v>30</v>
      </c>
      <c r="E11" s="34"/>
      <c r="F11" s="34"/>
      <c r="G11" s="34"/>
      <c r="H11" s="34"/>
      <c r="I11" s="34"/>
      <c r="J11" s="34"/>
      <c r="K11" s="34"/>
      <c r="L11" s="34"/>
      <c r="M11" s="28" t="s">
        <v>31</v>
      </c>
      <c r="N11" s="34"/>
      <c r="O11" s="198">
        <f>IF('Rekapitulace stavby'!AN10="","",'Rekapitulace stavby'!AN10)</f>
      </c>
      <c r="P11" s="212"/>
      <c r="Q11" s="34"/>
      <c r="R11" s="35"/>
    </row>
    <row r="12" spans="2:18" s="1" customFormat="1" ht="18" customHeight="1">
      <c r="B12" s="33"/>
      <c r="C12" s="34"/>
      <c r="D12" s="34"/>
      <c r="E12" s="26" t="str">
        <f>IF('Rekapitulace stavby'!E11="","",'Rekapitulace stavby'!E11)</f>
        <v> </v>
      </c>
      <c r="F12" s="34"/>
      <c r="G12" s="34"/>
      <c r="H12" s="34"/>
      <c r="I12" s="34"/>
      <c r="J12" s="34"/>
      <c r="K12" s="34"/>
      <c r="L12" s="34"/>
      <c r="M12" s="28" t="s">
        <v>32</v>
      </c>
      <c r="N12" s="34"/>
      <c r="O12" s="198">
        <f>IF('Rekapitulace stavby'!AN11="","",'Rekapitulace stavby'!AN11)</f>
      </c>
      <c r="P12" s="212"/>
      <c r="Q12" s="34"/>
      <c r="R12" s="35"/>
    </row>
    <row r="13" spans="2:18" s="1" customFormat="1" ht="6.7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2:18" s="1" customFormat="1" ht="14.25" customHeight="1">
      <c r="B14" s="33"/>
      <c r="C14" s="34"/>
      <c r="D14" s="28" t="s">
        <v>33</v>
      </c>
      <c r="E14" s="34"/>
      <c r="F14" s="34"/>
      <c r="G14" s="34"/>
      <c r="H14" s="34"/>
      <c r="I14" s="34"/>
      <c r="J14" s="34"/>
      <c r="K14" s="34"/>
      <c r="L14" s="34"/>
      <c r="M14" s="28" t="s">
        <v>31</v>
      </c>
      <c r="N14" s="34"/>
      <c r="O14" s="235" t="str">
        <f>IF('Rekapitulace stavby'!AN13="","",'Rekapitulace stavby'!AN13)</f>
        <v>Vyplň údaj</v>
      </c>
      <c r="P14" s="212"/>
      <c r="Q14" s="34"/>
      <c r="R14" s="35"/>
    </row>
    <row r="15" spans="2:18" s="1" customFormat="1" ht="18" customHeight="1">
      <c r="B15" s="33"/>
      <c r="C15" s="34"/>
      <c r="D15" s="34"/>
      <c r="E15" s="235" t="str">
        <f>IF('Rekapitulace stavby'!E14="","",'Rekapitulace stavby'!E14)</f>
        <v>Vyplň údaj</v>
      </c>
      <c r="F15" s="212"/>
      <c r="G15" s="212"/>
      <c r="H15" s="212"/>
      <c r="I15" s="212"/>
      <c r="J15" s="212"/>
      <c r="K15" s="212"/>
      <c r="L15" s="212"/>
      <c r="M15" s="28" t="s">
        <v>32</v>
      </c>
      <c r="N15" s="34"/>
      <c r="O15" s="235" t="str">
        <f>IF('Rekapitulace stavby'!AN14="","",'Rekapitulace stavby'!AN14)</f>
        <v>Vyplň údaj</v>
      </c>
      <c r="P15" s="212"/>
      <c r="Q15" s="34"/>
      <c r="R15" s="35"/>
    </row>
    <row r="16" spans="2:18" s="1" customFormat="1" ht="6.75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1" customFormat="1" ht="14.25" customHeight="1">
      <c r="B17" s="33"/>
      <c r="C17" s="34"/>
      <c r="D17" s="28" t="s">
        <v>35</v>
      </c>
      <c r="E17" s="34"/>
      <c r="F17" s="34"/>
      <c r="G17" s="34"/>
      <c r="H17" s="34"/>
      <c r="I17" s="34"/>
      <c r="J17" s="34"/>
      <c r="K17" s="34"/>
      <c r="L17" s="34"/>
      <c r="M17" s="28" t="s">
        <v>31</v>
      </c>
      <c r="N17" s="34"/>
      <c r="O17" s="198">
        <f>IF('Rekapitulace stavby'!AN16="","",'Rekapitulace stavby'!AN16)</f>
      </c>
      <c r="P17" s="212"/>
      <c r="Q17" s="34"/>
      <c r="R17" s="35"/>
    </row>
    <row r="18" spans="2:18" s="1" customFormat="1" ht="18" customHeight="1">
      <c r="B18" s="33"/>
      <c r="C18" s="34"/>
      <c r="D18" s="34"/>
      <c r="E18" s="26" t="str">
        <f>IF('Rekapitulace stavby'!E17="","",'Rekapitulace stavby'!E17)</f>
        <v> </v>
      </c>
      <c r="F18" s="34"/>
      <c r="G18" s="34"/>
      <c r="H18" s="34"/>
      <c r="I18" s="34"/>
      <c r="J18" s="34"/>
      <c r="K18" s="34"/>
      <c r="L18" s="34"/>
      <c r="M18" s="28" t="s">
        <v>32</v>
      </c>
      <c r="N18" s="34"/>
      <c r="O18" s="198">
        <f>IF('Rekapitulace stavby'!AN17="","",'Rekapitulace stavby'!AN17)</f>
      </c>
      <c r="P18" s="212"/>
      <c r="Q18" s="34"/>
      <c r="R18" s="35"/>
    </row>
    <row r="19" spans="2:18" s="1" customFormat="1" ht="6.7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1" customFormat="1" ht="14.25" customHeight="1">
      <c r="B20" s="33"/>
      <c r="C20" s="34"/>
      <c r="D20" s="28" t="s">
        <v>37</v>
      </c>
      <c r="E20" s="34"/>
      <c r="F20" s="34"/>
      <c r="G20" s="34"/>
      <c r="H20" s="34"/>
      <c r="I20" s="34"/>
      <c r="J20" s="34"/>
      <c r="K20" s="34"/>
      <c r="L20" s="34"/>
      <c r="M20" s="28" t="s">
        <v>31</v>
      </c>
      <c r="N20" s="34"/>
      <c r="O20" s="198">
        <f>IF('Rekapitulace stavby'!AN19="","",'Rekapitulace stavby'!AN19)</f>
      </c>
      <c r="P20" s="212"/>
      <c r="Q20" s="34"/>
      <c r="R20" s="35"/>
    </row>
    <row r="21" spans="2:18" s="1" customFormat="1" ht="18" customHeight="1">
      <c r="B21" s="33"/>
      <c r="C21" s="34"/>
      <c r="D21" s="34"/>
      <c r="E21" s="26" t="str">
        <f>IF('Rekapitulace stavby'!E20="","",'Rekapitulace stavby'!E20)</f>
        <v> </v>
      </c>
      <c r="F21" s="34"/>
      <c r="G21" s="34"/>
      <c r="H21" s="34"/>
      <c r="I21" s="34"/>
      <c r="J21" s="34"/>
      <c r="K21" s="34"/>
      <c r="L21" s="34"/>
      <c r="M21" s="28" t="s">
        <v>32</v>
      </c>
      <c r="N21" s="34"/>
      <c r="O21" s="198">
        <f>IF('Rekapitulace stavby'!AN20="","",'Rekapitulace stavby'!AN20)</f>
      </c>
      <c r="P21" s="212"/>
      <c r="Q21" s="34"/>
      <c r="R21" s="35"/>
    </row>
    <row r="22" spans="2:18" s="1" customFormat="1" ht="6.7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4.25" customHeight="1">
      <c r="B23" s="33"/>
      <c r="C23" s="34"/>
      <c r="D23" s="28" t="s">
        <v>38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22.5" customHeight="1">
      <c r="B24" s="33"/>
      <c r="C24" s="34"/>
      <c r="D24" s="34"/>
      <c r="E24" s="201" t="s">
        <v>21</v>
      </c>
      <c r="F24" s="212"/>
      <c r="G24" s="212"/>
      <c r="H24" s="212"/>
      <c r="I24" s="212"/>
      <c r="J24" s="212"/>
      <c r="K24" s="212"/>
      <c r="L24" s="212"/>
      <c r="M24" s="34"/>
      <c r="N24" s="34"/>
      <c r="O24" s="34"/>
      <c r="P24" s="34"/>
      <c r="Q24" s="34"/>
      <c r="R24" s="35"/>
    </row>
    <row r="25" spans="2:18" s="1" customFormat="1" ht="6.7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1" customFormat="1" ht="6.75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25" customHeight="1">
      <c r="B27" s="33"/>
      <c r="C27" s="34"/>
      <c r="D27" s="108" t="s">
        <v>100</v>
      </c>
      <c r="E27" s="34"/>
      <c r="F27" s="34"/>
      <c r="G27" s="34"/>
      <c r="H27" s="34"/>
      <c r="I27" s="34"/>
      <c r="J27" s="34"/>
      <c r="K27" s="34"/>
      <c r="L27" s="34"/>
      <c r="M27" s="202">
        <f>N88</f>
        <v>0</v>
      </c>
      <c r="N27" s="212"/>
      <c r="O27" s="212"/>
      <c r="P27" s="212"/>
      <c r="Q27" s="34"/>
      <c r="R27" s="35"/>
    </row>
    <row r="28" spans="2:18" s="1" customFormat="1" ht="14.25" customHeight="1">
      <c r="B28" s="33"/>
      <c r="C28" s="34"/>
      <c r="D28" s="32" t="s">
        <v>89</v>
      </c>
      <c r="E28" s="34"/>
      <c r="F28" s="34"/>
      <c r="G28" s="34"/>
      <c r="H28" s="34"/>
      <c r="I28" s="34"/>
      <c r="J28" s="34"/>
      <c r="K28" s="34"/>
      <c r="L28" s="34"/>
      <c r="M28" s="202">
        <f>N105</f>
        <v>0</v>
      </c>
      <c r="N28" s="212"/>
      <c r="O28" s="212"/>
      <c r="P28" s="212"/>
      <c r="Q28" s="34"/>
      <c r="R28" s="35"/>
    </row>
    <row r="29" spans="2:18" s="1" customFormat="1" ht="6.7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1" customFormat="1" ht="24.75" customHeight="1">
      <c r="B30" s="33"/>
      <c r="C30" s="34"/>
      <c r="D30" s="109" t="s">
        <v>41</v>
      </c>
      <c r="E30" s="34"/>
      <c r="F30" s="34"/>
      <c r="G30" s="34"/>
      <c r="H30" s="34"/>
      <c r="I30" s="34"/>
      <c r="J30" s="34"/>
      <c r="K30" s="34"/>
      <c r="L30" s="34"/>
      <c r="M30" s="236">
        <f>ROUND(M27+M28,0)</f>
        <v>0</v>
      </c>
      <c r="N30" s="212"/>
      <c r="O30" s="212"/>
      <c r="P30" s="212"/>
      <c r="Q30" s="34"/>
      <c r="R30" s="35"/>
    </row>
    <row r="31" spans="2:18" s="1" customFormat="1" ht="6.75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25" customHeight="1">
      <c r="B32" s="33"/>
      <c r="C32" s="34"/>
      <c r="D32" s="40" t="s">
        <v>42</v>
      </c>
      <c r="E32" s="40" t="s">
        <v>43</v>
      </c>
      <c r="F32" s="41">
        <v>0.21</v>
      </c>
      <c r="G32" s="110" t="s">
        <v>44</v>
      </c>
      <c r="H32" s="237">
        <f>(SUM(BE105:BE112)+SUM(BE130:BE278))</f>
        <v>0</v>
      </c>
      <c r="I32" s="212"/>
      <c r="J32" s="212"/>
      <c r="K32" s="34"/>
      <c r="L32" s="34"/>
      <c r="M32" s="237">
        <f>ROUND((SUM(BE105:BE112)+SUM(BE130:BE278)),0)*F32</f>
        <v>0</v>
      </c>
      <c r="N32" s="212"/>
      <c r="O32" s="212"/>
      <c r="P32" s="212"/>
      <c r="Q32" s="34"/>
      <c r="R32" s="35"/>
    </row>
    <row r="33" spans="2:18" s="1" customFormat="1" ht="14.25" customHeight="1">
      <c r="B33" s="33"/>
      <c r="C33" s="34"/>
      <c r="D33" s="34"/>
      <c r="E33" s="40" t="s">
        <v>45</v>
      </c>
      <c r="F33" s="41">
        <v>0.15</v>
      </c>
      <c r="G33" s="110" t="s">
        <v>44</v>
      </c>
      <c r="H33" s="237">
        <f>(SUM(BF105:BF112)+SUM(BF130:BF278))</f>
        <v>0</v>
      </c>
      <c r="I33" s="212"/>
      <c r="J33" s="212"/>
      <c r="K33" s="34"/>
      <c r="L33" s="34"/>
      <c r="M33" s="237">
        <f>ROUND((SUM(BF105:BF112)+SUM(BF130:BF278)),0)*F33</f>
        <v>0</v>
      </c>
      <c r="N33" s="212"/>
      <c r="O33" s="212"/>
      <c r="P33" s="212"/>
      <c r="Q33" s="34"/>
      <c r="R33" s="35"/>
    </row>
    <row r="34" spans="2:18" s="1" customFormat="1" ht="14.25" customHeight="1" hidden="1">
      <c r="B34" s="33"/>
      <c r="C34" s="34"/>
      <c r="D34" s="34"/>
      <c r="E34" s="40" t="s">
        <v>46</v>
      </c>
      <c r="F34" s="41">
        <v>0.21</v>
      </c>
      <c r="G34" s="110" t="s">
        <v>44</v>
      </c>
      <c r="H34" s="237">
        <f>(SUM(BG105:BG112)+SUM(BG130:BG278))</f>
        <v>0</v>
      </c>
      <c r="I34" s="212"/>
      <c r="J34" s="212"/>
      <c r="K34" s="34"/>
      <c r="L34" s="34"/>
      <c r="M34" s="237">
        <v>0</v>
      </c>
      <c r="N34" s="212"/>
      <c r="O34" s="212"/>
      <c r="P34" s="212"/>
      <c r="Q34" s="34"/>
      <c r="R34" s="35"/>
    </row>
    <row r="35" spans="2:18" s="1" customFormat="1" ht="14.25" customHeight="1" hidden="1">
      <c r="B35" s="33"/>
      <c r="C35" s="34"/>
      <c r="D35" s="34"/>
      <c r="E35" s="40" t="s">
        <v>47</v>
      </c>
      <c r="F35" s="41">
        <v>0.15</v>
      </c>
      <c r="G35" s="110" t="s">
        <v>44</v>
      </c>
      <c r="H35" s="237">
        <f>(SUM(BH105:BH112)+SUM(BH130:BH278))</f>
        <v>0</v>
      </c>
      <c r="I35" s="212"/>
      <c r="J35" s="212"/>
      <c r="K35" s="34"/>
      <c r="L35" s="34"/>
      <c r="M35" s="237">
        <v>0</v>
      </c>
      <c r="N35" s="212"/>
      <c r="O35" s="212"/>
      <c r="P35" s="212"/>
      <c r="Q35" s="34"/>
      <c r="R35" s="35"/>
    </row>
    <row r="36" spans="2:18" s="1" customFormat="1" ht="14.25" customHeight="1" hidden="1">
      <c r="B36" s="33"/>
      <c r="C36" s="34"/>
      <c r="D36" s="34"/>
      <c r="E36" s="40" t="s">
        <v>48</v>
      </c>
      <c r="F36" s="41">
        <v>0</v>
      </c>
      <c r="G36" s="110" t="s">
        <v>44</v>
      </c>
      <c r="H36" s="237">
        <f>(SUM(BI105:BI112)+SUM(BI130:BI278))</f>
        <v>0</v>
      </c>
      <c r="I36" s="212"/>
      <c r="J36" s="212"/>
      <c r="K36" s="34"/>
      <c r="L36" s="34"/>
      <c r="M36" s="237">
        <v>0</v>
      </c>
      <c r="N36" s="212"/>
      <c r="O36" s="212"/>
      <c r="P36" s="212"/>
      <c r="Q36" s="34"/>
      <c r="R36" s="35"/>
    </row>
    <row r="37" spans="2:18" s="1" customFormat="1" ht="6.7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4.75" customHeight="1">
      <c r="B38" s="33"/>
      <c r="C38" s="107"/>
      <c r="D38" s="111" t="s">
        <v>49</v>
      </c>
      <c r="E38" s="73"/>
      <c r="F38" s="73"/>
      <c r="G38" s="112" t="s">
        <v>50</v>
      </c>
      <c r="H38" s="113" t="s">
        <v>51</v>
      </c>
      <c r="I38" s="73"/>
      <c r="J38" s="73"/>
      <c r="K38" s="73"/>
      <c r="L38" s="238">
        <f>SUM(M30:M36)</f>
        <v>0</v>
      </c>
      <c r="M38" s="220"/>
      <c r="N38" s="220"/>
      <c r="O38" s="220"/>
      <c r="P38" s="222"/>
      <c r="Q38" s="107"/>
      <c r="R38" s="35"/>
    </row>
    <row r="39" spans="2:18" s="1" customFormat="1" ht="14.2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2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 ht="12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</row>
    <row r="42" spans="2:18" ht="12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/>
    </row>
    <row r="43" spans="2:18" ht="12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</row>
    <row r="44" spans="2:18" ht="12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2:18" ht="12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</row>
    <row r="46" spans="2:18" ht="12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spans="2:18" ht="12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</row>
    <row r="48" spans="2:18" ht="12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spans="2:18" ht="12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spans="2:18" s="1" customFormat="1" ht="14.25">
      <c r="B50" s="33"/>
      <c r="C50" s="34"/>
      <c r="D50" s="48" t="s">
        <v>52</v>
      </c>
      <c r="E50" s="49"/>
      <c r="F50" s="49"/>
      <c r="G50" s="49"/>
      <c r="H50" s="50"/>
      <c r="I50" s="34"/>
      <c r="J50" s="48" t="s">
        <v>53</v>
      </c>
      <c r="K50" s="49"/>
      <c r="L50" s="49"/>
      <c r="M50" s="49"/>
      <c r="N50" s="49"/>
      <c r="O50" s="49"/>
      <c r="P50" s="50"/>
      <c r="Q50" s="34"/>
      <c r="R50" s="35"/>
    </row>
    <row r="51" spans="2:18" ht="12">
      <c r="B51" s="20"/>
      <c r="C51" s="21"/>
      <c r="D51" s="51"/>
      <c r="E51" s="21"/>
      <c r="F51" s="21"/>
      <c r="G51" s="21"/>
      <c r="H51" s="52"/>
      <c r="I51" s="21"/>
      <c r="J51" s="51"/>
      <c r="K51" s="21"/>
      <c r="L51" s="21"/>
      <c r="M51" s="21"/>
      <c r="N51" s="21"/>
      <c r="O51" s="21"/>
      <c r="P51" s="52"/>
      <c r="Q51" s="21"/>
      <c r="R51" s="22"/>
    </row>
    <row r="52" spans="2:18" ht="12">
      <c r="B52" s="20"/>
      <c r="C52" s="21"/>
      <c r="D52" s="51"/>
      <c r="E52" s="21"/>
      <c r="F52" s="21"/>
      <c r="G52" s="21"/>
      <c r="H52" s="52"/>
      <c r="I52" s="21"/>
      <c r="J52" s="51"/>
      <c r="K52" s="21"/>
      <c r="L52" s="21"/>
      <c r="M52" s="21"/>
      <c r="N52" s="21"/>
      <c r="O52" s="21"/>
      <c r="P52" s="52"/>
      <c r="Q52" s="21"/>
      <c r="R52" s="22"/>
    </row>
    <row r="53" spans="2:18" ht="12">
      <c r="B53" s="20"/>
      <c r="C53" s="21"/>
      <c r="D53" s="51"/>
      <c r="E53" s="21"/>
      <c r="F53" s="21"/>
      <c r="G53" s="21"/>
      <c r="H53" s="52"/>
      <c r="I53" s="21"/>
      <c r="J53" s="51"/>
      <c r="K53" s="21"/>
      <c r="L53" s="21"/>
      <c r="M53" s="21"/>
      <c r="N53" s="21"/>
      <c r="O53" s="21"/>
      <c r="P53" s="52"/>
      <c r="Q53" s="21"/>
      <c r="R53" s="22"/>
    </row>
    <row r="54" spans="2:18" ht="12">
      <c r="B54" s="20"/>
      <c r="C54" s="21"/>
      <c r="D54" s="51"/>
      <c r="E54" s="21"/>
      <c r="F54" s="21"/>
      <c r="G54" s="21"/>
      <c r="H54" s="52"/>
      <c r="I54" s="21"/>
      <c r="J54" s="51"/>
      <c r="K54" s="21"/>
      <c r="L54" s="21"/>
      <c r="M54" s="21"/>
      <c r="N54" s="21"/>
      <c r="O54" s="21"/>
      <c r="P54" s="52"/>
      <c r="Q54" s="21"/>
      <c r="R54" s="22"/>
    </row>
    <row r="55" spans="2:18" ht="12">
      <c r="B55" s="20"/>
      <c r="C55" s="21"/>
      <c r="D55" s="51"/>
      <c r="E55" s="21"/>
      <c r="F55" s="21"/>
      <c r="G55" s="21"/>
      <c r="H55" s="52"/>
      <c r="I55" s="21"/>
      <c r="J55" s="51"/>
      <c r="K55" s="21"/>
      <c r="L55" s="21"/>
      <c r="M55" s="21"/>
      <c r="N55" s="21"/>
      <c r="O55" s="21"/>
      <c r="P55" s="52"/>
      <c r="Q55" s="21"/>
      <c r="R55" s="22"/>
    </row>
    <row r="56" spans="2:18" ht="12">
      <c r="B56" s="20"/>
      <c r="C56" s="21"/>
      <c r="D56" s="51"/>
      <c r="E56" s="21"/>
      <c r="F56" s="21"/>
      <c r="G56" s="21"/>
      <c r="H56" s="52"/>
      <c r="I56" s="21"/>
      <c r="J56" s="51"/>
      <c r="K56" s="21"/>
      <c r="L56" s="21"/>
      <c r="M56" s="21"/>
      <c r="N56" s="21"/>
      <c r="O56" s="21"/>
      <c r="P56" s="52"/>
      <c r="Q56" s="21"/>
      <c r="R56" s="22"/>
    </row>
    <row r="57" spans="2:18" ht="12">
      <c r="B57" s="20"/>
      <c r="C57" s="21"/>
      <c r="D57" s="51"/>
      <c r="E57" s="21"/>
      <c r="F57" s="21"/>
      <c r="G57" s="21"/>
      <c r="H57" s="52"/>
      <c r="I57" s="21"/>
      <c r="J57" s="51"/>
      <c r="K57" s="21"/>
      <c r="L57" s="21"/>
      <c r="M57" s="21"/>
      <c r="N57" s="21"/>
      <c r="O57" s="21"/>
      <c r="P57" s="52"/>
      <c r="Q57" s="21"/>
      <c r="R57" s="22"/>
    </row>
    <row r="58" spans="2:18" ht="12">
      <c r="B58" s="20"/>
      <c r="C58" s="21"/>
      <c r="D58" s="51"/>
      <c r="E58" s="21"/>
      <c r="F58" s="21"/>
      <c r="G58" s="21"/>
      <c r="H58" s="52"/>
      <c r="I58" s="21"/>
      <c r="J58" s="51"/>
      <c r="K58" s="21"/>
      <c r="L58" s="21"/>
      <c r="M58" s="21"/>
      <c r="N58" s="21"/>
      <c r="O58" s="21"/>
      <c r="P58" s="52"/>
      <c r="Q58" s="21"/>
      <c r="R58" s="22"/>
    </row>
    <row r="59" spans="2:18" s="1" customFormat="1" ht="14.25">
      <c r="B59" s="33"/>
      <c r="C59" s="34"/>
      <c r="D59" s="53" t="s">
        <v>54</v>
      </c>
      <c r="E59" s="54"/>
      <c r="F59" s="54"/>
      <c r="G59" s="55" t="s">
        <v>55</v>
      </c>
      <c r="H59" s="56"/>
      <c r="I59" s="34"/>
      <c r="J59" s="53" t="s">
        <v>54</v>
      </c>
      <c r="K59" s="54"/>
      <c r="L59" s="54"/>
      <c r="M59" s="54"/>
      <c r="N59" s="55" t="s">
        <v>55</v>
      </c>
      <c r="O59" s="54"/>
      <c r="P59" s="56"/>
      <c r="Q59" s="34"/>
      <c r="R59" s="35"/>
    </row>
    <row r="60" spans="2:18" ht="12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</row>
    <row r="61" spans="2:18" s="1" customFormat="1" ht="14.25">
      <c r="B61" s="33"/>
      <c r="C61" s="34"/>
      <c r="D61" s="48" t="s">
        <v>56</v>
      </c>
      <c r="E61" s="49"/>
      <c r="F61" s="49"/>
      <c r="G61" s="49"/>
      <c r="H61" s="50"/>
      <c r="I61" s="34"/>
      <c r="J61" s="48" t="s">
        <v>57</v>
      </c>
      <c r="K61" s="49"/>
      <c r="L61" s="49"/>
      <c r="M61" s="49"/>
      <c r="N61" s="49"/>
      <c r="O61" s="49"/>
      <c r="P61" s="50"/>
      <c r="Q61" s="34"/>
      <c r="R61" s="35"/>
    </row>
    <row r="62" spans="2:18" ht="12">
      <c r="B62" s="20"/>
      <c r="C62" s="21"/>
      <c r="D62" s="51"/>
      <c r="E62" s="21"/>
      <c r="F62" s="21"/>
      <c r="G62" s="21"/>
      <c r="H62" s="52"/>
      <c r="I62" s="21"/>
      <c r="J62" s="51"/>
      <c r="K62" s="21"/>
      <c r="L62" s="21"/>
      <c r="M62" s="21"/>
      <c r="N62" s="21"/>
      <c r="O62" s="21"/>
      <c r="P62" s="52"/>
      <c r="Q62" s="21"/>
      <c r="R62" s="22"/>
    </row>
    <row r="63" spans="2:18" ht="12">
      <c r="B63" s="20"/>
      <c r="C63" s="21"/>
      <c r="D63" s="51"/>
      <c r="E63" s="21"/>
      <c r="F63" s="21"/>
      <c r="G63" s="21"/>
      <c r="H63" s="52"/>
      <c r="I63" s="21"/>
      <c r="J63" s="51"/>
      <c r="K63" s="21"/>
      <c r="L63" s="21"/>
      <c r="M63" s="21"/>
      <c r="N63" s="21"/>
      <c r="O63" s="21"/>
      <c r="P63" s="52"/>
      <c r="Q63" s="21"/>
      <c r="R63" s="22"/>
    </row>
    <row r="64" spans="2:18" ht="12">
      <c r="B64" s="20"/>
      <c r="C64" s="21"/>
      <c r="D64" s="51"/>
      <c r="E64" s="21"/>
      <c r="F64" s="21"/>
      <c r="G64" s="21"/>
      <c r="H64" s="52"/>
      <c r="I64" s="21"/>
      <c r="J64" s="51"/>
      <c r="K64" s="21"/>
      <c r="L64" s="21"/>
      <c r="M64" s="21"/>
      <c r="N64" s="21"/>
      <c r="O64" s="21"/>
      <c r="P64" s="52"/>
      <c r="Q64" s="21"/>
      <c r="R64" s="22"/>
    </row>
    <row r="65" spans="2:18" ht="12">
      <c r="B65" s="20"/>
      <c r="C65" s="21"/>
      <c r="D65" s="51"/>
      <c r="E65" s="21"/>
      <c r="F65" s="21"/>
      <c r="G65" s="21"/>
      <c r="H65" s="52"/>
      <c r="I65" s="21"/>
      <c r="J65" s="51"/>
      <c r="K65" s="21"/>
      <c r="L65" s="21"/>
      <c r="M65" s="21"/>
      <c r="N65" s="21"/>
      <c r="O65" s="21"/>
      <c r="P65" s="52"/>
      <c r="Q65" s="21"/>
      <c r="R65" s="22"/>
    </row>
    <row r="66" spans="2:18" ht="12">
      <c r="B66" s="20"/>
      <c r="C66" s="21"/>
      <c r="D66" s="51"/>
      <c r="E66" s="21"/>
      <c r="F66" s="21"/>
      <c r="G66" s="21"/>
      <c r="H66" s="52"/>
      <c r="I66" s="21"/>
      <c r="J66" s="51"/>
      <c r="K66" s="21"/>
      <c r="L66" s="21"/>
      <c r="M66" s="21"/>
      <c r="N66" s="21"/>
      <c r="O66" s="21"/>
      <c r="P66" s="52"/>
      <c r="Q66" s="21"/>
      <c r="R66" s="22"/>
    </row>
    <row r="67" spans="2:18" ht="12">
      <c r="B67" s="20"/>
      <c r="C67" s="21"/>
      <c r="D67" s="51"/>
      <c r="E67" s="21"/>
      <c r="F67" s="21"/>
      <c r="G67" s="21"/>
      <c r="H67" s="52"/>
      <c r="I67" s="21"/>
      <c r="J67" s="51"/>
      <c r="K67" s="21"/>
      <c r="L67" s="21"/>
      <c r="M67" s="21"/>
      <c r="N67" s="21"/>
      <c r="O67" s="21"/>
      <c r="P67" s="52"/>
      <c r="Q67" s="21"/>
      <c r="R67" s="22"/>
    </row>
    <row r="68" spans="2:18" ht="12">
      <c r="B68" s="20"/>
      <c r="C68" s="21"/>
      <c r="D68" s="51"/>
      <c r="E68" s="21"/>
      <c r="F68" s="21"/>
      <c r="G68" s="21"/>
      <c r="H68" s="52"/>
      <c r="I68" s="21"/>
      <c r="J68" s="51"/>
      <c r="K68" s="21"/>
      <c r="L68" s="21"/>
      <c r="M68" s="21"/>
      <c r="N68" s="21"/>
      <c r="O68" s="21"/>
      <c r="P68" s="52"/>
      <c r="Q68" s="21"/>
      <c r="R68" s="22"/>
    </row>
    <row r="69" spans="2:18" ht="12">
      <c r="B69" s="20"/>
      <c r="C69" s="21"/>
      <c r="D69" s="51"/>
      <c r="E69" s="21"/>
      <c r="F69" s="21"/>
      <c r="G69" s="21"/>
      <c r="H69" s="52"/>
      <c r="I69" s="21"/>
      <c r="J69" s="51"/>
      <c r="K69" s="21"/>
      <c r="L69" s="21"/>
      <c r="M69" s="21"/>
      <c r="N69" s="21"/>
      <c r="O69" s="21"/>
      <c r="P69" s="52"/>
      <c r="Q69" s="21"/>
      <c r="R69" s="22"/>
    </row>
    <row r="70" spans="2:18" s="1" customFormat="1" ht="14.25">
      <c r="B70" s="33"/>
      <c r="C70" s="34"/>
      <c r="D70" s="53" t="s">
        <v>54</v>
      </c>
      <c r="E70" s="54"/>
      <c r="F70" s="54"/>
      <c r="G70" s="55" t="s">
        <v>55</v>
      </c>
      <c r="H70" s="56"/>
      <c r="I70" s="34"/>
      <c r="J70" s="53" t="s">
        <v>54</v>
      </c>
      <c r="K70" s="54"/>
      <c r="L70" s="54"/>
      <c r="M70" s="54"/>
      <c r="N70" s="55" t="s">
        <v>55</v>
      </c>
      <c r="O70" s="54"/>
      <c r="P70" s="56"/>
      <c r="Q70" s="34"/>
      <c r="R70" s="35"/>
    </row>
    <row r="71" spans="2:18" s="1" customFormat="1" ht="14.2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7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2"/>
    </row>
    <row r="76" spans="2:18" s="1" customFormat="1" ht="36.75" customHeight="1">
      <c r="B76" s="33"/>
      <c r="C76" s="193" t="s">
        <v>101</v>
      </c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35"/>
    </row>
    <row r="77" spans="2:18" s="1" customFormat="1" ht="6.7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r="78" spans="2:18" s="1" customFormat="1" ht="30" customHeight="1">
      <c r="B78" s="33"/>
      <c r="C78" s="28" t="s">
        <v>17</v>
      </c>
      <c r="D78" s="34"/>
      <c r="E78" s="34"/>
      <c r="F78" s="233" t="str">
        <f>F6</f>
        <v>ZŠ TGM Studénka, ul. 2. května 500</v>
      </c>
      <c r="G78" s="212"/>
      <c r="H78" s="212"/>
      <c r="I78" s="212"/>
      <c r="J78" s="212"/>
      <c r="K78" s="212"/>
      <c r="L78" s="212"/>
      <c r="M78" s="212"/>
      <c r="N78" s="212"/>
      <c r="O78" s="212"/>
      <c r="P78" s="212"/>
      <c r="Q78" s="34"/>
      <c r="R78" s="35"/>
    </row>
    <row r="79" spans="2:18" s="1" customFormat="1" ht="36.75" customHeight="1">
      <c r="B79" s="33"/>
      <c r="C79" s="67" t="s">
        <v>98</v>
      </c>
      <c r="D79" s="34"/>
      <c r="E79" s="34"/>
      <c r="F79" s="213" t="str">
        <f>F7</f>
        <v>001 - Výměna podlahy šatny, obložení a podhledů šatny a skladu nářadí tělocvičny</v>
      </c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34"/>
      <c r="R79" s="35"/>
    </row>
    <row r="80" spans="2:18" s="1" customFormat="1" ht="6.75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</row>
    <row r="81" spans="2:18" s="1" customFormat="1" ht="18" customHeight="1">
      <c r="B81" s="33"/>
      <c r="C81" s="28" t="s">
        <v>24</v>
      </c>
      <c r="D81" s="34"/>
      <c r="E81" s="34"/>
      <c r="F81" s="26" t="str">
        <f>F9</f>
        <v> </v>
      </c>
      <c r="G81" s="34"/>
      <c r="H81" s="34"/>
      <c r="I81" s="34"/>
      <c r="J81" s="34"/>
      <c r="K81" s="28" t="s">
        <v>26</v>
      </c>
      <c r="L81" s="34"/>
      <c r="M81" s="239" t="str">
        <f>IF(O9="","",O9)</f>
        <v>16. 3. 2017</v>
      </c>
      <c r="N81" s="212"/>
      <c r="O81" s="212"/>
      <c r="P81" s="212"/>
      <c r="Q81" s="34"/>
      <c r="R81" s="35"/>
    </row>
    <row r="82" spans="2:18" s="1" customFormat="1" ht="6.75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</row>
    <row r="83" spans="2:18" s="1" customFormat="1" ht="12.75">
      <c r="B83" s="33"/>
      <c r="C83" s="28" t="s">
        <v>30</v>
      </c>
      <c r="D83" s="34"/>
      <c r="E83" s="34"/>
      <c r="F83" s="26" t="str">
        <f>E12</f>
        <v> </v>
      </c>
      <c r="G83" s="34"/>
      <c r="H83" s="34"/>
      <c r="I83" s="34"/>
      <c r="J83" s="34"/>
      <c r="K83" s="28" t="s">
        <v>35</v>
      </c>
      <c r="L83" s="34"/>
      <c r="M83" s="198" t="str">
        <f>E18</f>
        <v> </v>
      </c>
      <c r="N83" s="212"/>
      <c r="O83" s="212"/>
      <c r="P83" s="212"/>
      <c r="Q83" s="212"/>
      <c r="R83" s="35"/>
    </row>
    <row r="84" spans="2:18" s="1" customFormat="1" ht="14.25" customHeight="1">
      <c r="B84" s="33"/>
      <c r="C84" s="28" t="s">
        <v>33</v>
      </c>
      <c r="D84" s="34"/>
      <c r="E84" s="34"/>
      <c r="F84" s="26" t="str">
        <f>IF(E15="","",E15)</f>
        <v>Vyplň údaj</v>
      </c>
      <c r="G84" s="34"/>
      <c r="H84" s="34"/>
      <c r="I84" s="34"/>
      <c r="J84" s="34"/>
      <c r="K84" s="28" t="s">
        <v>37</v>
      </c>
      <c r="L84" s="34"/>
      <c r="M84" s="198" t="str">
        <f>E21</f>
        <v> </v>
      </c>
      <c r="N84" s="212"/>
      <c r="O84" s="212"/>
      <c r="P84" s="212"/>
      <c r="Q84" s="212"/>
      <c r="R84" s="35"/>
    </row>
    <row r="85" spans="2:18" s="1" customFormat="1" ht="9.7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</row>
    <row r="86" spans="2:18" s="1" customFormat="1" ht="29.25" customHeight="1">
      <c r="B86" s="33"/>
      <c r="C86" s="240" t="s">
        <v>102</v>
      </c>
      <c r="D86" s="241"/>
      <c r="E86" s="241"/>
      <c r="F86" s="241"/>
      <c r="G86" s="241"/>
      <c r="H86" s="107"/>
      <c r="I86" s="107"/>
      <c r="J86" s="107"/>
      <c r="K86" s="107"/>
      <c r="L86" s="107"/>
      <c r="M86" s="107"/>
      <c r="N86" s="240" t="s">
        <v>103</v>
      </c>
      <c r="O86" s="212"/>
      <c r="P86" s="212"/>
      <c r="Q86" s="212"/>
      <c r="R86" s="35"/>
    </row>
    <row r="87" spans="2:18" s="1" customFormat="1" ht="9.7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</row>
    <row r="88" spans="2:47" s="1" customFormat="1" ht="29.25" customHeight="1">
      <c r="B88" s="33"/>
      <c r="C88" s="114" t="s">
        <v>104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230">
        <f>N130</f>
        <v>0</v>
      </c>
      <c r="O88" s="212"/>
      <c r="P88" s="212"/>
      <c r="Q88" s="212"/>
      <c r="R88" s="35"/>
      <c r="AU88" s="16" t="s">
        <v>105</v>
      </c>
    </row>
    <row r="89" spans="2:18" s="6" customFormat="1" ht="24.75" customHeight="1">
      <c r="B89" s="115"/>
      <c r="C89" s="116"/>
      <c r="D89" s="117" t="s">
        <v>106</v>
      </c>
      <c r="E89" s="116"/>
      <c r="F89" s="116"/>
      <c r="G89" s="116"/>
      <c r="H89" s="116"/>
      <c r="I89" s="116"/>
      <c r="J89" s="116"/>
      <c r="K89" s="116"/>
      <c r="L89" s="116"/>
      <c r="M89" s="116"/>
      <c r="N89" s="242">
        <f>N131</f>
        <v>0</v>
      </c>
      <c r="O89" s="243"/>
      <c r="P89" s="243"/>
      <c r="Q89" s="243"/>
      <c r="R89" s="118"/>
    </row>
    <row r="90" spans="2:18" s="7" customFormat="1" ht="19.5" customHeight="1">
      <c r="B90" s="119"/>
      <c r="C90" s="120"/>
      <c r="D90" s="95" t="s">
        <v>107</v>
      </c>
      <c r="E90" s="120"/>
      <c r="F90" s="120"/>
      <c r="G90" s="120"/>
      <c r="H90" s="120"/>
      <c r="I90" s="120"/>
      <c r="J90" s="120"/>
      <c r="K90" s="120"/>
      <c r="L90" s="120"/>
      <c r="M90" s="120"/>
      <c r="N90" s="227">
        <f>N132</f>
        <v>0</v>
      </c>
      <c r="O90" s="244"/>
      <c r="P90" s="244"/>
      <c r="Q90" s="244"/>
      <c r="R90" s="121"/>
    </row>
    <row r="91" spans="2:18" s="7" customFormat="1" ht="19.5" customHeight="1">
      <c r="B91" s="119"/>
      <c r="C91" s="120"/>
      <c r="D91" s="95" t="s">
        <v>108</v>
      </c>
      <c r="E91" s="120"/>
      <c r="F91" s="120"/>
      <c r="G91" s="120"/>
      <c r="H91" s="120"/>
      <c r="I91" s="120"/>
      <c r="J91" s="120"/>
      <c r="K91" s="120"/>
      <c r="L91" s="120"/>
      <c r="M91" s="120"/>
      <c r="N91" s="227">
        <f>N135</f>
        <v>0</v>
      </c>
      <c r="O91" s="244"/>
      <c r="P91" s="244"/>
      <c r="Q91" s="244"/>
      <c r="R91" s="121"/>
    </row>
    <row r="92" spans="2:18" s="7" customFormat="1" ht="19.5" customHeight="1">
      <c r="B92" s="119"/>
      <c r="C92" s="120"/>
      <c r="D92" s="95" t="s">
        <v>109</v>
      </c>
      <c r="E92" s="120"/>
      <c r="F92" s="120"/>
      <c r="G92" s="120"/>
      <c r="H92" s="120"/>
      <c r="I92" s="120"/>
      <c r="J92" s="120"/>
      <c r="K92" s="120"/>
      <c r="L92" s="120"/>
      <c r="M92" s="120"/>
      <c r="N92" s="227">
        <f>N153</f>
        <v>0</v>
      </c>
      <c r="O92" s="244"/>
      <c r="P92" s="244"/>
      <c r="Q92" s="244"/>
      <c r="R92" s="121"/>
    </row>
    <row r="93" spans="2:18" s="7" customFormat="1" ht="19.5" customHeight="1">
      <c r="B93" s="119"/>
      <c r="C93" s="120"/>
      <c r="D93" s="95" t="s">
        <v>110</v>
      </c>
      <c r="E93" s="120"/>
      <c r="F93" s="120"/>
      <c r="G93" s="120"/>
      <c r="H93" s="120"/>
      <c r="I93" s="120"/>
      <c r="J93" s="120"/>
      <c r="K93" s="120"/>
      <c r="L93" s="120"/>
      <c r="M93" s="120"/>
      <c r="N93" s="227">
        <f>N163</f>
        <v>0</v>
      </c>
      <c r="O93" s="244"/>
      <c r="P93" s="244"/>
      <c r="Q93" s="244"/>
      <c r="R93" s="121"/>
    </row>
    <row r="94" spans="2:18" s="7" customFormat="1" ht="19.5" customHeight="1">
      <c r="B94" s="119"/>
      <c r="C94" s="120"/>
      <c r="D94" s="95" t="s">
        <v>111</v>
      </c>
      <c r="E94" s="120"/>
      <c r="F94" s="120"/>
      <c r="G94" s="120"/>
      <c r="H94" s="120"/>
      <c r="I94" s="120"/>
      <c r="J94" s="120"/>
      <c r="K94" s="120"/>
      <c r="L94" s="120"/>
      <c r="M94" s="120"/>
      <c r="N94" s="227">
        <f>N168</f>
        <v>0</v>
      </c>
      <c r="O94" s="244"/>
      <c r="P94" s="244"/>
      <c r="Q94" s="244"/>
      <c r="R94" s="121"/>
    </row>
    <row r="95" spans="2:18" s="6" customFormat="1" ht="24.75" customHeight="1">
      <c r="B95" s="115"/>
      <c r="C95" s="116"/>
      <c r="D95" s="117" t="s">
        <v>112</v>
      </c>
      <c r="E95" s="116"/>
      <c r="F95" s="116"/>
      <c r="G95" s="116"/>
      <c r="H95" s="116"/>
      <c r="I95" s="116"/>
      <c r="J95" s="116"/>
      <c r="K95" s="116"/>
      <c r="L95" s="116"/>
      <c r="M95" s="116"/>
      <c r="N95" s="242">
        <f>N170</f>
        <v>0</v>
      </c>
      <c r="O95" s="243"/>
      <c r="P95" s="243"/>
      <c r="Q95" s="243"/>
      <c r="R95" s="118"/>
    </row>
    <row r="96" spans="2:18" s="7" customFormat="1" ht="19.5" customHeight="1">
      <c r="B96" s="119"/>
      <c r="C96" s="120"/>
      <c r="D96" s="95" t="s">
        <v>113</v>
      </c>
      <c r="E96" s="120"/>
      <c r="F96" s="120"/>
      <c r="G96" s="120"/>
      <c r="H96" s="120"/>
      <c r="I96" s="120"/>
      <c r="J96" s="120"/>
      <c r="K96" s="120"/>
      <c r="L96" s="120"/>
      <c r="M96" s="120"/>
      <c r="N96" s="227">
        <f>N171</f>
        <v>0</v>
      </c>
      <c r="O96" s="244"/>
      <c r="P96" s="244"/>
      <c r="Q96" s="244"/>
      <c r="R96" s="121"/>
    </row>
    <row r="97" spans="2:18" s="7" customFormat="1" ht="19.5" customHeight="1">
      <c r="B97" s="119"/>
      <c r="C97" s="120"/>
      <c r="D97" s="95" t="s">
        <v>114</v>
      </c>
      <c r="E97" s="120"/>
      <c r="F97" s="120"/>
      <c r="G97" s="120"/>
      <c r="H97" s="120"/>
      <c r="I97" s="120"/>
      <c r="J97" s="120"/>
      <c r="K97" s="120"/>
      <c r="L97" s="120"/>
      <c r="M97" s="120"/>
      <c r="N97" s="227">
        <f>N173</f>
        <v>0</v>
      </c>
      <c r="O97" s="244"/>
      <c r="P97" s="244"/>
      <c r="Q97" s="244"/>
      <c r="R97" s="121"/>
    </row>
    <row r="98" spans="2:18" s="7" customFormat="1" ht="19.5" customHeight="1">
      <c r="B98" s="119"/>
      <c r="C98" s="120"/>
      <c r="D98" s="95" t="s">
        <v>115</v>
      </c>
      <c r="E98" s="120"/>
      <c r="F98" s="120"/>
      <c r="G98" s="120"/>
      <c r="H98" s="120"/>
      <c r="I98" s="120"/>
      <c r="J98" s="120"/>
      <c r="K98" s="120"/>
      <c r="L98" s="120"/>
      <c r="M98" s="120"/>
      <c r="N98" s="227">
        <f>N189</f>
        <v>0</v>
      </c>
      <c r="O98" s="244"/>
      <c r="P98" s="244"/>
      <c r="Q98" s="244"/>
      <c r="R98" s="121"/>
    </row>
    <row r="99" spans="2:18" s="7" customFormat="1" ht="19.5" customHeight="1">
      <c r="B99" s="119"/>
      <c r="C99" s="120"/>
      <c r="D99" s="95" t="s">
        <v>116</v>
      </c>
      <c r="E99" s="120"/>
      <c r="F99" s="120"/>
      <c r="G99" s="120"/>
      <c r="H99" s="120"/>
      <c r="I99" s="120"/>
      <c r="J99" s="120"/>
      <c r="K99" s="120"/>
      <c r="L99" s="120"/>
      <c r="M99" s="120"/>
      <c r="N99" s="227">
        <f>N202</f>
        <v>0</v>
      </c>
      <c r="O99" s="244"/>
      <c r="P99" s="244"/>
      <c r="Q99" s="244"/>
      <c r="R99" s="121"/>
    </row>
    <row r="100" spans="2:18" s="7" customFormat="1" ht="19.5" customHeight="1">
      <c r="B100" s="119"/>
      <c r="C100" s="120"/>
      <c r="D100" s="95" t="s">
        <v>117</v>
      </c>
      <c r="E100" s="120"/>
      <c r="F100" s="120"/>
      <c r="G100" s="120"/>
      <c r="H100" s="120"/>
      <c r="I100" s="120"/>
      <c r="J100" s="120"/>
      <c r="K100" s="120"/>
      <c r="L100" s="120"/>
      <c r="M100" s="120"/>
      <c r="N100" s="227">
        <f>N237</f>
        <v>0</v>
      </c>
      <c r="O100" s="244"/>
      <c r="P100" s="244"/>
      <c r="Q100" s="244"/>
      <c r="R100" s="121"/>
    </row>
    <row r="101" spans="2:18" s="7" customFormat="1" ht="19.5" customHeight="1">
      <c r="B101" s="119"/>
      <c r="C101" s="120"/>
      <c r="D101" s="95" t="s">
        <v>118</v>
      </c>
      <c r="E101" s="120"/>
      <c r="F101" s="120"/>
      <c r="G101" s="120"/>
      <c r="H101" s="120"/>
      <c r="I101" s="120"/>
      <c r="J101" s="120"/>
      <c r="K101" s="120"/>
      <c r="L101" s="120"/>
      <c r="M101" s="120"/>
      <c r="N101" s="227">
        <f>N240</f>
        <v>0</v>
      </c>
      <c r="O101" s="244"/>
      <c r="P101" s="244"/>
      <c r="Q101" s="244"/>
      <c r="R101" s="121"/>
    </row>
    <row r="102" spans="2:18" s="7" customFormat="1" ht="19.5" customHeight="1">
      <c r="B102" s="119"/>
      <c r="C102" s="120"/>
      <c r="D102" s="95" t="s">
        <v>119</v>
      </c>
      <c r="E102" s="120"/>
      <c r="F102" s="120"/>
      <c r="G102" s="120"/>
      <c r="H102" s="120"/>
      <c r="I102" s="120"/>
      <c r="J102" s="120"/>
      <c r="K102" s="120"/>
      <c r="L102" s="120"/>
      <c r="M102" s="120"/>
      <c r="N102" s="227">
        <f>N266</f>
        <v>0</v>
      </c>
      <c r="O102" s="244"/>
      <c r="P102" s="244"/>
      <c r="Q102" s="244"/>
      <c r="R102" s="121"/>
    </row>
    <row r="103" spans="2:18" s="7" customFormat="1" ht="19.5" customHeight="1">
      <c r="B103" s="119"/>
      <c r="C103" s="120"/>
      <c r="D103" s="95" t="s">
        <v>120</v>
      </c>
      <c r="E103" s="120"/>
      <c r="F103" s="120"/>
      <c r="G103" s="120"/>
      <c r="H103" s="120"/>
      <c r="I103" s="120"/>
      <c r="J103" s="120"/>
      <c r="K103" s="120"/>
      <c r="L103" s="120"/>
      <c r="M103" s="120"/>
      <c r="N103" s="227">
        <f>N270</f>
        <v>0</v>
      </c>
      <c r="O103" s="244"/>
      <c r="P103" s="244"/>
      <c r="Q103" s="244"/>
      <c r="R103" s="121"/>
    </row>
    <row r="104" spans="2:18" s="1" customFormat="1" ht="21.75" customHeight="1">
      <c r="B104" s="33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5"/>
    </row>
    <row r="105" spans="2:21" s="1" customFormat="1" ht="29.25" customHeight="1">
      <c r="B105" s="33"/>
      <c r="C105" s="114" t="s">
        <v>121</v>
      </c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245">
        <f>ROUND(N106+N107+N108+N109+N110+N111,0)</f>
        <v>0</v>
      </c>
      <c r="O105" s="212"/>
      <c r="P105" s="212"/>
      <c r="Q105" s="212"/>
      <c r="R105" s="35"/>
      <c r="T105" s="122"/>
      <c r="U105" s="123" t="s">
        <v>42</v>
      </c>
    </row>
    <row r="106" spans="2:65" s="1" customFormat="1" ht="18" customHeight="1">
      <c r="B106" s="124"/>
      <c r="C106" s="125"/>
      <c r="D106" s="228" t="s">
        <v>122</v>
      </c>
      <c r="E106" s="246"/>
      <c r="F106" s="246"/>
      <c r="G106" s="246"/>
      <c r="H106" s="246"/>
      <c r="I106" s="125"/>
      <c r="J106" s="125"/>
      <c r="K106" s="125"/>
      <c r="L106" s="125"/>
      <c r="M106" s="125"/>
      <c r="N106" s="226">
        <f>ROUND(N88*T106,0)</f>
        <v>0</v>
      </c>
      <c r="O106" s="246"/>
      <c r="P106" s="246"/>
      <c r="Q106" s="246"/>
      <c r="R106" s="126"/>
      <c r="S106" s="127"/>
      <c r="T106" s="128"/>
      <c r="U106" s="129" t="s">
        <v>43</v>
      </c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31" t="s">
        <v>123</v>
      </c>
      <c r="AZ106" s="130"/>
      <c r="BA106" s="130"/>
      <c r="BB106" s="130"/>
      <c r="BC106" s="130"/>
      <c r="BD106" s="130"/>
      <c r="BE106" s="132">
        <f aca="true" t="shared" si="0" ref="BE106:BE111">IF(U106="základní",N106,0)</f>
        <v>0</v>
      </c>
      <c r="BF106" s="132">
        <f aca="true" t="shared" si="1" ref="BF106:BF111">IF(U106="snížená",N106,0)</f>
        <v>0</v>
      </c>
      <c r="BG106" s="132">
        <f aca="true" t="shared" si="2" ref="BG106:BG111">IF(U106="zákl. přenesená",N106,0)</f>
        <v>0</v>
      </c>
      <c r="BH106" s="132">
        <f aca="true" t="shared" si="3" ref="BH106:BH111">IF(U106="sníž. přenesená",N106,0)</f>
        <v>0</v>
      </c>
      <c r="BI106" s="132">
        <f aca="true" t="shared" si="4" ref="BI106:BI111">IF(U106="nulová",N106,0)</f>
        <v>0</v>
      </c>
      <c r="BJ106" s="131" t="s">
        <v>23</v>
      </c>
      <c r="BK106" s="130"/>
      <c r="BL106" s="130"/>
      <c r="BM106" s="130"/>
    </row>
    <row r="107" spans="2:65" s="1" customFormat="1" ht="18" customHeight="1">
      <c r="B107" s="124"/>
      <c r="C107" s="125"/>
      <c r="D107" s="228" t="s">
        <v>124</v>
      </c>
      <c r="E107" s="246"/>
      <c r="F107" s="246"/>
      <c r="G107" s="246"/>
      <c r="H107" s="246"/>
      <c r="I107" s="125"/>
      <c r="J107" s="125"/>
      <c r="K107" s="125"/>
      <c r="L107" s="125"/>
      <c r="M107" s="125"/>
      <c r="N107" s="226">
        <f>ROUND(N88*T107,0)</f>
        <v>0</v>
      </c>
      <c r="O107" s="246"/>
      <c r="P107" s="246"/>
      <c r="Q107" s="246"/>
      <c r="R107" s="126"/>
      <c r="S107" s="127"/>
      <c r="T107" s="128"/>
      <c r="U107" s="129" t="s">
        <v>43</v>
      </c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30"/>
      <c r="AN107" s="130"/>
      <c r="AO107" s="130"/>
      <c r="AP107" s="130"/>
      <c r="AQ107" s="130"/>
      <c r="AR107" s="130"/>
      <c r="AS107" s="130"/>
      <c r="AT107" s="130"/>
      <c r="AU107" s="130"/>
      <c r="AV107" s="130"/>
      <c r="AW107" s="130"/>
      <c r="AX107" s="130"/>
      <c r="AY107" s="131" t="s">
        <v>123</v>
      </c>
      <c r="AZ107" s="130"/>
      <c r="BA107" s="130"/>
      <c r="BB107" s="130"/>
      <c r="BC107" s="130"/>
      <c r="BD107" s="130"/>
      <c r="BE107" s="132">
        <f t="shared" si="0"/>
        <v>0</v>
      </c>
      <c r="BF107" s="132">
        <f t="shared" si="1"/>
        <v>0</v>
      </c>
      <c r="BG107" s="132">
        <f t="shared" si="2"/>
        <v>0</v>
      </c>
      <c r="BH107" s="132">
        <f t="shared" si="3"/>
        <v>0</v>
      </c>
      <c r="BI107" s="132">
        <f t="shared" si="4"/>
        <v>0</v>
      </c>
      <c r="BJ107" s="131" t="s">
        <v>23</v>
      </c>
      <c r="BK107" s="130"/>
      <c r="BL107" s="130"/>
      <c r="BM107" s="130"/>
    </row>
    <row r="108" spans="2:65" s="1" customFormat="1" ht="18" customHeight="1">
      <c r="B108" s="124"/>
      <c r="C108" s="125"/>
      <c r="D108" s="228" t="s">
        <v>125</v>
      </c>
      <c r="E108" s="246"/>
      <c r="F108" s="246"/>
      <c r="G108" s="246"/>
      <c r="H108" s="246"/>
      <c r="I108" s="125"/>
      <c r="J108" s="125"/>
      <c r="K108" s="125"/>
      <c r="L108" s="125"/>
      <c r="M108" s="125"/>
      <c r="N108" s="226">
        <f>ROUND(N88*T108,0)</f>
        <v>0</v>
      </c>
      <c r="O108" s="246"/>
      <c r="P108" s="246"/>
      <c r="Q108" s="246"/>
      <c r="R108" s="126"/>
      <c r="S108" s="127"/>
      <c r="T108" s="128"/>
      <c r="U108" s="129" t="s">
        <v>43</v>
      </c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1" t="s">
        <v>123</v>
      </c>
      <c r="AZ108" s="130"/>
      <c r="BA108" s="130"/>
      <c r="BB108" s="130"/>
      <c r="BC108" s="130"/>
      <c r="BD108" s="130"/>
      <c r="BE108" s="132">
        <f t="shared" si="0"/>
        <v>0</v>
      </c>
      <c r="BF108" s="132">
        <f t="shared" si="1"/>
        <v>0</v>
      </c>
      <c r="BG108" s="132">
        <f t="shared" si="2"/>
        <v>0</v>
      </c>
      <c r="BH108" s="132">
        <f t="shared" si="3"/>
        <v>0</v>
      </c>
      <c r="BI108" s="132">
        <f t="shared" si="4"/>
        <v>0</v>
      </c>
      <c r="BJ108" s="131" t="s">
        <v>23</v>
      </c>
      <c r="BK108" s="130"/>
      <c r="BL108" s="130"/>
      <c r="BM108" s="130"/>
    </row>
    <row r="109" spans="2:65" s="1" customFormat="1" ht="18" customHeight="1">
      <c r="B109" s="124"/>
      <c r="C109" s="125"/>
      <c r="D109" s="228" t="s">
        <v>126</v>
      </c>
      <c r="E109" s="246"/>
      <c r="F109" s="246"/>
      <c r="G109" s="246"/>
      <c r="H109" s="246"/>
      <c r="I109" s="125"/>
      <c r="J109" s="125"/>
      <c r="K109" s="125"/>
      <c r="L109" s="125"/>
      <c r="M109" s="125"/>
      <c r="N109" s="226">
        <f>ROUND(N88*T109,0)</f>
        <v>0</v>
      </c>
      <c r="O109" s="246"/>
      <c r="P109" s="246"/>
      <c r="Q109" s="246"/>
      <c r="R109" s="126"/>
      <c r="S109" s="127"/>
      <c r="T109" s="128"/>
      <c r="U109" s="129" t="s">
        <v>43</v>
      </c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1" t="s">
        <v>123</v>
      </c>
      <c r="AZ109" s="130"/>
      <c r="BA109" s="130"/>
      <c r="BB109" s="130"/>
      <c r="BC109" s="130"/>
      <c r="BD109" s="130"/>
      <c r="BE109" s="132">
        <f t="shared" si="0"/>
        <v>0</v>
      </c>
      <c r="BF109" s="132">
        <f t="shared" si="1"/>
        <v>0</v>
      </c>
      <c r="BG109" s="132">
        <f t="shared" si="2"/>
        <v>0</v>
      </c>
      <c r="BH109" s="132">
        <f t="shared" si="3"/>
        <v>0</v>
      </c>
      <c r="BI109" s="132">
        <f t="shared" si="4"/>
        <v>0</v>
      </c>
      <c r="BJ109" s="131" t="s">
        <v>23</v>
      </c>
      <c r="BK109" s="130"/>
      <c r="BL109" s="130"/>
      <c r="BM109" s="130"/>
    </row>
    <row r="110" spans="2:65" s="1" customFormat="1" ht="18" customHeight="1">
      <c r="B110" s="124"/>
      <c r="C110" s="125"/>
      <c r="D110" s="228" t="s">
        <v>127</v>
      </c>
      <c r="E110" s="246"/>
      <c r="F110" s="246"/>
      <c r="G110" s="246"/>
      <c r="H110" s="246"/>
      <c r="I110" s="125"/>
      <c r="J110" s="125"/>
      <c r="K110" s="125"/>
      <c r="L110" s="125"/>
      <c r="M110" s="125"/>
      <c r="N110" s="226">
        <f>ROUND(N88*T110,0)</f>
        <v>0</v>
      </c>
      <c r="O110" s="246"/>
      <c r="P110" s="246"/>
      <c r="Q110" s="246"/>
      <c r="R110" s="126"/>
      <c r="S110" s="127"/>
      <c r="T110" s="128"/>
      <c r="U110" s="129" t="s">
        <v>43</v>
      </c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1" t="s">
        <v>123</v>
      </c>
      <c r="AZ110" s="130"/>
      <c r="BA110" s="130"/>
      <c r="BB110" s="130"/>
      <c r="BC110" s="130"/>
      <c r="BD110" s="130"/>
      <c r="BE110" s="132">
        <f t="shared" si="0"/>
        <v>0</v>
      </c>
      <c r="BF110" s="132">
        <f t="shared" si="1"/>
        <v>0</v>
      </c>
      <c r="BG110" s="132">
        <f t="shared" si="2"/>
        <v>0</v>
      </c>
      <c r="BH110" s="132">
        <f t="shared" si="3"/>
        <v>0</v>
      </c>
      <c r="BI110" s="132">
        <f t="shared" si="4"/>
        <v>0</v>
      </c>
      <c r="BJ110" s="131" t="s">
        <v>23</v>
      </c>
      <c r="BK110" s="130"/>
      <c r="BL110" s="130"/>
      <c r="BM110" s="130"/>
    </row>
    <row r="111" spans="2:65" s="1" customFormat="1" ht="18" customHeight="1">
      <c r="B111" s="124"/>
      <c r="C111" s="125"/>
      <c r="D111" s="133" t="s">
        <v>128</v>
      </c>
      <c r="E111" s="125"/>
      <c r="F111" s="125"/>
      <c r="G111" s="125"/>
      <c r="H111" s="125"/>
      <c r="I111" s="125"/>
      <c r="J111" s="125"/>
      <c r="K111" s="125"/>
      <c r="L111" s="125"/>
      <c r="M111" s="125"/>
      <c r="N111" s="226">
        <f>ROUND(N88*T111,0)</f>
        <v>0</v>
      </c>
      <c r="O111" s="246"/>
      <c r="P111" s="246"/>
      <c r="Q111" s="246"/>
      <c r="R111" s="126"/>
      <c r="S111" s="127"/>
      <c r="T111" s="134"/>
      <c r="U111" s="135" t="s">
        <v>43</v>
      </c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31" t="s">
        <v>129</v>
      </c>
      <c r="AZ111" s="130"/>
      <c r="BA111" s="130"/>
      <c r="BB111" s="130"/>
      <c r="BC111" s="130"/>
      <c r="BD111" s="130"/>
      <c r="BE111" s="132">
        <f t="shared" si="0"/>
        <v>0</v>
      </c>
      <c r="BF111" s="132">
        <f t="shared" si="1"/>
        <v>0</v>
      </c>
      <c r="BG111" s="132">
        <f t="shared" si="2"/>
        <v>0</v>
      </c>
      <c r="BH111" s="132">
        <f t="shared" si="3"/>
        <v>0</v>
      </c>
      <c r="BI111" s="132">
        <f t="shared" si="4"/>
        <v>0</v>
      </c>
      <c r="BJ111" s="131" t="s">
        <v>23</v>
      </c>
      <c r="BK111" s="130"/>
      <c r="BL111" s="130"/>
      <c r="BM111" s="130"/>
    </row>
    <row r="112" spans="2:18" s="1" customFormat="1" ht="12">
      <c r="B112" s="33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5"/>
    </row>
    <row r="113" spans="2:18" s="1" customFormat="1" ht="29.25" customHeight="1">
      <c r="B113" s="33"/>
      <c r="C113" s="106" t="s">
        <v>94</v>
      </c>
      <c r="D113" s="107"/>
      <c r="E113" s="107"/>
      <c r="F113" s="107"/>
      <c r="G113" s="107"/>
      <c r="H113" s="107"/>
      <c r="I113" s="107"/>
      <c r="J113" s="107"/>
      <c r="K113" s="107"/>
      <c r="L113" s="231">
        <f>ROUND(SUM(N88+N105),0)</f>
        <v>0</v>
      </c>
      <c r="M113" s="241"/>
      <c r="N113" s="241"/>
      <c r="O113" s="241"/>
      <c r="P113" s="241"/>
      <c r="Q113" s="241"/>
      <c r="R113" s="35"/>
    </row>
    <row r="114" spans="2:18" s="1" customFormat="1" ht="6.75" customHeight="1">
      <c r="B114" s="57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9"/>
    </row>
    <row r="118" spans="2:18" s="1" customFormat="1" ht="6.75" customHeight="1">
      <c r="B118" s="60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2"/>
    </row>
    <row r="119" spans="2:18" s="1" customFormat="1" ht="36.75" customHeight="1">
      <c r="B119" s="33"/>
      <c r="C119" s="193" t="s">
        <v>130</v>
      </c>
      <c r="D119" s="212"/>
      <c r="E119" s="212"/>
      <c r="F119" s="212"/>
      <c r="G119" s="212"/>
      <c r="H119" s="212"/>
      <c r="I119" s="212"/>
      <c r="J119" s="212"/>
      <c r="K119" s="212"/>
      <c r="L119" s="212"/>
      <c r="M119" s="212"/>
      <c r="N119" s="212"/>
      <c r="O119" s="212"/>
      <c r="P119" s="212"/>
      <c r="Q119" s="212"/>
      <c r="R119" s="35"/>
    </row>
    <row r="120" spans="2:18" s="1" customFormat="1" ht="6.75" customHeight="1">
      <c r="B120" s="33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5"/>
    </row>
    <row r="121" spans="2:18" s="1" customFormat="1" ht="30" customHeight="1">
      <c r="B121" s="33"/>
      <c r="C121" s="28" t="s">
        <v>17</v>
      </c>
      <c r="D121" s="34"/>
      <c r="E121" s="34"/>
      <c r="F121" s="233" t="str">
        <f>F6</f>
        <v>ZŠ TGM Studénka, ul. 2. května 500</v>
      </c>
      <c r="G121" s="212"/>
      <c r="H121" s="212"/>
      <c r="I121" s="212"/>
      <c r="J121" s="212"/>
      <c r="K121" s="212"/>
      <c r="L121" s="212"/>
      <c r="M121" s="212"/>
      <c r="N121" s="212"/>
      <c r="O121" s="212"/>
      <c r="P121" s="212"/>
      <c r="Q121" s="34"/>
      <c r="R121" s="35"/>
    </row>
    <row r="122" spans="2:18" s="1" customFormat="1" ht="36.75" customHeight="1">
      <c r="B122" s="33"/>
      <c r="C122" s="67" t="s">
        <v>98</v>
      </c>
      <c r="D122" s="34"/>
      <c r="E122" s="34"/>
      <c r="F122" s="213" t="str">
        <f>F7</f>
        <v>001 - Výměna podlahy šatny, obložení a podhledů šatny a skladu nářadí tělocvičny</v>
      </c>
      <c r="G122" s="212"/>
      <c r="H122" s="212"/>
      <c r="I122" s="212"/>
      <c r="J122" s="212"/>
      <c r="K122" s="212"/>
      <c r="L122" s="212"/>
      <c r="M122" s="212"/>
      <c r="N122" s="212"/>
      <c r="O122" s="212"/>
      <c r="P122" s="212"/>
      <c r="Q122" s="34"/>
      <c r="R122" s="35"/>
    </row>
    <row r="123" spans="2:18" s="1" customFormat="1" ht="6.75" customHeight="1">
      <c r="B123" s="33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5"/>
    </row>
    <row r="124" spans="2:18" s="1" customFormat="1" ht="18" customHeight="1">
      <c r="B124" s="33"/>
      <c r="C124" s="28" t="s">
        <v>24</v>
      </c>
      <c r="D124" s="34"/>
      <c r="E124" s="34"/>
      <c r="F124" s="26" t="str">
        <f>F9</f>
        <v> </v>
      </c>
      <c r="G124" s="34"/>
      <c r="H124" s="34"/>
      <c r="I124" s="34"/>
      <c r="J124" s="34"/>
      <c r="K124" s="28" t="s">
        <v>26</v>
      </c>
      <c r="L124" s="34"/>
      <c r="M124" s="239" t="str">
        <f>IF(O9="","",O9)</f>
        <v>16. 3. 2017</v>
      </c>
      <c r="N124" s="212"/>
      <c r="O124" s="212"/>
      <c r="P124" s="212"/>
      <c r="Q124" s="34"/>
      <c r="R124" s="35"/>
    </row>
    <row r="125" spans="2:18" s="1" customFormat="1" ht="6.75" customHeight="1">
      <c r="B125" s="33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5"/>
    </row>
    <row r="126" spans="2:18" s="1" customFormat="1" ht="12.75">
      <c r="B126" s="33"/>
      <c r="C126" s="28" t="s">
        <v>30</v>
      </c>
      <c r="D126" s="34"/>
      <c r="E126" s="34"/>
      <c r="F126" s="26" t="str">
        <f>E12</f>
        <v> </v>
      </c>
      <c r="G126" s="34"/>
      <c r="H126" s="34"/>
      <c r="I126" s="34"/>
      <c r="J126" s="34"/>
      <c r="K126" s="28" t="s">
        <v>35</v>
      </c>
      <c r="L126" s="34"/>
      <c r="M126" s="198" t="str">
        <f>E18</f>
        <v> </v>
      </c>
      <c r="N126" s="212"/>
      <c r="O126" s="212"/>
      <c r="P126" s="212"/>
      <c r="Q126" s="212"/>
      <c r="R126" s="35"/>
    </row>
    <row r="127" spans="2:18" s="1" customFormat="1" ht="14.25" customHeight="1">
      <c r="B127" s="33"/>
      <c r="C127" s="28" t="s">
        <v>33</v>
      </c>
      <c r="D127" s="34"/>
      <c r="E127" s="34"/>
      <c r="F127" s="26" t="str">
        <f>IF(E15="","",E15)</f>
        <v>Vyplň údaj</v>
      </c>
      <c r="G127" s="34"/>
      <c r="H127" s="34"/>
      <c r="I127" s="34"/>
      <c r="J127" s="34"/>
      <c r="K127" s="28" t="s">
        <v>37</v>
      </c>
      <c r="L127" s="34"/>
      <c r="M127" s="198" t="str">
        <f>E21</f>
        <v> </v>
      </c>
      <c r="N127" s="212"/>
      <c r="O127" s="212"/>
      <c r="P127" s="212"/>
      <c r="Q127" s="212"/>
      <c r="R127" s="35"/>
    </row>
    <row r="128" spans="2:18" s="1" customFormat="1" ht="9.75" customHeight="1">
      <c r="B128" s="33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5"/>
    </row>
    <row r="129" spans="2:27" s="8" customFormat="1" ht="29.25" customHeight="1">
      <c r="B129" s="136"/>
      <c r="C129" s="137" t="s">
        <v>131</v>
      </c>
      <c r="D129" s="138" t="s">
        <v>132</v>
      </c>
      <c r="E129" s="138" t="s">
        <v>60</v>
      </c>
      <c r="F129" s="247" t="s">
        <v>133</v>
      </c>
      <c r="G129" s="248"/>
      <c r="H129" s="248"/>
      <c r="I129" s="248"/>
      <c r="J129" s="138" t="s">
        <v>134</v>
      </c>
      <c r="K129" s="138" t="s">
        <v>135</v>
      </c>
      <c r="L129" s="249" t="s">
        <v>136</v>
      </c>
      <c r="M129" s="248"/>
      <c r="N129" s="247" t="s">
        <v>103</v>
      </c>
      <c r="O129" s="248"/>
      <c r="P129" s="248"/>
      <c r="Q129" s="250"/>
      <c r="R129" s="139"/>
      <c r="T129" s="74" t="s">
        <v>137</v>
      </c>
      <c r="U129" s="75" t="s">
        <v>42</v>
      </c>
      <c r="V129" s="75" t="s">
        <v>138</v>
      </c>
      <c r="W129" s="75" t="s">
        <v>139</v>
      </c>
      <c r="X129" s="75" t="s">
        <v>140</v>
      </c>
      <c r="Y129" s="75" t="s">
        <v>141</v>
      </c>
      <c r="Z129" s="75" t="s">
        <v>142</v>
      </c>
      <c r="AA129" s="76" t="s">
        <v>143</v>
      </c>
    </row>
    <row r="130" spans="2:63" s="1" customFormat="1" ht="29.25" customHeight="1">
      <c r="B130" s="33"/>
      <c r="C130" s="78" t="s">
        <v>100</v>
      </c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267">
        <f>BK130</f>
        <v>0</v>
      </c>
      <c r="O130" s="268"/>
      <c r="P130" s="268"/>
      <c r="Q130" s="268"/>
      <c r="R130" s="35"/>
      <c r="T130" s="77"/>
      <c r="U130" s="49"/>
      <c r="V130" s="49"/>
      <c r="W130" s="140">
        <f>W131+W170+W279</f>
        <v>0</v>
      </c>
      <c r="X130" s="49"/>
      <c r="Y130" s="140">
        <f>Y131+Y170+Y279</f>
        <v>4.6387871700000005</v>
      </c>
      <c r="Z130" s="49"/>
      <c r="AA130" s="141">
        <f>AA131+AA170+AA279</f>
        <v>3.5282441199999997</v>
      </c>
      <c r="AT130" s="16" t="s">
        <v>77</v>
      </c>
      <c r="AU130" s="16" t="s">
        <v>105</v>
      </c>
      <c r="BK130" s="142">
        <f>BK131+BK170+BK279</f>
        <v>0</v>
      </c>
    </row>
    <row r="131" spans="2:63" s="9" customFormat="1" ht="36.75" customHeight="1">
      <c r="B131" s="143"/>
      <c r="C131" s="144"/>
      <c r="D131" s="145" t="s">
        <v>106</v>
      </c>
      <c r="E131" s="145"/>
      <c r="F131" s="145"/>
      <c r="G131" s="145"/>
      <c r="H131" s="145"/>
      <c r="I131" s="145"/>
      <c r="J131" s="145"/>
      <c r="K131" s="145"/>
      <c r="L131" s="145"/>
      <c r="M131" s="145"/>
      <c r="N131" s="269">
        <f>BK131</f>
        <v>0</v>
      </c>
      <c r="O131" s="242"/>
      <c r="P131" s="242"/>
      <c r="Q131" s="242"/>
      <c r="R131" s="146"/>
      <c r="T131" s="147"/>
      <c r="U131" s="144"/>
      <c r="V131" s="144"/>
      <c r="W131" s="148">
        <f>W132+W135+W153+W163+W168</f>
        <v>0</v>
      </c>
      <c r="X131" s="144"/>
      <c r="Y131" s="148">
        <f>Y132+Y135+Y153+Y163+Y168</f>
        <v>1.25939698</v>
      </c>
      <c r="Z131" s="144"/>
      <c r="AA131" s="149">
        <f>AA132+AA135+AA153+AA163+AA168</f>
        <v>1.371264</v>
      </c>
      <c r="AR131" s="150" t="s">
        <v>23</v>
      </c>
      <c r="AT131" s="151" t="s">
        <v>77</v>
      </c>
      <c r="AU131" s="151" t="s">
        <v>78</v>
      </c>
      <c r="AY131" s="150" t="s">
        <v>144</v>
      </c>
      <c r="BK131" s="152">
        <f>BK132+BK135+BK153+BK163+BK168</f>
        <v>0</v>
      </c>
    </row>
    <row r="132" spans="2:63" s="9" customFormat="1" ht="19.5" customHeight="1">
      <c r="B132" s="143"/>
      <c r="C132" s="144"/>
      <c r="D132" s="153" t="s">
        <v>107</v>
      </c>
      <c r="E132" s="153"/>
      <c r="F132" s="153"/>
      <c r="G132" s="153"/>
      <c r="H132" s="153"/>
      <c r="I132" s="153"/>
      <c r="J132" s="153"/>
      <c r="K132" s="153"/>
      <c r="L132" s="153"/>
      <c r="M132" s="153"/>
      <c r="N132" s="270">
        <f>BK132</f>
        <v>0</v>
      </c>
      <c r="O132" s="271"/>
      <c r="P132" s="271"/>
      <c r="Q132" s="271"/>
      <c r="R132" s="146"/>
      <c r="T132" s="147"/>
      <c r="U132" s="144"/>
      <c r="V132" s="144"/>
      <c r="W132" s="148">
        <f>SUM(W133:W134)</f>
        <v>0</v>
      </c>
      <c r="X132" s="144"/>
      <c r="Y132" s="148">
        <f>SUM(Y133:Y134)</f>
        <v>0.1811056</v>
      </c>
      <c r="Z132" s="144"/>
      <c r="AA132" s="149">
        <f>SUM(AA133:AA134)</f>
        <v>0</v>
      </c>
      <c r="AR132" s="150" t="s">
        <v>23</v>
      </c>
      <c r="AT132" s="151" t="s">
        <v>77</v>
      </c>
      <c r="AU132" s="151" t="s">
        <v>23</v>
      </c>
      <c r="AY132" s="150" t="s">
        <v>144</v>
      </c>
      <c r="BK132" s="152">
        <f>SUM(BK133:BK134)</f>
        <v>0</v>
      </c>
    </row>
    <row r="133" spans="2:65" s="1" customFormat="1" ht="44.25" customHeight="1">
      <c r="B133" s="124"/>
      <c r="C133" s="154" t="s">
        <v>23</v>
      </c>
      <c r="D133" s="154" t="s">
        <v>145</v>
      </c>
      <c r="E133" s="155" t="s">
        <v>146</v>
      </c>
      <c r="F133" s="251" t="s">
        <v>147</v>
      </c>
      <c r="G133" s="252"/>
      <c r="H133" s="252"/>
      <c r="I133" s="252"/>
      <c r="J133" s="156" t="s">
        <v>148</v>
      </c>
      <c r="K133" s="157">
        <v>2.08</v>
      </c>
      <c r="L133" s="253">
        <v>0</v>
      </c>
      <c r="M133" s="252"/>
      <c r="N133" s="254">
        <f>ROUND(L133*K133,2)</f>
        <v>0</v>
      </c>
      <c r="O133" s="252"/>
      <c r="P133" s="252"/>
      <c r="Q133" s="252"/>
      <c r="R133" s="126"/>
      <c r="T133" s="158" t="s">
        <v>21</v>
      </c>
      <c r="U133" s="42" t="s">
        <v>43</v>
      </c>
      <c r="V133" s="34"/>
      <c r="W133" s="159">
        <f>V133*K133</f>
        <v>0</v>
      </c>
      <c r="X133" s="159">
        <v>0.08707</v>
      </c>
      <c r="Y133" s="159">
        <f>X133*K133</f>
        <v>0.1811056</v>
      </c>
      <c r="Z133" s="159">
        <v>0</v>
      </c>
      <c r="AA133" s="160">
        <f>Z133*K133</f>
        <v>0</v>
      </c>
      <c r="AR133" s="16" t="s">
        <v>149</v>
      </c>
      <c r="AT133" s="16" t="s">
        <v>145</v>
      </c>
      <c r="AU133" s="16" t="s">
        <v>96</v>
      </c>
      <c r="AY133" s="16" t="s">
        <v>144</v>
      </c>
      <c r="BE133" s="99">
        <f>IF(U133="základní",N133,0)</f>
        <v>0</v>
      </c>
      <c r="BF133" s="99">
        <f>IF(U133="snížená",N133,0)</f>
        <v>0</v>
      </c>
      <c r="BG133" s="99">
        <f>IF(U133="zákl. přenesená",N133,0)</f>
        <v>0</v>
      </c>
      <c r="BH133" s="99">
        <f>IF(U133="sníž. přenesená",N133,0)</f>
        <v>0</v>
      </c>
      <c r="BI133" s="99">
        <f>IF(U133="nulová",N133,0)</f>
        <v>0</v>
      </c>
      <c r="BJ133" s="16" t="s">
        <v>23</v>
      </c>
      <c r="BK133" s="99">
        <f>ROUND(L133*K133,2)</f>
        <v>0</v>
      </c>
      <c r="BL133" s="16" t="s">
        <v>149</v>
      </c>
      <c r="BM133" s="16" t="s">
        <v>150</v>
      </c>
    </row>
    <row r="134" spans="2:51" s="10" customFormat="1" ht="22.5" customHeight="1">
      <c r="B134" s="161"/>
      <c r="C134" s="162"/>
      <c r="D134" s="162"/>
      <c r="E134" s="163" t="s">
        <v>21</v>
      </c>
      <c r="F134" s="255" t="s">
        <v>151</v>
      </c>
      <c r="G134" s="256"/>
      <c r="H134" s="256"/>
      <c r="I134" s="256"/>
      <c r="J134" s="162"/>
      <c r="K134" s="164">
        <v>2.08</v>
      </c>
      <c r="L134" s="162"/>
      <c r="M134" s="162"/>
      <c r="N134" s="162"/>
      <c r="O134" s="162"/>
      <c r="P134" s="162"/>
      <c r="Q134" s="162"/>
      <c r="R134" s="165"/>
      <c r="T134" s="166"/>
      <c r="U134" s="162"/>
      <c r="V134" s="162"/>
      <c r="W134" s="162"/>
      <c r="X134" s="162"/>
      <c r="Y134" s="162"/>
      <c r="Z134" s="162"/>
      <c r="AA134" s="167"/>
      <c r="AT134" s="168" t="s">
        <v>152</v>
      </c>
      <c r="AU134" s="168" t="s">
        <v>96</v>
      </c>
      <c r="AV134" s="10" t="s">
        <v>96</v>
      </c>
      <c r="AW134" s="10" t="s">
        <v>36</v>
      </c>
      <c r="AX134" s="10" t="s">
        <v>23</v>
      </c>
      <c r="AY134" s="168" t="s">
        <v>144</v>
      </c>
    </row>
    <row r="135" spans="2:63" s="9" customFormat="1" ht="29.25" customHeight="1">
      <c r="B135" s="143"/>
      <c r="C135" s="144"/>
      <c r="D135" s="153" t="s">
        <v>108</v>
      </c>
      <c r="E135" s="153"/>
      <c r="F135" s="153"/>
      <c r="G135" s="153"/>
      <c r="H135" s="153"/>
      <c r="I135" s="153"/>
      <c r="J135" s="153"/>
      <c r="K135" s="153"/>
      <c r="L135" s="153"/>
      <c r="M135" s="153"/>
      <c r="N135" s="270">
        <f>BK135</f>
        <v>0</v>
      </c>
      <c r="O135" s="271"/>
      <c r="P135" s="271"/>
      <c r="Q135" s="271"/>
      <c r="R135" s="146"/>
      <c r="T135" s="147"/>
      <c r="U135" s="144"/>
      <c r="V135" s="144"/>
      <c r="W135" s="148">
        <f>SUM(W136:W152)</f>
        <v>0</v>
      </c>
      <c r="X135" s="144"/>
      <c r="Y135" s="148">
        <f>SUM(Y136:Y152)</f>
        <v>1.07341638</v>
      </c>
      <c r="Z135" s="144"/>
      <c r="AA135" s="149">
        <f>SUM(AA136:AA152)</f>
        <v>0</v>
      </c>
      <c r="AR135" s="150" t="s">
        <v>23</v>
      </c>
      <c r="AT135" s="151" t="s">
        <v>77</v>
      </c>
      <c r="AU135" s="151" t="s">
        <v>23</v>
      </c>
      <c r="AY135" s="150" t="s">
        <v>144</v>
      </c>
      <c r="BK135" s="152">
        <f>SUM(BK136:BK152)</f>
        <v>0</v>
      </c>
    </row>
    <row r="136" spans="2:65" s="1" customFormat="1" ht="31.5" customHeight="1">
      <c r="B136" s="124"/>
      <c r="C136" s="154" t="s">
        <v>96</v>
      </c>
      <c r="D136" s="154" t="s">
        <v>145</v>
      </c>
      <c r="E136" s="155" t="s">
        <v>153</v>
      </c>
      <c r="F136" s="251" t="s">
        <v>154</v>
      </c>
      <c r="G136" s="252"/>
      <c r="H136" s="252"/>
      <c r="I136" s="252"/>
      <c r="J136" s="156" t="s">
        <v>148</v>
      </c>
      <c r="K136" s="157">
        <v>34.18</v>
      </c>
      <c r="L136" s="253">
        <v>0</v>
      </c>
      <c r="M136" s="252"/>
      <c r="N136" s="254">
        <f>ROUND(L136*K136,2)</f>
        <v>0</v>
      </c>
      <c r="O136" s="252"/>
      <c r="P136" s="252"/>
      <c r="Q136" s="252"/>
      <c r="R136" s="126"/>
      <c r="T136" s="158" t="s">
        <v>21</v>
      </c>
      <c r="U136" s="42" t="s">
        <v>43</v>
      </c>
      <c r="V136" s="34"/>
      <c r="W136" s="159">
        <f>V136*K136</f>
        <v>0</v>
      </c>
      <c r="X136" s="159">
        <v>0.00489</v>
      </c>
      <c r="Y136" s="159">
        <f>X136*K136</f>
        <v>0.16714020000000002</v>
      </c>
      <c r="Z136" s="159">
        <v>0</v>
      </c>
      <c r="AA136" s="160">
        <f>Z136*K136</f>
        <v>0</v>
      </c>
      <c r="AR136" s="16" t="s">
        <v>149</v>
      </c>
      <c r="AT136" s="16" t="s">
        <v>145</v>
      </c>
      <c r="AU136" s="16" t="s">
        <v>96</v>
      </c>
      <c r="AY136" s="16" t="s">
        <v>144</v>
      </c>
      <c r="BE136" s="99">
        <f>IF(U136="základní",N136,0)</f>
        <v>0</v>
      </c>
      <c r="BF136" s="99">
        <f>IF(U136="snížená",N136,0)</f>
        <v>0</v>
      </c>
      <c r="BG136" s="99">
        <f>IF(U136="zákl. přenesená",N136,0)</f>
        <v>0</v>
      </c>
      <c r="BH136" s="99">
        <f>IF(U136="sníž. přenesená",N136,0)</f>
        <v>0</v>
      </c>
      <c r="BI136" s="99">
        <f>IF(U136="nulová",N136,0)</f>
        <v>0</v>
      </c>
      <c r="BJ136" s="16" t="s">
        <v>23</v>
      </c>
      <c r="BK136" s="99">
        <f>ROUND(L136*K136,2)</f>
        <v>0</v>
      </c>
      <c r="BL136" s="16" t="s">
        <v>149</v>
      </c>
      <c r="BM136" s="16" t="s">
        <v>155</v>
      </c>
    </row>
    <row r="137" spans="2:51" s="11" customFormat="1" ht="22.5" customHeight="1">
      <c r="B137" s="169"/>
      <c r="C137" s="170"/>
      <c r="D137" s="170"/>
      <c r="E137" s="171" t="s">
        <v>21</v>
      </c>
      <c r="F137" s="257" t="s">
        <v>156</v>
      </c>
      <c r="G137" s="258"/>
      <c r="H137" s="258"/>
      <c r="I137" s="258"/>
      <c r="J137" s="170"/>
      <c r="K137" s="172" t="s">
        <v>21</v>
      </c>
      <c r="L137" s="170"/>
      <c r="M137" s="170"/>
      <c r="N137" s="170"/>
      <c r="O137" s="170"/>
      <c r="P137" s="170"/>
      <c r="Q137" s="170"/>
      <c r="R137" s="173"/>
      <c r="T137" s="174"/>
      <c r="U137" s="170"/>
      <c r="V137" s="170"/>
      <c r="W137" s="170"/>
      <c r="X137" s="170"/>
      <c r="Y137" s="170"/>
      <c r="Z137" s="170"/>
      <c r="AA137" s="175"/>
      <c r="AT137" s="176" t="s">
        <v>152</v>
      </c>
      <c r="AU137" s="176" t="s">
        <v>96</v>
      </c>
      <c r="AV137" s="11" t="s">
        <v>23</v>
      </c>
      <c r="AW137" s="11" t="s">
        <v>36</v>
      </c>
      <c r="AX137" s="11" t="s">
        <v>78</v>
      </c>
      <c r="AY137" s="176" t="s">
        <v>144</v>
      </c>
    </row>
    <row r="138" spans="2:51" s="10" customFormat="1" ht="22.5" customHeight="1">
      <c r="B138" s="161"/>
      <c r="C138" s="162"/>
      <c r="D138" s="162"/>
      <c r="E138" s="163" t="s">
        <v>21</v>
      </c>
      <c r="F138" s="259" t="s">
        <v>157</v>
      </c>
      <c r="G138" s="256"/>
      <c r="H138" s="256"/>
      <c r="I138" s="256"/>
      <c r="J138" s="162"/>
      <c r="K138" s="164">
        <v>2</v>
      </c>
      <c r="L138" s="162"/>
      <c r="M138" s="162"/>
      <c r="N138" s="162"/>
      <c r="O138" s="162"/>
      <c r="P138" s="162"/>
      <c r="Q138" s="162"/>
      <c r="R138" s="165"/>
      <c r="T138" s="166"/>
      <c r="U138" s="162"/>
      <c r="V138" s="162"/>
      <c r="W138" s="162"/>
      <c r="X138" s="162"/>
      <c r="Y138" s="162"/>
      <c r="Z138" s="162"/>
      <c r="AA138" s="167"/>
      <c r="AT138" s="168" t="s">
        <v>152</v>
      </c>
      <c r="AU138" s="168" t="s">
        <v>96</v>
      </c>
      <c r="AV138" s="10" t="s">
        <v>96</v>
      </c>
      <c r="AW138" s="10" t="s">
        <v>36</v>
      </c>
      <c r="AX138" s="10" t="s">
        <v>78</v>
      </c>
      <c r="AY138" s="168" t="s">
        <v>144</v>
      </c>
    </row>
    <row r="139" spans="2:51" s="10" customFormat="1" ht="22.5" customHeight="1">
      <c r="B139" s="161"/>
      <c r="C139" s="162"/>
      <c r="D139" s="162"/>
      <c r="E139" s="163" t="s">
        <v>21</v>
      </c>
      <c r="F139" s="259" t="s">
        <v>158</v>
      </c>
      <c r="G139" s="256"/>
      <c r="H139" s="256"/>
      <c r="I139" s="256"/>
      <c r="J139" s="162"/>
      <c r="K139" s="164">
        <v>28.02</v>
      </c>
      <c r="L139" s="162"/>
      <c r="M139" s="162"/>
      <c r="N139" s="162"/>
      <c r="O139" s="162"/>
      <c r="P139" s="162"/>
      <c r="Q139" s="162"/>
      <c r="R139" s="165"/>
      <c r="T139" s="166"/>
      <c r="U139" s="162"/>
      <c r="V139" s="162"/>
      <c r="W139" s="162"/>
      <c r="X139" s="162"/>
      <c r="Y139" s="162"/>
      <c r="Z139" s="162"/>
      <c r="AA139" s="167"/>
      <c r="AT139" s="168" t="s">
        <v>152</v>
      </c>
      <c r="AU139" s="168" t="s">
        <v>96</v>
      </c>
      <c r="AV139" s="10" t="s">
        <v>96</v>
      </c>
      <c r="AW139" s="10" t="s">
        <v>36</v>
      </c>
      <c r="AX139" s="10" t="s">
        <v>78</v>
      </c>
      <c r="AY139" s="168" t="s">
        <v>144</v>
      </c>
    </row>
    <row r="140" spans="2:51" s="11" customFormat="1" ht="22.5" customHeight="1">
      <c r="B140" s="169"/>
      <c r="C140" s="170"/>
      <c r="D140" s="170"/>
      <c r="E140" s="171" t="s">
        <v>21</v>
      </c>
      <c r="F140" s="260" t="s">
        <v>159</v>
      </c>
      <c r="G140" s="258"/>
      <c r="H140" s="258"/>
      <c r="I140" s="258"/>
      <c r="J140" s="170"/>
      <c r="K140" s="172" t="s">
        <v>21</v>
      </c>
      <c r="L140" s="170"/>
      <c r="M140" s="170"/>
      <c r="N140" s="170"/>
      <c r="O140" s="170"/>
      <c r="P140" s="170"/>
      <c r="Q140" s="170"/>
      <c r="R140" s="173"/>
      <c r="T140" s="174"/>
      <c r="U140" s="170"/>
      <c r="V140" s="170"/>
      <c r="W140" s="170"/>
      <c r="X140" s="170"/>
      <c r="Y140" s="170"/>
      <c r="Z140" s="170"/>
      <c r="AA140" s="175"/>
      <c r="AT140" s="176" t="s">
        <v>152</v>
      </c>
      <c r="AU140" s="176" t="s">
        <v>96</v>
      </c>
      <c r="AV140" s="11" t="s">
        <v>23</v>
      </c>
      <c r="AW140" s="11" t="s">
        <v>36</v>
      </c>
      <c r="AX140" s="11" t="s">
        <v>78</v>
      </c>
      <c r="AY140" s="176" t="s">
        <v>144</v>
      </c>
    </row>
    <row r="141" spans="2:51" s="10" customFormat="1" ht="22.5" customHeight="1">
      <c r="B141" s="161"/>
      <c r="C141" s="162"/>
      <c r="D141" s="162"/>
      <c r="E141" s="163" t="s">
        <v>21</v>
      </c>
      <c r="F141" s="259" t="s">
        <v>160</v>
      </c>
      <c r="G141" s="256"/>
      <c r="H141" s="256"/>
      <c r="I141" s="256"/>
      <c r="J141" s="162"/>
      <c r="K141" s="164">
        <v>4.16</v>
      </c>
      <c r="L141" s="162"/>
      <c r="M141" s="162"/>
      <c r="N141" s="162"/>
      <c r="O141" s="162"/>
      <c r="P141" s="162"/>
      <c r="Q141" s="162"/>
      <c r="R141" s="165"/>
      <c r="T141" s="166"/>
      <c r="U141" s="162"/>
      <c r="V141" s="162"/>
      <c r="W141" s="162"/>
      <c r="X141" s="162"/>
      <c r="Y141" s="162"/>
      <c r="Z141" s="162"/>
      <c r="AA141" s="167"/>
      <c r="AT141" s="168" t="s">
        <v>152</v>
      </c>
      <c r="AU141" s="168" t="s">
        <v>96</v>
      </c>
      <c r="AV141" s="10" t="s">
        <v>96</v>
      </c>
      <c r="AW141" s="10" t="s">
        <v>36</v>
      </c>
      <c r="AX141" s="10" t="s">
        <v>78</v>
      </c>
      <c r="AY141" s="168" t="s">
        <v>144</v>
      </c>
    </row>
    <row r="142" spans="2:51" s="12" customFormat="1" ht="22.5" customHeight="1">
      <c r="B142" s="177"/>
      <c r="C142" s="178"/>
      <c r="D142" s="178"/>
      <c r="E142" s="179" t="s">
        <v>21</v>
      </c>
      <c r="F142" s="261" t="s">
        <v>161</v>
      </c>
      <c r="G142" s="262"/>
      <c r="H142" s="262"/>
      <c r="I142" s="262"/>
      <c r="J142" s="178"/>
      <c r="K142" s="180">
        <v>34.18</v>
      </c>
      <c r="L142" s="178"/>
      <c r="M142" s="178"/>
      <c r="N142" s="178"/>
      <c r="O142" s="178"/>
      <c r="P142" s="178"/>
      <c r="Q142" s="178"/>
      <c r="R142" s="181"/>
      <c r="T142" s="182"/>
      <c r="U142" s="178"/>
      <c r="V142" s="178"/>
      <c r="W142" s="178"/>
      <c r="X142" s="178"/>
      <c r="Y142" s="178"/>
      <c r="Z142" s="178"/>
      <c r="AA142" s="183"/>
      <c r="AT142" s="184" t="s">
        <v>152</v>
      </c>
      <c r="AU142" s="184" t="s">
        <v>96</v>
      </c>
      <c r="AV142" s="12" t="s">
        <v>149</v>
      </c>
      <c r="AW142" s="12" t="s">
        <v>36</v>
      </c>
      <c r="AX142" s="12" t="s">
        <v>23</v>
      </c>
      <c r="AY142" s="184" t="s">
        <v>144</v>
      </c>
    </row>
    <row r="143" spans="2:65" s="1" customFormat="1" ht="31.5" customHeight="1">
      <c r="B143" s="124"/>
      <c r="C143" s="154" t="s">
        <v>162</v>
      </c>
      <c r="D143" s="154" t="s">
        <v>145</v>
      </c>
      <c r="E143" s="155" t="s">
        <v>163</v>
      </c>
      <c r="F143" s="251" t="s">
        <v>164</v>
      </c>
      <c r="G143" s="252"/>
      <c r="H143" s="252"/>
      <c r="I143" s="252"/>
      <c r="J143" s="156" t="s">
        <v>148</v>
      </c>
      <c r="K143" s="157">
        <v>4.16</v>
      </c>
      <c r="L143" s="253">
        <v>0</v>
      </c>
      <c r="M143" s="252"/>
      <c r="N143" s="254">
        <f>ROUND(L143*K143,2)</f>
        <v>0</v>
      </c>
      <c r="O143" s="252"/>
      <c r="P143" s="252"/>
      <c r="Q143" s="252"/>
      <c r="R143" s="126"/>
      <c r="T143" s="158" t="s">
        <v>21</v>
      </c>
      <c r="U143" s="42" t="s">
        <v>43</v>
      </c>
      <c r="V143" s="34"/>
      <c r="W143" s="159">
        <f>V143*K143</f>
        <v>0</v>
      </c>
      <c r="X143" s="159">
        <v>0.01733</v>
      </c>
      <c r="Y143" s="159">
        <f>X143*K143</f>
        <v>0.07209280000000001</v>
      </c>
      <c r="Z143" s="159">
        <v>0</v>
      </c>
      <c r="AA143" s="160">
        <f>Z143*K143</f>
        <v>0</v>
      </c>
      <c r="AR143" s="16" t="s">
        <v>149</v>
      </c>
      <c r="AT143" s="16" t="s">
        <v>145</v>
      </c>
      <c r="AU143" s="16" t="s">
        <v>96</v>
      </c>
      <c r="AY143" s="16" t="s">
        <v>144</v>
      </c>
      <c r="BE143" s="99">
        <f>IF(U143="základní",N143,0)</f>
        <v>0</v>
      </c>
      <c r="BF143" s="99">
        <f>IF(U143="snížená",N143,0)</f>
        <v>0</v>
      </c>
      <c r="BG143" s="99">
        <f>IF(U143="zákl. přenesená",N143,0)</f>
        <v>0</v>
      </c>
      <c r="BH143" s="99">
        <f>IF(U143="sníž. přenesená",N143,0)</f>
        <v>0</v>
      </c>
      <c r="BI143" s="99">
        <f>IF(U143="nulová",N143,0)</f>
        <v>0</v>
      </c>
      <c r="BJ143" s="16" t="s">
        <v>23</v>
      </c>
      <c r="BK143" s="99">
        <f>ROUND(L143*K143,2)</f>
        <v>0</v>
      </c>
      <c r="BL143" s="16" t="s">
        <v>149</v>
      </c>
      <c r="BM143" s="16" t="s">
        <v>165</v>
      </c>
    </row>
    <row r="144" spans="2:51" s="11" customFormat="1" ht="22.5" customHeight="1">
      <c r="B144" s="169"/>
      <c r="C144" s="170"/>
      <c r="D144" s="170"/>
      <c r="E144" s="171" t="s">
        <v>21</v>
      </c>
      <c r="F144" s="257" t="s">
        <v>159</v>
      </c>
      <c r="G144" s="258"/>
      <c r="H144" s="258"/>
      <c r="I144" s="258"/>
      <c r="J144" s="170"/>
      <c r="K144" s="172" t="s">
        <v>21</v>
      </c>
      <c r="L144" s="170"/>
      <c r="M144" s="170"/>
      <c r="N144" s="170"/>
      <c r="O144" s="170"/>
      <c r="P144" s="170"/>
      <c r="Q144" s="170"/>
      <c r="R144" s="173"/>
      <c r="T144" s="174"/>
      <c r="U144" s="170"/>
      <c r="V144" s="170"/>
      <c r="W144" s="170"/>
      <c r="X144" s="170"/>
      <c r="Y144" s="170"/>
      <c r="Z144" s="170"/>
      <c r="AA144" s="175"/>
      <c r="AT144" s="176" t="s">
        <v>152</v>
      </c>
      <c r="AU144" s="176" t="s">
        <v>96</v>
      </c>
      <c r="AV144" s="11" t="s">
        <v>23</v>
      </c>
      <c r="AW144" s="11" t="s">
        <v>36</v>
      </c>
      <c r="AX144" s="11" t="s">
        <v>78</v>
      </c>
      <c r="AY144" s="176" t="s">
        <v>144</v>
      </c>
    </row>
    <row r="145" spans="2:51" s="10" customFormat="1" ht="22.5" customHeight="1">
      <c r="B145" s="161"/>
      <c r="C145" s="162"/>
      <c r="D145" s="162"/>
      <c r="E145" s="163" t="s">
        <v>21</v>
      </c>
      <c r="F145" s="259" t="s">
        <v>160</v>
      </c>
      <c r="G145" s="256"/>
      <c r="H145" s="256"/>
      <c r="I145" s="256"/>
      <c r="J145" s="162"/>
      <c r="K145" s="164">
        <v>4.16</v>
      </c>
      <c r="L145" s="162"/>
      <c r="M145" s="162"/>
      <c r="N145" s="162"/>
      <c r="O145" s="162"/>
      <c r="P145" s="162"/>
      <c r="Q145" s="162"/>
      <c r="R145" s="165"/>
      <c r="T145" s="166"/>
      <c r="U145" s="162"/>
      <c r="V145" s="162"/>
      <c r="W145" s="162"/>
      <c r="X145" s="162"/>
      <c r="Y145" s="162"/>
      <c r="Z145" s="162"/>
      <c r="AA145" s="167"/>
      <c r="AT145" s="168" t="s">
        <v>152</v>
      </c>
      <c r="AU145" s="168" t="s">
        <v>96</v>
      </c>
      <c r="AV145" s="10" t="s">
        <v>96</v>
      </c>
      <c r="AW145" s="10" t="s">
        <v>36</v>
      </c>
      <c r="AX145" s="10" t="s">
        <v>23</v>
      </c>
      <c r="AY145" s="168" t="s">
        <v>144</v>
      </c>
    </row>
    <row r="146" spans="2:65" s="1" customFormat="1" ht="31.5" customHeight="1">
      <c r="B146" s="124"/>
      <c r="C146" s="154" t="s">
        <v>149</v>
      </c>
      <c r="D146" s="154" t="s">
        <v>145</v>
      </c>
      <c r="E146" s="155" t="s">
        <v>166</v>
      </c>
      <c r="F146" s="251" t="s">
        <v>167</v>
      </c>
      <c r="G146" s="252"/>
      <c r="H146" s="252"/>
      <c r="I146" s="252"/>
      <c r="J146" s="156" t="s">
        <v>148</v>
      </c>
      <c r="K146" s="157">
        <v>1.061</v>
      </c>
      <c r="L146" s="253">
        <v>0</v>
      </c>
      <c r="M146" s="252"/>
      <c r="N146" s="254">
        <f>ROUND(L146*K146,2)</f>
        <v>0</v>
      </c>
      <c r="O146" s="252"/>
      <c r="P146" s="252"/>
      <c r="Q146" s="252"/>
      <c r="R146" s="126"/>
      <c r="T146" s="158" t="s">
        <v>21</v>
      </c>
      <c r="U146" s="42" t="s">
        <v>43</v>
      </c>
      <c r="V146" s="34"/>
      <c r="W146" s="159">
        <f>V146*K146</f>
        <v>0</v>
      </c>
      <c r="X146" s="159">
        <v>0.03358</v>
      </c>
      <c r="Y146" s="159">
        <f>X146*K146</f>
        <v>0.035628379999999994</v>
      </c>
      <c r="Z146" s="159">
        <v>0</v>
      </c>
      <c r="AA146" s="160">
        <f>Z146*K146</f>
        <v>0</v>
      </c>
      <c r="AR146" s="16" t="s">
        <v>149</v>
      </c>
      <c r="AT146" s="16" t="s">
        <v>145</v>
      </c>
      <c r="AU146" s="16" t="s">
        <v>96</v>
      </c>
      <c r="AY146" s="16" t="s">
        <v>144</v>
      </c>
      <c r="BE146" s="99">
        <f>IF(U146="základní",N146,0)</f>
        <v>0</v>
      </c>
      <c r="BF146" s="99">
        <f>IF(U146="snížená",N146,0)</f>
        <v>0</v>
      </c>
      <c r="BG146" s="99">
        <f>IF(U146="zákl. přenesená",N146,0)</f>
        <v>0</v>
      </c>
      <c r="BH146" s="99">
        <f>IF(U146="sníž. přenesená",N146,0)</f>
        <v>0</v>
      </c>
      <c r="BI146" s="99">
        <f>IF(U146="nulová",N146,0)</f>
        <v>0</v>
      </c>
      <c r="BJ146" s="16" t="s">
        <v>23</v>
      </c>
      <c r="BK146" s="99">
        <f>ROUND(L146*K146,2)</f>
        <v>0</v>
      </c>
      <c r="BL146" s="16" t="s">
        <v>149</v>
      </c>
      <c r="BM146" s="16" t="s">
        <v>168</v>
      </c>
    </row>
    <row r="147" spans="2:51" s="11" customFormat="1" ht="22.5" customHeight="1">
      <c r="B147" s="169"/>
      <c r="C147" s="170"/>
      <c r="D147" s="170"/>
      <c r="E147" s="171" t="s">
        <v>21</v>
      </c>
      <c r="F147" s="257" t="s">
        <v>169</v>
      </c>
      <c r="G147" s="258"/>
      <c r="H147" s="258"/>
      <c r="I147" s="258"/>
      <c r="J147" s="170"/>
      <c r="K147" s="172" t="s">
        <v>21</v>
      </c>
      <c r="L147" s="170"/>
      <c r="M147" s="170"/>
      <c r="N147" s="170"/>
      <c r="O147" s="170"/>
      <c r="P147" s="170"/>
      <c r="Q147" s="170"/>
      <c r="R147" s="173"/>
      <c r="T147" s="174"/>
      <c r="U147" s="170"/>
      <c r="V147" s="170"/>
      <c r="W147" s="170"/>
      <c r="X147" s="170"/>
      <c r="Y147" s="170"/>
      <c r="Z147" s="170"/>
      <c r="AA147" s="175"/>
      <c r="AT147" s="176" t="s">
        <v>152</v>
      </c>
      <c r="AU147" s="176" t="s">
        <v>96</v>
      </c>
      <c r="AV147" s="11" t="s">
        <v>23</v>
      </c>
      <c r="AW147" s="11" t="s">
        <v>36</v>
      </c>
      <c r="AX147" s="11" t="s">
        <v>78</v>
      </c>
      <c r="AY147" s="176" t="s">
        <v>144</v>
      </c>
    </row>
    <row r="148" spans="2:51" s="10" customFormat="1" ht="22.5" customHeight="1">
      <c r="B148" s="161"/>
      <c r="C148" s="162"/>
      <c r="D148" s="162"/>
      <c r="E148" s="163" t="s">
        <v>21</v>
      </c>
      <c r="F148" s="259" t="s">
        <v>170</v>
      </c>
      <c r="G148" s="256"/>
      <c r="H148" s="256"/>
      <c r="I148" s="256"/>
      <c r="J148" s="162"/>
      <c r="K148" s="164">
        <v>1.061</v>
      </c>
      <c r="L148" s="162"/>
      <c r="M148" s="162"/>
      <c r="N148" s="162"/>
      <c r="O148" s="162"/>
      <c r="P148" s="162"/>
      <c r="Q148" s="162"/>
      <c r="R148" s="165"/>
      <c r="T148" s="166"/>
      <c r="U148" s="162"/>
      <c r="V148" s="162"/>
      <c r="W148" s="162"/>
      <c r="X148" s="162"/>
      <c r="Y148" s="162"/>
      <c r="Z148" s="162"/>
      <c r="AA148" s="167"/>
      <c r="AT148" s="168" t="s">
        <v>152</v>
      </c>
      <c r="AU148" s="168" t="s">
        <v>96</v>
      </c>
      <c r="AV148" s="10" t="s">
        <v>96</v>
      </c>
      <c r="AW148" s="10" t="s">
        <v>36</v>
      </c>
      <c r="AX148" s="10" t="s">
        <v>23</v>
      </c>
      <c r="AY148" s="168" t="s">
        <v>144</v>
      </c>
    </row>
    <row r="149" spans="2:65" s="1" customFormat="1" ht="31.5" customHeight="1">
      <c r="B149" s="124"/>
      <c r="C149" s="154" t="s">
        <v>171</v>
      </c>
      <c r="D149" s="154" t="s">
        <v>145</v>
      </c>
      <c r="E149" s="155" t="s">
        <v>172</v>
      </c>
      <c r="F149" s="251" t="s">
        <v>173</v>
      </c>
      <c r="G149" s="252"/>
      <c r="H149" s="252"/>
      <c r="I149" s="252"/>
      <c r="J149" s="156" t="s">
        <v>174</v>
      </c>
      <c r="K149" s="157">
        <v>1</v>
      </c>
      <c r="L149" s="253">
        <v>0</v>
      </c>
      <c r="M149" s="252"/>
      <c r="N149" s="254">
        <f>ROUND(L149*K149,2)</f>
        <v>0</v>
      </c>
      <c r="O149" s="252"/>
      <c r="P149" s="252"/>
      <c r="Q149" s="252"/>
      <c r="R149" s="126"/>
      <c r="T149" s="158" t="s">
        <v>21</v>
      </c>
      <c r="U149" s="42" t="s">
        <v>43</v>
      </c>
      <c r="V149" s="34"/>
      <c r="W149" s="159">
        <f>V149*K149</f>
        <v>0</v>
      </c>
      <c r="X149" s="159">
        <v>0.0052</v>
      </c>
      <c r="Y149" s="159">
        <f>X149*K149</f>
        <v>0.0052</v>
      </c>
      <c r="Z149" s="159">
        <v>0</v>
      </c>
      <c r="AA149" s="160">
        <f>Z149*K149</f>
        <v>0</v>
      </c>
      <c r="AR149" s="16" t="s">
        <v>149</v>
      </c>
      <c r="AT149" s="16" t="s">
        <v>145</v>
      </c>
      <c r="AU149" s="16" t="s">
        <v>96</v>
      </c>
      <c r="AY149" s="16" t="s">
        <v>144</v>
      </c>
      <c r="BE149" s="99">
        <f>IF(U149="základní",N149,0)</f>
        <v>0</v>
      </c>
      <c r="BF149" s="99">
        <f>IF(U149="snížená",N149,0)</f>
        <v>0</v>
      </c>
      <c r="BG149" s="99">
        <f>IF(U149="zákl. přenesená",N149,0)</f>
        <v>0</v>
      </c>
      <c r="BH149" s="99">
        <f>IF(U149="sníž. přenesená",N149,0)</f>
        <v>0</v>
      </c>
      <c r="BI149" s="99">
        <f>IF(U149="nulová",N149,0)</f>
        <v>0</v>
      </c>
      <c r="BJ149" s="16" t="s">
        <v>23</v>
      </c>
      <c r="BK149" s="99">
        <f>ROUND(L149*K149,2)</f>
        <v>0</v>
      </c>
      <c r="BL149" s="16" t="s">
        <v>149</v>
      </c>
      <c r="BM149" s="16" t="s">
        <v>175</v>
      </c>
    </row>
    <row r="150" spans="2:65" s="1" customFormat="1" ht="31.5" customHeight="1">
      <c r="B150" s="124"/>
      <c r="C150" s="154" t="s">
        <v>176</v>
      </c>
      <c r="D150" s="154" t="s">
        <v>145</v>
      </c>
      <c r="E150" s="155" t="s">
        <v>177</v>
      </c>
      <c r="F150" s="251" t="s">
        <v>178</v>
      </c>
      <c r="G150" s="252"/>
      <c r="H150" s="252"/>
      <c r="I150" s="252"/>
      <c r="J150" s="156" t="s">
        <v>148</v>
      </c>
      <c r="K150" s="157">
        <v>21.27</v>
      </c>
      <c r="L150" s="253">
        <v>0</v>
      </c>
      <c r="M150" s="252"/>
      <c r="N150" s="254">
        <f>ROUND(L150*K150,2)</f>
        <v>0</v>
      </c>
      <c r="O150" s="252"/>
      <c r="P150" s="252"/>
      <c r="Q150" s="252"/>
      <c r="R150" s="126"/>
      <c r="T150" s="158" t="s">
        <v>21</v>
      </c>
      <c r="U150" s="42" t="s">
        <v>43</v>
      </c>
      <c r="V150" s="34"/>
      <c r="W150" s="159">
        <f>V150*K150</f>
        <v>0</v>
      </c>
      <c r="X150" s="159">
        <v>0.0345</v>
      </c>
      <c r="Y150" s="159">
        <f>X150*K150</f>
        <v>0.733815</v>
      </c>
      <c r="Z150" s="159">
        <v>0</v>
      </c>
      <c r="AA150" s="160">
        <f>Z150*K150</f>
        <v>0</v>
      </c>
      <c r="AR150" s="16" t="s">
        <v>149</v>
      </c>
      <c r="AT150" s="16" t="s">
        <v>145</v>
      </c>
      <c r="AU150" s="16" t="s">
        <v>96</v>
      </c>
      <c r="AY150" s="16" t="s">
        <v>144</v>
      </c>
      <c r="BE150" s="99">
        <f>IF(U150="základní",N150,0)</f>
        <v>0</v>
      </c>
      <c r="BF150" s="99">
        <f>IF(U150="snížená",N150,0)</f>
        <v>0</v>
      </c>
      <c r="BG150" s="99">
        <f>IF(U150="zákl. přenesená",N150,0)</f>
        <v>0</v>
      </c>
      <c r="BH150" s="99">
        <f>IF(U150="sníž. přenesená",N150,0)</f>
        <v>0</v>
      </c>
      <c r="BI150" s="99">
        <f>IF(U150="nulová",N150,0)</f>
        <v>0</v>
      </c>
      <c r="BJ150" s="16" t="s">
        <v>23</v>
      </c>
      <c r="BK150" s="99">
        <f>ROUND(L150*K150,2)</f>
        <v>0</v>
      </c>
      <c r="BL150" s="16" t="s">
        <v>149</v>
      </c>
      <c r="BM150" s="16" t="s">
        <v>179</v>
      </c>
    </row>
    <row r="151" spans="2:65" s="1" customFormat="1" ht="31.5" customHeight="1">
      <c r="B151" s="124"/>
      <c r="C151" s="154" t="s">
        <v>180</v>
      </c>
      <c r="D151" s="154" t="s">
        <v>145</v>
      </c>
      <c r="E151" s="155" t="s">
        <v>181</v>
      </c>
      <c r="F151" s="251" t="s">
        <v>182</v>
      </c>
      <c r="G151" s="252"/>
      <c r="H151" s="252"/>
      <c r="I151" s="252"/>
      <c r="J151" s="156" t="s">
        <v>183</v>
      </c>
      <c r="K151" s="157">
        <v>1</v>
      </c>
      <c r="L151" s="253">
        <v>0</v>
      </c>
      <c r="M151" s="252"/>
      <c r="N151" s="254">
        <f>ROUND(L151*K151,2)</f>
        <v>0</v>
      </c>
      <c r="O151" s="252"/>
      <c r="P151" s="252"/>
      <c r="Q151" s="252"/>
      <c r="R151" s="126"/>
      <c r="T151" s="158" t="s">
        <v>21</v>
      </c>
      <c r="U151" s="42" t="s">
        <v>43</v>
      </c>
      <c r="V151" s="34"/>
      <c r="W151" s="159">
        <f>V151*K151</f>
        <v>0</v>
      </c>
      <c r="X151" s="159">
        <v>0.04854</v>
      </c>
      <c r="Y151" s="159">
        <f>X151*K151</f>
        <v>0.04854</v>
      </c>
      <c r="Z151" s="159">
        <v>0</v>
      </c>
      <c r="AA151" s="160">
        <f>Z151*K151</f>
        <v>0</v>
      </c>
      <c r="AR151" s="16" t="s">
        <v>149</v>
      </c>
      <c r="AT151" s="16" t="s">
        <v>145</v>
      </c>
      <c r="AU151" s="16" t="s">
        <v>96</v>
      </c>
      <c r="AY151" s="16" t="s">
        <v>144</v>
      </c>
      <c r="BE151" s="99">
        <f>IF(U151="základní",N151,0)</f>
        <v>0</v>
      </c>
      <c r="BF151" s="99">
        <f>IF(U151="snížená",N151,0)</f>
        <v>0</v>
      </c>
      <c r="BG151" s="99">
        <f>IF(U151="zákl. přenesená",N151,0)</f>
        <v>0</v>
      </c>
      <c r="BH151" s="99">
        <f>IF(U151="sníž. přenesená",N151,0)</f>
        <v>0</v>
      </c>
      <c r="BI151" s="99">
        <f>IF(U151="nulová",N151,0)</f>
        <v>0</v>
      </c>
      <c r="BJ151" s="16" t="s">
        <v>23</v>
      </c>
      <c r="BK151" s="99">
        <f>ROUND(L151*K151,2)</f>
        <v>0</v>
      </c>
      <c r="BL151" s="16" t="s">
        <v>149</v>
      </c>
      <c r="BM151" s="16" t="s">
        <v>184</v>
      </c>
    </row>
    <row r="152" spans="2:65" s="1" customFormat="1" ht="22.5" customHeight="1">
      <c r="B152" s="124"/>
      <c r="C152" s="185" t="s">
        <v>185</v>
      </c>
      <c r="D152" s="185" t="s">
        <v>186</v>
      </c>
      <c r="E152" s="186" t="s">
        <v>187</v>
      </c>
      <c r="F152" s="263" t="s">
        <v>188</v>
      </c>
      <c r="G152" s="264"/>
      <c r="H152" s="264"/>
      <c r="I152" s="264"/>
      <c r="J152" s="187" t="s">
        <v>183</v>
      </c>
      <c r="K152" s="188">
        <v>1</v>
      </c>
      <c r="L152" s="265">
        <v>0</v>
      </c>
      <c r="M152" s="264"/>
      <c r="N152" s="266">
        <f>ROUND(L152*K152,2)</f>
        <v>0</v>
      </c>
      <c r="O152" s="252"/>
      <c r="P152" s="252"/>
      <c r="Q152" s="252"/>
      <c r="R152" s="126"/>
      <c r="T152" s="158" t="s">
        <v>21</v>
      </c>
      <c r="U152" s="42" t="s">
        <v>43</v>
      </c>
      <c r="V152" s="34"/>
      <c r="W152" s="159">
        <f>V152*K152</f>
        <v>0</v>
      </c>
      <c r="X152" s="159">
        <v>0.011</v>
      </c>
      <c r="Y152" s="159">
        <f>X152*K152</f>
        <v>0.011</v>
      </c>
      <c r="Z152" s="159">
        <v>0</v>
      </c>
      <c r="AA152" s="160">
        <f>Z152*K152</f>
        <v>0</v>
      </c>
      <c r="AR152" s="16" t="s">
        <v>185</v>
      </c>
      <c r="AT152" s="16" t="s">
        <v>186</v>
      </c>
      <c r="AU152" s="16" t="s">
        <v>96</v>
      </c>
      <c r="AY152" s="16" t="s">
        <v>144</v>
      </c>
      <c r="BE152" s="99">
        <f>IF(U152="základní",N152,0)</f>
        <v>0</v>
      </c>
      <c r="BF152" s="99">
        <f>IF(U152="snížená",N152,0)</f>
        <v>0</v>
      </c>
      <c r="BG152" s="99">
        <f>IF(U152="zákl. přenesená",N152,0)</f>
        <v>0</v>
      </c>
      <c r="BH152" s="99">
        <f>IF(U152="sníž. přenesená",N152,0)</f>
        <v>0</v>
      </c>
      <c r="BI152" s="99">
        <f>IF(U152="nulová",N152,0)</f>
        <v>0</v>
      </c>
      <c r="BJ152" s="16" t="s">
        <v>23</v>
      </c>
      <c r="BK152" s="99">
        <f>ROUND(L152*K152,2)</f>
        <v>0</v>
      </c>
      <c r="BL152" s="16" t="s">
        <v>149</v>
      </c>
      <c r="BM152" s="16" t="s">
        <v>189</v>
      </c>
    </row>
    <row r="153" spans="2:63" s="9" customFormat="1" ht="29.25" customHeight="1">
      <c r="B153" s="143"/>
      <c r="C153" s="144"/>
      <c r="D153" s="153" t="s">
        <v>109</v>
      </c>
      <c r="E153" s="153"/>
      <c r="F153" s="153"/>
      <c r="G153" s="153"/>
      <c r="H153" s="153"/>
      <c r="I153" s="153"/>
      <c r="J153" s="153"/>
      <c r="K153" s="153"/>
      <c r="L153" s="153"/>
      <c r="M153" s="153"/>
      <c r="N153" s="272">
        <f>BK153</f>
        <v>0</v>
      </c>
      <c r="O153" s="273"/>
      <c r="P153" s="273"/>
      <c r="Q153" s="273"/>
      <c r="R153" s="146"/>
      <c r="T153" s="147"/>
      <c r="U153" s="144"/>
      <c r="V153" s="144"/>
      <c r="W153" s="148">
        <f>SUM(W154:W162)</f>
        <v>0</v>
      </c>
      <c r="X153" s="144"/>
      <c r="Y153" s="148">
        <f>SUM(Y154:Y162)</f>
        <v>0.004875</v>
      </c>
      <c r="Z153" s="144"/>
      <c r="AA153" s="149">
        <f>SUM(AA154:AA162)</f>
        <v>1.371264</v>
      </c>
      <c r="AR153" s="150" t="s">
        <v>23</v>
      </c>
      <c r="AT153" s="151" t="s">
        <v>77</v>
      </c>
      <c r="AU153" s="151" t="s">
        <v>23</v>
      </c>
      <c r="AY153" s="150" t="s">
        <v>144</v>
      </c>
      <c r="BK153" s="152">
        <f>SUM(BK154:BK162)</f>
        <v>0</v>
      </c>
    </row>
    <row r="154" spans="2:65" s="1" customFormat="1" ht="44.25" customHeight="1">
      <c r="B154" s="124"/>
      <c r="C154" s="154" t="s">
        <v>190</v>
      </c>
      <c r="D154" s="154" t="s">
        <v>145</v>
      </c>
      <c r="E154" s="155" t="s">
        <v>191</v>
      </c>
      <c r="F154" s="251" t="s">
        <v>192</v>
      </c>
      <c r="G154" s="252"/>
      <c r="H154" s="252"/>
      <c r="I154" s="252"/>
      <c r="J154" s="156" t="s">
        <v>148</v>
      </c>
      <c r="K154" s="157">
        <v>37.5</v>
      </c>
      <c r="L154" s="253">
        <v>0</v>
      </c>
      <c r="M154" s="252"/>
      <c r="N154" s="254">
        <f>ROUND(L154*K154,2)</f>
        <v>0</v>
      </c>
      <c r="O154" s="252"/>
      <c r="P154" s="252"/>
      <c r="Q154" s="252"/>
      <c r="R154" s="126"/>
      <c r="T154" s="158" t="s">
        <v>21</v>
      </c>
      <c r="U154" s="42" t="s">
        <v>43</v>
      </c>
      <c r="V154" s="34"/>
      <c r="W154" s="159">
        <f>V154*K154</f>
        <v>0</v>
      </c>
      <c r="X154" s="159">
        <v>0.00013</v>
      </c>
      <c r="Y154" s="159">
        <f>X154*K154</f>
        <v>0.004875</v>
      </c>
      <c r="Z154" s="159">
        <v>0</v>
      </c>
      <c r="AA154" s="160">
        <f>Z154*K154</f>
        <v>0</v>
      </c>
      <c r="AR154" s="16" t="s">
        <v>149</v>
      </c>
      <c r="AT154" s="16" t="s">
        <v>145</v>
      </c>
      <c r="AU154" s="16" t="s">
        <v>96</v>
      </c>
      <c r="AY154" s="16" t="s">
        <v>144</v>
      </c>
      <c r="BE154" s="99">
        <f>IF(U154="základní",N154,0)</f>
        <v>0</v>
      </c>
      <c r="BF154" s="99">
        <f>IF(U154="snížená",N154,0)</f>
        <v>0</v>
      </c>
      <c r="BG154" s="99">
        <f>IF(U154="zákl. přenesená",N154,0)</f>
        <v>0</v>
      </c>
      <c r="BH154" s="99">
        <f>IF(U154="sníž. přenesená",N154,0)</f>
        <v>0</v>
      </c>
      <c r="BI154" s="99">
        <f>IF(U154="nulová",N154,0)</f>
        <v>0</v>
      </c>
      <c r="BJ154" s="16" t="s">
        <v>23</v>
      </c>
      <c r="BK154" s="99">
        <f>ROUND(L154*K154,2)</f>
        <v>0</v>
      </c>
      <c r="BL154" s="16" t="s">
        <v>149</v>
      </c>
      <c r="BM154" s="16" t="s">
        <v>193</v>
      </c>
    </row>
    <row r="155" spans="2:65" s="1" customFormat="1" ht="31.5" customHeight="1">
      <c r="B155" s="124"/>
      <c r="C155" s="154" t="s">
        <v>28</v>
      </c>
      <c r="D155" s="154" t="s">
        <v>145</v>
      </c>
      <c r="E155" s="155" t="s">
        <v>194</v>
      </c>
      <c r="F155" s="251" t="s">
        <v>195</v>
      </c>
      <c r="G155" s="252"/>
      <c r="H155" s="252"/>
      <c r="I155" s="252"/>
      <c r="J155" s="156" t="s">
        <v>148</v>
      </c>
      <c r="K155" s="157">
        <v>4.742</v>
      </c>
      <c r="L155" s="253">
        <v>0</v>
      </c>
      <c r="M155" s="252"/>
      <c r="N155" s="254">
        <f>ROUND(L155*K155,2)</f>
        <v>0</v>
      </c>
      <c r="O155" s="252"/>
      <c r="P155" s="252"/>
      <c r="Q155" s="252"/>
      <c r="R155" s="126"/>
      <c r="T155" s="158" t="s">
        <v>21</v>
      </c>
      <c r="U155" s="42" t="s">
        <v>43</v>
      </c>
      <c r="V155" s="34"/>
      <c r="W155" s="159">
        <f>V155*K155</f>
        <v>0</v>
      </c>
      <c r="X155" s="159">
        <v>0</v>
      </c>
      <c r="Y155" s="159">
        <f>X155*K155</f>
        <v>0</v>
      </c>
      <c r="Z155" s="159">
        <v>0.082</v>
      </c>
      <c r="AA155" s="160">
        <f>Z155*K155</f>
        <v>0.388844</v>
      </c>
      <c r="AR155" s="16" t="s">
        <v>149</v>
      </c>
      <c r="AT155" s="16" t="s">
        <v>145</v>
      </c>
      <c r="AU155" s="16" t="s">
        <v>96</v>
      </c>
      <c r="AY155" s="16" t="s">
        <v>144</v>
      </c>
      <c r="BE155" s="99">
        <f>IF(U155="základní",N155,0)</f>
        <v>0</v>
      </c>
      <c r="BF155" s="99">
        <f>IF(U155="snížená",N155,0)</f>
        <v>0</v>
      </c>
      <c r="BG155" s="99">
        <f>IF(U155="zákl. přenesená",N155,0)</f>
        <v>0</v>
      </c>
      <c r="BH155" s="99">
        <f>IF(U155="sníž. přenesená",N155,0)</f>
        <v>0</v>
      </c>
      <c r="BI155" s="99">
        <f>IF(U155="nulová",N155,0)</f>
        <v>0</v>
      </c>
      <c r="BJ155" s="16" t="s">
        <v>23</v>
      </c>
      <c r="BK155" s="99">
        <f>ROUND(L155*K155,2)</f>
        <v>0</v>
      </c>
      <c r="BL155" s="16" t="s">
        <v>149</v>
      </c>
      <c r="BM155" s="16" t="s">
        <v>196</v>
      </c>
    </row>
    <row r="156" spans="2:51" s="10" customFormat="1" ht="22.5" customHeight="1">
      <c r="B156" s="161"/>
      <c r="C156" s="162"/>
      <c r="D156" s="162"/>
      <c r="E156" s="163" t="s">
        <v>21</v>
      </c>
      <c r="F156" s="255" t="s">
        <v>197</v>
      </c>
      <c r="G156" s="256"/>
      <c r="H156" s="256"/>
      <c r="I156" s="256"/>
      <c r="J156" s="162"/>
      <c r="K156" s="164">
        <v>4.742</v>
      </c>
      <c r="L156" s="162"/>
      <c r="M156" s="162"/>
      <c r="N156" s="162"/>
      <c r="O156" s="162"/>
      <c r="P156" s="162"/>
      <c r="Q156" s="162"/>
      <c r="R156" s="165"/>
      <c r="T156" s="166"/>
      <c r="U156" s="162"/>
      <c r="V156" s="162"/>
      <c r="W156" s="162"/>
      <c r="X156" s="162"/>
      <c r="Y156" s="162"/>
      <c r="Z156" s="162"/>
      <c r="AA156" s="167"/>
      <c r="AT156" s="168" t="s">
        <v>152</v>
      </c>
      <c r="AU156" s="168" t="s">
        <v>96</v>
      </c>
      <c r="AV156" s="10" t="s">
        <v>96</v>
      </c>
      <c r="AW156" s="10" t="s">
        <v>36</v>
      </c>
      <c r="AX156" s="10" t="s">
        <v>23</v>
      </c>
      <c r="AY156" s="168" t="s">
        <v>144</v>
      </c>
    </row>
    <row r="157" spans="2:65" s="1" customFormat="1" ht="22.5" customHeight="1">
      <c r="B157" s="124"/>
      <c r="C157" s="154" t="s">
        <v>198</v>
      </c>
      <c r="D157" s="154" t="s">
        <v>145</v>
      </c>
      <c r="E157" s="155" t="s">
        <v>199</v>
      </c>
      <c r="F157" s="251" t="s">
        <v>200</v>
      </c>
      <c r="G157" s="252"/>
      <c r="H157" s="252"/>
      <c r="I157" s="252"/>
      <c r="J157" s="156" t="s">
        <v>183</v>
      </c>
      <c r="K157" s="157">
        <v>1</v>
      </c>
      <c r="L157" s="253">
        <v>0</v>
      </c>
      <c r="M157" s="252"/>
      <c r="N157" s="254">
        <f>ROUND(L157*K157,2)</f>
        <v>0</v>
      </c>
      <c r="O157" s="252"/>
      <c r="P157" s="252"/>
      <c r="Q157" s="252"/>
      <c r="R157" s="126"/>
      <c r="T157" s="158" t="s">
        <v>21</v>
      </c>
      <c r="U157" s="42" t="s">
        <v>43</v>
      </c>
      <c r="V157" s="34"/>
      <c r="W157" s="159">
        <f>V157*K157</f>
        <v>0</v>
      </c>
      <c r="X157" s="159">
        <v>0</v>
      </c>
      <c r="Y157" s="159">
        <f>X157*K157</f>
        <v>0</v>
      </c>
      <c r="Z157" s="159">
        <v>0.004</v>
      </c>
      <c r="AA157" s="160">
        <f>Z157*K157</f>
        <v>0.004</v>
      </c>
      <c r="AR157" s="16" t="s">
        <v>149</v>
      </c>
      <c r="AT157" s="16" t="s">
        <v>145</v>
      </c>
      <c r="AU157" s="16" t="s">
        <v>96</v>
      </c>
      <c r="AY157" s="16" t="s">
        <v>144</v>
      </c>
      <c r="BE157" s="99">
        <f>IF(U157="základní",N157,0)</f>
        <v>0</v>
      </c>
      <c r="BF157" s="99">
        <f>IF(U157="snížená",N157,0)</f>
        <v>0</v>
      </c>
      <c r="BG157" s="99">
        <f>IF(U157="zákl. přenesená",N157,0)</f>
        <v>0</v>
      </c>
      <c r="BH157" s="99">
        <f>IF(U157="sníž. přenesená",N157,0)</f>
        <v>0</v>
      </c>
      <c r="BI157" s="99">
        <f>IF(U157="nulová",N157,0)</f>
        <v>0</v>
      </c>
      <c r="BJ157" s="16" t="s">
        <v>23</v>
      </c>
      <c r="BK157" s="99">
        <f>ROUND(L157*K157,2)</f>
        <v>0</v>
      </c>
      <c r="BL157" s="16" t="s">
        <v>149</v>
      </c>
      <c r="BM157" s="16" t="s">
        <v>201</v>
      </c>
    </row>
    <row r="158" spans="2:65" s="1" customFormat="1" ht="31.5" customHeight="1">
      <c r="B158" s="124"/>
      <c r="C158" s="154" t="s">
        <v>202</v>
      </c>
      <c r="D158" s="154" t="s">
        <v>145</v>
      </c>
      <c r="E158" s="155" t="s">
        <v>203</v>
      </c>
      <c r="F158" s="251" t="s">
        <v>204</v>
      </c>
      <c r="G158" s="252"/>
      <c r="H158" s="252"/>
      <c r="I158" s="252"/>
      <c r="J158" s="156" t="s">
        <v>148</v>
      </c>
      <c r="K158" s="157">
        <v>21.27</v>
      </c>
      <c r="L158" s="253">
        <v>0</v>
      </c>
      <c r="M158" s="252"/>
      <c r="N158" s="254">
        <f>ROUND(L158*K158,2)</f>
        <v>0</v>
      </c>
      <c r="O158" s="252"/>
      <c r="P158" s="252"/>
      <c r="Q158" s="252"/>
      <c r="R158" s="126"/>
      <c r="T158" s="158" t="s">
        <v>21</v>
      </c>
      <c r="U158" s="42" t="s">
        <v>43</v>
      </c>
      <c r="V158" s="34"/>
      <c r="W158" s="159">
        <f>V158*K158</f>
        <v>0</v>
      </c>
      <c r="X158" s="159">
        <v>0</v>
      </c>
      <c r="Y158" s="159">
        <f>X158*K158</f>
        <v>0</v>
      </c>
      <c r="Z158" s="159">
        <v>0.046</v>
      </c>
      <c r="AA158" s="160">
        <f>Z158*K158</f>
        <v>0.97842</v>
      </c>
      <c r="AR158" s="16" t="s">
        <v>149</v>
      </c>
      <c r="AT158" s="16" t="s">
        <v>145</v>
      </c>
      <c r="AU158" s="16" t="s">
        <v>96</v>
      </c>
      <c r="AY158" s="16" t="s">
        <v>144</v>
      </c>
      <c r="BE158" s="99">
        <f>IF(U158="základní",N158,0)</f>
        <v>0</v>
      </c>
      <c r="BF158" s="99">
        <f>IF(U158="snížená",N158,0)</f>
        <v>0</v>
      </c>
      <c r="BG158" s="99">
        <f>IF(U158="zákl. přenesená",N158,0)</f>
        <v>0</v>
      </c>
      <c r="BH158" s="99">
        <f>IF(U158="sníž. přenesená",N158,0)</f>
        <v>0</v>
      </c>
      <c r="BI158" s="99">
        <f>IF(U158="nulová",N158,0)</f>
        <v>0</v>
      </c>
      <c r="BJ158" s="16" t="s">
        <v>23</v>
      </c>
      <c r="BK158" s="99">
        <f>ROUND(L158*K158,2)</f>
        <v>0</v>
      </c>
      <c r="BL158" s="16" t="s">
        <v>149</v>
      </c>
      <c r="BM158" s="16" t="s">
        <v>205</v>
      </c>
    </row>
    <row r="159" spans="2:51" s="11" customFormat="1" ht="22.5" customHeight="1">
      <c r="B159" s="169"/>
      <c r="C159" s="170"/>
      <c r="D159" s="170"/>
      <c r="E159" s="171" t="s">
        <v>21</v>
      </c>
      <c r="F159" s="257" t="s">
        <v>206</v>
      </c>
      <c r="G159" s="258"/>
      <c r="H159" s="258"/>
      <c r="I159" s="258"/>
      <c r="J159" s="170"/>
      <c r="K159" s="172" t="s">
        <v>21</v>
      </c>
      <c r="L159" s="170"/>
      <c r="M159" s="170"/>
      <c r="N159" s="170"/>
      <c r="O159" s="170"/>
      <c r="P159" s="170"/>
      <c r="Q159" s="170"/>
      <c r="R159" s="173"/>
      <c r="T159" s="174"/>
      <c r="U159" s="170"/>
      <c r="V159" s="170"/>
      <c r="W159" s="170"/>
      <c r="X159" s="170"/>
      <c r="Y159" s="170"/>
      <c r="Z159" s="170"/>
      <c r="AA159" s="175"/>
      <c r="AT159" s="176" t="s">
        <v>152</v>
      </c>
      <c r="AU159" s="176" t="s">
        <v>96</v>
      </c>
      <c r="AV159" s="11" t="s">
        <v>23</v>
      </c>
      <c r="AW159" s="11" t="s">
        <v>36</v>
      </c>
      <c r="AX159" s="11" t="s">
        <v>78</v>
      </c>
      <c r="AY159" s="176" t="s">
        <v>144</v>
      </c>
    </row>
    <row r="160" spans="2:51" s="10" customFormat="1" ht="22.5" customHeight="1">
      <c r="B160" s="161"/>
      <c r="C160" s="162"/>
      <c r="D160" s="162"/>
      <c r="E160" s="163" t="s">
        <v>21</v>
      </c>
      <c r="F160" s="259" t="s">
        <v>207</v>
      </c>
      <c r="G160" s="256"/>
      <c r="H160" s="256"/>
      <c r="I160" s="256"/>
      <c r="J160" s="162"/>
      <c r="K160" s="164">
        <v>13.27</v>
      </c>
      <c r="L160" s="162"/>
      <c r="M160" s="162"/>
      <c r="N160" s="162"/>
      <c r="O160" s="162"/>
      <c r="P160" s="162"/>
      <c r="Q160" s="162"/>
      <c r="R160" s="165"/>
      <c r="T160" s="166"/>
      <c r="U160" s="162"/>
      <c r="V160" s="162"/>
      <c r="W160" s="162"/>
      <c r="X160" s="162"/>
      <c r="Y160" s="162"/>
      <c r="Z160" s="162"/>
      <c r="AA160" s="167"/>
      <c r="AT160" s="168" t="s">
        <v>152</v>
      </c>
      <c r="AU160" s="168" t="s">
        <v>96</v>
      </c>
      <c r="AV160" s="10" t="s">
        <v>96</v>
      </c>
      <c r="AW160" s="10" t="s">
        <v>36</v>
      </c>
      <c r="AX160" s="10" t="s">
        <v>78</v>
      </c>
      <c r="AY160" s="168" t="s">
        <v>144</v>
      </c>
    </row>
    <row r="161" spans="2:51" s="10" customFormat="1" ht="22.5" customHeight="1">
      <c r="B161" s="161"/>
      <c r="C161" s="162"/>
      <c r="D161" s="162"/>
      <c r="E161" s="163" t="s">
        <v>21</v>
      </c>
      <c r="F161" s="259" t="s">
        <v>208</v>
      </c>
      <c r="G161" s="256"/>
      <c r="H161" s="256"/>
      <c r="I161" s="256"/>
      <c r="J161" s="162"/>
      <c r="K161" s="164">
        <v>8</v>
      </c>
      <c r="L161" s="162"/>
      <c r="M161" s="162"/>
      <c r="N161" s="162"/>
      <c r="O161" s="162"/>
      <c r="P161" s="162"/>
      <c r="Q161" s="162"/>
      <c r="R161" s="165"/>
      <c r="T161" s="166"/>
      <c r="U161" s="162"/>
      <c r="V161" s="162"/>
      <c r="W161" s="162"/>
      <c r="X161" s="162"/>
      <c r="Y161" s="162"/>
      <c r="Z161" s="162"/>
      <c r="AA161" s="167"/>
      <c r="AT161" s="168" t="s">
        <v>152</v>
      </c>
      <c r="AU161" s="168" t="s">
        <v>96</v>
      </c>
      <c r="AV161" s="10" t="s">
        <v>96</v>
      </c>
      <c r="AW161" s="10" t="s">
        <v>36</v>
      </c>
      <c r="AX161" s="10" t="s">
        <v>78</v>
      </c>
      <c r="AY161" s="168" t="s">
        <v>144</v>
      </c>
    </row>
    <row r="162" spans="2:51" s="12" customFormat="1" ht="22.5" customHeight="1">
      <c r="B162" s="177"/>
      <c r="C162" s="178"/>
      <c r="D162" s="178"/>
      <c r="E162" s="179" t="s">
        <v>21</v>
      </c>
      <c r="F162" s="261" t="s">
        <v>161</v>
      </c>
      <c r="G162" s="262"/>
      <c r="H162" s="262"/>
      <c r="I162" s="262"/>
      <c r="J162" s="178"/>
      <c r="K162" s="180">
        <v>21.27</v>
      </c>
      <c r="L162" s="178"/>
      <c r="M162" s="178"/>
      <c r="N162" s="178"/>
      <c r="O162" s="178"/>
      <c r="P162" s="178"/>
      <c r="Q162" s="178"/>
      <c r="R162" s="181"/>
      <c r="T162" s="182"/>
      <c r="U162" s="178"/>
      <c r="V162" s="178"/>
      <c r="W162" s="178"/>
      <c r="X162" s="178"/>
      <c r="Y162" s="178"/>
      <c r="Z162" s="178"/>
      <c r="AA162" s="183"/>
      <c r="AT162" s="184" t="s">
        <v>152</v>
      </c>
      <c r="AU162" s="184" t="s">
        <v>96</v>
      </c>
      <c r="AV162" s="12" t="s">
        <v>149</v>
      </c>
      <c r="AW162" s="12" t="s">
        <v>36</v>
      </c>
      <c r="AX162" s="12" t="s">
        <v>23</v>
      </c>
      <c r="AY162" s="184" t="s">
        <v>144</v>
      </c>
    </row>
    <row r="163" spans="2:63" s="9" customFormat="1" ht="29.25" customHeight="1">
      <c r="B163" s="143"/>
      <c r="C163" s="144"/>
      <c r="D163" s="153" t="s">
        <v>110</v>
      </c>
      <c r="E163" s="153"/>
      <c r="F163" s="153"/>
      <c r="G163" s="153"/>
      <c r="H163" s="153"/>
      <c r="I163" s="153"/>
      <c r="J163" s="153"/>
      <c r="K163" s="153"/>
      <c r="L163" s="153"/>
      <c r="M163" s="153"/>
      <c r="N163" s="270">
        <f>BK163</f>
        <v>0</v>
      </c>
      <c r="O163" s="271"/>
      <c r="P163" s="271"/>
      <c r="Q163" s="271"/>
      <c r="R163" s="146"/>
      <c r="T163" s="147"/>
      <c r="U163" s="144"/>
      <c r="V163" s="144"/>
      <c r="W163" s="148">
        <f>SUM(W164:W167)</f>
        <v>0</v>
      </c>
      <c r="X163" s="144"/>
      <c r="Y163" s="148">
        <f>SUM(Y164:Y167)</f>
        <v>0</v>
      </c>
      <c r="Z163" s="144"/>
      <c r="AA163" s="149">
        <f>SUM(AA164:AA167)</f>
        <v>0</v>
      </c>
      <c r="AR163" s="150" t="s">
        <v>23</v>
      </c>
      <c r="AT163" s="151" t="s">
        <v>77</v>
      </c>
      <c r="AU163" s="151" t="s">
        <v>23</v>
      </c>
      <c r="AY163" s="150" t="s">
        <v>144</v>
      </c>
      <c r="BK163" s="152">
        <f>SUM(BK164:BK167)</f>
        <v>0</v>
      </c>
    </row>
    <row r="164" spans="2:65" s="1" customFormat="1" ht="31.5" customHeight="1">
      <c r="B164" s="124"/>
      <c r="C164" s="154" t="s">
        <v>209</v>
      </c>
      <c r="D164" s="154" t="s">
        <v>145</v>
      </c>
      <c r="E164" s="155" t="s">
        <v>210</v>
      </c>
      <c r="F164" s="251" t="s">
        <v>211</v>
      </c>
      <c r="G164" s="252"/>
      <c r="H164" s="252"/>
      <c r="I164" s="252"/>
      <c r="J164" s="156" t="s">
        <v>212</v>
      </c>
      <c r="K164" s="157">
        <v>3.528</v>
      </c>
      <c r="L164" s="253">
        <v>0</v>
      </c>
      <c r="M164" s="252"/>
      <c r="N164" s="254">
        <f>ROUND(L164*K164,2)</f>
        <v>0</v>
      </c>
      <c r="O164" s="252"/>
      <c r="P164" s="252"/>
      <c r="Q164" s="252"/>
      <c r="R164" s="126"/>
      <c r="T164" s="158" t="s">
        <v>21</v>
      </c>
      <c r="U164" s="42" t="s">
        <v>43</v>
      </c>
      <c r="V164" s="34"/>
      <c r="W164" s="159">
        <f>V164*K164</f>
        <v>0</v>
      </c>
      <c r="X164" s="159">
        <v>0</v>
      </c>
      <c r="Y164" s="159">
        <f>X164*K164</f>
        <v>0</v>
      </c>
      <c r="Z164" s="159">
        <v>0</v>
      </c>
      <c r="AA164" s="160">
        <f>Z164*K164</f>
        <v>0</v>
      </c>
      <c r="AR164" s="16" t="s">
        <v>149</v>
      </c>
      <c r="AT164" s="16" t="s">
        <v>145</v>
      </c>
      <c r="AU164" s="16" t="s">
        <v>96</v>
      </c>
      <c r="AY164" s="16" t="s">
        <v>144</v>
      </c>
      <c r="BE164" s="99">
        <f>IF(U164="základní",N164,0)</f>
        <v>0</v>
      </c>
      <c r="BF164" s="99">
        <f>IF(U164="snížená",N164,0)</f>
        <v>0</v>
      </c>
      <c r="BG164" s="99">
        <f>IF(U164="zákl. přenesená",N164,0)</f>
        <v>0</v>
      </c>
      <c r="BH164" s="99">
        <f>IF(U164="sníž. přenesená",N164,0)</f>
        <v>0</v>
      </c>
      <c r="BI164" s="99">
        <f>IF(U164="nulová",N164,0)</f>
        <v>0</v>
      </c>
      <c r="BJ164" s="16" t="s">
        <v>23</v>
      </c>
      <c r="BK164" s="99">
        <f>ROUND(L164*K164,2)</f>
        <v>0</v>
      </c>
      <c r="BL164" s="16" t="s">
        <v>149</v>
      </c>
      <c r="BM164" s="16" t="s">
        <v>213</v>
      </c>
    </row>
    <row r="165" spans="2:65" s="1" customFormat="1" ht="31.5" customHeight="1">
      <c r="B165" s="124"/>
      <c r="C165" s="154" t="s">
        <v>214</v>
      </c>
      <c r="D165" s="154" t="s">
        <v>145</v>
      </c>
      <c r="E165" s="155" t="s">
        <v>215</v>
      </c>
      <c r="F165" s="251" t="s">
        <v>216</v>
      </c>
      <c r="G165" s="252"/>
      <c r="H165" s="252"/>
      <c r="I165" s="252"/>
      <c r="J165" s="156" t="s">
        <v>212</v>
      </c>
      <c r="K165" s="157">
        <v>3.528</v>
      </c>
      <c r="L165" s="253">
        <v>0</v>
      </c>
      <c r="M165" s="252"/>
      <c r="N165" s="254">
        <f>ROUND(L165*K165,2)</f>
        <v>0</v>
      </c>
      <c r="O165" s="252"/>
      <c r="P165" s="252"/>
      <c r="Q165" s="252"/>
      <c r="R165" s="126"/>
      <c r="T165" s="158" t="s">
        <v>21</v>
      </c>
      <c r="U165" s="42" t="s">
        <v>43</v>
      </c>
      <c r="V165" s="34"/>
      <c r="W165" s="159">
        <f>V165*K165</f>
        <v>0</v>
      </c>
      <c r="X165" s="159">
        <v>0</v>
      </c>
      <c r="Y165" s="159">
        <f>X165*K165</f>
        <v>0</v>
      </c>
      <c r="Z165" s="159">
        <v>0</v>
      </c>
      <c r="AA165" s="160">
        <f>Z165*K165</f>
        <v>0</v>
      </c>
      <c r="AR165" s="16" t="s">
        <v>149</v>
      </c>
      <c r="AT165" s="16" t="s">
        <v>145</v>
      </c>
      <c r="AU165" s="16" t="s">
        <v>96</v>
      </c>
      <c r="AY165" s="16" t="s">
        <v>144</v>
      </c>
      <c r="BE165" s="99">
        <f>IF(U165="základní",N165,0)</f>
        <v>0</v>
      </c>
      <c r="BF165" s="99">
        <f>IF(U165="snížená",N165,0)</f>
        <v>0</v>
      </c>
      <c r="BG165" s="99">
        <f>IF(U165="zákl. přenesená",N165,0)</f>
        <v>0</v>
      </c>
      <c r="BH165" s="99">
        <f>IF(U165="sníž. přenesená",N165,0)</f>
        <v>0</v>
      </c>
      <c r="BI165" s="99">
        <f>IF(U165="nulová",N165,0)</f>
        <v>0</v>
      </c>
      <c r="BJ165" s="16" t="s">
        <v>23</v>
      </c>
      <c r="BK165" s="99">
        <f>ROUND(L165*K165,2)</f>
        <v>0</v>
      </c>
      <c r="BL165" s="16" t="s">
        <v>149</v>
      </c>
      <c r="BM165" s="16" t="s">
        <v>217</v>
      </c>
    </row>
    <row r="166" spans="2:65" s="1" customFormat="1" ht="31.5" customHeight="1">
      <c r="B166" s="124"/>
      <c r="C166" s="154" t="s">
        <v>9</v>
      </c>
      <c r="D166" s="154" t="s">
        <v>145</v>
      </c>
      <c r="E166" s="155" t="s">
        <v>218</v>
      </c>
      <c r="F166" s="251" t="s">
        <v>219</v>
      </c>
      <c r="G166" s="252"/>
      <c r="H166" s="252"/>
      <c r="I166" s="252"/>
      <c r="J166" s="156" t="s">
        <v>212</v>
      </c>
      <c r="K166" s="157">
        <v>35.28</v>
      </c>
      <c r="L166" s="253">
        <v>0</v>
      </c>
      <c r="M166" s="252"/>
      <c r="N166" s="254">
        <f>ROUND(L166*K166,2)</f>
        <v>0</v>
      </c>
      <c r="O166" s="252"/>
      <c r="P166" s="252"/>
      <c r="Q166" s="252"/>
      <c r="R166" s="126"/>
      <c r="T166" s="158" t="s">
        <v>21</v>
      </c>
      <c r="U166" s="42" t="s">
        <v>43</v>
      </c>
      <c r="V166" s="34"/>
      <c r="W166" s="159">
        <f>V166*K166</f>
        <v>0</v>
      </c>
      <c r="X166" s="159">
        <v>0</v>
      </c>
      <c r="Y166" s="159">
        <f>X166*K166</f>
        <v>0</v>
      </c>
      <c r="Z166" s="159">
        <v>0</v>
      </c>
      <c r="AA166" s="160">
        <f>Z166*K166</f>
        <v>0</v>
      </c>
      <c r="AR166" s="16" t="s">
        <v>149</v>
      </c>
      <c r="AT166" s="16" t="s">
        <v>145</v>
      </c>
      <c r="AU166" s="16" t="s">
        <v>96</v>
      </c>
      <c r="AY166" s="16" t="s">
        <v>144</v>
      </c>
      <c r="BE166" s="99">
        <f>IF(U166="základní",N166,0)</f>
        <v>0</v>
      </c>
      <c r="BF166" s="99">
        <f>IF(U166="snížená",N166,0)</f>
        <v>0</v>
      </c>
      <c r="BG166" s="99">
        <f>IF(U166="zákl. přenesená",N166,0)</f>
        <v>0</v>
      </c>
      <c r="BH166" s="99">
        <f>IF(U166="sníž. přenesená",N166,0)</f>
        <v>0</v>
      </c>
      <c r="BI166" s="99">
        <f>IF(U166="nulová",N166,0)</f>
        <v>0</v>
      </c>
      <c r="BJ166" s="16" t="s">
        <v>23</v>
      </c>
      <c r="BK166" s="99">
        <f>ROUND(L166*K166,2)</f>
        <v>0</v>
      </c>
      <c r="BL166" s="16" t="s">
        <v>149</v>
      </c>
      <c r="BM166" s="16" t="s">
        <v>220</v>
      </c>
    </row>
    <row r="167" spans="2:65" s="1" customFormat="1" ht="31.5" customHeight="1">
      <c r="B167" s="124"/>
      <c r="C167" s="154" t="s">
        <v>221</v>
      </c>
      <c r="D167" s="154" t="s">
        <v>145</v>
      </c>
      <c r="E167" s="155" t="s">
        <v>222</v>
      </c>
      <c r="F167" s="251" t="s">
        <v>223</v>
      </c>
      <c r="G167" s="252"/>
      <c r="H167" s="252"/>
      <c r="I167" s="252"/>
      <c r="J167" s="156" t="s">
        <v>212</v>
      </c>
      <c r="K167" s="157">
        <v>3.528</v>
      </c>
      <c r="L167" s="253">
        <v>0</v>
      </c>
      <c r="M167" s="252"/>
      <c r="N167" s="254">
        <f>ROUND(L167*K167,2)</f>
        <v>0</v>
      </c>
      <c r="O167" s="252"/>
      <c r="P167" s="252"/>
      <c r="Q167" s="252"/>
      <c r="R167" s="126"/>
      <c r="T167" s="158" t="s">
        <v>21</v>
      </c>
      <c r="U167" s="42" t="s">
        <v>43</v>
      </c>
      <c r="V167" s="34"/>
      <c r="W167" s="159">
        <f>V167*K167</f>
        <v>0</v>
      </c>
      <c r="X167" s="159">
        <v>0</v>
      </c>
      <c r="Y167" s="159">
        <f>X167*K167</f>
        <v>0</v>
      </c>
      <c r="Z167" s="159">
        <v>0</v>
      </c>
      <c r="AA167" s="160">
        <f>Z167*K167</f>
        <v>0</v>
      </c>
      <c r="AR167" s="16" t="s">
        <v>149</v>
      </c>
      <c r="AT167" s="16" t="s">
        <v>145</v>
      </c>
      <c r="AU167" s="16" t="s">
        <v>96</v>
      </c>
      <c r="AY167" s="16" t="s">
        <v>144</v>
      </c>
      <c r="BE167" s="99">
        <f>IF(U167="základní",N167,0)</f>
        <v>0</v>
      </c>
      <c r="BF167" s="99">
        <f>IF(U167="snížená",N167,0)</f>
        <v>0</v>
      </c>
      <c r="BG167" s="99">
        <f>IF(U167="zákl. přenesená",N167,0)</f>
        <v>0</v>
      </c>
      <c r="BH167" s="99">
        <f>IF(U167="sníž. přenesená",N167,0)</f>
        <v>0</v>
      </c>
      <c r="BI167" s="99">
        <f>IF(U167="nulová",N167,0)</f>
        <v>0</v>
      </c>
      <c r="BJ167" s="16" t="s">
        <v>23</v>
      </c>
      <c r="BK167" s="99">
        <f>ROUND(L167*K167,2)</f>
        <v>0</v>
      </c>
      <c r="BL167" s="16" t="s">
        <v>149</v>
      </c>
      <c r="BM167" s="16" t="s">
        <v>224</v>
      </c>
    </row>
    <row r="168" spans="2:63" s="9" customFormat="1" ht="29.25" customHeight="1">
      <c r="B168" s="143"/>
      <c r="C168" s="144"/>
      <c r="D168" s="153" t="s">
        <v>111</v>
      </c>
      <c r="E168" s="153"/>
      <c r="F168" s="153"/>
      <c r="G168" s="153"/>
      <c r="H168" s="153"/>
      <c r="I168" s="153"/>
      <c r="J168" s="153"/>
      <c r="K168" s="153"/>
      <c r="L168" s="153"/>
      <c r="M168" s="153"/>
      <c r="N168" s="272">
        <f>BK168</f>
        <v>0</v>
      </c>
      <c r="O168" s="273"/>
      <c r="P168" s="273"/>
      <c r="Q168" s="273"/>
      <c r="R168" s="146"/>
      <c r="T168" s="147"/>
      <c r="U168" s="144"/>
      <c r="V168" s="144"/>
      <c r="W168" s="148">
        <f>W169</f>
        <v>0</v>
      </c>
      <c r="X168" s="144"/>
      <c r="Y168" s="148">
        <f>Y169</f>
        <v>0</v>
      </c>
      <c r="Z168" s="144"/>
      <c r="AA168" s="149">
        <f>AA169</f>
        <v>0</v>
      </c>
      <c r="AR168" s="150" t="s">
        <v>23</v>
      </c>
      <c r="AT168" s="151" t="s">
        <v>77</v>
      </c>
      <c r="AU168" s="151" t="s">
        <v>23</v>
      </c>
      <c r="AY168" s="150" t="s">
        <v>144</v>
      </c>
      <c r="BK168" s="152">
        <f>BK169</f>
        <v>0</v>
      </c>
    </row>
    <row r="169" spans="2:65" s="1" customFormat="1" ht="22.5" customHeight="1">
      <c r="B169" s="124"/>
      <c r="C169" s="154" t="s">
        <v>225</v>
      </c>
      <c r="D169" s="154" t="s">
        <v>145</v>
      </c>
      <c r="E169" s="155" t="s">
        <v>226</v>
      </c>
      <c r="F169" s="251" t="s">
        <v>227</v>
      </c>
      <c r="G169" s="252"/>
      <c r="H169" s="252"/>
      <c r="I169" s="252"/>
      <c r="J169" s="156" t="s">
        <v>212</v>
      </c>
      <c r="K169" s="157">
        <v>1.259</v>
      </c>
      <c r="L169" s="253">
        <v>0</v>
      </c>
      <c r="M169" s="252"/>
      <c r="N169" s="254">
        <f>ROUND(L169*K169,2)</f>
        <v>0</v>
      </c>
      <c r="O169" s="252"/>
      <c r="P169" s="252"/>
      <c r="Q169" s="252"/>
      <c r="R169" s="126"/>
      <c r="T169" s="158" t="s">
        <v>21</v>
      </c>
      <c r="U169" s="42" t="s">
        <v>43</v>
      </c>
      <c r="V169" s="34"/>
      <c r="W169" s="159">
        <f>V169*K169</f>
        <v>0</v>
      </c>
      <c r="X169" s="159">
        <v>0</v>
      </c>
      <c r="Y169" s="159">
        <f>X169*K169</f>
        <v>0</v>
      </c>
      <c r="Z169" s="159">
        <v>0</v>
      </c>
      <c r="AA169" s="160">
        <f>Z169*K169</f>
        <v>0</v>
      </c>
      <c r="AR169" s="16" t="s">
        <v>149</v>
      </c>
      <c r="AT169" s="16" t="s">
        <v>145</v>
      </c>
      <c r="AU169" s="16" t="s">
        <v>96</v>
      </c>
      <c r="AY169" s="16" t="s">
        <v>144</v>
      </c>
      <c r="BE169" s="99">
        <f>IF(U169="základní",N169,0)</f>
        <v>0</v>
      </c>
      <c r="BF169" s="99">
        <f>IF(U169="snížená",N169,0)</f>
        <v>0</v>
      </c>
      <c r="BG169" s="99">
        <f>IF(U169="zákl. přenesená",N169,0)</f>
        <v>0</v>
      </c>
      <c r="BH169" s="99">
        <f>IF(U169="sníž. přenesená",N169,0)</f>
        <v>0</v>
      </c>
      <c r="BI169" s="99">
        <f>IF(U169="nulová",N169,0)</f>
        <v>0</v>
      </c>
      <c r="BJ169" s="16" t="s">
        <v>23</v>
      </c>
      <c r="BK169" s="99">
        <f>ROUND(L169*K169,2)</f>
        <v>0</v>
      </c>
      <c r="BL169" s="16" t="s">
        <v>149</v>
      </c>
      <c r="BM169" s="16" t="s">
        <v>228</v>
      </c>
    </row>
    <row r="170" spans="2:63" s="9" customFormat="1" ht="36.75" customHeight="1">
      <c r="B170" s="143"/>
      <c r="C170" s="144"/>
      <c r="D170" s="145" t="s">
        <v>112</v>
      </c>
      <c r="E170" s="145"/>
      <c r="F170" s="145"/>
      <c r="G170" s="145"/>
      <c r="H170" s="145"/>
      <c r="I170" s="145"/>
      <c r="J170" s="145"/>
      <c r="K170" s="145"/>
      <c r="L170" s="145"/>
      <c r="M170" s="145"/>
      <c r="N170" s="274">
        <f>BK170</f>
        <v>0</v>
      </c>
      <c r="O170" s="275"/>
      <c r="P170" s="275"/>
      <c r="Q170" s="275"/>
      <c r="R170" s="146"/>
      <c r="T170" s="147"/>
      <c r="U170" s="144"/>
      <c r="V170" s="144"/>
      <c r="W170" s="148">
        <f>W171+W173+W189+W202+W237+W240+W266+W270</f>
        <v>0</v>
      </c>
      <c r="X170" s="144"/>
      <c r="Y170" s="148">
        <f>Y171+Y173+Y189+Y202+Y237+Y240+Y266+Y270</f>
        <v>3.37939019</v>
      </c>
      <c r="Z170" s="144"/>
      <c r="AA170" s="149">
        <f>AA171+AA173+AA189+AA202+AA237+AA240+AA266+AA270</f>
        <v>2.1569801199999996</v>
      </c>
      <c r="AR170" s="150" t="s">
        <v>96</v>
      </c>
      <c r="AT170" s="151" t="s">
        <v>77</v>
      </c>
      <c r="AU170" s="151" t="s">
        <v>78</v>
      </c>
      <c r="AY170" s="150" t="s">
        <v>144</v>
      </c>
      <c r="BK170" s="152">
        <f>BK171+BK173+BK189+BK202+BK237+BK240+BK266+BK270</f>
        <v>0</v>
      </c>
    </row>
    <row r="171" spans="2:63" s="9" customFormat="1" ht="19.5" customHeight="1">
      <c r="B171" s="143"/>
      <c r="C171" s="144"/>
      <c r="D171" s="153" t="s">
        <v>113</v>
      </c>
      <c r="E171" s="153"/>
      <c r="F171" s="153"/>
      <c r="G171" s="153"/>
      <c r="H171" s="153"/>
      <c r="I171" s="153"/>
      <c r="J171" s="153"/>
      <c r="K171" s="153"/>
      <c r="L171" s="153"/>
      <c r="M171" s="153"/>
      <c r="N171" s="270">
        <f>BK171</f>
        <v>0</v>
      </c>
      <c r="O171" s="271"/>
      <c r="P171" s="271"/>
      <c r="Q171" s="271"/>
      <c r="R171" s="146"/>
      <c r="T171" s="147"/>
      <c r="U171" s="144"/>
      <c r="V171" s="144"/>
      <c r="W171" s="148">
        <f>W172</f>
        <v>0</v>
      </c>
      <c r="X171" s="144"/>
      <c r="Y171" s="148">
        <f>Y172</f>
        <v>0</v>
      </c>
      <c r="Z171" s="144"/>
      <c r="AA171" s="149">
        <f>AA172</f>
        <v>0</v>
      </c>
      <c r="AR171" s="150" t="s">
        <v>96</v>
      </c>
      <c r="AT171" s="151" t="s">
        <v>77</v>
      </c>
      <c r="AU171" s="151" t="s">
        <v>23</v>
      </c>
      <c r="AY171" s="150" t="s">
        <v>144</v>
      </c>
      <c r="BK171" s="152">
        <f>BK172</f>
        <v>0</v>
      </c>
    </row>
    <row r="172" spans="2:65" s="1" customFormat="1" ht="31.5" customHeight="1">
      <c r="B172" s="124"/>
      <c r="C172" s="154" t="s">
        <v>229</v>
      </c>
      <c r="D172" s="154" t="s">
        <v>145</v>
      </c>
      <c r="E172" s="155" t="s">
        <v>230</v>
      </c>
      <c r="F172" s="251" t="s">
        <v>231</v>
      </c>
      <c r="G172" s="252"/>
      <c r="H172" s="252"/>
      <c r="I172" s="252"/>
      <c r="J172" s="156" t="s">
        <v>174</v>
      </c>
      <c r="K172" s="157">
        <v>1</v>
      </c>
      <c r="L172" s="253">
        <v>0</v>
      </c>
      <c r="M172" s="252"/>
      <c r="N172" s="254">
        <f>ROUND(L172*K172,2)</f>
        <v>0</v>
      </c>
      <c r="O172" s="252"/>
      <c r="P172" s="252"/>
      <c r="Q172" s="252"/>
      <c r="R172" s="126"/>
      <c r="T172" s="158" t="s">
        <v>21</v>
      </c>
      <c r="U172" s="42" t="s">
        <v>43</v>
      </c>
      <c r="V172" s="34"/>
      <c r="W172" s="159">
        <f>V172*K172</f>
        <v>0</v>
      </c>
      <c r="X172" s="159">
        <v>0</v>
      </c>
      <c r="Y172" s="159">
        <f>X172*K172</f>
        <v>0</v>
      </c>
      <c r="Z172" s="159">
        <v>0</v>
      </c>
      <c r="AA172" s="160">
        <f>Z172*K172</f>
        <v>0</v>
      </c>
      <c r="AR172" s="16" t="s">
        <v>221</v>
      </c>
      <c r="AT172" s="16" t="s">
        <v>145</v>
      </c>
      <c r="AU172" s="16" t="s">
        <v>96</v>
      </c>
      <c r="AY172" s="16" t="s">
        <v>144</v>
      </c>
      <c r="BE172" s="99">
        <f>IF(U172="základní",N172,0)</f>
        <v>0</v>
      </c>
      <c r="BF172" s="99">
        <f>IF(U172="snížená",N172,0)</f>
        <v>0</v>
      </c>
      <c r="BG172" s="99">
        <f>IF(U172="zákl. přenesená",N172,0)</f>
        <v>0</v>
      </c>
      <c r="BH172" s="99">
        <f>IF(U172="sníž. přenesená",N172,0)</f>
        <v>0</v>
      </c>
      <c r="BI172" s="99">
        <f>IF(U172="nulová",N172,0)</f>
        <v>0</v>
      </c>
      <c r="BJ172" s="16" t="s">
        <v>23</v>
      </c>
      <c r="BK172" s="99">
        <f>ROUND(L172*K172,2)</f>
        <v>0</v>
      </c>
      <c r="BL172" s="16" t="s">
        <v>221</v>
      </c>
      <c r="BM172" s="16" t="s">
        <v>232</v>
      </c>
    </row>
    <row r="173" spans="2:63" s="9" customFormat="1" ht="29.25" customHeight="1">
      <c r="B173" s="143"/>
      <c r="C173" s="144"/>
      <c r="D173" s="153" t="s">
        <v>114</v>
      </c>
      <c r="E173" s="153"/>
      <c r="F173" s="153"/>
      <c r="G173" s="153"/>
      <c r="H173" s="153"/>
      <c r="I173" s="153"/>
      <c r="J173" s="153"/>
      <c r="K173" s="153"/>
      <c r="L173" s="153"/>
      <c r="M173" s="153"/>
      <c r="N173" s="272">
        <f>BK173</f>
        <v>0</v>
      </c>
      <c r="O173" s="273"/>
      <c r="P173" s="273"/>
      <c r="Q173" s="273"/>
      <c r="R173" s="146"/>
      <c r="T173" s="147"/>
      <c r="U173" s="144"/>
      <c r="V173" s="144"/>
      <c r="W173" s="148">
        <f>SUM(W174:W188)</f>
        <v>0</v>
      </c>
      <c r="X173" s="144"/>
      <c r="Y173" s="148">
        <f>SUM(Y174:Y188)</f>
        <v>1.1138</v>
      </c>
      <c r="Z173" s="144"/>
      <c r="AA173" s="149">
        <f>SUM(AA174:AA188)</f>
        <v>1.0490035199999999</v>
      </c>
      <c r="AR173" s="150" t="s">
        <v>96</v>
      </c>
      <c r="AT173" s="151" t="s">
        <v>77</v>
      </c>
      <c r="AU173" s="151" t="s">
        <v>23</v>
      </c>
      <c r="AY173" s="150" t="s">
        <v>144</v>
      </c>
      <c r="BK173" s="152">
        <f>SUM(BK174:BK188)</f>
        <v>0</v>
      </c>
    </row>
    <row r="174" spans="2:65" s="1" customFormat="1" ht="22.5" customHeight="1">
      <c r="B174" s="124"/>
      <c r="C174" s="154" t="s">
        <v>233</v>
      </c>
      <c r="D174" s="154" t="s">
        <v>145</v>
      </c>
      <c r="E174" s="155" t="s">
        <v>234</v>
      </c>
      <c r="F174" s="251" t="s">
        <v>235</v>
      </c>
      <c r="G174" s="252"/>
      <c r="H174" s="252"/>
      <c r="I174" s="252"/>
      <c r="J174" s="156" t="s">
        <v>148</v>
      </c>
      <c r="K174" s="157">
        <v>10.962</v>
      </c>
      <c r="L174" s="253">
        <v>0</v>
      </c>
      <c r="M174" s="252"/>
      <c r="N174" s="254">
        <f>ROUND(L174*K174,2)</f>
        <v>0</v>
      </c>
      <c r="O174" s="252"/>
      <c r="P174" s="252"/>
      <c r="Q174" s="252"/>
      <c r="R174" s="126"/>
      <c r="T174" s="158" t="s">
        <v>21</v>
      </c>
      <c r="U174" s="42" t="s">
        <v>43</v>
      </c>
      <c r="V174" s="34"/>
      <c r="W174" s="159">
        <f>V174*K174</f>
        <v>0</v>
      </c>
      <c r="X174" s="159">
        <v>0</v>
      </c>
      <c r="Y174" s="159">
        <f>X174*K174</f>
        <v>0</v>
      </c>
      <c r="Z174" s="159">
        <v>0.022</v>
      </c>
      <c r="AA174" s="160">
        <f>Z174*K174</f>
        <v>0.241164</v>
      </c>
      <c r="AR174" s="16" t="s">
        <v>221</v>
      </c>
      <c r="AT174" s="16" t="s">
        <v>145</v>
      </c>
      <c r="AU174" s="16" t="s">
        <v>96</v>
      </c>
      <c r="AY174" s="16" t="s">
        <v>144</v>
      </c>
      <c r="BE174" s="99">
        <f>IF(U174="základní",N174,0)</f>
        <v>0</v>
      </c>
      <c r="BF174" s="99">
        <f>IF(U174="snížená",N174,0)</f>
        <v>0</v>
      </c>
      <c r="BG174" s="99">
        <f>IF(U174="zákl. přenesená",N174,0)</f>
        <v>0</v>
      </c>
      <c r="BH174" s="99">
        <f>IF(U174="sníž. přenesená",N174,0)</f>
        <v>0</v>
      </c>
      <c r="BI174" s="99">
        <f>IF(U174="nulová",N174,0)</f>
        <v>0</v>
      </c>
      <c r="BJ174" s="16" t="s">
        <v>23</v>
      </c>
      <c r="BK174" s="99">
        <f>ROUND(L174*K174,2)</f>
        <v>0</v>
      </c>
      <c r="BL174" s="16" t="s">
        <v>221</v>
      </c>
      <c r="BM174" s="16" t="s">
        <v>236</v>
      </c>
    </row>
    <row r="175" spans="2:51" s="10" customFormat="1" ht="22.5" customHeight="1">
      <c r="B175" s="161"/>
      <c r="C175" s="162"/>
      <c r="D175" s="162"/>
      <c r="E175" s="163" t="s">
        <v>21</v>
      </c>
      <c r="F175" s="255" t="s">
        <v>237</v>
      </c>
      <c r="G175" s="256"/>
      <c r="H175" s="256"/>
      <c r="I175" s="256"/>
      <c r="J175" s="162"/>
      <c r="K175" s="164">
        <v>10.962</v>
      </c>
      <c r="L175" s="162"/>
      <c r="M175" s="162"/>
      <c r="N175" s="162"/>
      <c r="O175" s="162"/>
      <c r="P175" s="162"/>
      <c r="Q175" s="162"/>
      <c r="R175" s="165"/>
      <c r="T175" s="166"/>
      <c r="U175" s="162"/>
      <c r="V175" s="162"/>
      <c r="W175" s="162"/>
      <c r="X175" s="162"/>
      <c r="Y175" s="162"/>
      <c r="Z175" s="162"/>
      <c r="AA175" s="167"/>
      <c r="AT175" s="168" t="s">
        <v>152</v>
      </c>
      <c r="AU175" s="168" t="s">
        <v>96</v>
      </c>
      <c r="AV175" s="10" t="s">
        <v>96</v>
      </c>
      <c r="AW175" s="10" t="s">
        <v>36</v>
      </c>
      <c r="AX175" s="10" t="s">
        <v>23</v>
      </c>
      <c r="AY175" s="168" t="s">
        <v>144</v>
      </c>
    </row>
    <row r="176" spans="2:65" s="1" customFormat="1" ht="22.5" customHeight="1">
      <c r="B176" s="124"/>
      <c r="C176" s="154" t="s">
        <v>238</v>
      </c>
      <c r="D176" s="154" t="s">
        <v>145</v>
      </c>
      <c r="E176" s="155" t="s">
        <v>239</v>
      </c>
      <c r="F176" s="251" t="s">
        <v>240</v>
      </c>
      <c r="G176" s="252"/>
      <c r="H176" s="252"/>
      <c r="I176" s="252"/>
      <c r="J176" s="156" t="s">
        <v>148</v>
      </c>
      <c r="K176" s="157">
        <v>37.5</v>
      </c>
      <c r="L176" s="253">
        <v>0</v>
      </c>
      <c r="M176" s="252"/>
      <c r="N176" s="254">
        <f>ROUND(L176*K176,2)</f>
        <v>0</v>
      </c>
      <c r="O176" s="252"/>
      <c r="P176" s="252"/>
      <c r="Q176" s="252"/>
      <c r="R176" s="126"/>
      <c r="T176" s="158" t="s">
        <v>21</v>
      </c>
      <c r="U176" s="42" t="s">
        <v>43</v>
      </c>
      <c r="V176" s="34"/>
      <c r="W176" s="159">
        <f>V176*K176</f>
        <v>0</v>
      </c>
      <c r="X176" s="159">
        <v>0</v>
      </c>
      <c r="Y176" s="159">
        <f>X176*K176</f>
        <v>0</v>
      </c>
      <c r="Z176" s="159">
        <v>0</v>
      </c>
      <c r="AA176" s="160">
        <f>Z176*K176</f>
        <v>0</v>
      </c>
      <c r="AR176" s="16" t="s">
        <v>221</v>
      </c>
      <c r="AT176" s="16" t="s">
        <v>145</v>
      </c>
      <c r="AU176" s="16" t="s">
        <v>96</v>
      </c>
      <c r="AY176" s="16" t="s">
        <v>144</v>
      </c>
      <c r="BE176" s="99">
        <f>IF(U176="základní",N176,0)</f>
        <v>0</v>
      </c>
      <c r="BF176" s="99">
        <f>IF(U176="snížená",N176,0)</f>
        <v>0</v>
      </c>
      <c r="BG176" s="99">
        <f>IF(U176="zákl. přenesená",N176,0)</f>
        <v>0</v>
      </c>
      <c r="BH176" s="99">
        <f>IF(U176="sníž. přenesená",N176,0)</f>
        <v>0</v>
      </c>
      <c r="BI176" s="99">
        <f>IF(U176="nulová",N176,0)</f>
        <v>0</v>
      </c>
      <c r="BJ176" s="16" t="s">
        <v>23</v>
      </c>
      <c r="BK176" s="99">
        <f>ROUND(L176*K176,2)</f>
        <v>0</v>
      </c>
      <c r="BL176" s="16" t="s">
        <v>221</v>
      </c>
      <c r="BM176" s="16" t="s">
        <v>241</v>
      </c>
    </row>
    <row r="177" spans="2:65" s="1" customFormat="1" ht="22.5" customHeight="1">
      <c r="B177" s="124"/>
      <c r="C177" s="185" t="s">
        <v>8</v>
      </c>
      <c r="D177" s="185" t="s">
        <v>186</v>
      </c>
      <c r="E177" s="186" t="s">
        <v>242</v>
      </c>
      <c r="F177" s="263" t="s">
        <v>243</v>
      </c>
      <c r="G177" s="264"/>
      <c r="H177" s="264"/>
      <c r="I177" s="264"/>
      <c r="J177" s="187" t="s">
        <v>244</v>
      </c>
      <c r="K177" s="188">
        <v>0.131</v>
      </c>
      <c r="L177" s="265">
        <v>0</v>
      </c>
      <c r="M177" s="264"/>
      <c r="N177" s="266">
        <f>ROUND(L177*K177,2)</f>
        <v>0</v>
      </c>
      <c r="O177" s="252"/>
      <c r="P177" s="252"/>
      <c r="Q177" s="252"/>
      <c r="R177" s="126"/>
      <c r="T177" s="158" t="s">
        <v>21</v>
      </c>
      <c r="U177" s="42" t="s">
        <v>43</v>
      </c>
      <c r="V177" s="34"/>
      <c r="W177" s="159">
        <f>V177*K177</f>
        <v>0</v>
      </c>
      <c r="X177" s="159">
        <v>0.55</v>
      </c>
      <c r="Y177" s="159">
        <f>X177*K177</f>
        <v>0.07205</v>
      </c>
      <c r="Z177" s="159">
        <v>0</v>
      </c>
      <c r="AA177" s="160">
        <f>Z177*K177</f>
        <v>0</v>
      </c>
      <c r="AR177" s="16" t="s">
        <v>245</v>
      </c>
      <c r="AT177" s="16" t="s">
        <v>186</v>
      </c>
      <c r="AU177" s="16" t="s">
        <v>96</v>
      </c>
      <c r="AY177" s="16" t="s">
        <v>144</v>
      </c>
      <c r="BE177" s="99">
        <f>IF(U177="základní",N177,0)</f>
        <v>0</v>
      </c>
      <c r="BF177" s="99">
        <f>IF(U177="snížená",N177,0)</f>
        <v>0</v>
      </c>
      <c r="BG177" s="99">
        <f>IF(U177="zákl. přenesená",N177,0)</f>
        <v>0</v>
      </c>
      <c r="BH177" s="99">
        <f>IF(U177="sníž. přenesená",N177,0)</f>
        <v>0</v>
      </c>
      <c r="BI177" s="99">
        <f>IF(U177="nulová",N177,0)</f>
        <v>0</v>
      </c>
      <c r="BJ177" s="16" t="s">
        <v>23</v>
      </c>
      <c r="BK177" s="99">
        <f>ROUND(L177*K177,2)</f>
        <v>0</v>
      </c>
      <c r="BL177" s="16" t="s">
        <v>221</v>
      </c>
      <c r="BM177" s="16" t="s">
        <v>246</v>
      </c>
    </row>
    <row r="178" spans="2:51" s="11" customFormat="1" ht="22.5" customHeight="1">
      <c r="B178" s="169"/>
      <c r="C178" s="170"/>
      <c r="D178" s="170"/>
      <c r="E178" s="171" t="s">
        <v>21</v>
      </c>
      <c r="F178" s="257" t="s">
        <v>247</v>
      </c>
      <c r="G178" s="258"/>
      <c r="H178" s="258"/>
      <c r="I178" s="258"/>
      <c r="J178" s="170"/>
      <c r="K178" s="172" t="s">
        <v>21</v>
      </c>
      <c r="L178" s="170"/>
      <c r="M178" s="170"/>
      <c r="N178" s="170"/>
      <c r="O178" s="170"/>
      <c r="P178" s="170"/>
      <c r="Q178" s="170"/>
      <c r="R178" s="173"/>
      <c r="T178" s="174"/>
      <c r="U178" s="170"/>
      <c r="V178" s="170"/>
      <c r="W178" s="170"/>
      <c r="X178" s="170"/>
      <c r="Y178" s="170"/>
      <c r="Z178" s="170"/>
      <c r="AA178" s="175"/>
      <c r="AT178" s="176" t="s">
        <v>152</v>
      </c>
      <c r="AU178" s="176" t="s">
        <v>96</v>
      </c>
      <c r="AV178" s="11" t="s">
        <v>23</v>
      </c>
      <c r="AW178" s="11" t="s">
        <v>36</v>
      </c>
      <c r="AX178" s="11" t="s">
        <v>78</v>
      </c>
      <c r="AY178" s="176" t="s">
        <v>144</v>
      </c>
    </row>
    <row r="179" spans="2:51" s="10" customFormat="1" ht="22.5" customHeight="1">
      <c r="B179" s="161"/>
      <c r="C179" s="162"/>
      <c r="D179" s="162"/>
      <c r="E179" s="163" t="s">
        <v>21</v>
      </c>
      <c r="F179" s="259" t="s">
        <v>248</v>
      </c>
      <c r="G179" s="256"/>
      <c r="H179" s="256"/>
      <c r="I179" s="256"/>
      <c r="J179" s="162"/>
      <c r="K179" s="164">
        <v>0.109</v>
      </c>
      <c r="L179" s="162"/>
      <c r="M179" s="162"/>
      <c r="N179" s="162"/>
      <c r="O179" s="162"/>
      <c r="P179" s="162"/>
      <c r="Q179" s="162"/>
      <c r="R179" s="165"/>
      <c r="T179" s="166"/>
      <c r="U179" s="162"/>
      <c r="V179" s="162"/>
      <c r="W179" s="162"/>
      <c r="X179" s="162"/>
      <c r="Y179" s="162"/>
      <c r="Z179" s="162"/>
      <c r="AA179" s="167"/>
      <c r="AT179" s="168" t="s">
        <v>152</v>
      </c>
      <c r="AU179" s="168" t="s">
        <v>96</v>
      </c>
      <c r="AV179" s="10" t="s">
        <v>96</v>
      </c>
      <c r="AW179" s="10" t="s">
        <v>36</v>
      </c>
      <c r="AX179" s="10" t="s">
        <v>78</v>
      </c>
      <c r="AY179" s="168" t="s">
        <v>144</v>
      </c>
    </row>
    <row r="180" spans="2:51" s="10" customFormat="1" ht="22.5" customHeight="1">
      <c r="B180" s="161"/>
      <c r="C180" s="162"/>
      <c r="D180" s="162"/>
      <c r="E180" s="163" t="s">
        <v>21</v>
      </c>
      <c r="F180" s="259" t="s">
        <v>249</v>
      </c>
      <c r="G180" s="256"/>
      <c r="H180" s="256"/>
      <c r="I180" s="256"/>
      <c r="J180" s="162"/>
      <c r="K180" s="164">
        <v>0.022</v>
      </c>
      <c r="L180" s="162"/>
      <c r="M180" s="162"/>
      <c r="N180" s="162"/>
      <c r="O180" s="162"/>
      <c r="P180" s="162"/>
      <c r="Q180" s="162"/>
      <c r="R180" s="165"/>
      <c r="T180" s="166"/>
      <c r="U180" s="162"/>
      <c r="V180" s="162"/>
      <c r="W180" s="162"/>
      <c r="X180" s="162"/>
      <c r="Y180" s="162"/>
      <c r="Z180" s="162"/>
      <c r="AA180" s="167"/>
      <c r="AT180" s="168" t="s">
        <v>152</v>
      </c>
      <c r="AU180" s="168" t="s">
        <v>96</v>
      </c>
      <c r="AV180" s="10" t="s">
        <v>96</v>
      </c>
      <c r="AW180" s="10" t="s">
        <v>36</v>
      </c>
      <c r="AX180" s="10" t="s">
        <v>78</v>
      </c>
      <c r="AY180" s="168" t="s">
        <v>144</v>
      </c>
    </row>
    <row r="181" spans="2:51" s="12" customFormat="1" ht="22.5" customHeight="1">
      <c r="B181" s="177"/>
      <c r="C181" s="178"/>
      <c r="D181" s="178"/>
      <c r="E181" s="179" t="s">
        <v>21</v>
      </c>
      <c r="F181" s="261" t="s">
        <v>161</v>
      </c>
      <c r="G181" s="262"/>
      <c r="H181" s="262"/>
      <c r="I181" s="262"/>
      <c r="J181" s="178"/>
      <c r="K181" s="180">
        <v>0.131</v>
      </c>
      <c r="L181" s="178"/>
      <c r="M181" s="178"/>
      <c r="N181" s="178"/>
      <c r="O181" s="178"/>
      <c r="P181" s="178"/>
      <c r="Q181" s="178"/>
      <c r="R181" s="181"/>
      <c r="T181" s="182"/>
      <c r="U181" s="178"/>
      <c r="V181" s="178"/>
      <c r="W181" s="178"/>
      <c r="X181" s="178"/>
      <c r="Y181" s="178"/>
      <c r="Z181" s="178"/>
      <c r="AA181" s="183"/>
      <c r="AT181" s="184" t="s">
        <v>152</v>
      </c>
      <c r="AU181" s="184" t="s">
        <v>96</v>
      </c>
      <c r="AV181" s="12" t="s">
        <v>149</v>
      </c>
      <c r="AW181" s="12" t="s">
        <v>36</v>
      </c>
      <c r="AX181" s="12" t="s">
        <v>23</v>
      </c>
      <c r="AY181" s="184" t="s">
        <v>144</v>
      </c>
    </row>
    <row r="182" spans="2:65" s="1" customFormat="1" ht="44.25" customHeight="1">
      <c r="B182" s="124"/>
      <c r="C182" s="154" t="s">
        <v>250</v>
      </c>
      <c r="D182" s="154" t="s">
        <v>145</v>
      </c>
      <c r="E182" s="155" t="s">
        <v>251</v>
      </c>
      <c r="F182" s="251" t="s">
        <v>252</v>
      </c>
      <c r="G182" s="252"/>
      <c r="H182" s="252"/>
      <c r="I182" s="252"/>
      <c r="J182" s="156" t="s">
        <v>148</v>
      </c>
      <c r="K182" s="157">
        <v>21.924</v>
      </c>
      <c r="L182" s="253">
        <v>0</v>
      </c>
      <c r="M182" s="252"/>
      <c r="N182" s="254">
        <f>ROUND(L182*K182,2)</f>
        <v>0</v>
      </c>
      <c r="O182" s="252"/>
      <c r="P182" s="252"/>
      <c r="Q182" s="252"/>
      <c r="R182" s="126"/>
      <c r="T182" s="158" t="s">
        <v>21</v>
      </c>
      <c r="U182" s="42" t="s">
        <v>43</v>
      </c>
      <c r="V182" s="34"/>
      <c r="W182" s="159">
        <f>V182*K182</f>
        <v>0</v>
      </c>
      <c r="X182" s="159">
        <v>0</v>
      </c>
      <c r="Y182" s="159">
        <f>X182*K182</f>
        <v>0</v>
      </c>
      <c r="Z182" s="159">
        <v>0.00948</v>
      </c>
      <c r="AA182" s="160">
        <f>Z182*K182</f>
        <v>0.20783952</v>
      </c>
      <c r="AR182" s="16" t="s">
        <v>221</v>
      </c>
      <c r="AT182" s="16" t="s">
        <v>145</v>
      </c>
      <c r="AU182" s="16" t="s">
        <v>96</v>
      </c>
      <c r="AY182" s="16" t="s">
        <v>144</v>
      </c>
      <c r="BE182" s="99">
        <f>IF(U182="základní",N182,0)</f>
        <v>0</v>
      </c>
      <c r="BF182" s="99">
        <f>IF(U182="snížená",N182,0)</f>
        <v>0</v>
      </c>
      <c r="BG182" s="99">
        <f>IF(U182="zákl. přenesená",N182,0)</f>
        <v>0</v>
      </c>
      <c r="BH182" s="99">
        <f>IF(U182="sníž. přenesená",N182,0)</f>
        <v>0</v>
      </c>
      <c r="BI182" s="99">
        <f>IF(U182="nulová",N182,0)</f>
        <v>0</v>
      </c>
      <c r="BJ182" s="16" t="s">
        <v>23</v>
      </c>
      <c r="BK182" s="99">
        <f>ROUND(L182*K182,2)</f>
        <v>0</v>
      </c>
      <c r="BL182" s="16" t="s">
        <v>221</v>
      </c>
      <c r="BM182" s="16" t="s">
        <v>253</v>
      </c>
    </row>
    <row r="183" spans="2:51" s="10" customFormat="1" ht="22.5" customHeight="1">
      <c r="B183" s="161"/>
      <c r="C183" s="162"/>
      <c r="D183" s="162"/>
      <c r="E183" s="163" t="s">
        <v>21</v>
      </c>
      <c r="F183" s="255" t="s">
        <v>254</v>
      </c>
      <c r="G183" s="256"/>
      <c r="H183" s="256"/>
      <c r="I183" s="256"/>
      <c r="J183" s="162"/>
      <c r="K183" s="164">
        <v>21.924</v>
      </c>
      <c r="L183" s="162"/>
      <c r="M183" s="162"/>
      <c r="N183" s="162"/>
      <c r="O183" s="162"/>
      <c r="P183" s="162"/>
      <c r="Q183" s="162"/>
      <c r="R183" s="165"/>
      <c r="T183" s="166"/>
      <c r="U183" s="162"/>
      <c r="V183" s="162"/>
      <c r="W183" s="162"/>
      <c r="X183" s="162"/>
      <c r="Y183" s="162"/>
      <c r="Z183" s="162"/>
      <c r="AA183" s="167"/>
      <c r="AT183" s="168" t="s">
        <v>152</v>
      </c>
      <c r="AU183" s="168" t="s">
        <v>96</v>
      </c>
      <c r="AV183" s="10" t="s">
        <v>96</v>
      </c>
      <c r="AW183" s="10" t="s">
        <v>36</v>
      </c>
      <c r="AX183" s="10" t="s">
        <v>23</v>
      </c>
      <c r="AY183" s="168" t="s">
        <v>144</v>
      </c>
    </row>
    <row r="184" spans="2:65" s="1" customFormat="1" ht="31.5" customHeight="1">
      <c r="B184" s="124"/>
      <c r="C184" s="154" t="s">
        <v>255</v>
      </c>
      <c r="D184" s="154" t="s">
        <v>145</v>
      </c>
      <c r="E184" s="155" t="s">
        <v>256</v>
      </c>
      <c r="F184" s="251" t="s">
        <v>257</v>
      </c>
      <c r="G184" s="252"/>
      <c r="H184" s="252"/>
      <c r="I184" s="252"/>
      <c r="J184" s="156" t="s">
        <v>148</v>
      </c>
      <c r="K184" s="157">
        <v>37.5</v>
      </c>
      <c r="L184" s="253">
        <v>0</v>
      </c>
      <c r="M184" s="252"/>
      <c r="N184" s="254">
        <f>ROUND(L184*K184,2)</f>
        <v>0</v>
      </c>
      <c r="O184" s="252"/>
      <c r="P184" s="252"/>
      <c r="Q184" s="252"/>
      <c r="R184" s="126"/>
      <c r="T184" s="158" t="s">
        <v>21</v>
      </c>
      <c r="U184" s="42" t="s">
        <v>43</v>
      </c>
      <c r="V184" s="34"/>
      <c r="W184" s="159">
        <f>V184*K184</f>
        <v>0</v>
      </c>
      <c r="X184" s="159">
        <v>0.0139</v>
      </c>
      <c r="Y184" s="159">
        <f>X184*K184</f>
        <v>0.52125</v>
      </c>
      <c r="Z184" s="159">
        <v>0</v>
      </c>
      <c r="AA184" s="160">
        <f>Z184*K184</f>
        <v>0</v>
      </c>
      <c r="AR184" s="16" t="s">
        <v>221</v>
      </c>
      <c r="AT184" s="16" t="s">
        <v>145</v>
      </c>
      <c r="AU184" s="16" t="s">
        <v>96</v>
      </c>
      <c r="AY184" s="16" t="s">
        <v>144</v>
      </c>
      <c r="BE184" s="99">
        <f>IF(U184="základní",N184,0)</f>
        <v>0</v>
      </c>
      <c r="BF184" s="99">
        <f>IF(U184="snížená",N184,0)</f>
        <v>0</v>
      </c>
      <c r="BG184" s="99">
        <f>IF(U184="zákl. přenesená",N184,0)</f>
        <v>0</v>
      </c>
      <c r="BH184" s="99">
        <f>IF(U184="sníž. přenesená",N184,0)</f>
        <v>0</v>
      </c>
      <c r="BI184" s="99">
        <f>IF(U184="nulová",N184,0)</f>
        <v>0</v>
      </c>
      <c r="BJ184" s="16" t="s">
        <v>23</v>
      </c>
      <c r="BK184" s="99">
        <f>ROUND(L184*K184,2)</f>
        <v>0</v>
      </c>
      <c r="BL184" s="16" t="s">
        <v>221</v>
      </c>
      <c r="BM184" s="16" t="s">
        <v>258</v>
      </c>
    </row>
    <row r="185" spans="2:65" s="1" customFormat="1" ht="31.5" customHeight="1">
      <c r="B185" s="124"/>
      <c r="C185" s="154" t="s">
        <v>259</v>
      </c>
      <c r="D185" s="154" t="s">
        <v>145</v>
      </c>
      <c r="E185" s="155" t="s">
        <v>260</v>
      </c>
      <c r="F185" s="251" t="s">
        <v>261</v>
      </c>
      <c r="G185" s="252"/>
      <c r="H185" s="252"/>
      <c r="I185" s="252"/>
      <c r="J185" s="156" t="s">
        <v>148</v>
      </c>
      <c r="K185" s="157">
        <v>37.5</v>
      </c>
      <c r="L185" s="253">
        <v>0</v>
      </c>
      <c r="M185" s="252"/>
      <c r="N185" s="254">
        <f>ROUND(L185*K185,2)</f>
        <v>0</v>
      </c>
      <c r="O185" s="252"/>
      <c r="P185" s="252"/>
      <c r="Q185" s="252"/>
      <c r="R185" s="126"/>
      <c r="T185" s="158" t="s">
        <v>21</v>
      </c>
      <c r="U185" s="42" t="s">
        <v>43</v>
      </c>
      <c r="V185" s="34"/>
      <c r="W185" s="159">
        <f>V185*K185</f>
        <v>0</v>
      </c>
      <c r="X185" s="159">
        <v>0.01388</v>
      </c>
      <c r="Y185" s="159">
        <f>X185*K185</f>
        <v>0.5205</v>
      </c>
      <c r="Z185" s="159">
        <v>0</v>
      </c>
      <c r="AA185" s="160">
        <f>Z185*K185</f>
        <v>0</v>
      </c>
      <c r="AR185" s="16" t="s">
        <v>221</v>
      </c>
      <c r="AT185" s="16" t="s">
        <v>145</v>
      </c>
      <c r="AU185" s="16" t="s">
        <v>96</v>
      </c>
      <c r="AY185" s="16" t="s">
        <v>144</v>
      </c>
      <c r="BE185" s="99">
        <f>IF(U185="základní",N185,0)</f>
        <v>0</v>
      </c>
      <c r="BF185" s="99">
        <f>IF(U185="snížená",N185,0)</f>
        <v>0</v>
      </c>
      <c r="BG185" s="99">
        <f>IF(U185="zákl. přenesená",N185,0)</f>
        <v>0</v>
      </c>
      <c r="BH185" s="99">
        <f>IF(U185="sníž. přenesená",N185,0)</f>
        <v>0</v>
      </c>
      <c r="BI185" s="99">
        <f>IF(U185="nulová",N185,0)</f>
        <v>0</v>
      </c>
      <c r="BJ185" s="16" t="s">
        <v>23</v>
      </c>
      <c r="BK185" s="99">
        <f>ROUND(L185*K185,2)</f>
        <v>0</v>
      </c>
      <c r="BL185" s="16" t="s">
        <v>221</v>
      </c>
      <c r="BM185" s="16" t="s">
        <v>262</v>
      </c>
    </row>
    <row r="186" spans="2:65" s="1" customFormat="1" ht="31.5" customHeight="1">
      <c r="B186" s="124"/>
      <c r="C186" s="154" t="s">
        <v>263</v>
      </c>
      <c r="D186" s="154" t="s">
        <v>145</v>
      </c>
      <c r="E186" s="155" t="s">
        <v>264</v>
      </c>
      <c r="F186" s="251" t="s">
        <v>265</v>
      </c>
      <c r="G186" s="252"/>
      <c r="H186" s="252"/>
      <c r="I186" s="252"/>
      <c r="J186" s="156" t="s">
        <v>148</v>
      </c>
      <c r="K186" s="157">
        <v>37.5</v>
      </c>
      <c r="L186" s="253">
        <v>0</v>
      </c>
      <c r="M186" s="252"/>
      <c r="N186" s="254">
        <f>ROUND(L186*K186,2)</f>
        <v>0</v>
      </c>
      <c r="O186" s="252"/>
      <c r="P186" s="252"/>
      <c r="Q186" s="252"/>
      <c r="R186" s="126"/>
      <c r="T186" s="158" t="s">
        <v>21</v>
      </c>
      <c r="U186" s="42" t="s">
        <v>43</v>
      </c>
      <c r="V186" s="34"/>
      <c r="W186" s="159">
        <f>V186*K186</f>
        <v>0</v>
      </c>
      <c r="X186" s="159">
        <v>0</v>
      </c>
      <c r="Y186" s="159">
        <f>X186*K186</f>
        <v>0</v>
      </c>
      <c r="Z186" s="159">
        <v>0.016</v>
      </c>
      <c r="AA186" s="160">
        <f>Z186*K186</f>
        <v>0.6</v>
      </c>
      <c r="AR186" s="16" t="s">
        <v>221</v>
      </c>
      <c r="AT186" s="16" t="s">
        <v>145</v>
      </c>
      <c r="AU186" s="16" t="s">
        <v>96</v>
      </c>
      <c r="AY186" s="16" t="s">
        <v>144</v>
      </c>
      <c r="BE186" s="99">
        <f>IF(U186="základní",N186,0)</f>
        <v>0</v>
      </c>
      <c r="BF186" s="99">
        <f>IF(U186="snížená",N186,0)</f>
        <v>0</v>
      </c>
      <c r="BG186" s="99">
        <f>IF(U186="zákl. přenesená",N186,0)</f>
        <v>0</v>
      </c>
      <c r="BH186" s="99">
        <f>IF(U186="sníž. přenesená",N186,0)</f>
        <v>0</v>
      </c>
      <c r="BI186" s="99">
        <f>IF(U186="nulová",N186,0)</f>
        <v>0</v>
      </c>
      <c r="BJ186" s="16" t="s">
        <v>23</v>
      </c>
      <c r="BK186" s="99">
        <f>ROUND(L186*K186,2)</f>
        <v>0</v>
      </c>
      <c r="BL186" s="16" t="s">
        <v>221</v>
      </c>
      <c r="BM186" s="16" t="s">
        <v>266</v>
      </c>
    </row>
    <row r="187" spans="2:51" s="10" customFormat="1" ht="22.5" customHeight="1">
      <c r="B187" s="161"/>
      <c r="C187" s="162"/>
      <c r="D187" s="162"/>
      <c r="E187" s="163" t="s">
        <v>21</v>
      </c>
      <c r="F187" s="255" t="s">
        <v>267</v>
      </c>
      <c r="G187" s="256"/>
      <c r="H187" s="256"/>
      <c r="I187" s="256"/>
      <c r="J187" s="162"/>
      <c r="K187" s="164">
        <v>37.5</v>
      </c>
      <c r="L187" s="162"/>
      <c r="M187" s="162"/>
      <c r="N187" s="162"/>
      <c r="O187" s="162"/>
      <c r="P187" s="162"/>
      <c r="Q187" s="162"/>
      <c r="R187" s="165"/>
      <c r="T187" s="166"/>
      <c r="U187" s="162"/>
      <c r="V187" s="162"/>
      <c r="W187" s="162"/>
      <c r="X187" s="162"/>
      <c r="Y187" s="162"/>
      <c r="Z187" s="162"/>
      <c r="AA187" s="167"/>
      <c r="AT187" s="168" t="s">
        <v>152</v>
      </c>
      <c r="AU187" s="168" t="s">
        <v>96</v>
      </c>
      <c r="AV187" s="10" t="s">
        <v>96</v>
      </c>
      <c r="AW187" s="10" t="s">
        <v>36</v>
      </c>
      <c r="AX187" s="10" t="s">
        <v>23</v>
      </c>
      <c r="AY187" s="168" t="s">
        <v>144</v>
      </c>
    </row>
    <row r="188" spans="2:65" s="1" customFormat="1" ht="31.5" customHeight="1">
      <c r="B188" s="124"/>
      <c r="C188" s="154" t="s">
        <v>268</v>
      </c>
      <c r="D188" s="154" t="s">
        <v>145</v>
      </c>
      <c r="E188" s="155" t="s">
        <v>269</v>
      </c>
      <c r="F188" s="251" t="s">
        <v>270</v>
      </c>
      <c r="G188" s="252"/>
      <c r="H188" s="252"/>
      <c r="I188" s="252"/>
      <c r="J188" s="156" t="s">
        <v>271</v>
      </c>
      <c r="K188" s="189">
        <v>0</v>
      </c>
      <c r="L188" s="253">
        <v>0</v>
      </c>
      <c r="M188" s="252"/>
      <c r="N188" s="254">
        <f>ROUND(L188*K188,2)</f>
        <v>0</v>
      </c>
      <c r="O188" s="252"/>
      <c r="P188" s="252"/>
      <c r="Q188" s="252"/>
      <c r="R188" s="126"/>
      <c r="T188" s="158" t="s">
        <v>21</v>
      </c>
      <c r="U188" s="42" t="s">
        <v>43</v>
      </c>
      <c r="V188" s="34"/>
      <c r="W188" s="159">
        <f>V188*K188</f>
        <v>0</v>
      </c>
      <c r="X188" s="159">
        <v>0</v>
      </c>
      <c r="Y188" s="159">
        <f>X188*K188</f>
        <v>0</v>
      </c>
      <c r="Z188" s="159">
        <v>0</v>
      </c>
      <c r="AA188" s="160">
        <f>Z188*K188</f>
        <v>0</v>
      </c>
      <c r="AR188" s="16" t="s">
        <v>221</v>
      </c>
      <c r="AT188" s="16" t="s">
        <v>145</v>
      </c>
      <c r="AU188" s="16" t="s">
        <v>96</v>
      </c>
      <c r="AY188" s="16" t="s">
        <v>144</v>
      </c>
      <c r="BE188" s="99">
        <f>IF(U188="základní",N188,0)</f>
        <v>0</v>
      </c>
      <c r="BF188" s="99">
        <f>IF(U188="snížená",N188,0)</f>
        <v>0</v>
      </c>
      <c r="BG188" s="99">
        <f>IF(U188="zákl. přenesená",N188,0)</f>
        <v>0</v>
      </c>
      <c r="BH188" s="99">
        <f>IF(U188="sníž. přenesená",N188,0)</f>
        <v>0</v>
      </c>
      <c r="BI188" s="99">
        <f>IF(U188="nulová",N188,0)</f>
        <v>0</v>
      </c>
      <c r="BJ188" s="16" t="s">
        <v>23</v>
      </c>
      <c r="BK188" s="99">
        <f>ROUND(L188*K188,2)</f>
        <v>0</v>
      </c>
      <c r="BL188" s="16" t="s">
        <v>221</v>
      </c>
      <c r="BM188" s="16" t="s">
        <v>272</v>
      </c>
    </row>
    <row r="189" spans="2:63" s="9" customFormat="1" ht="29.25" customHeight="1">
      <c r="B189" s="143"/>
      <c r="C189" s="144"/>
      <c r="D189" s="153" t="s">
        <v>115</v>
      </c>
      <c r="E189" s="153"/>
      <c r="F189" s="153"/>
      <c r="G189" s="153"/>
      <c r="H189" s="153"/>
      <c r="I189" s="153"/>
      <c r="J189" s="153"/>
      <c r="K189" s="153"/>
      <c r="L189" s="153"/>
      <c r="M189" s="153"/>
      <c r="N189" s="272">
        <f>BK189</f>
        <v>0</v>
      </c>
      <c r="O189" s="273"/>
      <c r="P189" s="273"/>
      <c r="Q189" s="273"/>
      <c r="R189" s="146"/>
      <c r="T189" s="147"/>
      <c r="U189" s="144"/>
      <c r="V189" s="144"/>
      <c r="W189" s="148">
        <f>SUM(W190:W201)</f>
        <v>0</v>
      </c>
      <c r="X189" s="144"/>
      <c r="Y189" s="148">
        <f>SUM(Y190:Y201)</f>
        <v>1.7829995699999999</v>
      </c>
      <c r="Z189" s="144"/>
      <c r="AA189" s="149">
        <f>SUM(AA190:AA201)</f>
        <v>0</v>
      </c>
      <c r="AR189" s="150" t="s">
        <v>96</v>
      </c>
      <c r="AT189" s="151" t="s">
        <v>77</v>
      </c>
      <c r="AU189" s="151" t="s">
        <v>23</v>
      </c>
      <c r="AY189" s="150" t="s">
        <v>144</v>
      </c>
      <c r="BK189" s="152">
        <f>SUM(BK190:BK201)</f>
        <v>0</v>
      </c>
    </row>
    <row r="190" spans="2:65" s="1" customFormat="1" ht="31.5" customHeight="1">
      <c r="B190" s="124"/>
      <c r="C190" s="154" t="s">
        <v>273</v>
      </c>
      <c r="D190" s="154" t="s">
        <v>145</v>
      </c>
      <c r="E190" s="155" t="s">
        <v>274</v>
      </c>
      <c r="F190" s="251" t="s">
        <v>275</v>
      </c>
      <c r="G190" s="252"/>
      <c r="H190" s="252"/>
      <c r="I190" s="252"/>
      <c r="J190" s="156" t="s">
        <v>148</v>
      </c>
      <c r="K190" s="157">
        <v>37.5</v>
      </c>
      <c r="L190" s="253">
        <v>0</v>
      </c>
      <c r="M190" s="252"/>
      <c r="N190" s="254">
        <f>ROUND(L190*K190,2)</f>
        <v>0</v>
      </c>
      <c r="O190" s="252"/>
      <c r="P190" s="252"/>
      <c r="Q190" s="252"/>
      <c r="R190" s="126"/>
      <c r="T190" s="158" t="s">
        <v>21</v>
      </c>
      <c r="U190" s="42" t="s">
        <v>43</v>
      </c>
      <c r="V190" s="34"/>
      <c r="W190" s="159">
        <f>V190*K190</f>
        <v>0</v>
      </c>
      <c r="X190" s="159">
        <v>0.01223</v>
      </c>
      <c r="Y190" s="159">
        <f>X190*K190</f>
        <v>0.458625</v>
      </c>
      <c r="Z190" s="159">
        <v>0</v>
      </c>
      <c r="AA190" s="160">
        <f>Z190*K190</f>
        <v>0</v>
      </c>
      <c r="AR190" s="16" t="s">
        <v>221</v>
      </c>
      <c r="AT190" s="16" t="s">
        <v>145</v>
      </c>
      <c r="AU190" s="16" t="s">
        <v>96</v>
      </c>
      <c r="AY190" s="16" t="s">
        <v>144</v>
      </c>
      <c r="BE190" s="99">
        <f>IF(U190="základní",N190,0)</f>
        <v>0</v>
      </c>
      <c r="BF190" s="99">
        <f>IF(U190="snížená",N190,0)</f>
        <v>0</v>
      </c>
      <c r="BG190" s="99">
        <f>IF(U190="zákl. přenesená",N190,0)</f>
        <v>0</v>
      </c>
      <c r="BH190" s="99">
        <f>IF(U190="sníž. přenesená",N190,0)</f>
        <v>0</v>
      </c>
      <c r="BI190" s="99">
        <f>IF(U190="nulová",N190,0)</f>
        <v>0</v>
      </c>
      <c r="BJ190" s="16" t="s">
        <v>23</v>
      </c>
      <c r="BK190" s="99">
        <f>ROUND(L190*K190,2)</f>
        <v>0</v>
      </c>
      <c r="BL190" s="16" t="s">
        <v>221</v>
      </c>
      <c r="BM190" s="16" t="s">
        <v>276</v>
      </c>
    </row>
    <row r="191" spans="2:51" s="10" customFormat="1" ht="22.5" customHeight="1">
      <c r="B191" s="161"/>
      <c r="C191" s="162"/>
      <c r="D191" s="162"/>
      <c r="E191" s="163" t="s">
        <v>21</v>
      </c>
      <c r="F191" s="255" t="s">
        <v>277</v>
      </c>
      <c r="G191" s="256"/>
      <c r="H191" s="256"/>
      <c r="I191" s="256"/>
      <c r="J191" s="162"/>
      <c r="K191" s="164">
        <v>10.5</v>
      </c>
      <c r="L191" s="162"/>
      <c r="M191" s="162"/>
      <c r="N191" s="162"/>
      <c r="O191" s="162"/>
      <c r="P191" s="162"/>
      <c r="Q191" s="162"/>
      <c r="R191" s="165"/>
      <c r="T191" s="166"/>
      <c r="U191" s="162"/>
      <c r="V191" s="162"/>
      <c r="W191" s="162"/>
      <c r="X191" s="162"/>
      <c r="Y191" s="162"/>
      <c r="Z191" s="162"/>
      <c r="AA191" s="167"/>
      <c r="AT191" s="168" t="s">
        <v>152</v>
      </c>
      <c r="AU191" s="168" t="s">
        <v>96</v>
      </c>
      <c r="AV191" s="10" t="s">
        <v>96</v>
      </c>
      <c r="AW191" s="10" t="s">
        <v>36</v>
      </c>
      <c r="AX191" s="10" t="s">
        <v>78</v>
      </c>
      <c r="AY191" s="168" t="s">
        <v>144</v>
      </c>
    </row>
    <row r="192" spans="2:51" s="10" customFormat="1" ht="22.5" customHeight="1">
      <c r="B192" s="161"/>
      <c r="C192" s="162"/>
      <c r="D192" s="162"/>
      <c r="E192" s="163" t="s">
        <v>21</v>
      </c>
      <c r="F192" s="259" t="s">
        <v>278</v>
      </c>
      <c r="G192" s="256"/>
      <c r="H192" s="256"/>
      <c r="I192" s="256"/>
      <c r="J192" s="162"/>
      <c r="K192" s="164">
        <v>27</v>
      </c>
      <c r="L192" s="162"/>
      <c r="M192" s="162"/>
      <c r="N192" s="162"/>
      <c r="O192" s="162"/>
      <c r="P192" s="162"/>
      <c r="Q192" s="162"/>
      <c r="R192" s="165"/>
      <c r="T192" s="166"/>
      <c r="U192" s="162"/>
      <c r="V192" s="162"/>
      <c r="W192" s="162"/>
      <c r="X192" s="162"/>
      <c r="Y192" s="162"/>
      <c r="Z192" s="162"/>
      <c r="AA192" s="167"/>
      <c r="AT192" s="168" t="s">
        <v>152</v>
      </c>
      <c r="AU192" s="168" t="s">
        <v>96</v>
      </c>
      <c r="AV192" s="10" t="s">
        <v>96</v>
      </c>
      <c r="AW192" s="10" t="s">
        <v>36</v>
      </c>
      <c r="AX192" s="10" t="s">
        <v>78</v>
      </c>
      <c r="AY192" s="168" t="s">
        <v>144</v>
      </c>
    </row>
    <row r="193" spans="2:51" s="12" customFormat="1" ht="22.5" customHeight="1">
      <c r="B193" s="177"/>
      <c r="C193" s="178"/>
      <c r="D193" s="178"/>
      <c r="E193" s="179" t="s">
        <v>21</v>
      </c>
      <c r="F193" s="261" t="s">
        <v>161</v>
      </c>
      <c r="G193" s="262"/>
      <c r="H193" s="262"/>
      <c r="I193" s="262"/>
      <c r="J193" s="178"/>
      <c r="K193" s="180">
        <v>37.5</v>
      </c>
      <c r="L193" s="178"/>
      <c r="M193" s="178"/>
      <c r="N193" s="178"/>
      <c r="O193" s="178"/>
      <c r="P193" s="178"/>
      <c r="Q193" s="178"/>
      <c r="R193" s="181"/>
      <c r="T193" s="182"/>
      <c r="U193" s="178"/>
      <c r="V193" s="178"/>
      <c r="W193" s="178"/>
      <c r="X193" s="178"/>
      <c r="Y193" s="178"/>
      <c r="Z193" s="178"/>
      <c r="AA193" s="183"/>
      <c r="AT193" s="184" t="s">
        <v>152</v>
      </c>
      <c r="AU193" s="184" t="s">
        <v>96</v>
      </c>
      <c r="AV193" s="12" t="s">
        <v>149</v>
      </c>
      <c r="AW193" s="12" t="s">
        <v>36</v>
      </c>
      <c r="AX193" s="12" t="s">
        <v>23</v>
      </c>
      <c r="AY193" s="184" t="s">
        <v>144</v>
      </c>
    </row>
    <row r="194" spans="2:65" s="1" customFormat="1" ht="31.5" customHeight="1">
      <c r="B194" s="124"/>
      <c r="C194" s="154" t="s">
        <v>279</v>
      </c>
      <c r="D194" s="154" t="s">
        <v>145</v>
      </c>
      <c r="E194" s="155" t="s">
        <v>280</v>
      </c>
      <c r="F194" s="251" t="s">
        <v>281</v>
      </c>
      <c r="G194" s="252"/>
      <c r="H194" s="252"/>
      <c r="I194" s="252"/>
      <c r="J194" s="156" t="s">
        <v>148</v>
      </c>
      <c r="K194" s="157">
        <v>8.189</v>
      </c>
      <c r="L194" s="253">
        <v>0</v>
      </c>
      <c r="M194" s="252"/>
      <c r="N194" s="254">
        <f>ROUND(L194*K194,2)</f>
        <v>0</v>
      </c>
      <c r="O194" s="252"/>
      <c r="P194" s="252"/>
      <c r="Q194" s="252"/>
      <c r="R194" s="126"/>
      <c r="T194" s="158" t="s">
        <v>21</v>
      </c>
      <c r="U194" s="42" t="s">
        <v>43</v>
      </c>
      <c r="V194" s="34"/>
      <c r="W194" s="159">
        <f>V194*K194</f>
        <v>0</v>
      </c>
      <c r="X194" s="159">
        <v>0.06797</v>
      </c>
      <c r="Y194" s="159">
        <f>X194*K194</f>
        <v>0.55660633</v>
      </c>
      <c r="Z194" s="159">
        <v>0</v>
      </c>
      <c r="AA194" s="160">
        <f>Z194*K194</f>
        <v>0</v>
      </c>
      <c r="AR194" s="16" t="s">
        <v>221</v>
      </c>
      <c r="AT194" s="16" t="s">
        <v>145</v>
      </c>
      <c r="AU194" s="16" t="s">
        <v>96</v>
      </c>
      <c r="AY194" s="16" t="s">
        <v>144</v>
      </c>
      <c r="BE194" s="99">
        <f>IF(U194="základní",N194,0)</f>
        <v>0</v>
      </c>
      <c r="BF194" s="99">
        <f>IF(U194="snížená",N194,0)</f>
        <v>0</v>
      </c>
      <c r="BG194" s="99">
        <f>IF(U194="zákl. přenesená",N194,0)</f>
        <v>0</v>
      </c>
      <c r="BH194" s="99">
        <f>IF(U194="sníž. přenesená",N194,0)</f>
        <v>0</v>
      </c>
      <c r="BI194" s="99">
        <f>IF(U194="nulová",N194,0)</f>
        <v>0</v>
      </c>
      <c r="BJ194" s="16" t="s">
        <v>23</v>
      </c>
      <c r="BK194" s="99">
        <f>ROUND(L194*K194,2)</f>
        <v>0</v>
      </c>
      <c r="BL194" s="16" t="s">
        <v>221</v>
      </c>
      <c r="BM194" s="16" t="s">
        <v>282</v>
      </c>
    </row>
    <row r="195" spans="2:51" s="10" customFormat="1" ht="22.5" customHeight="1">
      <c r="B195" s="161"/>
      <c r="C195" s="162"/>
      <c r="D195" s="162"/>
      <c r="E195" s="163" t="s">
        <v>21</v>
      </c>
      <c r="F195" s="255" t="s">
        <v>283</v>
      </c>
      <c r="G195" s="256"/>
      <c r="H195" s="256"/>
      <c r="I195" s="256"/>
      <c r="J195" s="162"/>
      <c r="K195" s="164">
        <v>11.969</v>
      </c>
      <c r="L195" s="162"/>
      <c r="M195" s="162"/>
      <c r="N195" s="162"/>
      <c r="O195" s="162"/>
      <c r="P195" s="162"/>
      <c r="Q195" s="162"/>
      <c r="R195" s="165"/>
      <c r="T195" s="166"/>
      <c r="U195" s="162"/>
      <c r="V195" s="162"/>
      <c r="W195" s="162"/>
      <c r="X195" s="162"/>
      <c r="Y195" s="162"/>
      <c r="Z195" s="162"/>
      <c r="AA195" s="167"/>
      <c r="AT195" s="168" t="s">
        <v>152</v>
      </c>
      <c r="AU195" s="168" t="s">
        <v>96</v>
      </c>
      <c r="AV195" s="10" t="s">
        <v>96</v>
      </c>
      <c r="AW195" s="10" t="s">
        <v>36</v>
      </c>
      <c r="AX195" s="10" t="s">
        <v>78</v>
      </c>
      <c r="AY195" s="168" t="s">
        <v>144</v>
      </c>
    </row>
    <row r="196" spans="2:51" s="10" customFormat="1" ht="22.5" customHeight="1">
      <c r="B196" s="161"/>
      <c r="C196" s="162"/>
      <c r="D196" s="162"/>
      <c r="E196" s="163" t="s">
        <v>21</v>
      </c>
      <c r="F196" s="259" t="s">
        <v>284</v>
      </c>
      <c r="G196" s="256"/>
      <c r="H196" s="256"/>
      <c r="I196" s="256"/>
      <c r="J196" s="162"/>
      <c r="K196" s="164">
        <v>-1.8</v>
      </c>
      <c r="L196" s="162"/>
      <c r="M196" s="162"/>
      <c r="N196" s="162"/>
      <c r="O196" s="162"/>
      <c r="P196" s="162"/>
      <c r="Q196" s="162"/>
      <c r="R196" s="165"/>
      <c r="T196" s="166"/>
      <c r="U196" s="162"/>
      <c r="V196" s="162"/>
      <c r="W196" s="162"/>
      <c r="X196" s="162"/>
      <c r="Y196" s="162"/>
      <c r="Z196" s="162"/>
      <c r="AA196" s="167"/>
      <c r="AT196" s="168" t="s">
        <v>152</v>
      </c>
      <c r="AU196" s="168" t="s">
        <v>96</v>
      </c>
      <c r="AV196" s="10" t="s">
        <v>96</v>
      </c>
      <c r="AW196" s="10" t="s">
        <v>36</v>
      </c>
      <c r="AX196" s="10" t="s">
        <v>78</v>
      </c>
      <c r="AY196" s="168" t="s">
        <v>144</v>
      </c>
    </row>
    <row r="197" spans="2:51" s="10" customFormat="1" ht="22.5" customHeight="1">
      <c r="B197" s="161"/>
      <c r="C197" s="162"/>
      <c r="D197" s="162"/>
      <c r="E197" s="163" t="s">
        <v>21</v>
      </c>
      <c r="F197" s="259" t="s">
        <v>285</v>
      </c>
      <c r="G197" s="256"/>
      <c r="H197" s="256"/>
      <c r="I197" s="256"/>
      <c r="J197" s="162"/>
      <c r="K197" s="164">
        <v>-1.98</v>
      </c>
      <c r="L197" s="162"/>
      <c r="M197" s="162"/>
      <c r="N197" s="162"/>
      <c r="O197" s="162"/>
      <c r="P197" s="162"/>
      <c r="Q197" s="162"/>
      <c r="R197" s="165"/>
      <c r="T197" s="166"/>
      <c r="U197" s="162"/>
      <c r="V197" s="162"/>
      <c r="W197" s="162"/>
      <c r="X197" s="162"/>
      <c r="Y197" s="162"/>
      <c r="Z197" s="162"/>
      <c r="AA197" s="167"/>
      <c r="AT197" s="168" t="s">
        <v>152</v>
      </c>
      <c r="AU197" s="168" t="s">
        <v>96</v>
      </c>
      <c r="AV197" s="10" t="s">
        <v>96</v>
      </c>
      <c r="AW197" s="10" t="s">
        <v>36</v>
      </c>
      <c r="AX197" s="10" t="s">
        <v>78</v>
      </c>
      <c r="AY197" s="168" t="s">
        <v>144</v>
      </c>
    </row>
    <row r="198" spans="2:51" s="12" customFormat="1" ht="22.5" customHeight="1">
      <c r="B198" s="177"/>
      <c r="C198" s="178"/>
      <c r="D198" s="178"/>
      <c r="E198" s="179" t="s">
        <v>21</v>
      </c>
      <c r="F198" s="261" t="s">
        <v>161</v>
      </c>
      <c r="G198" s="262"/>
      <c r="H198" s="262"/>
      <c r="I198" s="262"/>
      <c r="J198" s="178"/>
      <c r="K198" s="180">
        <v>8.189</v>
      </c>
      <c r="L198" s="178"/>
      <c r="M198" s="178"/>
      <c r="N198" s="178"/>
      <c r="O198" s="178"/>
      <c r="P198" s="178"/>
      <c r="Q198" s="178"/>
      <c r="R198" s="181"/>
      <c r="T198" s="182"/>
      <c r="U198" s="178"/>
      <c r="V198" s="178"/>
      <c r="W198" s="178"/>
      <c r="X198" s="178"/>
      <c r="Y198" s="178"/>
      <c r="Z198" s="178"/>
      <c r="AA198" s="183"/>
      <c r="AT198" s="184" t="s">
        <v>152</v>
      </c>
      <c r="AU198" s="184" t="s">
        <v>96</v>
      </c>
      <c r="AV198" s="12" t="s">
        <v>149</v>
      </c>
      <c r="AW198" s="12" t="s">
        <v>36</v>
      </c>
      <c r="AX198" s="12" t="s">
        <v>23</v>
      </c>
      <c r="AY198" s="184" t="s">
        <v>144</v>
      </c>
    </row>
    <row r="199" spans="2:65" s="1" customFormat="1" ht="31.5" customHeight="1">
      <c r="B199" s="124"/>
      <c r="C199" s="154" t="s">
        <v>286</v>
      </c>
      <c r="D199" s="154" t="s">
        <v>145</v>
      </c>
      <c r="E199" s="155" t="s">
        <v>287</v>
      </c>
      <c r="F199" s="251" t="s">
        <v>288</v>
      </c>
      <c r="G199" s="252"/>
      <c r="H199" s="252"/>
      <c r="I199" s="252"/>
      <c r="J199" s="156" t="s">
        <v>148</v>
      </c>
      <c r="K199" s="157">
        <v>11.251</v>
      </c>
      <c r="L199" s="253">
        <v>0</v>
      </c>
      <c r="M199" s="252"/>
      <c r="N199" s="254">
        <f>ROUND(L199*K199,2)</f>
        <v>0</v>
      </c>
      <c r="O199" s="252"/>
      <c r="P199" s="252"/>
      <c r="Q199" s="252"/>
      <c r="R199" s="126"/>
      <c r="T199" s="158" t="s">
        <v>21</v>
      </c>
      <c r="U199" s="42" t="s">
        <v>43</v>
      </c>
      <c r="V199" s="34"/>
      <c r="W199" s="159">
        <f>V199*K199</f>
        <v>0</v>
      </c>
      <c r="X199" s="159">
        <v>0.06824</v>
      </c>
      <c r="Y199" s="159">
        <f>X199*K199</f>
        <v>0.7677682399999999</v>
      </c>
      <c r="Z199" s="159">
        <v>0</v>
      </c>
      <c r="AA199" s="160">
        <f>Z199*K199</f>
        <v>0</v>
      </c>
      <c r="AR199" s="16" t="s">
        <v>221</v>
      </c>
      <c r="AT199" s="16" t="s">
        <v>145</v>
      </c>
      <c r="AU199" s="16" t="s">
        <v>96</v>
      </c>
      <c r="AY199" s="16" t="s">
        <v>144</v>
      </c>
      <c r="BE199" s="99">
        <f>IF(U199="základní",N199,0)</f>
        <v>0</v>
      </c>
      <c r="BF199" s="99">
        <f>IF(U199="snížená",N199,0)</f>
        <v>0</v>
      </c>
      <c r="BG199" s="99">
        <f>IF(U199="zákl. přenesená",N199,0)</f>
        <v>0</v>
      </c>
      <c r="BH199" s="99">
        <f>IF(U199="sníž. přenesená",N199,0)</f>
        <v>0</v>
      </c>
      <c r="BI199" s="99">
        <f>IF(U199="nulová",N199,0)</f>
        <v>0</v>
      </c>
      <c r="BJ199" s="16" t="s">
        <v>23</v>
      </c>
      <c r="BK199" s="99">
        <f>ROUND(L199*K199,2)</f>
        <v>0</v>
      </c>
      <c r="BL199" s="16" t="s">
        <v>221</v>
      </c>
      <c r="BM199" s="16" t="s">
        <v>289</v>
      </c>
    </row>
    <row r="200" spans="2:51" s="10" customFormat="1" ht="22.5" customHeight="1">
      <c r="B200" s="161"/>
      <c r="C200" s="162"/>
      <c r="D200" s="162"/>
      <c r="E200" s="163" t="s">
        <v>21</v>
      </c>
      <c r="F200" s="255" t="s">
        <v>290</v>
      </c>
      <c r="G200" s="256"/>
      <c r="H200" s="256"/>
      <c r="I200" s="256"/>
      <c r="J200" s="162"/>
      <c r="K200" s="164">
        <v>11.251</v>
      </c>
      <c r="L200" s="162"/>
      <c r="M200" s="162"/>
      <c r="N200" s="162"/>
      <c r="O200" s="162"/>
      <c r="P200" s="162"/>
      <c r="Q200" s="162"/>
      <c r="R200" s="165"/>
      <c r="T200" s="166"/>
      <c r="U200" s="162"/>
      <c r="V200" s="162"/>
      <c r="W200" s="162"/>
      <c r="X200" s="162"/>
      <c r="Y200" s="162"/>
      <c r="Z200" s="162"/>
      <c r="AA200" s="167"/>
      <c r="AT200" s="168" t="s">
        <v>152</v>
      </c>
      <c r="AU200" s="168" t="s">
        <v>96</v>
      </c>
      <c r="AV200" s="10" t="s">
        <v>96</v>
      </c>
      <c r="AW200" s="10" t="s">
        <v>36</v>
      </c>
      <c r="AX200" s="10" t="s">
        <v>23</v>
      </c>
      <c r="AY200" s="168" t="s">
        <v>144</v>
      </c>
    </row>
    <row r="201" spans="2:65" s="1" customFormat="1" ht="31.5" customHeight="1">
      <c r="B201" s="124"/>
      <c r="C201" s="154" t="s">
        <v>291</v>
      </c>
      <c r="D201" s="154" t="s">
        <v>145</v>
      </c>
      <c r="E201" s="155" t="s">
        <v>292</v>
      </c>
      <c r="F201" s="251" t="s">
        <v>293</v>
      </c>
      <c r="G201" s="252"/>
      <c r="H201" s="252"/>
      <c r="I201" s="252"/>
      <c r="J201" s="156" t="s">
        <v>271</v>
      </c>
      <c r="K201" s="189">
        <v>0</v>
      </c>
      <c r="L201" s="253">
        <v>0</v>
      </c>
      <c r="M201" s="252"/>
      <c r="N201" s="254">
        <f>ROUND(L201*K201,2)</f>
        <v>0</v>
      </c>
      <c r="O201" s="252"/>
      <c r="P201" s="252"/>
      <c r="Q201" s="252"/>
      <c r="R201" s="126"/>
      <c r="T201" s="158" t="s">
        <v>21</v>
      </c>
      <c r="U201" s="42" t="s">
        <v>43</v>
      </c>
      <c r="V201" s="34"/>
      <c r="W201" s="159">
        <f>V201*K201</f>
        <v>0</v>
      </c>
      <c r="X201" s="159">
        <v>0</v>
      </c>
      <c r="Y201" s="159">
        <f>X201*K201</f>
        <v>0</v>
      </c>
      <c r="Z201" s="159">
        <v>0</v>
      </c>
      <c r="AA201" s="160">
        <f>Z201*K201</f>
        <v>0</v>
      </c>
      <c r="AR201" s="16" t="s">
        <v>221</v>
      </c>
      <c r="AT201" s="16" t="s">
        <v>145</v>
      </c>
      <c r="AU201" s="16" t="s">
        <v>96</v>
      </c>
      <c r="AY201" s="16" t="s">
        <v>144</v>
      </c>
      <c r="BE201" s="99">
        <f>IF(U201="základní",N201,0)</f>
        <v>0</v>
      </c>
      <c r="BF201" s="99">
        <f>IF(U201="snížená",N201,0)</f>
        <v>0</v>
      </c>
      <c r="BG201" s="99">
        <f>IF(U201="zákl. přenesená",N201,0)</f>
        <v>0</v>
      </c>
      <c r="BH201" s="99">
        <f>IF(U201="sníž. přenesená",N201,0)</f>
        <v>0</v>
      </c>
      <c r="BI201" s="99">
        <f>IF(U201="nulová",N201,0)</f>
        <v>0</v>
      </c>
      <c r="BJ201" s="16" t="s">
        <v>23</v>
      </c>
      <c r="BK201" s="99">
        <f>ROUND(L201*K201,2)</f>
        <v>0</v>
      </c>
      <c r="BL201" s="16" t="s">
        <v>221</v>
      </c>
      <c r="BM201" s="16" t="s">
        <v>294</v>
      </c>
    </row>
    <row r="202" spans="2:63" s="9" customFormat="1" ht="29.25" customHeight="1">
      <c r="B202" s="143"/>
      <c r="C202" s="144"/>
      <c r="D202" s="153" t="s">
        <v>116</v>
      </c>
      <c r="E202" s="153"/>
      <c r="F202" s="153"/>
      <c r="G202" s="153"/>
      <c r="H202" s="153"/>
      <c r="I202" s="153"/>
      <c r="J202" s="153"/>
      <c r="K202" s="153"/>
      <c r="L202" s="153"/>
      <c r="M202" s="153"/>
      <c r="N202" s="272">
        <f>BK202</f>
        <v>0</v>
      </c>
      <c r="O202" s="273"/>
      <c r="P202" s="273"/>
      <c r="Q202" s="273"/>
      <c r="R202" s="146"/>
      <c r="T202" s="147"/>
      <c r="U202" s="144"/>
      <c r="V202" s="144"/>
      <c r="W202" s="148">
        <f>SUM(W203:W236)</f>
        <v>0</v>
      </c>
      <c r="X202" s="144"/>
      <c r="Y202" s="148">
        <f>SUM(Y203:Y236)</f>
        <v>0.24664500000000003</v>
      </c>
      <c r="Z202" s="144"/>
      <c r="AA202" s="149">
        <f>SUM(AA203:AA236)</f>
        <v>0.9440446</v>
      </c>
      <c r="AR202" s="150" t="s">
        <v>96</v>
      </c>
      <c r="AT202" s="151" t="s">
        <v>77</v>
      </c>
      <c r="AU202" s="151" t="s">
        <v>23</v>
      </c>
      <c r="AY202" s="150" t="s">
        <v>144</v>
      </c>
      <c r="BK202" s="152">
        <f>SUM(BK203:BK236)</f>
        <v>0</v>
      </c>
    </row>
    <row r="203" spans="2:65" s="1" customFormat="1" ht="22.5" customHeight="1">
      <c r="B203" s="124"/>
      <c r="C203" s="154" t="s">
        <v>295</v>
      </c>
      <c r="D203" s="154" t="s">
        <v>145</v>
      </c>
      <c r="E203" s="155" t="s">
        <v>296</v>
      </c>
      <c r="F203" s="251" t="s">
        <v>297</v>
      </c>
      <c r="G203" s="252"/>
      <c r="H203" s="252"/>
      <c r="I203" s="252"/>
      <c r="J203" s="156" t="s">
        <v>298</v>
      </c>
      <c r="K203" s="157">
        <v>0.8</v>
      </c>
      <c r="L203" s="253">
        <v>0</v>
      </c>
      <c r="M203" s="252"/>
      <c r="N203" s="254">
        <f>ROUND(L203*K203,2)</f>
        <v>0</v>
      </c>
      <c r="O203" s="252"/>
      <c r="P203" s="252"/>
      <c r="Q203" s="252"/>
      <c r="R203" s="126"/>
      <c r="T203" s="158" t="s">
        <v>21</v>
      </c>
      <c r="U203" s="42" t="s">
        <v>43</v>
      </c>
      <c r="V203" s="34"/>
      <c r="W203" s="159">
        <f>V203*K203</f>
        <v>0</v>
      </c>
      <c r="X203" s="159">
        <v>0</v>
      </c>
      <c r="Y203" s="159">
        <f>X203*K203</f>
        <v>0</v>
      </c>
      <c r="Z203" s="159">
        <v>0.01965</v>
      </c>
      <c r="AA203" s="160">
        <f>Z203*K203</f>
        <v>0.01572</v>
      </c>
      <c r="AR203" s="16" t="s">
        <v>221</v>
      </c>
      <c r="AT203" s="16" t="s">
        <v>145</v>
      </c>
      <c r="AU203" s="16" t="s">
        <v>96</v>
      </c>
      <c r="AY203" s="16" t="s">
        <v>144</v>
      </c>
      <c r="BE203" s="99">
        <f>IF(U203="základní",N203,0)</f>
        <v>0</v>
      </c>
      <c r="BF203" s="99">
        <f>IF(U203="snížená",N203,0)</f>
        <v>0</v>
      </c>
      <c r="BG203" s="99">
        <f>IF(U203="zákl. přenesená",N203,0)</f>
        <v>0</v>
      </c>
      <c r="BH203" s="99">
        <f>IF(U203="sníž. přenesená",N203,0)</f>
        <v>0</v>
      </c>
      <c r="BI203" s="99">
        <f>IF(U203="nulová",N203,0)</f>
        <v>0</v>
      </c>
      <c r="BJ203" s="16" t="s">
        <v>23</v>
      </c>
      <c r="BK203" s="99">
        <f>ROUND(L203*K203,2)</f>
        <v>0</v>
      </c>
      <c r="BL203" s="16" t="s">
        <v>221</v>
      </c>
      <c r="BM203" s="16" t="s">
        <v>299</v>
      </c>
    </row>
    <row r="204" spans="2:65" s="1" customFormat="1" ht="22.5" customHeight="1">
      <c r="B204" s="124"/>
      <c r="C204" s="154" t="s">
        <v>245</v>
      </c>
      <c r="D204" s="154" t="s">
        <v>145</v>
      </c>
      <c r="E204" s="155" t="s">
        <v>300</v>
      </c>
      <c r="F204" s="251" t="s">
        <v>301</v>
      </c>
      <c r="G204" s="252"/>
      <c r="H204" s="252"/>
      <c r="I204" s="252"/>
      <c r="J204" s="156" t="s">
        <v>298</v>
      </c>
      <c r="K204" s="157">
        <v>0.8</v>
      </c>
      <c r="L204" s="253">
        <v>0</v>
      </c>
      <c r="M204" s="252"/>
      <c r="N204" s="254">
        <f>ROUND(L204*K204,2)</f>
        <v>0</v>
      </c>
      <c r="O204" s="252"/>
      <c r="P204" s="252"/>
      <c r="Q204" s="252"/>
      <c r="R204" s="126"/>
      <c r="T204" s="158" t="s">
        <v>21</v>
      </c>
      <c r="U204" s="42" t="s">
        <v>43</v>
      </c>
      <c r="V204" s="34"/>
      <c r="W204" s="159">
        <f>V204*K204</f>
        <v>0</v>
      </c>
      <c r="X204" s="159">
        <v>0</v>
      </c>
      <c r="Y204" s="159">
        <f>X204*K204</f>
        <v>0</v>
      </c>
      <c r="Z204" s="159">
        <v>0.01965</v>
      </c>
      <c r="AA204" s="160">
        <f>Z204*K204</f>
        <v>0.01572</v>
      </c>
      <c r="AR204" s="16" t="s">
        <v>221</v>
      </c>
      <c r="AT204" s="16" t="s">
        <v>145</v>
      </c>
      <c r="AU204" s="16" t="s">
        <v>96</v>
      </c>
      <c r="AY204" s="16" t="s">
        <v>144</v>
      </c>
      <c r="BE204" s="99">
        <f>IF(U204="základní",N204,0)</f>
        <v>0</v>
      </c>
      <c r="BF204" s="99">
        <f>IF(U204="snížená",N204,0)</f>
        <v>0</v>
      </c>
      <c r="BG204" s="99">
        <f>IF(U204="zákl. přenesená",N204,0)</f>
        <v>0</v>
      </c>
      <c r="BH204" s="99">
        <f>IF(U204="sníž. přenesená",N204,0)</f>
        <v>0</v>
      </c>
      <c r="BI204" s="99">
        <f>IF(U204="nulová",N204,0)</f>
        <v>0</v>
      </c>
      <c r="BJ204" s="16" t="s">
        <v>23</v>
      </c>
      <c r="BK204" s="99">
        <f>ROUND(L204*K204,2)</f>
        <v>0</v>
      </c>
      <c r="BL204" s="16" t="s">
        <v>221</v>
      </c>
      <c r="BM204" s="16" t="s">
        <v>302</v>
      </c>
    </row>
    <row r="205" spans="2:65" s="1" customFormat="1" ht="44.25" customHeight="1">
      <c r="B205" s="124"/>
      <c r="C205" s="154" t="s">
        <v>303</v>
      </c>
      <c r="D205" s="154" t="s">
        <v>145</v>
      </c>
      <c r="E205" s="155" t="s">
        <v>304</v>
      </c>
      <c r="F205" s="251" t="s">
        <v>305</v>
      </c>
      <c r="G205" s="252"/>
      <c r="H205" s="252"/>
      <c r="I205" s="252"/>
      <c r="J205" s="156" t="s">
        <v>148</v>
      </c>
      <c r="K205" s="157">
        <v>28.05</v>
      </c>
      <c r="L205" s="253">
        <v>0</v>
      </c>
      <c r="M205" s="252"/>
      <c r="N205" s="254">
        <f>ROUND(L205*K205,2)</f>
        <v>0</v>
      </c>
      <c r="O205" s="252"/>
      <c r="P205" s="252"/>
      <c r="Q205" s="252"/>
      <c r="R205" s="126"/>
      <c r="T205" s="158" t="s">
        <v>21</v>
      </c>
      <c r="U205" s="42" t="s">
        <v>43</v>
      </c>
      <c r="V205" s="34"/>
      <c r="W205" s="159">
        <f>V205*K205</f>
        <v>0</v>
      </c>
      <c r="X205" s="159">
        <v>0</v>
      </c>
      <c r="Y205" s="159">
        <f>X205*K205</f>
        <v>0</v>
      </c>
      <c r="Z205" s="159">
        <v>0</v>
      </c>
      <c r="AA205" s="160">
        <f>Z205*K205</f>
        <v>0</v>
      </c>
      <c r="AR205" s="16" t="s">
        <v>221</v>
      </c>
      <c r="AT205" s="16" t="s">
        <v>145</v>
      </c>
      <c r="AU205" s="16" t="s">
        <v>96</v>
      </c>
      <c r="AY205" s="16" t="s">
        <v>144</v>
      </c>
      <c r="BE205" s="99">
        <f>IF(U205="základní",N205,0)</f>
        <v>0</v>
      </c>
      <c r="BF205" s="99">
        <f>IF(U205="snížená",N205,0)</f>
        <v>0</v>
      </c>
      <c r="BG205" s="99">
        <f>IF(U205="zákl. přenesená",N205,0)</f>
        <v>0</v>
      </c>
      <c r="BH205" s="99">
        <f>IF(U205="sníž. přenesená",N205,0)</f>
        <v>0</v>
      </c>
      <c r="BI205" s="99">
        <f>IF(U205="nulová",N205,0)</f>
        <v>0</v>
      </c>
      <c r="BJ205" s="16" t="s">
        <v>23</v>
      </c>
      <c r="BK205" s="99">
        <f>ROUND(L205*K205,2)</f>
        <v>0</v>
      </c>
      <c r="BL205" s="16" t="s">
        <v>221</v>
      </c>
      <c r="BM205" s="16" t="s">
        <v>306</v>
      </c>
    </row>
    <row r="206" spans="2:51" s="10" customFormat="1" ht="22.5" customHeight="1">
      <c r="B206" s="161"/>
      <c r="C206" s="162"/>
      <c r="D206" s="162"/>
      <c r="E206" s="163" t="s">
        <v>21</v>
      </c>
      <c r="F206" s="255" t="s">
        <v>307</v>
      </c>
      <c r="G206" s="256"/>
      <c r="H206" s="256"/>
      <c r="I206" s="256"/>
      <c r="J206" s="162"/>
      <c r="K206" s="164">
        <v>28.05</v>
      </c>
      <c r="L206" s="162"/>
      <c r="M206" s="162"/>
      <c r="N206" s="162"/>
      <c r="O206" s="162"/>
      <c r="P206" s="162"/>
      <c r="Q206" s="162"/>
      <c r="R206" s="165"/>
      <c r="T206" s="166"/>
      <c r="U206" s="162"/>
      <c r="V206" s="162"/>
      <c r="W206" s="162"/>
      <c r="X206" s="162"/>
      <c r="Y206" s="162"/>
      <c r="Z206" s="162"/>
      <c r="AA206" s="167"/>
      <c r="AT206" s="168" t="s">
        <v>152</v>
      </c>
      <c r="AU206" s="168" t="s">
        <v>96</v>
      </c>
      <c r="AV206" s="10" t="s">
        <v>96</v>
      </c>
      <c r="AW206" s="10" t="s">
        <v>36</v>
      </c>
      <c r="AX206" s="10" t="s">
        <v>23</v>
      </c>
      <c r="AY206" s="168" t="s">
        <v>144</v>
      </c>
    </row>
    <row r="207" spans="2:65" s="1" customFormat="1" ht="22.5" customHeight="1">
      <c r="B207" s="124"/>
      <c r="C207" s="154" t="s">
        <v>308</v>
      </c>
      <c r="D207" s="154" t="s">
        <v>145</v>
      </c>
      <c r="E207" s="155" t="s">
        <v>309</v>
      </c>
      <c r="F207" s="251" t="s">
        <v>310</v>
      </c>
      <c r="G207" s="252"/>
      <c r="H207" s="252"/>
      <c r="I207" s="252"/>
      <c r="J207" s="156" t="s">
        <v>148</v>
      </c>
      <c r="K207" s="157">
        <v>30.02</v>
      </c>
      <c r="L207" s="253">
        <v>0</v>
      </c>
      <c r="M207" s="252"/>
      <c r="N207" s="254">
        <f>ROUND(L207*K207,2)</f>
        <v>0</v>
      </c>
      <c r="O207" s="252"/>
      <c r="P207" s="252"/>
      <c r="Q207" s="252"/>
      <c r="R207" s="126"/>
      <c r="T207" s="158" t="s">
        <v>21</v>
      </c>
      <c r="U207" s="42" t="s">
        <v>43</v>
      </c>
      <c r="V207" s="34"/>
      <c r="W207" s="159">
        <f>V207*K207</f>
        <v>0</v>
      </c>
      <c r="X207" s="159">
        <v>0</v>
      </c>
      <c r="Y207" s="159">
        <f>X207*K207</f>
        <v>0</v>
      </c>
      <c r="Z207" s="159">
        <v>0.01098</v>
      </c>
      <c r="AA207" s="160">
        <f>Z207*K207</f>
        <v>0.3296196</v>
      </c>
      <c r="AR207" s="16" t="s">
        <v>221</v>
      </c>
      <c r="AT207" s="16" t="s">
        <v>145</v>
      </c>
      <c r="AU207" s="16" t="s">
        <v>96</v>
      </c>
      <c r="AY207" s="16" t="s">
        <v>144</v>
      </c>
      <c r="BE207" s="99">
        <f>IF(U207="základní",N207,0)</f>
        <v>0</v>
      </c>
      <c r="BF207" s="99">
        <f>IF(U207="snížená",N207,0)</f>
        <v>0</v>
      </c>
      <c r="BG207" s="99">
        <f>IF(U207="zákl. přenesená",N207,0)</f>
        <v>0</v>
      </c>
      <c r="BH207" s="99">
        <f>IF(U207="sníž. přenesená",N207,0)</f>
        <v>0</v>
      </c>
      <c r="BI207" s="99">
        <f>IF(U207="nulová",N207,0)</f>
        <v>0</v>
      </c>
      <c r="BJ207" s="16" t="s">
        <v>23</v>
      </c>
      <c r="BK207" s="99">
        <f>ROUND(L207*K207,2)</f>
        <v>0</v>
      </c>
      <c r="BL207" s="16" t="s">
        <v>221</v>
      </c>
      <c r="BM207" s="16" t="s">
        <v>311</v>
      </c>
    </row>
    <row r="208" spans="2:65" s="1" customFormat="1" ht="31.5" customHeight="1">
      <c r="B208" s="124"/>
      <c r="C208" s="154" t="s">
        <v>312</v>
      </c>
      <c r="D208" s="154" t="s">
        <v>145</v>
      </c>
      <c r="E208" s="155" t="s">
        <v>313</v>
      </c>
      <c r="F208" s="251" t="s">
        <v>314</v>
      </c>
      <c r="G208" s="252"/>
      <c r="H208" s="252"/>
      <c r="I208" s="252"/>
      <c r="J208" s="156" t="s">
        <v>148</v>
      </c>
      <c r="K208" s="157">
        <v>30.02</v>
      </c>
      <c r="L208" s="253">
        <v>0</v>
      </c>
      <c r="M208" s="252"/>
      <c r="N208" s="254">
        <f>ROUND(L208*K208,2)</f>
        <v>0</v>
      </c>
      <c r="O208" s="252"/>
      <c r="P208" s="252"/>
      <c r="Q208" s="252"/>
      <c r="R208" s="126"/>
      <c r="T208" s="158" t="s">
        <v>21</v>
      </c>
      <c r="U208" s="42" t="s">
        <v>43</v>
      </c>
      <c r="V208" s="34"/>
      <c r="W208" s="159">
        <f>V208*K208</f>
        <v>0</v>
      </c>
      <c r="X208" s="159">
        <v>0</v>
      </c>
      <c r="Y208" s="159">
        <f>X208*K208</f>
        <v>0</v>
      </c>
      <c r="Z208" s="159">
        <v>0.008</v>
      </c>
      <c r="AA208" s="160">
        <f>Z208*K208</f>
        <v>0.24016</v>
      </c>
      <c r="AR208" s="16" t="s">
        <v>221</v>
      </c>
      <c r="AT208" s="16" t="s">
        <v>145</v>
      </c>
      <c r="AU208" s="16" t="s">
        <v>96</v>
      </c>
      <c r="AY208" s="16" t="s">
        <v>144</v>
      </c>
      <c r="BE208" s="99">
        <f>IF(U208="základní",N208,0)</f>
        <v>0</v>
      </c>
      <c r="BF208" s="99">
        <f>IF(U208="snížená",N208,0)</f>
        <v>0</v>
      </c>
      <c r="BG208" s="99">
        <f>IF(U208="zákl. přenesená",N208,0)</f>
        <v>0</v>
      </c>
      <c r="BH208" s="99">
        <f>IF(U208="sníž. přenesená",N208,0)</f>
        <v>0</v>
      </c>
      <c r="BI208" s="99">
        <f>IF(U208="nulová",N208,0)</f>
        <v>0</v>
      </c>
      <c r="BJ208" s="16" t="s">
        <v>23</v>
      </c>
      <c r="BK208" s="99">
        <f>ROUND(L208*K208,2)</f>
        <v>0</v>
      </c>
      <c r="BL208" s="16" t="s">
        <v>221</v>
      </c>
      <c r="BM208" s="16" t="s">
        <v>315</v>
      </c>
    </row>
    <row r="209" spans="2:51" s="10" customFormat="1" ht="22.5" customHeight="1">
      <c r="B209" s="161"/>
      <c r="C209" s="162"/>
      <c r="D209" s="162"/>
      <c r="E209" s="163" t="s">
        <v>21</v>
      </c>
      <c r="F209" s="255" t="s">
        <v>157</v>
      </c>
      <c r="G209" s="256"/>
      <c r="H209" s="256"/>
      <c r="I209" s="256"/>
      <c r="J209" s="162"/>
      <c r="K209" s="164">
        <v>2</v>
      </c>
      <c r="L209" s="162"/>
      <c r="M209" s="162"/>
      <c r="N209" s="162"/>
      <c r="O209" s="162"/>
      <c r="P209" s="162"/>
      <c r="Q209" s="162"/>
      <c r="R209" s="165"/>
      <c r="T209" s="166"/>
      <c r="U209" s="162"/>
      <c r="V209" s="162"/>
      <c r="W209" s="162"/>
      <c r="X209" s="162"/>
      <c r="Y209" s="162"/>
      <c r="Z209" s="162"/>
      <c r="AA209" s="167"/>
      <c r="AT209" s="168" t="s">
        <v>152</v>
      </c>
      <c r="AU209" s="168" t="s">
        <v>96</v>
      </c>
      <c r="AV209" s="10" t="s">
        <v>96</v>
      </c>
      <c r="AW209" s="10" t="s">
        <v>36</v>
      </c>
      <c r="AX209" s="10" t="s">
        <v>78</v>
      </c>
      <c r="AY209" s="168" t="s">
        <v>144</v>
      </c>
    </row>
    <row r="210" spans="2:51" s="10" customFormat="1" ht="22.5" customHeight="1">
      <c r="B210" s="161"/>
      <c r="C210" s="162"/>
      <c r="D210" s="162"/>
      <c r="E210" s="163" t="s">
        <v>21</v>
      </c>
      <c r="F210" s="259" t="s">
        <v>158</v>
      </c>
      <c r="G210" s="256"/>
      <c r="H210" s="256"/>
      <c r="I210" s="256"/>
      <c r="J210" s="162"/>
      <c r="K210" s="164">
        <v>28.02</v>
      </c>
      <c r="L210" s="162"/>
      <c r="M210" s="162"/>
      <c r="N210" s="162"/>
      <c r="O210" s="162"/>
      <c r="P210" s="162"/>
      <c r="Q210" s="162"/>
      <c r="R210" s="165"/>
      <c r="T210" s="166"/>
      <c r="U210" s="162"/>
      <c r="V210" s="162"/>
      <c r="W210" s="162"/>
      <c r="X210" s="162"/>
      <c r="Y210" s="162"/>
      <c r="Z210" s="162"/>
      <c r="AA210" s="167"/>
      <c r="AT210" s="168" t="s">
        <v>152</v>
      </c>
      <c r="AU210" s="168" t="s">
        <v>96</v>
      </c>
      <c r="AV210" s="10" t="s">
        <v>96</v>
      </c>
      <c r="AW210" s="10" t="s">
        <v>36</v>
      </c>
      <c r="AX210" s="10" t="s">
        <v>78</v>
      </c>
      <c r="AY210" s="168" t="s">
        <v>144</v>
      </c>
    </row>
    <row r="211" spans="2:51" s="12" customFormat="1" ht="22.5" customHeight="1">
      <c r="B211" s="177"/>
      <c r="C211" s="178"/>
      <c r="D211" s="178"/>
      <c r="E211" s="179" t="s">
        <v>21</v>
      </c>
      <c r="F211" s="261" t="s">
        <v>161</v>
      </c>
      <c r="G211" s="262"/>
      <c r="H211" s="262"/>
      <c r="I211" s="262"/>
      <c r="J211" s="178"/>
      <c r="K211" s="180">
        <v>30.02</v>
      </c>
      <c r="L211" s="178"/>
      <c r="M211" s="178"/>
      <c r="N211" s="178"/>
      <c r="O211" s="178"/>
      <c r="P211" s="178"/>
      <c r="Q211" s="178"/>
      <c r="R211" s="181"/>
      <c r="T211" s="182"/>
      <c r="U211" s="178"/>
      <c r="V211" s="178"/>
      <c r="W211" s="178"/>
      <c r="X211" s="178"/>
      <c r="Y211" s="178"/>
      <c r="Z211" s="178"/>
      <c r="AA211" s="183"/>
      <c r="AT211" s="184" t="s">
        <v>152</v>
      </c>
      <c r="AU211" s="184" t="s">
        <v>96</v>
      </c>
      <c r="AV211" s="12" t="s">
        <v>149</v>
      </c>
      <c r="AW211" s="12" t="s">
        <v>36</v>
      </c>
      <c r="AX211" s="12" t="s">
        <v>23</v>
      </c>
      <c r="AY211" s="184" t="s">
        <v>144</v>
      </c>
    </row>
    <row r="212" spans="2:65" s="1" customFormat="1" ht="31.5" customHeight="1">
      <c r="B212" s="124"/>
      <c r="C212" s="154" t="s">
        <v>316</v>
      </c>
      <c r="D212" s="154" t="s">
        <v>145</v>
      </c>
      <c r="E212" s="155" t="s">
        <v>317</v>
      </c>
      <c r="F212" s="251" t="s">
        <v>318</v>
      </c>
      <c r="G212" s="252"/>
      <c r="H212" s="252"/>
      <c r="I212" s="252"/>
      <c r="J212" s="156" t="s">
        <v>148</v>
      </c>
      <c r="K212" s="157">
        <v>2</v>
      </c>
      <c r="L212" s="253">
        <v>0</v>
      </c>
      <c r="M212" s="252"/>
      <c r="N212" s="254">
        <f>ROUND(L212*K212,2)</f>
        <v>0</v>
      </c>
      <c r="O212" s="252"/>
      <c r="P212" s="252"/>
      <c r="Q212" s="252"/>
      <c r="R212" s="126"/>
      <c r="T212" s="158" t="s">
        <v>21</v>
      </c>
      <c r="U212" s="42" t="s">
        <v>43</v>
      </c>
      <c r="V212" s="34"/>
      <c r="W212" s="159">
        <f>V212*K212</f>
        <v>0</v>
      </c>
      <c r="X212" s="159">
        <v>0</v>
      </c>
      <c r="Y212" s="159">
        <f>X212*K212</f>
        <v>0</v>
      </c>
      <c r="Z212" s="159">
        <v>0</v>
      </c>
      <c r="AA212" s="160">
        <f>Z212*K212</f>
        <v>0</v>
      </c>
      <c r="AR212" s="16" t="s">
        <v>221</v>
      </c>
      <c r="AT212" s="16" t="s">
        <v>145</v>
      </c>
      <c r="AU212" s="16" t="s">
        <v>96</v>
      </c>
      <c r="AY212" s="16" t="s">
        <v>144</v>
      </c>
      <c r="BE212" s="99">
        <f>IF(U212="základní",N212,0)</f>
        <v>0</v>
      </c>
      <c r="BF212" s="99">
        <f>IF(U212="snížená",N212,0)</f>
        <v>0</v>
      </c>
      <c r="BG212" s="99">
        <f>IF(U212="zákl. přenesená",N212,0)</f>
        <v>0</v>
      </c>
      <c r="BH212" s="99">
        <f>IF(U212="sníž. přenesená",N212,0)</f>
        <v>0</v>
      </c>
      <c r="BI212" s="99">
        <f>IF(U212="nulová",N212,0)</f>
        <v>0</v>
      </c>
      <c r="BJ212" s="16" t="s">
        <v>23</v>
      </c>
      <c r="BK212" s="99">
        <f>ROUND(L212*K212,2)</f>
        <v>0</v>
      </c>
      <c r="BL212" s="16" t="s">
        <v>221</v>
      </c>
      <c r="BM212" s="16" t="s">
        <v>319</v>
      </c>
    </row>
    <row r="213" spans="2:65" s="1" customFormat="1" ht="31.5" customHeight="1">
      <c r="B213" s="124"/>
      <c r="C213" s="185" t="s">
        <v>320</v>
      </c>
      <c r="D213" s="185" t="s">
        <v>186</v>
      </c>
      <c r="E213" s="186" t="s">
        <v>321</v>
      </c>
      <c r="F213" s="263" t="s">
        <v>322</v>
      </c>
      <c r="G213" s="264"/>
      <c r="H213" s="264"/>
      <c r="I213" s="264"/>
      <c r="J213" s="187" t="s">
        <v>148</v>
      </c>
      <c r="K213" s="188">
        <v>2.2</v>
      </c>
      <c r="L213" s="265">
        <v>0</v>
      </c>
      <c r="M213" s="264"/>
      <c r="N213" s="266">
        <f>ROUND(L213*K213,2)</f>
        <v>0</v>
      </c>
      <c r="O213" s="252"/>
      <c r="P213" s="252"/>
      <c r="Q213" s="252"/>
      <c r="R213" s="126"/>
      <c r="T213" s="158" t="s">
        <v>21</v>
      </c>
      <c r="U213" s="42" t="s">
        <v>43</v>
      </c>
      <c r="V213" s="34"/>
      <c r="W213" s="159">
        <f>V213*K213</f>
        <v>0</v>
      </c>
      <c r="X213" s="159">
        <v>0.00735</v>
      </c>
      <c r="Y213" s="159">
        <f>X213*K213</f>
        <v>0.01617</v>
      </c>
      <c r="Z213" s="159">
        <v>0</v>
      </c>
      <c r="AA213" s="160">
        <f>Z213*K213</f>
        <v>0</v>
      </c>
      <c r="AR213" s="16" t="s">
        <v>245</v>
      </c>
      <c r="AT213" s="16" t="s">
        <v>186</v>
      </c>
      <c r="AU213" s="16" t="s">
        <v>96</v>
      </c>
      <c r="AY213" s="16" t="s">
        <v>144</v>
      </c>
      <c r="BE213" s="99">
        <f>IF(U213="základní",N213,0)</f>
        <v>0</v>
      </c>
      <c r="BF213" s="99">
        <f>IF(U213="snížená",N213,0)</f>
        <v>0</v>
      </c>
      <c r="BG213" s="99">
        <f>IF(U213="zákl. přenesená",N213,0)</f>
        <v>0</v>
      </c>
      <c r="BH213" s="99">
        <f>IF(U213="sníž. přenesená",N213,0)</f>
        <v>0</v>
      </c>
      <c r="BI213" s="99">
        <f>IF(U213="nulová",N213,0)</f>
        <v>0</v>
      </c>
      <c r="BJ213" s="16" t="s">
        <v>23</v>
      </c>
      <c r="BK213" s="99">
        <f>ROUND(L213*K213,2)</f>
        <v>0</v>
      </c>
      <c r="BL213" s="16" t="s">
        <v>221</v>
      </c>
      <c r="BM213" s="16" t="s">
        <v>323</v>
      </c>
    </row>
    <row r="214" spans="2:65" s="1" customFormat="1" ht="22.5" customHeight="1">
      <c r="B214" s="124"/>
      <c r="C214" s="154" t="s">
        <v>324</v>
      </c>
      <c r="D214" s="154" t="s">
        <v>145</v>
      </c>
      <c r="E214" s="155" t="s">
        <v>325</v>
      </c>
      <c r="F214" s="251" t="s">
        <v>326</v>
      </c>
      <c r="G214" s="252"/>
      <c r="H214" s="252"/>
      <c r="I214" s="252"/>
      <c r="J214" s="156" t="s">
        <v>298</v>
      </c>
      <c r="K214" s="157">
        <v>30.05</v>
      </c>
      <c r="L214" s="253">
        <v>0</v>
      </c>
      <c r="M214" s="252"/>
      <c r="N214" s="254">
        <f>ROUND(L214*K214,2)</f>
        <v>0</v>
      </c>
      <c r="O214" s="252"/>
      <c r="P214" s="252"/>
      <c r="Q214" s="252"/>
      <c r="R214" s="126"/>
      <c r="T214" s="158" t="s">
        <v>21</v>
      </c>
      <c r="U214" s="42" t="s">
        <v>43</v>
      </c>
      <c r="V214" s="34"/>
      <c r="W214" s="159">
        <f>V214*K214</f>
        <v>0</v>
      </c>
      <c r="X214" s="159">
        <v>0</v>
      </c>
      <c r="Y214" s="159">
        <f>X214*K214</f>
        <v>0</v>
      </c>
      <c r="Z214" s="159">
        <v>0</v>
      </c>
      <c r="AA214" s="160">
        <f>Z214*K214</f>
        <v>0</v>
      </c>
      <c r="AR214" s="16" t="s">
        <v>221</v>
      </c>
      <c r="AT214" s="16" t="s">
        <v>145</v>
      </c>
      <c r="AU214" s="16" t="s">
        <v>96</v>
      </c>
      <c r="AY214" s="16" t="s">
        <v>144</v>
      </c>
      <c r="BE214" s="99">
        <f>IF(U214="základní",N214,0)</f>
        <v>0</v>
      </c>
      <c r="BF214" s="99">
        <f>IF(U214="snížená",N214,0)</f>
        <v>0</v>
      </c>
      <c r="BG214" s="99">
        <f>IF(U214="zákl. přenesená",N214,0)</f>
        <v>0</v>
      </c>
      <c r="BH214" s="99">
        <f>IF(U214="sníž. přenesená",N214,0)</f>
        <v>0</v>
      </c>
      <c r="BI214" s="99">
        <f>IF(U214="nulová",N214,0)</f>
        <v>0</v>
      </c>
      <c r="BJ214" s="16" t="s">
        <v>23</v>
      </c>
      <c r="BK214" s="99">
        <f>ROUND(L214*K214,2)</f>
        <v>0</v>
      </c>
      <c r="BL214" s="16" t="s">
        <v>221</v>
      </c>
      <c r="BM214" s="16" t="s">
        <v>327</v>
      </c>
    </row>
    <row r="215" spans="2:51" s="10" customFormat="1" ht="22.5" customHeight="1">
      <c r="B215" s="161"/>
      <c r="C215" s="162"/>
      <c r="D215" s="162"/>
      <c r="E215" s="163" t="s">
        <v>21</v>
      </c>
      <c r="F215" s="255" t="s">
        <v>157</v>
      </c>
      <c r="G215" s="256"/>
      <c r="H215" s="256"/>
      <c r="I215" s="256"/>
      <c r="J215" s="162"/>
      <c r="K215" s="164">
        <v>2</v>
      </c>
      <c r="L215" s="162"/>
      <c r="M215" s="162"/>
      <c r="N215" s="162"/>
      <c r="O215" s="162"/>
      <c r="P215" s="162"/>
      <c r="Q215" s="162"/>
      <c r="R215" s="165"/>
      <c r="T215" s="166"/>
      <c r="U215" s="162"/>
      <c r="V215" s="162"/>
      <c r="W215" s="162"/>
      <c r="X215" s="162"/>
      <c r="Y215" s="162"/>
      <c r="Z215" s="162"/>
      <c r="AA215" s="167"/>
      <c r="AT215" s="168" t="s">
        <v>152</v>
      </c>
      <c r="AU215" s="168" t="s">
        <v>96</v>
      </c>
      <c r="AV215" s="10" t="s">
        <v>96</v>
      </c>
      <c r="AW215" s="10" t="s">
        <v>36</v>
      </c>
      <c r="AX215" s="10" t="s">
        <v>78</v>
      </c>
      <c r="AY215" s="168" t="s">
        <v>144</v>
      </c>
    </row>
    <row r="216" spans="2:51" s="10" customFormat="1" ht="22.5" customHeight="1">
      <c r="B216" s="161"/>
      <c r="C216" s="162"/>
      <c r="D216" s="162"/>
      <c r="E216" s="163" t="s">
        <v>21</v>
      </c>
      <c r="F216" s="259" t="s">
        <v>307</v>
      </c>
      <c r="G216" s="256"/>
      <c r="H216" s="256"/>
      <c r="I216" s="256"/>
      <c r="J216" s="162"/>
      <c r="K216" s="164">
        <v>28.05</v>
      </c>
      <c r="L216" s="162"/>
      <c r="M216" s="162"/>
      <c r="N216" s="162"/>
      <c r="O216" s="162"/>
      <c r="P216" s="162"/>
      <c r="Q216" s="162"/>
      <c r="R216" s="165"/>
      <c r="T216" s="166"/>
      <c r="U216" s="162"/>
      <c r="V216" s="162"/>
      <c r="W216" s="162"/>
      <c r="X216" s="162"/>
      <c r="Y216" s="162"/>
      <c r="Z216" s="162"/>
      <c r="AA216" s="167"/>
      <c r="AT216" s="168" t="s">
        <v>152</v>
      </c>
      <c r="AU216" s="168" t="s">
        <v>96</v>
      </c>
      <c r="AV216" s="10" t="s">
        <v>96</v>
      </c>
      <c r="AW216" s="10" t="s">
        <v>36</v>
      </c>
      <c r="AX216" s="10" t="s">
        <v>78</v>
      </c>
      <c r="AY216" s="168" t="s">
        <v>144</v>
      </c>
    </row>
    <row r="217" spans="2:51" s="12" customFormat="1" ht="22.5" customHeight="1">
      <c r="B217" s="177"/>
      <c r="C217" s="178"/>
      <c r="D217" s="178"/>
      <c r="E217" s="179" t="s">
        <v>21</v>
      </c>
      <c r="F217" s="261" t="s">
        <v>161</v>
      </c>
      <c r="G217" s="262"/>
      <c r="H217" s="262"/>
      <c r="I217" s="262"/>
      <c r="J217" s="178"/>
      <c r="K217" s="180">
        <v>30.05</v>
      </c>
      <c r="L217" s="178"/>
      <c r="M217" s="178"/>
      <c r="N217" s="178"/>
      <c r="O217" s="178"/>
      <c r="P217" s="178"/>
      <c r="Q217" s="178"/>
      <c r="R217" s="181"/>
      <c r="T217" s="182"/>
      <c r="U217" s="178"/>
      <c r="V217" s="178"/>
      <c r="W217" s="178"/>
      <c r="X217" s="178"/>
      <c r="Y217" s="178"/>
      <c r="Z217" s="178"/>
      <c r="AA217" s="183"/>
      <c r="AT217" s="184" t="s">
        <v>152</v>
      </c>
      <c r="AU217" s="184" t="s">
        <v>96</v>
      </c>
      <c r="AV217" s="12" t="s">
        <v>149</v>
      </c>
      <c r="AW217" s="12" t="s">
        <v>36</v>
      </c>
      <c r="AX217" s="12" t="s">
        <v>23</v>
      </c>
      <c r="AY217" s="184" t="s">
        <v>144</v>
      </c>
    </row>
    <row r="218" spans="2:65" s="1" customFormat="1" ht="31.5" customHeight="1">
      <c r="B218" s="124"/>
      <c r="C218" s="185" t="s">
        <v>328</v>
      </c>
      <c r="D218" s="185" t="s">
        <v>186</v>
      </c>
      <c r="E218" s="186" t="s">
        <v>329</v>
      </c>
      <c r="F218" s="263" t="s">
        <v>330</v>
      </c>
      <c r="G218" s="264"/>
      <c r="H218" s="264"/>
      <c r="I218" s="264"/>
      <c r="J218" s="187" t="s">
        <v>244</v>
      </c>
      <c r="K218" s="188">
        <v>0.149</v>
      </c>
      <c r="L218" s="265">
        <v>0</v>
      </c>
      <c r="M218" s="264"/>
      <c r="N218" s="266">
        <f>ROUND(L218*K218,2)</f>
        <v>0</v>
      </c>
      <c r="O218" s="252"/>
      <c r="P218" s="252"/>
      <c r="Q218" s="252"/>
      <c r="R218" s="126"/>
      <c r="T218" s="158" t="s">
        <v>21</v>
      </c>
      <c r="U218" s="42" t="s">
        <v>43</v>
      </c>
      <c r="V218" s="34"/>
      <c r="W218" s="159">
        <f>V218*K218</f>
        <v>0</v>
      </c>
      <c r="X218" s="159">
        <v>0.55</v>
      </c>
      <c r="Y218" s="159">
        <f>X218*K218</f>
        <v>0.08195000000000001</v>
      </c>
      <c r="Z218" s="159">
        <v>0</v>
      </c>
      <c r="AA218" s="160">
        <f>Z218*K218</f>
        <v>0</v>
      </c>
      <c r="AR218" s="16" t="s">
        <v>245</v>
      </c>
      <c r="AT218" s="16" t="s">
        <v>186</v>
      </c>
      <c r="AU218" s="16" t="s">
        <v>96</v>
      </c>
      <c r="AY218" s="16" t="s">
        <v>144</v>
      </c>
      <c r="BE218" s="99">
        <f>IF(U218="základní",N218,0)</f>
        <v>0</v>
      </c>
      <c r="BF218" s="99">
        <f>IF(U218="snížená",N218,0)</f>
        <v>0</v>
      </c>
      <c r="BG218" s="99">
        <f>IF(U218="zákl. přenesená",N218,0)</f>
        <v>0</v>
      </c>
      <c r="BH218" s="99">
        <f>IF(U218="sníž. přenesená",N218,0)</f>
        <v>0</v>
      </c>
      <c r="BI218" s="99">
        <f>IF(U218="nulová",N218,0)</f>
        <v>0</v>
      </c>
      <c r="BJ218" s="16" t="s">
        <v>23</v>
      </c>
      <c r="BK218" s="99">
        <f>ROUND(L218*K218,2)</f>
        <v>0</v>
      </c>
      <c r="BL218" s="16" t="s">
        <v>221</v>
      </c>
      <c r="BM218" s="16" t="s">
        <v>331</v>
      </c>
    </row>
    <row r="219" spans="2:51" s="10" customFormat="1" ht="22.5" customHeight="1">
      <c r="B219" s="161"/>
      <c r="C219" s="162"/>
      <c r="D219" s="162"/>
      <c r="E219" s="163" t="s">
        <v>21</v>
      </c>
      <c r="F219" s="255" t="s">
        <v>332</v>
      </c>
      <c r="G219" s="256"/>
      <c r="H219" s="256"/>
      <c r="I219" s="256"/>
      <c r="J219" s="162"/>
      <c r="K219" s="164">
        <v>0.135</v>
      </c>
      <c r="L219" s="162"/>
      <c r="M219" s="162"/>
      <c r="N219" s="162"/>
      <c r="O219" s="162"/>
      <c r="P219" s="162"/>
      <c r="Q219" s="162"/>
      <c r="R219" s="165"/>
      <c r="T219" s="166"/>
      <c r="U219" s="162"/>
      <c r="V219" s="162"/>
      <c r="W219" s="162"/>
      <c r="X219" s="162"/>
      <c r="Y219" s="162"/>
      <c r="Z219" s="162"/>
      <c r="AA219" s="167"/>
      <c r="AT219" s="168" t="s">
        <v>152</v>
      </c>
      <c r="AU219" s="168" t="s">
        <v>96</v>
      </c>
      <c r="AV219" s="10" t="s">
        <v>96</v>
      </c>
      <c r="AW219" s="10" t="s">
        <v>36</v>
      </c>
      <c r="AX219" s="10" t="s">
        <v>78</v>
      </c>
      <c r="AY219" s="168" t="s">
        <v>144</v>
      </c>
    </row>
    <row r="220" spans="2:51" s="10" customFormat="1" ht="22.5" customHeight="1">
      <c r="B220" s="161"/>
      <c r="C220" s="162"/>
      <c r="D220" s="162"/>
      <c r="E220" s="163" t="s">
        <v>21</v>
      </c>
      <c r="F220" s="259" t="s">
        <v>333</v>
      </c>
      <c r="G220" s="256"/>
      <c r="H220" s="256"/>
      <c r="I220" s="256"/>
      <c r="J220" s="162"/>
      <c r="K220" s="164">
        <v>0.014</v>
      </c>
      <c r="L220" s="162"/>
      <c r="M220" s="162"/>
      <c r="N220" s="162"/>
      <c r="O220" s="162"/>
      <c r="P220" s="162"/>
      <c r="Q220" s="162"/>
      <c r="R220" s="165"/>
      <c r="T220" s="166"/>
      <c r="U220" s="162"/>
      <c r="V220" s="162"/>
      <c r="W220" s="162"/>
      <c r="X220" s="162"/>
      <c r="Y220" s="162"/>
      <c r="Z220" s="162"/>
      <c r="AA220" s="167"/>
      <c r="AT220" s="168" t="s">
        <v>152</v>
      </c>
      <c r="AU220" s="168" t="s">
        <v>96</v>
      </c>
      <c r="AV220" s="10" t="s">
        <v>96</v>
      </c>
      <c r="AW220" s="10" t="s">
        <v>36</v>
      </c>
      <c r="AX220" s="10" t="s">
        <v>78</v>
      </c>
      <c r="AY220" s="168" t="s">
        <v>144</v>
      </c>
    </row>
    <row r="221" spans="2:51" s="12" customFormat="1" ht="22.5" customHeight="1">
      <c r="B221" s="177"/>
      <c r="C221" s="178"/>
      <c r="D221" s="178"/>
      <c r="E221" s="179" t="s">
        <v>21</v>
      </c>
      <c r="F221" s="261" t="s">
        <v>161</v>
      </c>
      <c r="G221" s="262"/>
      <c r="H221" s="262"/>
      <c r="I221" s="262"/>
      <c r="J221" s="178"/>
      <c r="K221" s="180">
        <v>0.149</v>
      </c>
      <c r="L221" s="178"/>
      <c r="M221" s="178"/>
      <c r="N221" s="178"/>
      <c r="O221" s="178"/>
      <c r="P221" s="178"/>
      <c r="Q221" s="178"/>
      <c r="R221" s="181"/>
      <c r="T221" s="182"/>
      <c r="U221" s="178"/>
      <c r="V221" s="178"/>
      <c r="W221" s="178"/>
      <c r="X221" s="178"/>
      <c r="Y221" s="178"/>
      <c r="Z221" s="178"/>
      <c r="AA221" s="183"/>
      <c r="AT221" s="184" t="s">
        <v>152</v>
      </c>
      <c r="AU221" s="184" t="s">
        <v>96</v>
      </c>
      <c r="AV221" s="12" t="s">
        <v>149</v>
      </c>
      <c r="AW221" s="12" t="s">
        <v>36</v>
      </c>
      <c r="AX221" s="12" t="s">
        <v>23</v>
      </c>
      <c r="AY221" s="184" t="s">
        <v>144</v>
      </c>
    </row>
    <row r="222" spans="2:65" s="1" customFormat="1" ht="31.5" customHeight="1">
      <c r="B222" s="124"/>
      <c r="C222" s="154" t="s">
        <v>334</v>
      </c>
      <c r="D222" s="154" t="s">
        <v>145</v>
      </c>
      <c r="E222" s="155" t="s">
        <v>335</v>
      </c>
      <c r="F222" s="251" t="s">
        <v>336</v>
      </c>
      <c r="G222" s="252"/>
      <c r="H222" s="252"/>
      <c r="I222" s="252"/>
      <c r="J222" s="156" t="s">
        <v>148</v>
      </c>
      <c r="K222" s="157">
        <v>10.5</v>
      </c>
      <c r="L222" s="253">
        <v>0</v>
      </c>
      <c r="M222" s="252"/>
      <c r="N222" s="254">
        <f>ROUND(L222*K222,2)</f>
        <v>0</v>
      </c>
      <c r="O222" s="252"/>
      <c r="P222" s="252"/>
      <c r="Q222" s="252"/>
      <c r="R222" s="126"/>
      <c r="T222" s="158" t="s">
        <v>21</v>
      </c>
      <c r="U222" s="42" t="s">
        <v>43</v>
      </c>
      <c r="V222" s="34"/>
      <c r="W222" s="159">
        <f>V222*K222</f>
        <v>0</v>
      </c>
      <c r="X222" s="159">
        <v>0</v>
      </c>
      <c r="Y222" s="159">
        <f>X222*K222</f>
        <v>0</v>
      </c>
      <c r="Z222" s="159">
        <v>0.02465</v>
      </c>
      <c r="AA222" s="160">
        <f>Z222*K222</f>
        <v>0.25882499999999997</v>
      </c>
      <c r="AR222" s="16" t="s">
        <v>221</v>
      </c>
      <c r="AT222" s="16" t="s">
        <v>145</v>
      </c>
      <c r="AU222" s="16" t="s">
        <v>96</v>
      </c>
      <c r="AY222" s="16" t="s">
        <v>144</v>
      </c>
      <c r="BE222" s="99">
        <f>IF(U222="základní",N222,0)</f>
        <v>0</v>
      </c>
      <c r="BF222" s="99">
        <f>IF(U222="snížená",N222,0)</f>
        <v>0</v>
      </c>
      <c r="BG222" s="99">
        <f>IF(U222="zákl. přenesená",N222,0)</f>
        <v>0</v>
      </c>
      <c r="BH222" s="99">
        <f>IF(U222="sníž. přenesená",N222,0)</f>
        <v>0</v>
      </c>
      <c r="BI222" s="99">
        <f>IF(U222="nulová",N222,0)</f>
        <v>0</v>
      </c>
      <c r="BJ222" s="16" t="s">
        <v>23</v>
      </c>
      <c r="BK222" s="99">
        <f>ROUND(L222*K222,2)</f>
        <v>0</v>
      </c>
      <c r="BL222" s="16" t="s">
        <v>221</v>
      </c>
      <c r="BM222" s="16" t="s">
        <v>337</v>
      </c>
    </row>
    <row r="223" spans="2:51" s="10" customFormat="1" ht="22.5" customHeight="1">
      <c r="B223" s="161"/>
      <c r="C223" s="162"/>
      <c r="D223" s="162"/>
      <c r="E223" s="163" t="s">
        <v>21</v>
      </c>
      <c r="F223" s="255" t="s">
        <v>277</v>
      </c>
      <c r="G223" s="256"/>
      <c r="H223" s="256"/>
      <c r="I223" s="256"/>
      <c r="J223" s="162"/>
      <c r="K223" s="164">
        <v>10.5</v>
      </c>
      <c r="L223" s="162"/>
      <c r="M223" s="162"/>
      <c r="N223" s="162"/>
      <c r="O223" s="162"/>
      <c r="P223" s="162"/>
      <c r="Q223" s="162"/>
      <c r="R223" s="165"/>
      <c r="T223" s="166"/>
      <c r="U223" s="162"/>
      <c r="V223" s="162"/>
      <c r="W223" s="162"/>
      <c r="X223" s="162"/>
      <c r="Y223" s="162"/>
      <c r="Z223" s="162"/>
      <c r="AA223" s="167"/>
      <c r="AT223" s="168" t="s">
        <v>152</v>
      </c>
      <c r="AU223" s="168" t="s">
        <v>96</v>
      </c>
      <c r="AV223" s="10" t="s">
        <v>96</v>
      </c>
      <c r="AW223" s="10" t="s">
        <v>36</v>
      </c>
      <c r="AX223" s="10" t="s">
        <v>23</v>
      </c>
      <c r="AY223" s="168" t="s">
        <v>144</v>
      </c>
    </row>
    <row r="224" spans="2:65" s="1" customFormat="1" ht="31.5" customHeight="1">
      <c r="B224" s="124"/>
      <c r="C224" s="154" t="s">
        <v>338</v>
      </c>
      <c r="D224" s="154" t="s">
        <v>145</v>
      </c>
      <c r="E224" s="155" t="s">
        <v>339</v>
      </c>
      <c r="F224" s="251" t="s">
        <v>340</v>
      </c>
      <c r="G224" s="252"/>
      <c r="H224" s="252"/>
      <c r="I224" s="252"/>
      <c r="J224" s="156" t="s">
        <v>148</v>
      </c>
      <c r="K224" s="157">
        <v>10.5</v>
      </c>
      <c r="L224" s="253">
        <v>0</v>
      </c>
      <c r="M224" s="252"/>
      <c r="N224" s="254">
        <f>ROUND(L224*K224,2)</f>
        <v>0</v>
      </c>
      <c r="O224" s="252"/>
      <c r="P224" s="252"/>
      <c r="Q224" s="252"/>
      <c r="R224" s="126"/>
      <c r="T224" s="158" t="s">
        <v>21</v>
      </c>
      <c r="U224" s="42" t="s">
        <v>43</v>
      </c>
      <c r="V224" s="34"/>
      <c r="W224" s="159">
        <f>V224*K224</f>
        <v>0</v>
      </c>
      <c r="X224" s="159">
        <v>0</v>
      </c>
      <c r="Y224" s="159">
        <f>X224*K224</f>
        <v>0</v>
      </c>
      <c r="Z224" s="159">
        <v>0.008</v>
      </c>
      <c r="AA224" s="160">
        <f>Z224*K224</f>
        <v>0.084</v>
      </c>
      <c r="AR224" s="16" t="s">
        <v>221</v>
      </c>
      <c r="AT224" s="16" t="s">
        <v>145</v>
      </c>
      <c r="AU224" s="16" t="s">
        <v>96</v>
      </c>
      <c r="AY224" s="16" t="s">
        <v>144</v>
      </c>
      <c r="BE224" s="99">
        <f>IF(U224="základní",N224,0)</f>
        <v>0</v>
      </c>
      <c r="BF224" s="99">
        <f>IF(U224="snížená",N224,0)</f>
        <v>0</v>
      </c>
      <c r="BG224" s="99">
        <f>IF(U224="zákl. přenesená",N224,0)</f>
        <v>0</v>
      </c>
      <c r="BH224" s="99">
        <f>IF(U224="sníž. přenesená",N224,0)</f>
        <v>0</v>
      </c>
      <c r="BI224" s="99">
        <f>IF(U224="nulová",N224,0)</f>
        <v>0</v>
      </c>
      <c r="BJ224" s="16" t="s">
        <v>23</v>
      </c>
      <c r="BK224" s="99">
        <f>ROUND(L224*K224,2)</f>
        <v>0</v>
      </c>
      <c r="BL224" s="16" t="s">
        <v>221</v>
      </c>
      <c r="BM224" s="16" t="s">
        <v>341</v>
      </c>
    </row>
    <row r="225" spans="2:65" s="1" customFormat="1" ht="31.5" customHeight="1">
      <c r="B225" s="124"/>
      <c r="C225" s="154" t="s">
        <v>342</v>
      </c>
      <c r="D225" s="154" t="s">
        <v>145</v>
      </c>
      <c r="E225" s="155" t="s">
        <v>343</v>
      </c>
      <c r="F225" s="251" t="s">
        <v>344</v>
      </c>
      <c r="G225" s="252"/>
      <c r="H225" s="252"/>
      <c r="I225" s="252"/>
      <c r="J225" s="156" t="s">
        <v>148</v>
      </c>
      <c r="K225" s="157">
        <v>4.06</v>
      </c>
      <c r="L225" s="253">
        <v>0</v>
      </c>
      <c r="M225" s="252"/>
      <c r="N225" s="254">
        <f>ROUND(L225*K225,2)</f>
        <v>0</v>
      </c>
      <c r="O225" s="252"/>
      <c r="P225" s="252"/>
      <c r="Q225" s="252"/>
      <c r="R225" s="126"/>
      <c r="T225" s="158" t="s">
        <v>21</v>
      </c>
      <c r="U225" s="42" t="s">
        <v>43</v>
      </c>
      <c r="V225" s="34"/>
      <c r="W225" s="159">
        <f>V225*K225</f>
        <v>0</v>
      </c>
      <c r="X225" s="159">
        <v>0.00025</v>
      </c>
      <c r="Y225" s="159">
        <f>X225*K225</f>
        <v>0.0010149999999999998</v>
      </c>
      <c r="Z225" s="159">
        <v>0</v>
      </c>
      <c r="AA225" s="160">
        <f>Z225*K225</f>
        <v>0</v>
      </c>
      <c r="AR225" s="16" t="s">
        <v>221</v>
      </c>
      <c r="AT225" s="16" t="s">
        <v>145</v>
      </c>
      <c r="AU225" s="16" t="s">
        <v>96</v>
      </c>
      <c r="AY225" s="16" t="s">
        <v>144</v>
      </c>
      <c r="BE225" s="99">
        <f>IF(U225="základní",N225,0)</f>
        <v>0</v>
      </c>
      <c r="BF225" s="99">
        <f>IF(U225="snížená",N225,0)</f>
        <v>0</v>
      </c>
      <c r="BG225" s="99">
        <f>IF(U225="zákl. přenesená",N225,0)</f>
        <v>0</v>
      </c>
      <c r="BH225" s="99">
        <f>IF(U225="sníž. přenesená",N225,0)</f>
        <v>0</v>
      </c>
      <c r="BI225" s="99">
        <f>IF(U225="nulová",N225,0)</f>
        <v>0</v>
      </c>
      <c r="BJ225" s="16" t="s">
        <v>23</v>
      </c>
      <c r="BK225" s="99">
        <f>ROUND(L225*K225,2)</f>
        <v>0</v>
      </c>
      <c r="BL225" s="16" t="s">
        <v>221</v>
      </c>
      <c r="BM225" s="16" t="s">
        <v>345</v>
      </c>
    </row>
    <row r="226" spans="2:51" s="11" customFormat="1" ht="22.5" customHeight="1">
      <c r="B226" s="169"/>
      <c r="C226" s="170"/>
      <c r="D226" s="170"/>
      <c r="E226" s="171" t="s">
        <v>21</v>
      </c>
      <c r="F226" s="257" t="s">
        <v>346</v>
      </c>
      <c r="G226" s="258"/>
      <c r="H226" s="258"/>
      <c r="I226" s="258"/>
      <c r="J226" s="170"/>
      <c r="K226" s="172" t="s">
        <v>21</v>
      </c>
      <c r="L226" s="170"/>
      <c r="M226" s="170"/>
      <c r="N226" s="170"/>
      <c r="O226" s="170"/>
      <c r="P226" s="170"/>
      <c r="Q226" s="170"/>
      <c r="R226" s="173"/>
      <c r="T226" s="174"/>
      <c r="U226" s="170"/>
      <c r="V226" s="170"/>
      <c r="W226" s="170"/>
      <c r="X226" s="170"/>
      <c r="Y226" s="170"/>
      <c r="Z226" s="170"/>
      <c r="AA226" s="175"/>
      <c r="AT226" s="176" t="s">
        <v>152</v>
      </c>
      <c r="AU226" s="176" t="s">
        <v>96</v>
      </c>
      <c r="AV226" s="11" t="s">
        <v>23</v>
      </c>
      <c r="AW226" s="11" t="s">
        <v>36</v>
      </c>
      <c r="AX226" s="11" t="s">
        <v>78</v>
      </c>
      <c r="AY226" s="176" t="s">
        <v>144</v>
      </c>
    </row>
    <row r="227" spans="2:51" s="10" customFormat="1" ht="22.5" customHeight="1">
      <c r="B227" s="161"/>
      <c r="C227" s="162"/>
      <c r="D227" s="162"/>
      <c r="E227" s="163" t="s">
        <v>21</v>
      </c>
      <c r="F227" s="259" t="s">
        <v>151</v>
      </c>
      <c r="G227" s="256"/>
      <c r="H227" s="256"/>
      <c r="I227" s="256"/>
      <c r="J227" s="162"/>
      <c r="K227" s="164">
        <v>2.08</v>
      </c>
      <c r="L227" s="162"/>
      <c r="M227" s="162"/>
      <c r="N227" s="162"/>
      <c r="O227" s="162"/>
      <c r="P227" s="162"/>
      <c r="Q227" s="162"/>
      <c r="R227" s="165"/>
      <c r="T227" s="166"/>
      <c r="U227" s="162"/>
      <c r="V227" s="162"/>
      <c r="W227" s="162"/>
      <c r="X227" s="162"/>
      <c r="Y227" s="162"/>
      <c r="Z227" s="162"/>
      <c r="AA227" s="167"/>
      <c r="AT227" s="168" t="s">
        <v>152</v>
      </c>
      <c r="AU227" s="168" t="s">
        <v>96</v>
      </c>
      <c r="AV227" s="10" t="s">
        <v>96</v>
      </c>
      <c r="AW227" s="10" t="s">
        <v>36</v>
      </c>
      <c r="AX227" s="10" t="s">
        <v>78</v>
      </c>
      <c r="AY227" s="168" t="s">
        <v>144</v>
      </c>
    </row>
    <row r="228" spans="2:51" s="11" customFormat="1" ht="22.5" customHeight="1">
      <c r="B228" s="169"/>
      <c r="C228" s="170"/>
      <c r="D228" s="170"/>
      <c r="E228" s="171" t="s">
        <v>21</v>
      </c>
      <c r="F228" s="260" t="s">
        <v>347</v>
      </c>
      <c r="G228" s="258"/>
      <c r="H228" s="258"/>
      <c r="I228" s="258"/>
      <c r="J228" s="170"/>
      <c r="K228" s="172" t="s">
        <v>21</v>
      </c>
      <c r="L228" s="170"/>
      <c r="M228" s="170"/>
      <c r="N228" s="170"/>
      <c r="O228" s="170"/>
      <c r="P228" s="170"/>
      <c r="Q228" s="170"/>
      <c r="R228" s="173"/>
      <c r="T228" s="174"/>
      <c r="U228" s="170"/>
      <c r="V228" s="170"/>
      <c r="W228" s="170"/>
      <c r="X228" s="170"/>
      <c r="Y228" s="170"/>
      <c r="Z228" s="170"/>
      <c r="AA228" s="175"/>
      <c r="AT228" s="176" t="s">
        <v>152</v>
      </c>
      <c r="AU228" s="176" t="s">
        <v>96</v>
      </c>
      <c r="AV228" s="11" t="s">
        <v>23</v>
      </c>
      <c r="AW228" s="11" t="s">
        <v>36</v>
      </c>
      <c r="AX228" s="11" t="s">
        <v>78</v>
      </c>
      <c r="AY228" s="176" t="s">
        <v>144</v>
      </c>
    </row>
    <row r="229" spans="2:51" s="10" customFormat="1" ht="22.5" customHeight="1">
      <c r="B229" s="161"/>
      <c r="C229" s="162"/>
      <c r="D229" s="162"/>
      <c r="E229" s="163" t="s">
        <v>21</v>
      </c>
      <c r="F229" s="259" t="s">
        <v>348</v>
      </c>
      <c r="G229" s="256"/>
      <c r="H229" s="256"/>
      <c r="I229" s="256"/>
      <c r="J229" s="162"/>
      <c r="K229" s="164">
        <v>1.98</v>
      </c>
      <c r="L229" s="162"/>
      <c r="M229" s="162"/>
      <c r="N229" s="162"/>
      <c r="O229" s="162"/>
      <c r="P229" s="162"/>
      <c r="Q229" s="162"/>
      <c r="R229" s="165"/>
      <c r="T229" s="166"/>
      <c r="U229" s="162"/>
      <c r="V229" s="162"/>
      <c r="W229" s="162"/>
      <c r="X229" s="162"/>
      <c r="Y229" s="162"/>
      <c r="Z229" s="162"/>
      <c r="AA229" s="167"/>
      <c r="AT229" s="168" t="s">
        <v>152</v>
      </c>
      <c r="AU229" s="168" t="s">
        <v>96</v>
      </c>
      <c r="AV229" s="10" t="s">
        <v>96</v>
      </c>
      <c r="AW229" s="10" t="s">
        <v>36</v>
      </c>
      <c r="AX229" s="10" t="s">
        <v>78</v>
      </c>
      <c r="AY229" s="168" t="s">
        <v>144</v>
      </c>
    </row>
    <row r="230" spans="2:51" s="12" customFormat="1" ht="22.5" customHeight="1">
      <c r="B230" s="177"/>
      <c r="C230" s="178"/>
      <c r="D230" s="178"/>
      <c r="E230" s="179" t="s">
        <v>21</v>
      </c>
      <c r="F230" s="261" t="s">
        <v>161</v>
      </c>
      <c r="G230" s="262"/>
      <c r="H230" s="262"/>
      <c r="I230" s="262"/>
      <c r="J230" s="178"/>
      <c r="K230" s="180">
        <v>4.06</v>
      </c>
      <c r="L230" s="178"/>
      <c r="M230" s="178"/>
      <c r="N230" s="178"/>
      <c r="O230" s="178"/>
      <c r="P230" s="178"/>
      <c r="Q230" s="178"/>
      <c r="R230" s="181"/>
      <c r="T230" s="182"/>
      <c r="U230" s="178"/>
      <c r="V230" s="178"/>
      <c r="W230" s="178"/>
      <c r="X230" s="178"/>
      <c r="Y230" s="178"/>
      <c r="Z230" s="178"/>
      <c r="AA230" s="183"/>
      <c r="AT230" s="184" t="s">
        <v>152</v>
      </c>
      <c r="AU230" s="184" t="s">
        <v>96</v>
      </c>
      <c r="AV230" s="12" t="s">
        <v>149</v>
      </c>
      <c r="AW230" s="12" t="s">
        <v>36</v>
      </c>
      <c r="AX230" s="12" t="s">
        <v>23</v>
      </c>
      <c r="AY230" s="184" t="s">
        <v>144</v>
      </c>
    </row>
    <row r="231" spans="2:65" s="1" customFormat="1" ht="22.5" customHeight="1">
      <c r="B231" s="124"/>
      <c r="C231" s="185" t="s">
        <v>349</v>
      </c>
      <c r="D231" s="185" t="s">
        <v>186</v>
      </c>
      <c r="E231" s="186" t="s">
        <v>350</v>
      </c>
      <c r="F231" s="263" t="s">
        <v>351</v>
      </c>
      <c r="G231" s="264"/>
      <c r="H231" s="264"/>
      <c r="I231" s="264"/>
      <c r="J231" s="187" t="s">
        <v>183</v>
      </c>
      <c r="K231" s="188">
        <v>1</v>
      </c>
      <c r="L231" s="265">
        <v>0</v>
      </c>
      <c r="M231" s="264"/>
      <c r="N231" s="266">
        <f aca="true" t="shared" si="5" ref="N231:N236">ROUND(L231*K231,2)</f>
        <v>0</v>
      </c>
      <c r="O231" s="252"/>
      <c r="P231" s="252"/>
      <c r="Q231" s="252"/>
      <c r="R231" s="126"/>
      <c r="T231" s="158" t="s">
        <v>21</v>
      </c>
      <c r="U231" s="42" t="s">
        <v>43</v>
      </c>
      <c r="V231" s="34"/>
      <c r="W231" s="159">
        <f aca="true" t="shared" si="6" ref="W231:W236">V231*K231</f>
        <v>0</v>
      </c>
      <c r="X231" s="159">
        <v>0.062</v>
      </c>
      <c r="Y231" s="159">
        <f aca="true" t="shared" si="7" ref="Y231:Y236">X231*K231</f>
        <v>0.062</v>
      </c>
      <c r="Z231" s="159">
        <v>0</v>
      </c>
      <c r="AA231" s="160">
        <f aca="true" t="shared" si="8" ref="AA231:AA236">Z231*K231</f>
        <v>0</v>
      </c>
      <c r="AR231" s="16" t="s">
        <v>245</v>
      </c>
      <c r="AT231" s="16" t="s">
        <v>186</v>
      </c>
      <c r="AU231" s="16" t="s">
        <v>96</v>
      </c>
      <c r="AY231" s="16" t="s">
        <v>144</v>
      </c>
      <c r="BE231" s="99">
        <f aca="true" t="shared" si="9" ref="BE231:BE236">IF(U231="základní",N231,0)</f>
        <v>0</v>
      </c>
      <c r="BF231" s="99">
        <f aca="true" t="shared" si="10" ref="BF231:BF236">IF(U231="snížená",N231,0)</f>
        <v>0</v>
      </c>
      <c r="BG231" s="99">
        <f aca="true" t="shared" si="11" ref="BG231:BG236">IF(U231="zákl. přenesená",N231,0)</f>
        <v>0</v>
      </c>
      <c r="BH231" s="99">
        <f aca="true" t="shared" si="12" ref="BH231:BH236">IF(U231="sníž. přenesená",N231,0)</f>
        <v>0</v>
      </c>
      <c r="BI231" s="99">
        <f aca="true" t="shared" si="13" ref="BI231:BI236">IF(U231="nulová",N231,0)</f>
        <v>0</v>
      </c>
      <c r="BJ231" s="16" t="s">
        <v>23</v>
      </c>
      <c r="BK231" s="99">
        <f aca="true" t="shared" si="14" ref="BK231:BK236">ROUND(L231*K231,2)</f>
        <v>0</v>
      </c>
      <c r="BL231" s="16" t="s">
        <v>221</v>
      </c>
      <c r="BM231" s="16" t="s">
        <v>352</v>
      </c>
    </row>
    <row r="232" spans="2:65" s="1" customFormat="1" ht="22.5" customHeight="1">
      <c r="B232" s="124"/>
      <c r="C232" s="185" t="s">
        <v>353</v>
      </c>
      <c r="D232" s="185" t="s">
        <v>186</v>
      </c>
      <c r="E232" s="186" t="s">
        <v>354</v>
      </c>
      <c r="F232" s="263" t="s">
        <v>355</v>
      </c>
      <c r="G232" s="264"/>
      <c r="H232" s="264"/>
      <c r="I232" s="264"/>
      <c r="J232" s="187" t="s">
        <v>183</v>
      </c>
      <c r="K232" s="188">
        <v>1</v>
      </c>
      <c r="L232" s="265">
        <v>0</v>
      </c>
      <c r="M232" s="264"/>
      <c r="N232" s="266">
        <f t="shared" si="5"/>
        <v>0</v>
      </c>
      <c r="O232" s="252"/>
      <c r="P232" s="252"/>
      <c r="Q232" s="252"/>
      <c r="R232" s="126"/>
      <c r="T232" s="158" t="s">
        <v>21</v>
      </c>
      <c r="U232" s="42" t="s">
        <v>43</v>
      </c>
      <c r="V232" s="34"/>
      <c r="W232" s="159">
        <f t="shared" si="6"/>
        <v>0</v>
      </c>
      <c r="X232" s="159">
        <v>0.062</v>
      </c>
      <c r="Y232" s="159">
        <f t="shared" si="7"/>
        <v>0.062</v>
      </c>
      <c r="Z232" s="159">
        <v>0</v>
      </c>
      <c r="AA232" s="160">
        <f t="shared" si="8"/>
        <v>0</v>
      </c>
      <c r="AR232" s="16" t="s">
        <v>245</v>
      </c>
      <c r="AT232" s="16" t="s">
        <v>186</v>
      </c>
      <c r="AU232" s="16" t="s">
        <v>96</v>
      </c>
      <c r="AY232" s="16" t="s">
        <v>144</v>
      </c>
      <c r="BE232" s="99">
        <f t="shared" si="9"/>
        <v>0</v>
      </c>
      <c r="BF232" s="99">
        <f t="shared" si="10"/>
        <v>0</v>
      </c>
      <c r="BG232" s="99">
        <f t="shared" si="11"/>
        <v>0</v>
      </c>
      <c r="BH232" s="99">
        <f t="shared" si="12"/>
        <v>0</v>
      </c>
      <c r="BI232" s="99">
        <f t="shared" si="13"/>
        <v>0</v>
      </c>
      <c r="BJ232" s="16" t="s">
        <v>23</v>
      </c>
      <c r="BK232" s="99">
        <f t="shared" si="14"/>
        <v>0</v>
      </c>
      <c r="BL232" s="16" t="s">
        <v>221</v>
      </c>
      <c r="BM232" s="16" t="s">
        <v>356</v>
      </c>
    </row>
    <row r="233" spans="2:65" s="1" customFormat="1" ht="31.5" customHeight="1">
      <c r="B233" s="124"/>
      <c r="C233" s="154" t="s">
        <v>357</v>
      </c>
      <c r="D233" s="154" t="s">
        <v>145</v>
      </c>
      <c r="E233" s="155" t="s">
        <v>358</v>
      </c>
      <c r="F233" s="251" t="s">
        <v>359</v>
      </c>
      <c r="G233" s="252"/>
      <c r="H233" s="252"/>
      <c r="I233" s="252"/>
      <c r="J233" s="156" t="s">
        <v>183</v>
      </c>
      <c r="K233" s="157">
        <v>1</v>
      </c>
      <c r="L233" s="253">
        <v>0</v>
      </c>
      <c r="M233" s="252"/>
      <c r="N233" s="254">
        <f t="shared" si="5"/>
        <v>0</v>
      </c>
      <c r="O233" s="252"/>
      <c r="P233" s="252"/>
      <c r="Q233" s="252"/>
      <c r="R233" s="126"/>
      <c r="T233" s="158" t="s">
        <v>21</v>
      </c>
      <c r="U233" s="42" t="s">
        <v>43</v>
      </c>
      <c r="V233" s="34"/>
      <c r="W233" s="159">
        <f t="shared" si="6"/>
        <v>0</v>
      </c>
      <c r="X233" s="159">
        <v>0</v>
      </c>
      <c r="Y233" s="159">
        <f t="shared" si="7"/>
        <v>0</v>
      </c>
      <c r="Z233" s="159">
        <v>0</v>
      </c>
      <c r="AA233" s="160">
        <f t="shared" si="8"/>
        <v>0</v>
      </c>
      <c r="AR233" s="16" t="s">
        <v>221</v>
      </c>
      <c r="AT233" s="16" t="s">
        <v>145</v>
      </c>
      <c r="AU233" s="16" t="s">
        <v>96</v>
      </c>
      <c r="AY233" s="16" t="s">
        <v>144</v>
      </c>
      <c r="BE233" s="99">
        <f t="shared" si="9"/>
        <v>0</v>
      </c>
      <c r="BF233" s="99">
        <f t="shared" si="10"/>
        <v>0</v>
      </c>
      <c r="BG233" s="99">
        <f t="shared" si="11"/>
        <v>0</v>
      </c>
      <c r="BH233" s="99">
        <f t="shared" si="12"/>
        <v>0</v>
      </c>
      <c r="BI233" s="99">
        <f t="shared" si="13"/>
        <v>0</v>
      </c>
      <c r="BJ233" s="16" t="s">
        <v>23</v>
      </c>
      <c r="BK233" s="99">
        <f t="shared" si="14"/>
        <v>0</v>
      </c>
      <c r="BL233" s="16" t="s">
        <v>221</v>
      </c>
      <c r="BM233" s="16" t="s">
        <v>360</v>
      </c>
    </row>
    <row r="234" spans="2:65" s="1" customFormat="1" ht="31.5" customHeight="1">
      <c r="B234" s="124"/>
      <c r="C234" s="185" t="s">
        <v>361</v>
      </c>
      <c r="D234" s="185" t="s">
        <v>186</v>
      </c>
      <c r="E234" s="186" t="s">
        <v>362</v>
      </c>
      <c r="F234" s="263" t="s">
        <v>363</v>
      </c>
      <c r="G234" s="264"/>
      <c r="H234" s="264"/>
      <c r="I234" s="264"/>
      <c r="J234" s="187" t="s">
        <v>183</v>
      </c>
      <c r="K234" s="188">
        <v>1</v>
      </c>
      <c r="L234" s="265">
        <v>0</v>
      </c>
      <c r="M234" s="264"/>
      <c r="N234" s="266">
        <f t="shared" si="5"/>
        <v>0</v>
      </c>
      <c r="O234" s="252"/>
      <c r="P234" s="252"/>
      <c r="Q234" s="252"/>
      <c r="R234" s="126"/>
      <c r="T234" s="158" t="s">
        <v>21</v>
      </c>
      <c r="U234" s="42" t="s">
        <v>43</v>
      </c>
      <c r="V234" s="34"/>
      <c r="W234" s="159">
        <f t="shared" si="6"/>
        <v>0</v>
      </c>
      <c r="X234" s="159">
        <v>0.0175</v>
      </c>
      <c r="Y234" s="159">
        <f t="shared" si="7"/>
        <v>0.0175</v>
      </c>
      <c r="Z234" s="159">
        <v>0</v>
      </c>
      <c r="AA234" s="160">
        <f t="shared" si="8"/>
        <v>0</v>
      </c>
      <c r="AR234" s="16" t="s">
        <v>245</v>
      </c>
      <c r="AT234" s="16" t="s">
        <v>186</v>
      </c>
      <c r="AU234" s="16" t="s">
        <v>96</v>
      </c>
      <c r="AY234" s="16" t="s">
        <v>144</v>
      </c>
      <c r="BE234" s="99">
        <f t="shared" si="9"/>
        <v>0</v>
      </c>
      <c r="BF234" s="99">
        <f t="shared" si="10"/>
        <v>0</v>
      </c>
      <c r="BG234" s="99">
        <f t="shared" si="11"/>
        <v>0</v>
      </c>
      <c r="BH234" s="99">
        <f t="shared" si="12"/>
        <v>0</v>
      </c>
      <c r="BI234" s="99">
        <f t="shared" si="13"/>
        <v>0</v>
      </c>
      <c r="BJ234" s="16" t="s">
        <v>23</v>
      </c>
      <c r="BK234" s="99">
        <f t="shared" si="14"/>
        <v>0</v>
      </c>
      <c r="BL234" s="16" t="s">
        <v>221</v>
      </c>
      <c r="BM234" s="16" t="s">
        <v>364</v>
      </c>
    </row>
    <row r="235" spans="2:65" s="1" customFormat="1" ht="22.5" customHeight="1">
      <c r="B235" s="124"/>
      <c r="C235" s="154" t="s">
        <v>365</v>
      </c>
      <c r="D235" s="154" t="s">
        <v>145</v>
      </c>
      <c r="E235" s="155" t="s">
        <v>366</v>
      </c>
      <c r="F235" s="251" t="s">
        <v>367</v>
      </c>
      <c r="G235" s="252"/>
      <c r="H235" s="252"/>
      <c r="I235" s="252"/>
      <c r="J235" s="156" t="s">
        <v>148</v>
      </c>
      <c r="K235" s="157">
        <v>30.05</v>
      </c>
      <c r="L235" s="253">
        <v>0</v>
      </c>
      <c r="M235" s="252"/>
      <c r="N235" s="254">
        <f t="shared" si="5"/>
        <v>0</v>
      </c>
      <c r="O235" s="252"/>
      <c r="P235" s="252"/>
      <c r="Q235" s="252"/>
      <c r="R235" s="126"/>
      <c r="T235" s="158" t="s">
        <v>21</v>
      </c>
      <c r="U235" s="42" t="s">
        <v>43</v>
      </c>
      <c r="V235" s="34"/>
      <c r="W235" s="159">
        <f t="shared" si="6"/>
        <v>0</v>
      </c>
      <c r="X235" s="159">
        <v>0.0002</v>
      </c>
      <c r="Y235" s="159">
        <f t="shared" si="7"/>
        <v>0.006010000000000001</v>
      </c>
      <c r="Z235" s="159">
        <v>0</v>
      </c>
      <c r="AA235" s="160">
        <f t="shared" si="8"/>
        <v>0</v>
      </c>
      <c r="AR235" s="16" t="s">
        <v>221</v>
      </c>
      <c r="AT235" s="16" t="s">
        <v>145</v>
      </c>
      <c r="AU235" s="16" t="s">
        <v>96</v>
      </c>
      <c r="AY235" s="16" t="s">
        <v>144</v>
      </c>
      <c r="BE235" s="99">
        <f t="shared" si="9"/>
        <v>0</v>
      </c>
      <c r="BF235" s="99">
        <f t="shared" si="10"/>
        <v>0</v>
      </c>
      <c r="BG235" s="99">
        <f t="shared" si="11"/>
        <v>0</v>
      </c>
      <c r="BH235" s="99">
        <f t="shared" si="12"/>
        <v>0</v>
      </c>
      <c r="BI235" s="99">
        <f t="shared" si="13"/>
        <v>0</v>
      </c>
      <c r="BJ235" s="16" t="s">
        <v>23</v>
      </c>
      <c r="BK235" s="99">
        <f t="shared" si="14"/>
        <v>0</v>
      </c>
      <c r="BL235" s="16" t="s">
        <v>221</v>
      </c>
      <c r="BM235" s="16" t="s">
        <v>368</v>
      </c>
    </row>
    <row r="236" spans="2:65" s="1" customFormat="1" ht="31.5" customHeight="1">
      <c r="B236" s="124"/>
      <c r="C236" s="154" t="s">
        <v>369</v>
      </c>
      <c r="D236" s="154" t="s">
        <v>145</v>
      </c>
      <c r="E236" s="155" t="s">
        <v>370</v>
      </c>
      <c r="F236" s="251" t="s">
        <v>371</v>
      </c>
      <c r="G236" s="252"/>
      <c r="H236" s="252"/>
      <c r="I236" s="252"/>
      <c r="J236" s="156" t="s">
        <v>271</v>
      </c>
      <c r="K236" s="189">
        <v>0</v>
      </c>
      <c r="L236" s="253">
        <v>0</v>
      </c>
      <c r="M236" s="252"/>
      <c r="N236" s="254">
        <f t="shared" si="5"/>
        <v>0</v>
      </c>
      <c r="O236" s="252"/>
      <c r="P236" s="252"/>
      <c r="Q236" s="252"/>
      <c r="R236" s="126"/>
      <c r="T236" s="158" t="s">
        <v>21</v>
      </c>
      <c r="U236" s="42" t="s">
        <v>43</v>
      </c>
      <c r="V236" s="34"/>
      <c r="W236" s="159">
        <f t="shared" si="6"/>
        <v>0</v>
      </c>
      <c r="X236" s="159">
        <v>0</v>
      </c>
      <c r="Y236" s="159">
        <f t="shared" si="7"/>
        <v>0</v>
      </c>
      <c r="Z236" s="159">
        <v>0</v>
      </c>
      <c r="AA236" s="160">
        <f t="shared" si="8"/>
        <v>0</v>
      </c>
      <c r="AR236" s="16" t="s">
        <v>221</v>
      </c>
      <c r="AT236" s="16" t="s">
        <v>145</v>
      </c>
      <c r="AU236" s="16" t="s">
        <v>96</v>
      </c>
      <c r="AY236" s="16" t="s">
        <v>144</v>
      </c>
      <c r="BE236" s="99">
        <f t="shared" si="9"/>
        <v>0</v>
      </c>
      <c r="BF236" s="99">
        <f t="shared" si="10"/>
        <v>0</v>
      </c>
      <c r="BG236" s="99">
        <f t="shared" si="11"/>
        <v>0</v>
      </c>
      <c r="BH236" s="99">
        <f t="shared" si="12"/>
        <v>0</v>
      </c>
      <c r="BI236" s="99">
        <f t="shared" si="13"/>
        <v>0</v>
      </c>
      <c r="BJ236" s="16" t="s">
        <v>23</v>
      </c>
      <c r="BK236" s="99">
        <f t="shared" si="14"/>
        <v>0</v>
      </c>
      <c r="BL236" s="16" t="s">
        <v>221</v>
      </c>
      <c r="BM236" s="16" t="s">
        <v>372</v>
      </c>
    </row>
    <row r="237" spans="2:63" s="9" customFormat="1" ht="29.25" customHeight="1">
      <c r="B237" s="143"/>
      <c r="C237" s="144"/>
      <c r="D237" s="153" t="s">
        <v>117</v>
      </c>
      <c r="E237" s="153"/>
      <c r="F237" s="153"/>
      <c r="G237" s="153"/>
      <c r="H237" s="153"/>
      <c r="I237" s="153"/>
      <c r="J237" s="153"/>
      <c r="K237" s="153"/>
      <c r="L237" s="153"/>
      <c r="M237" s="153"/>
      <c r="N237" s="272">
        <f>BK237</f>
        <v>0</v>
      </c>
      <c r="O237" s="273"/>
      <c r="P237" s="273"/>
      <c r="Q237" s="273"/>
      <c r="R237" s="146"/>
      <c r="T237" s="147"/>
      <c r="U237" s="144"/>
      <c r="V237" s="144"/>
      <c r="W237" s="148">
        <f>SUM(W238:W239)</f>
        <v>0</v>
      </c>
      <c r="X237" s="144"/>
      <c r="Y237" s="148">
        <f>SUM(Y238:Y239)</f>
        <v>2E-05</v>
      </c>
      <c r="Z237" s="144"/>
      <c r="AA237" s="149">
        <f>SUM(AA238:AA239)</f>
        <v>0.001</v>
      </c>
      <c r="AR237" s="150" t="s">
        <v>96</v>
      </c>
      <c r="AT237" s="151" t="s">
        <v>77</v>
      </c>
      <c r="AU237" s="151" t="s">
        <v>23</v>
      </c>
      <c r="AY237" s="150" t="s">
        <v>144</v>
      </c>
      <c r="BK237" s="152">
        <f>SUM(BK238:BK239)</f>
        <v>0</v>
      </c>
    </row>
    <row r="238" spans="2:65" s="1" customFormat="1" ht="31.5" customHeight="1">
      <c r="B238" s="124"/>
      <c r="C238" s="154" t="s">
        <v>373</v>
      </c>
      <c r="D238" s="154" t="s">
        <v>145</v>
      </c>
      <c r="E238" s="155" t="s">
        <v>374</v>
      </c>
      <c r="F238" s="251" t="s">
        <v>375</v>
      </c>
      <c r="G238" s="252"/>
      <c r="H238" s="252"/>
      <c r="I238" s="252"/>
      <c r="J238" s="156" t="s">
        <v>183</v>
      </c>
      <c r="K238" s="157">
        <v>2</v>
      </c>
      <c r="L238" s="253">
        <v>0</v>
      </c>
      <c r="M238" s="252"/>
      <c r="N238" s="254">
        <f>ROUND(L238*K238,2)</f>
        <v>0</v>
      </c>
      <c r="O238" s="252"/>
      <c r="P238" s="252"/>
      <c r="Q238" s="252"/>
      <c r="R238" s="126"/>
      <c r="T238" s="158" t="s">
        <v>21</v>
      </c>
      <c r="U238" s="42" t="s">
        <v>43</v>
      </c>
      <c r="V238" s="34"/>
      <c r="W238" s="159">
        <f>V238*K238</f>
        <v>0</v>
      </c>
      <c r="X238" s="159">
        <v>1E-05</v>
      </c>
      <c r="Y238" s="159">
        <f>X238*K238</f>
        <v>2E-05</v>
      </c>
      <c r="Z238" s="159">
        <v>0</v>
      </c>
      <c r="AA238" s="160">
        <f>Z238*K238</f>
        <v>0</v>
      </c>
      <c r="AR238" s="16" t="s">
        <v>221</v>
      </c>
      <c r="AT238" s="16" t="s">
        <v>145</v>
      </c>
      <c r="AU238" s="16" t="s">
        <v>96</v>
      </c>
      <c r="AY238" s="16" t="s">
        <v>144</v>
      </c>
      <c r="BE238" s="99">
        <f>IF(U238="základní",N238,0)</f>
        <v>0</v>
      </c>
      <c r="BF238" s="99">
        <f>IF(U238="snížená",N238,0)</f>
        <v>0</v>
      </c>
      <c r="BG238" s="99">
        <f>IF(U238="zákl. přenesená",N238,0)</f>
        <v>0</v>
      </c>
      <c r="BH238" s="99">
        <f>IF(U238="sníž. přenesená",N238,0)</f>
        <v>0</v>
      </c>
      <c r="BI238" s="99">
        <f>IF(U238="nulová",N238,0)</f>
        <v>0</v>
      </c>
      <c r="BJ238" s="16" t="s">
        <v>23</v>
      </c>
      <c r="BK238" s="99">
        <f>ROUND(L238*K238,2)</f>
        <v>0</v>
      </c>
      <c r="BL238" s="16" t="s">
        <v>221</v>
      </c>
      <c r="BM238" s="16" t="s">
        <v>376</v>
      </c>
    </row>
    <row r="239" spans="2:65" s="1" customFormat="1" ht="22.5" customHeight="1">
      <c r="B239" s="124"/>
      <c r="C239" s="154" t="s">
        <v>377</v>
      </c>
      <c r="D239" s="154" t="s">
        <v>145</v>
      </c>
      <c r="E239" s="155" t="s">
        <v>378</v>
      </c>
      <c r="F239" s="251" t="s">
        <v>379</v>
      </c>
      <c r="G239" s="252"/>
      <c r="H239" s="252"/>
      <c r="I239" s="252"/>
      <c r="J239" s="156" t="s">
        <v>174</v>
      </c>
      <c r="K239" s="157">
        <v>1</v>
      </c>
      <c r="L239" s="253">
        <v>0</v>
      </c>
      <c r="M239" s="252"/>
      <c r="N239" s="254">
        <f>ROUND(L239*K239,2)</f>
        <v>0</v>
      </c>
      <c r="O239" s="252"/>
      <c r="P239" s="252"/>
      <c r="Q239" s="252"/>
      <c r="R239" s="126"/>
      <c r="T239" s="158" t="s">
        <v>21</v>
      </c>
      <c r="U239" s="42" t="s">
        <v>43</v>
      </c>
      <c r="V239" s="34"/>
      <c r="W239" s="159">
        <f>V239*K239</f>
        <v>0</v>
      </c>
      <c r="X239" s="159">
        <v>0</v>
      </c>
      <c r="Y239" s="159">
        <f>X239*K239</f>
        <v>0</v>
      </c>
      <c r="Z239" s="159">
        <v>0.001</v>
      </c>
      <c r="AA239" s="160">
        <f>Z239*K239</f>
        <v>0.001</v>
      </c>
      <c r="AR239" s="16" t="s">
        <v>221</v>
      </c>
      <c r="AT239" s="16" t="s">
        <v>145</v>
      </c>
      <c r="AU239" s="16" t="s">
        <v>96</v>
      </c>
      <c r="AY239" s="16" t="s">
        <v>144</v>
      </c>
      <c r="BE239" s="99">
        <f>IF(U239="základní",N239,0)</f>
        <v>0</v>
      </c>
      <c r="BF239" s="99">
        <f>IF(U239="snížená",N239,0)</f>
        <v>0</v>
      </c>
      <c r="BG239" s="99">
        <f>IF(U239="zákl. přenesená",N239,0)</f>
        <v>0</v>
      </c>
      <c r="BH239" s="99">
        <f>IF(U239="sníž. přenesená",N239,0)</f>
        <v>0</v>
      </c>
      <c r="BI239" s="99">
        <f>IF(U239="nulová",N239,0)</f>
        <v>0</v>
      </c>
      <c r="BJ239" s="16" t="s">
        <v>23</v>
      </c>
      <c r="BK239" s="99">
        <f>ROUND(L239*K239,2)</f>
        <v>0</v>
      </c>
      <c r="BL239" s="16" t="s">
        <v>221</v>
      </c>
      <c r="BM239" s="16" t="s">
        <v>380</v>
      </c>
    </row>
    <row r="240" spans="2:63" s="9" customFormat="1" ht="29.25" customHeight="1">
      <c r="B240" s="143"/>
      <c r="C240" s="144"/>
      <c r="D240" s="153" t="s">
        <v>118</v>
      </c>
      <c r="E240" s="153"/>
      <c r="F240" s="153"/>
      <c r="G240" s="153"/>
      <c r="H240" s="153"/>
      <c r="I240" s="153"/>
      <c r="J240" s="153"/>
      <c r="K240" s="153"/>
      <c r="L240" s="153"/>
      <c r="M240" s="153"/>
      <c r="N240" s="272">
        <f>BK240</f>
        <v>0</v>
      </c>
      <c r="O240" s="273"/>
      <c r="P240" s="273"/>
      <c r="Q240" s="273"/>
      <c r="R240" s="146"/>
      <c r="T240" s="147"/>
      <c r="U240" s="144"/>
      <c r="V240" s="144"/>
      <c r="W240" s="148">
        <f>SUM(W241:W265)</f>
        <v>0</v>
      </c>
      <c r="X240" s="144"/>
      <c r="Y240" s="148">
        <f>SUM(Y241:Y265)</f>
        <v>0.17517822</v>
      </c>
      <c r="Z240" s="144"/>
      <c r="AA240" s="149">
        <f>SUM(AA241:AA265)</f>
        <v>0.162932</v>
      </c>
      <c r="AR240" s="150" t="s">
        <v>96</v>
      </c>
      <c r="AT240" s="151" t="s">
        <v>77</v>
      </c>
      <c r="AU240" s="151" t="s">
        <v>23</v>
      </c>
      <c r="AY240" s="150" t="s">
        <v>144</v>
      </c>
      <c r="BK240" s="152">
        <f>SUM(BK241:BK265)</f>
        <v>0</v>
      </c>
    </row>
    <row r="241" spans="2:65" s="1" customFormat="1" ht="31.5" customHeight="1">
      <c r="B241" s="124"/>
      <c r="C241" s="154" t="s">
        <v>381</v>
      </c>
      <c r="D241" s="154" t="s">
        <v>145</v>
      </c>
      <c r="E241" s="155" t="s">
        <v>382</v>
      </c>
      <c r="F241" s="251" t="s">
        <v>383</v>
      </c>
      <c r="G241" s="252"/>
      <c r="H241" s="252"/>
      <c r="I241" s="252"/>
      <c r="J241" s="156" t="s">
        <v>148</v>
      </c>
      <c r="K241" s="157">
        <v>39.56</v>
      </c>
      <c r="L241" s="253">
        <v>0</v>
      </c>
      <c r="M241" s="252"/>
      <c r="N241" s="254">
        <f>ROUND(L241*K241,2)</f>
        <v>0</v>
      </c>
      <c r="O241" s="252"/>
      <c r="P241" s="252"/>
      <c r="Q241" s="252"/>
      <c r="R241" s="126"/>
      <c r="T241" s="158" t="s">
        <v>21</v>
      </c>
      <c r="U241" s="42" t="s">
        <v>43</v>
      </c>
      <c r="V241" s="34"/>
      <c r="W241" s="159">
        <f>V241*K241</f>
        <v>0</v>
      </c>
      <c r="X241" s="159">
        <v>0</v>
      </c>
      <c r="Y241" s="159">
        <f>X241*K241</f>
        <v>0</v>
      </c>
      <c r="Z241" s="159">
        <v>0.0025</v>
      </c>
      <c r="AA241" s="160">
        <f>Z241*K241</f>
        <v>0.0989</v>
      </c>
      <c r="AR241" s="16" t="s">
        <v>221</v>
      </c>
      <c r="AT241" s="16" t="s">
        <v>145</v>
      </c>
      <c r="AU241" s="16" t="s">
        <v>96</v>
      </c>
      <c r="AY241" s="16" t="s">
        <v>144</v>
      </c>
      <c r="BE241" s="99">
        <f>IF(U241="základní",N241,0)</f>
        <v>0</v>
      </c>
      <c r="BF241" s="99">
        <f>IF(U241="snížená",N241,0)</f>
        <v>0</v>
      </c>
      <c r="BG241" s="99">
        <f>IF(U241="zákl. přenesená",N241,0)</f>
        <v>0</v>
      </c>
      <c r="BH241" s="99">
        <f>IF(U241="sníž. přenesená",N241,0)</f>
        <v>0</v>
      </c>
      <c r="BI241" s="99">
        <f>IF(U241="nulová",N241,0)</f>
        <v>0</v>
      </c>
      <c r="BJ241" s="16" t="s">
        <v>23</v>
      </c>
      <c r="BK241" s="99">
        <f>ROUND(L241*K241,2)</f>
        <v>0</v>
      </c>
      <c r="BL241" s="16" t="s">
        <v>221</v>
      </c>
      <c r="BM241" s="16" t="s">
        <v>384</v>
      </c>
    </row>
    <row r="242" spans="2:51" s="10" customFormat="1" ht="22.5" customHeight="1">
      <c r="B242" s="161"/>
      <c r="C242" s="162"/>
      <c r="D242" s="162"/>
      <c r="E242" s="163" t="s">
        <v>21</v>
      </c>
      <c r="F242" s="255" t="s">
        <v>385</v>
      </c>
      <c r="G242" s="256"/>
      <c r="H242" s="256"/>
      <c r="I242" s="256"/>
      <c r="J242" s="162"/>
      <c r="K242" s="164">
        <v>39.56</v>
      </c>
      <c r="L242" s="162"/>
      <c r="M242" s="162"/>
      <c r="N242" s="162"/>
      <c r="O242" s="162"/>
      <c r="P242" s="162"/>
      <c r="Q242" s="162"/>
      <c r="R242" s="165"/>
      <c r="T242" s="166"/>
      <c r="U242" s="162"/>
      <c r="V242" s="162"/>
      <c r="W242" s="162"/>
      <c r="X242" s="162"/>
      <c r="Y242" s="162"/>
      <c r="Z242" s="162"/>
      <c r="AA242" s="167"/>
      <c r="AT242" s="168" t="s">
        <v>152</v>
      </c>
      <c r="AU242" s="168" t="s">
        <v>96</v>
      </c>
      <c r="AV242" s="10" t="s">
        <v>96</v>
      </c>
      <c r="AW242" s="10" t="s">
        <v>36</v>
      </c>
      <c r="AX242" s="10" t="s">
        <v>23</v>
      </c>
      <c r="AY242" s="168" t="s">
        <v>144</v>
      </c>
    </row>
    <row r="243" spans="2:65" s="1" customFormat="1" ht="22.5" customHeight="1">
      <c r="B243" s="124"/>
      <c r="C243" s="154" t="s">
        <v>386</v>
      </c>
      <c r="D243" s="154" t="s">
        <v>145</v>
      </c>
      <c r="E243" s="155" t="s">
        <v>387</v>
      </c>
      <c r="F243" s="251" t="s">
        <v>388</v>
      </c>
      <c r="G243" s="252"/>
      <c r="H243" s="252"/>
      <c r="I243" s="252"/>
      <c r="J243" s="156" t="s">
        <v>148</v>
      </c>
      <c r="K243" s="157">
        <v>38.04</v>
      </c>
      <c r="L243" s="253">
        <v>0</v>
      </c>
      <c r="M243" s="252"/>
      <c r="N243" s="254">
        <f>ROUND(L243*K243,2)</f>
        <v>0</v>
      </c>
      <c r="O243" s="252"/>
      <c r="P243" s="252"/>
      <c r="Q243" s="252"/>
      <c r="R243" s="126"/>
      <c r="T243" s="158" t="s">
        <v>21</v>
      </c>
      <c r="U243" s="42" t="s">
        <v>43</v>
      </c>
      <c r="V243" s="34"/>
      <c r="W243" s="159">
        <f>V243*K243</f>
        <v>0</v>
      </c>
      <c r="X243" s="159">
        <v>0.0003</v>
      </c>
      <c r="Y243" s="159">
        <f>X243*K243</f>
        <v>0.011411999999999999</v>
      </c>
      <c r="Z243" s="159">
        <v>0</v>
      </c>
      <c r="AA243" s="160">
        <f>Z243*K243</f>
        <v>0</v>
      </c>
      <c r="AR243" s="16" t="s">
        <v>221</v>
      </c>
      <c r="AT243" s="16" t="s">
        <v>145</v>
      </c>
      <c r="AU243" s="16" t="s">
        <v>96</v>
      </c>
      <c r="AY243" s="16" t="s">
        <v>144</v>
      </c>
      <c r="BE243" s="99">
        <f>IF(U243="základní",N243,0)</f>
        <v>0</v>
      </c>
      <c r="BF243" s="99">
        <f>IF(U243="snížená",N243,0)</f>
        <v>0</v>
      </c>
      <c r="BG243" s="99">
        <f>IF(U243="zákl. přenesená",N243,0)</f>
        <v>0</v>
      </c>
      <c r="BH243" s="99">
        <f>IF(U243="sníž. přenesená",N243,0)</f>
        <v>0</v>
      </c>
      <c r="BI243" s="99">
        <f>IF(U243="nulová",N243,0)</f>
        <v>0</v>
      </c>
      <c r="BJ243" s="16" t="s">
        <v>23</v>
      </c>
      <c r="BK243" s="99">
        <f>ROUND(L243*K243,2)</f>
        <v>0</v>
      </c>
      <c r="BL243" s="16" t="s">
        <v>221</v>
      </c>
      <c r="BM243" s="16" t="s">
        <v>389</v>
      </c>
    </row>
    <row r="244" spans="2:51" s="10" customFormat="1" ht="22.5" customHeight="1">
      <c r="B244" s="161"/>
      <c r="C244" s="162"/>
      <c r="D244" s="162"/>
      <c r="E244" s="163" t="s">
        <v>21</v>
      </c>
      <c r="F244" s="255" t="s">
        <v>390</v>
      </c>
      <c r="G244" s="256"/>
      <c r="H244" s="256"/>
      <c r="I244" s="256"/>
      <c r="J244" s="162"/>
      <c r="K244" s="164">
        <v>38.04</v>
      </c>
      <c r="L244" s="162"/>
      <c r="M244" s="162"/>
      <c r="N244" s="162"/>
      <c r="O244" s="162"/>
      <c r="P244" s="162"/>
      <c r="Q244" s="162"/>
      <c r="R244" s="165"/>
      <c r="T244" s="166"/>
      <c r="U244" s="162"/>
      <c r="V244" s="162"/>
      <c r="W244" s="162"/>
      <c r="X244" s="162"/>
      <c r="Y244" s="162"/>
      <c r="Z244" s="162"/>
      <c r="AA244" s="167"/>
      <c r="AT244" s="168" t="s">
        <v>152</v>
      </c>
      <c r="AU244" s="168" t="s">
        <v>96</v>
      </c>
      <c r="AV244" s="10" t="s">
        <v>96</v>
      </c>
      <c r="AW244" s="10" t="s">
        <v>36</v>
      </c>
      <c r="AX244" s="10" t="s">
        <v>23</v>
      </c>
      <c r="AY244" s="168" t="s">
        <v>144</v>
      </c>
    </row>
    <row r="245" spans="2:65" s="1" customFormat="1" ht="22.5" customHeight="1">
      <c r="B245" s="124"/>
      <c r="C245" s="185" t="s">
        <v>391</v>
      </c>
      <c r="D245" s="185" t="s">
        <v>186</v>
      </c>
      <c r="E245" s="186" t="s">
        <v>392</v>
      </c>
      <c r="F245" s="263" t="s">
        <v>393</v>
      </c>
      <c r="G245" s="264"/>
      <c r="H245" s="264"/>
      <c r="I245" s="264"/>
      <c r="J245" s="187" t="s">
        <v>148</v>
      </c>
      <c r="K245" s="188">
        <v>41.844</v>
      </c>
      <c r="L245" s="265">
        <v>0</v>
      </c>
      <c r="M245" s="264"/>
      <c r="N245" s="266">
        <f>ROUND(L245*K245,2)</f>
        <v>0</v>
      </c>
      <c r="O245" s="252"/>
      <c r="P245" s="252"/>
      <c r="Q245" s="252"/>
      <c r="R245" s="126"/>
      <c r="T245" s="158" t="s">
        <v>21</v>
      </c>
      <c r="U245" s="42" t="s">
        <v>43</v>
      </c>
      <c r="V245" s="34"/>
      <c r="W245" s="159">
        <f>V245*K245</f>
        <v>0</v>
      </c>
      <c r="X245" s="159">
        <v>0.00287</v>
      </c>
      <c r="Y245" s="159">
        <f>X245*K245</f>
        <v>0.12009228000000001</v>
      </c>
      <c r="Z245" s="159">
        <v>0</v>
      </c>
      <c r="AA245" s="160">
        <f>Z245*K245</f>
        <v>0</v>
      </c>
      <c r="AR245" s="16" t="s">
        <v>245</v>
      </c>
      <c r="AT245" s="16" t="s">
        <v>186</v>
      </c>
      <c r="AU245" s="16" t="s">
        <v>96</v>
      </c>
      <c r="AY245" s="16" t="s">
        <v>144</v>
      </c>
      <c r="BE245" s="99">
        <f>IF(U245="základní",N245,0)</f>
        <v>0</v>
      </c>
      <c r="BF245" s="99">
        <f>IF(U245="snížená",N245,0)</f>
        <v>0</v>
      </c>
      <c r="BG245" s="99">
        <f>IF(U245="zákl. přenesená",N245,0)</f>
        <v>0</v>
      </c>
      <c r="BH245" s="99">
        <f>IF(U245="sníž. přenesená",N245,0)</f>
        <v>0</v>
      </c>
      <c r="BI245" s="99">
        <f>IF(U245="nulová",N245,0)</f>
        <v>0</v>
      </c>
      <c r="BJ245" s="16" t="s">
        <v>23</v>
      </c>
      <c r="BK245" s="99">
        <f>ROUND(L245*K245,2)</f>
        <v>0</v>
      </c>
      <c r="BL245" s="16" t="s">
        <v>221</v>
      </c>
      <c r="BM245" s="16" t="s">
        <v>394</v>
      </c>
    </row>
    <row r="246" spans="2:51" s="10" customFormat="1" ht="22.5" customHeight="1">
      <c r="B246" s="161"/>
      <c r="C246" s="162"/>
      <c r="D246" s="162"/>
      <c r="E246" s="163" t="s">
        <v>21</v>
      </c>
      <c r="F246" s="255" t="s">
        <v>390</v>
      </c>
      <c r="G246" s="256"/>
      <c r="H246" s="256"/>
      <c r="I246" s="256"/>
      <c r="J246" s="162"/>
      <c r="K246" s="164">
        <v>38.04</v>
      </c>
      <c r="L246" s="162"/>
      <c r="M246" s="162"/>
      <c r="N246" s="162"/>
      <c r="O246" s="162"/>
      <c r="P246" s="162"/>
      <c r="Q246" s="162"/>
      <c r="R246" s="165"/>
      <c r="T246" s="166"/>
      <c r="U246" s="162"/>
      <c r="V246" s="162"/>
      <c r="W246" s="162"/>
      <c r="X246" s="162"/>
      <c r="Y246" s="162"/>
      <c r="Z246" s="162"/>
      <c r="AA246" s="167"/>
      <c r="AT246" s="168" t="s">
        <v>152</v>
      </c>
      <c r="AU246" s="168" t="s">
        <v>96</v>
      </c>
      <c r="AV246" s="10" t="s">
        <v>96</v>
      </c>
      <c r="AW246" s="10" t="s">
        <v>36</v>
      </c>
      <c r="AX246" s="10" t="s">
        <v>23</v>
      </c>
      <c r="AY246" s="168" t="s">
        <v>144</v>
      </c>
    </row>
    <row r="247" spans="2:65" s="1" customFormat="1" ht="31.5" customHeight="1">
      <c r="B247" s="124"/>
      <c r="C247" s="154" t="s">
        <v>395</v>
      </c>
      <c r="D247" s="154" t="s">
        <v>145</v>
      </c>
      <c r="E247" s="155" t="s">
        <v>396</v>
      </c>
      <c r="F247" s="251" t="s">
        <v>397</v>
      </c>
      <c r="G247" s="252"/>
      <c r="H247" s="252"/>
      <c r="I247" s="252"/>
      <c r="J247" s="156" t="s">
        <v>298</v>
      </c>
      <c r="K247" s="157">
        <v>27.84</v>
      </c>
      <c r="L247" s="253">
        <v>0</v>
      </c>
      <c r="M247" s="252"/>
      <c r="N247" s="254">
        <f>ROUND(L247*K247,2)</f>
        <v>0</v>
      </c>
      <c r="O247" s="252"/>
      <c r="P247" s="252"/>
      <c r="Q247" s="252"/>
      <c r="R247" s="126"/>
      <c r="T247" s="158" t="s">
        <v>21</v>
      </c>
      <c r="U247" s="42" t="s">
        <v>43</v>
      </c>
      <c r="V247" s="34"/>
      <c r="W247" s="159">
        <f>V247*K247</f>
        <v>0</v>
      </c>
      <c r="X247" s="159">
        <v>0</v>
      </c>
      <c r="Y247" s="159">
        <f>X247*K247</f>
        <v>0</v>
      </c>
      <c r="Z247" s="159">
        <v>0.0023</v>
      </c>
      <c r="AA247" s="160">
        <f>Z247*K247</f>
        <v>0.06403199999999999</v>
      </c>
      <c r="AR247" s="16" t="s">
        <v>221</v>
      </c>
      <c r="AT247" s="16" t="s">
        <v>145</v>
      </c>
      <c r="AU247" s="16" t="s">
        <v>96</v>
      </c>
      <c r="AY247" s="16" t="s">
        <v>144</v>
      </c>
      <c r="BE247" s="99">
        <f>IF(U247="základní",N247,0)</f>
        <v>0</v>
      </c>
      <c r="BF247" s="99">
        <f>IF(U247="snížená",N247,0)</f>
        <v>0</v>
      </c>
      <c r="BG247" s="99">
        <f>IF(U247="zákl. přenesená",N247,0)</f>
        <v>0</v>
      </c>
      <c r="BH247" s="99">
        <f>IF(U247="sníž. přenesená",N247,0)</f>
        <v>0</v>
      </c>
      <c r="BI247" s="99">
        <f>IF(U247="nulová",N247,0)</f>
        <v>0</v>
      </c>
      <c r="BJ247" s="16" t="s">
        <v>23</v>
      </c>
      <c r="BK247" s="99">
        <f>ROUND(L247*K247,2)</f>
        <v>0</v>
      </c>
      <c r="BL247" s="16" t="s">
        <v>221</v>
      </c>
      <c r="BM247" s="16" t="s">
        <v>398</v>
      </c>
    </row>
    <row r="248" spans="2:51" s="10" customFormat="1" ht="22.5" customHeight="1">
      <c r="B248" s="161"/>
      <c r="C248" s="162"/>
      <c r="D248" s="162"/>
      <c r="E248" s="163" t="s">
        <v>21</v>
      </c>
      <c r="F248" s="255" t="s">
        <v>399</v>
      </c>
      <c r="G248" s="256"/>
      <c r="H248" s="256"/>
      <c r="I248" s="256"/>
      <c r="J248" s="162"/>
      <c r="K248" s="164">
        <v>15.84</v>
      </c>
      <c r="L248" s="162"/>
      <c r="M248" s="162"/>
      <c r="N248" s="162"/>
      <c r="O248" s="162"/>
      <c r="P248" s="162"/>
      <c r="Q248" s="162"/>
      <c r="R248" s="165"/>
      <c r="T248" s="166"/>
      <c r="U248" s="162"/>
      <c r="V248" s="162"/>
      <c r="W248" s="162"/>
      <c r="X248" s="162"/>
      <c r="Y248" s="162"/>
      <c r="Z248" s="162"/>
      <c r="AA248" s="167"/>
      <c r="AT248" s="168" t="s">
        <v>152</v>
      </c>
      <c r="AU248" s="168" t="s">
        <v>96</v>
      </c>
      <c r="AV248" s="10" t="s">
        <v>96</v>
      </c>
      <c r="AW248" s="10" t="s">
        <v>36</v>
      </c>
      <c r="AX248" s="10" t="s">
        <v>78</v>
      </c>
      <c r="AY248" s="168" t="s">
        <v>144</v>
      </c>
    </row>
    <row r="249" spans="2:51" s="10" customFormat="1" ht="22.5" customHeight="1">
      <c r="B249" s="161"/>
      <c r="C249" s="162"/>
      <c r="D249" s="162"/>
      <c r="E249" s="163" t="s">
        <v>21</v>
      </c>
      <c r="F249" s="259" t="s">
        <v>400</v>
      </c>
      <c r="G249" s="256"/>
      <c r="H249" s="256"/>
      <c r="I249" s="256"/>
      <c r="J249" s="162"/>
      <c r="K249" s="164">
        <v>12</v>
      </c>
      <c r="L249" s="162"/>
      <c r="M249" s="162"/>
      <c r="N249" s="162"/>
      <c r="O249" s="162"/>
      <c r="P249" s="162"/>
      <c r="Q249" s="162"/>
      <c r="R249" s="165"/>
      <c r="T249" s="166"/>
      <c r="U249" s="162"/>
      <c r="V249" s="162"/>
      <c r="W249" s="162"/>
      <c r="X249" s="162"/>
      <c r="Y249" s="162"/>
      <c r="Z249" s="162"/>
      <c r="AA249" s="167"/>
      <c r="AT249" s="168" t="s">
        <v>152</v>
      </c>
      <c r="AU249" s="168" t="s">
        <v>96</v>
      </c>
      <c r="AV249" s="10" t="s">
        <v>96</v>
      </c>
      <c r="AW249" s="10" t="s">
        <v>36</v>
      </c>
      <c r="AX249" s="10" t="s">
        <v>78</v>
      </c>
      <c r="AY249" s="168" t="s">
        <v>144</v>
      </c>
    </row>
    <row r="250" spans="2:51" s="12" customFormat="1" ht="22.5" customHeight="1">
      <c r="B250" s="177"/>
      <c r="C250" s="178"/>
      <c r="D250" s="178"/>
      <c r="E250" s="179" t="s">
        <v>21</v>
      </c>
      <c r="F250" s="261" t="s">
        <v>161</v>
      </c>
      <c r="G250" s="262"/>
      <c r="H250" s="262"/>
      <c r="I250" s="262"/>
      <c r="J250" s="178"/>
      <c r="K250" s="180">
        <v>27.84</v>
      </c>
      <c r="L250" s="178"/>
      <c r="M250" s="178"/>
      <c r="N250" s="178"/>
      <c r="O250" s="178"/>
      <c r="P250" s="178"/>
      <c r="Q250" s="178"/>
      <c r="R250" s="181"/>
      <c r="T250" s="182"/>
      <c r="U250" s="178"/>
      <c r="V250" s="178"/>
      <c r="W250" s="178"/>
      <c r="X250" s="178"/>
      <c r="Y250" s="178"/>
      <c r="Z250" s="178"/>
      <c r="AA250" s="183"/>
      <c r="AT250" s="184" t="s">
        <v>152</v>
      </c>
      <c r="AU250" s="184" t="s">
        <v>96</v>
      </c>
      <c r="AV250" s="12" t="s">
        <v>149</v>
      </c>
      <c r="AW250" s="12" t="s">
        <v>36</v>
      </c>
      <c r="AX250" s="12" t="s">
        <v>23</v>
      </c>
      <c r="AY250" s="184" t="s">
        <v>144</v>
      </c>
    </row>
    <row r="251" spans="2:65" s="1" customFormat="1" ht="31.5" customHeight="1">
      <c r="B251" s="124"/>
      <c r="C251" s="154" t="s">
        <v>401</v>
      </c>
      <c r="D251" s="154" t="s">
        <v>145</v>
      </c>
      <c r="E251" s="155" t="s">
        <v>402</v>
      </c>
      <c r="F251" s="251" t="s">
        <v>403</v>
      </c>
      <c r="G251" s="252"/>
      <c r="H251" s="252"/>
      <c r="I251" s="252"/>
      <c r="J251" s="156" t="s">
        <v>298</v>
      </c>
      <c r="K251" s="157">
        <v>15.84</v>
      </c>
      <c r="L251" s="253">
        <v>0</v>
      </c>
      <c r="M251" s="252"/>
      <c r="N251" s="254">
        <f>ROUND(L251*K251,2)</f>
        <v>0</v>
      </c>
      <c r="O251" s="252"/>
      <c r="P251" s="252"/>
      <c r="Q251" s="252"/>
      <c r="R251" s="126"/>
      <c r="T251" s="158" t="s">
        <v>21</v>
      </c>
      <c r="U251" s="42" t="s">
        <v>43</v>
      </c>
      <c r="V251" s="34"/>
      <c r="W251" s="159">
        <f>V251*K251</f>
        <v>0</v>
      </c>
      <c r="X251" s="159">
        <v>0.00012</v>
      </c>
      <c r="Y251" s="159">
        <f>X251*K251</f>
        <v>0.0019008</v>
      </c>
      <c r="Z251" s="159">
        <v>0</v>
      </c>
      <c r="AA251" s="160">
        <f>Z251*K251</f>
        <v>0</v>
      </c>
      <c r="AR251" s="16" t="s">
        <v>221</v>
      </c>
      <c r="AT251" s="16" t="s">
        <v>145</v>
      </c>
      <c r="AU251" s="16" t="s">
        <v>96</v>
      </c>
      <c r="AY251" s="16" t="s">
        <v>144</v>
      </c>
      <c r="BE251" s="99">
        <f>IF(U251="základní",N251,0)</f>
        <v>0</v>
      </c>
      <c r="BF251" s="99">
        <f>IF(U251="snížená",N251,0)</f>
        <v>0</v>
      </c>
      <c r="BG251" s="99">
        <f>IF(U251="zákl. přenesená",N251,0)</f>
        <v>0</v>
      </c>
      <c r="BH251" s="99">
        <f>IF(U251="sníž. přenesená",N251,0)</f>
        <v>0</v>
      </c>
      <c r="BI251" s="99">
        <f>IF(U251="nulová",N251,0)</f>
        <v>0</v>
      </c>
      <c r="BJ251" s="16" t="s">
        <v>23</v>
      </c>
      <c r="BK251" s="99">
        <f>ROUND(L251*K251,2)</f>
        <v>0</v>
      </c>
      <c r="BL251" s="16" t="s">
        <v>221</v>
      </c>
      <c r="BM251" s="16" t="s">
        <v>404</v>
      </c>
    </row>
    <row r="252" spans="2:51" s="10" customFormat="1" ht="22.5" customHeight="1">
      <c r="B252" s="161"/>
      <c r="C252" s="162"/>
      <c r="D252" s="162"/>
      <c r="E252" s="163" t="s">
        <v>21</v>
      </c>
      <c r="F252" s="255" t="s">
        <v>405</v>
      </c>
      <c r="G252" s="256"/>
      <c r="H252" s="256"/>
      <c r="I252" s="256"/>
      <c r="J252" s="162"/>
      <c r="K252" s="164">
        <v>15.84</v>
      </c>
      <c r="L252" s="162"/>
      <c r="M252" s="162"/>
      <c r="N252" s="162"/>
      <c r="O252" s="162"/>
      <c r="P252" s="162"/>
      <c r="Q252" s="162"/>
      <c r="R252" s="165"/>
      <c r="T252" s="166"/>
      <c r="U252" s="162"/>
      <c r="V252" s="162"/>
      <c r="W252" s="162"/>
      <c r="X252" s="162"/>
      <c r="Y252" s="162"/>
      <c r="Z252" s="162"/>
      <c r="AA252" s="167"/>
      <c r="AT252" s="168" t="s">
        <v>152</v>
      </c>
      <c r="AU252" s="168" t="s">
        <v>96</v>
      </c>
      <c r="AV252" s="10" t="s">
        <v>96</v>
      </c>
      <c r="AW252" s="10" t="s">
        <v>36</v>
      </c>
      <c r="AX252" s="10" t="s">
        <v>23</v>
      </c>
      <c r="AY252" s="168" t="s">
        <v>144</v>
      </c>
    </row>
    <row r="253" spans="2:65" s="1" customFormat="1" ht="31.5" customHeight="1">
      <c r="B253" s="124"/>
      <c r="C253" s="154" t="s">
        <v>406</v>
      </c>
      <c r="D253" s="154" t="s">
        <v>145</v>
      </c>
      <c r="E253" s="155" t="s">
        <v>407</v>
      </c>
      <c r="F253" s="251" t="s">
        <v>408</v>
      </c>
      <c r="G253" s="252"/>
      <c r="H253" s="252"/>
      <c r="I253" s="252"/>
      <c r="J253" s="156" t="s">
        <v>298</v>
      </c>
      <c r="K253" s="157">
        <v>15.84</v>
      </c>
      <c r="L253" s="253">
        <v>0</v>
      </c>
      <c r="M253" s="252"/>
      <c r="N253" s="254">
        <f>ROUND(L253*K253,2)</f>
        <v>0</v>
      </c>
      <c r="O253" s="252"/>
      <c r="P253" s="252"/>
      <c r="Q253" s="252"/>
      <c r="R253" s="126"/>
      <c r="T253" s="158" t="s">
        <v>21</v>
      </c>
      <c r="U253" s="42" t="s">
        <v>43</v>
      </c>
      <c r="V253" s="34"/>
      <c r="W253" s="159">
        <f>V253*K253</f>
        <v>0</v>
      </c>
      <c r="X253" s="159">
        <v>8E-05</v>
      </c>
      <c r="Y253" s="159">
        <f>X253*K253</f>
        <v>0.0012672</v>
      </c>
      <c r="Z253" s="159">
        <v>0</v>
      </c>
      <c r="AA253" s="160">
        <f>Z253*K253</f>
        <v>0</v>
      </c>
      <c r="AR253" s="16" t="s">
        <v>221</v>
      </c>
      <c r="AT253" s="16" t="s">
        <v>145</v>
      </c>
      <c r="AU253" s="16" t="s">
        <v>96</v>
      </c>
      <c r="AY253" s="16" t="s">
        <v>144</v>
      </c>
      <c r="BE253" s="99">
        <f>IF(U253="základní",N253,0)</f>
        <v>0</v>
      </c>
      <c r="BF253" s="99">
        <f>IF(U253="snížená",N253,0)</f>
        <v>0</v>
      </c>
      <c r="BG253" s="99">
        <f>IF(U253="zákl. přenesená",N253,0)</f>
        <v>0</v>
      </c>
      <c r="BH253" s="99">
        <f>IF(U253="sníž. přenesená",N253,0)</f>
        <v>0</v>
      </c>
      <c r="BI253" s="99">
        <f>IF(U253="nulová",N253,0)</f>
        <v>0</v>
      </c>
      <c r="BJ253" s="16" t="s">
        <v>23</v>
      </c>
      <c r="BK253" s="99">
        <f>ROUND(L253*K253,2)</f>
        <v>0</v>
      </c>
      <c r="BL253" s="16" t="s">
        <v>221</v>
      </c>
      <c r="BM253" s="16" t="s">
        <v>409</v>
      </c>
    </row>
    <row r="254" spans="2:51" s="10" customFormat="1" ht="22.5" customHeight="1">
      <c r="B254" s="161"/>
      <c r="C254" s="162"/>
      <c r="D254" s="162"/>
      <c r="E254" s="163" t="s">
        <v>21</v>
      </c>
      <c r="F254" s="255" t="s">
        <v>405</v>
      </c>
      <c r="G254" s="256"/>
      <c r="H254" s="256"/>
      <c r="I254" s="256"/>
      <c r="J254" s="162"/>
      <c r="K254" s="164">
        <v>15.84</v>
      </c>
      <c r="L254" s="162"/>
      <c r="M254" s="162"/>
      <c r="N254" s="162"/>
      <c r="O254" s="162"/>
      <c r="P254" s="162"/>
      <c r="Q254" s="162"/>
      <c r="R254" s="165"/>
      <c r="T254" s="166"/>
      <c r="U254" s="162"/>
      <c r="V254" s="162"/>
      <c r="W254" s="162"/>
      <c r="X254" s="162"/>
      <c r="Y254" s="162"/>
      <c r="Z254" s="162"/>
      <c r="AA254" s="167"/>
      <c r="AT254" s="168" t="s">
        <v>152</v>
      </c>
      <c r="AU254" s="168" t="s">
        <v>96</v>
      </c>
      <c r="AV254" s="10" t="s">
        <v>96</v>
      </c>
      <c r="AW254" s="10" t="s">
        <v>36</v>
      </c>
      <c r="AX254" s="10" t="s">
        <v>23</v>
      </c>
      <c r="AY254" s="168" t="s">
        <v>144</v>
      </c>
    </row>
    <row r="255" spans="2:65" s="1" customFormat="1" ht="22.5" customHeight="1">
      <c r="B255" s="124"/>
      <c r="C255" s="185" t="s">
        <v>410</v>
      </c>
      <c r="D255" s="185" t="s">
        <v>186</v>
      </c>
      <c r="E255" s="186" t="s">
        <v>392</v>
      </c>
      <c r="F255" s="263" t="s">
        <v>393</v>
      </c>
      <c r="G255" s="264"/>
      <c r="H255" s="264"/>
      <c r="I255" s="264"/>
      <c r="J255" s="187" t="s">
        <v>148</v>
      </c>
      <c r="K255" s="188">
        <v>8.712</v>
      </c>
      <c r="L255" s="265">
        <v>0</v>
      </c>
      <c r="M255" s="264"/>
      <c r="N255" s="266">
        <f>ROUND(L255*K255,2)</f>
        <v>0</v>
      </c>
      <c r="O255" s="252"/>
      <c r="P255" s="252"/>
      <c r="Q255" s="252"/>
      <c r="R255" s="126"/>
      <c r="T255" s="158" t="s">
        <v>21</v>
      </c>
      <c r="U255" s="42" t="s">
        <v>43</v>
      </c>
      <c r="V255" s="34"/>
      <c r="W255" s="159">
        <f>V255*K255</f>
        <v>0</v>
      </c>
      <c r="X255" s="159">
        <v>0.00287</v>
      </c>
      <c r="Y255" s="159">
        <f>X255*K255</f>
        <v>0.025003440000000002</v>
      </c>
      <c r="Z255" s="159">
        <v>0</v>
      </c>
      <c r="AA255" s="160">
        <f>Z255*K255</f>
        <v>0</v>
      </c>
      <c r="AR255" s="16" t="s">
        <v>245</v>
      </c>
      <c r="AT255" s="16" t="s">
        <v>186</v>
      </c>
      <c r="AU255" s="16" t="s">
        <v>96</v>
      </c>
      <c r="AY255" s="16" t="s">
        <v>144</v>
      </c>
      <c r="BE255" s="99">
        <f>IF(U255="základní",N255,0)</f>
        <v>0</v>
      </c>
      <c r="BF255" s="99">
        <f>IF(U255="snížená",N255,0)</f>
        <v>0</v>
      </c>
      <c r="BG255" s="99">
        <f>IF(U255="zákl. přenesená",N255,0)</f>
        <v>0</v>
      </c>
      <c r="BH255" s="99">
        <f>IF(U255="sníž. přenesená",N255,0)</f>
        <v>0</v>
      </c>
      <c r="BI255" s="99">
        <f>IF(U255="nulová",N255,0)</f>
        <v>0</v>
      </c>
      <c r="BJ255" s="16" t="s">
        <v>23</v>
      </c>
      <c r="BK255" s="99">
        <f>ROUND(L255*K255,2)</f>
        <v>0</v>
      </c>
      <c r="BL255" s="16" t="s">
        <v>221</v>
      </c>
      <c r="BM255" s="16" t="s">
        <v>411</v>
      </c>
    </row>
    <row r="256" spans="2:51" s="11" customFormat="1" ht="22.5" customHeight="1">
      <c r="B256" s="169"/>
      <c r="C256" s="170"/>
      <c r="D256" s="170"/>
      <c r="E256" s="171" t="s">
        <v>21</v>
      </c>
      <c r="F256" s="257" t="s">
        <v>412</v>
      </c>
      <c r="G256" s="258"/>
      <c r="H256" s="258"/>
      <c r="I256" s="258"/>
      <c r="J256" s="170"/>
      <c r="K256" s="172" t="s">
        <v>21</v>
      </c>
      <c r="L256" s="170"/>
      <c r="M256" s="170"/>
      <c r="N256" s="170"/>
      <c r="O256" s="170"/>
      <c r="P256" s="170"/>
      <c r="Q256" s="170"/>
      <c r="R256" s="173"/>
      <c r="T256" s="174"/>
      <c r="U256" s="170"/>
      <c r="V256" s="170"/>
      <c r="W256" s="170"/>
      <c r="X256" s="170"/>
      <c r="Y256" s="170"/>
      <c r="Z256" s="170"/>
      <c r="AA256" s="175"/>
      <c r="AT256" s="176" t="s">
        <v>152</v>
      </c>
      <c r="AU256" s="176" t="s">
        <v>96</v>
      </c>
      <c r="AV256" s="11" t="s">
        <v>23</v>
      </c>
      <c r="AW256" s="11" t="s">
        <v>36</v>
      </c>
      <c r="AX256" s="11" t="s">
        <v>78</v>
      </c>
      <c r="AY256" s="176" t="s">
        <v>144</v>
      </c>
    </row>
    <row r="257" spans="2:51" s="10" customFormat="1" ht="22.5" customHeight="1">
      <c r="B257" s="161"/>
      <c r="C257" s="162"/>
      <c r="D257" s="162"/>
      <c r="E257" s="163" t="s">
        <v>21</v>
      </c>
      <c r="F257" s="259" t="s">
        <v>413</v>
      </c>
      <c r="G257" s="256"/>
      <c r="H257" s="256"/>
      <c r="I257" s="256"/>
      <c r="J257" s="162"/>
      <c r="K257" s="164">
        <v>7.92</v>
      </c>
      <c r="L257" s="162"/>
      <c r="M257" s="162"/>
      <c r="N257" s="162"/>
      <c r="O257" s="162"/>
      <c r="P257" s="162"/>
      <c r="Q257" s="162"/>
      <c r="R257" s="165"/>
      <c r="T257" s="166"/>
      <c r="U257" s="162"/>
      <c r="V257" s="162"/>
      <c r="W257" s="162"/>
      <c r="X257" s="162"/>
      <c r="Y257" s="162"/>
      <c r="Z257" s="162"/>
      <c r="AA257" s="167"/>
      <c r="AT257" s="168" t="s">
        <v>152</v>
      </c>
      <c r="AU257" s="168" t="s">
        <v>96</v>
      </c>
      <c r="AV257" s="10" t="s">
        <v>96</v>
      </c>
      <c r="AW257" s="10" t="s">
        <v>36</v>
      </c>
      <c r="AX257" s="10" t="s">
        <v>23</v>
      </c>
      <c r="AY257" s="168" t="s">
        <v>144</v>
      </c>
    </row>
    <row r="258" spans="2:65" s="1" customFormat="1" ht="22.5" customHeight="1">
      <c r="B258" s="124"/>
      <c r="C258" s="185" t="s">
        <v>414</v>
      </c>
      <c r="D258" s="185" t="s">
        <v>186</v>
      </c>
      <c r="E258" s="186" t="s">
        <v>415</v>
      </c>
      <c r="F258" s="263" t="s">
        <v>416</v>
      </c>
      <c r="G258" s="264"/>
      <c r="H258" s="264"/>
      <c r="I258" s="264"/>
      <c r="J258" s="187" t="s">
        <v>298</v>
      </c>
      <c r="K258" s="188">
        <v>15.84</v>
      </c>
      <c r="L258" s="265">
        <v>0</v>
      </c>
      <c r="M258" s="264"/>
      <c r="N258" s="266">
        <f>ROUND(L258*K258,2)</f>
        <v>0</v>
      </c>
      <c r="O258" s="252"/>
      <c r="P258" s="252"/>
      <c r="Q258" s="252"/>
      <c r="R258" s="126"/>
      <c r="T258" s="158" t="s">
        <v>21</v>
      </c>
      <c r="U258" s="42" t="s">
        <v>43</v>
      </c>
      <c r="V258" s="34"/>
      <c r="W258" s="159">
        <f>V258*K258</f>
        <v>0</v>
      </c>
      <c r="X258" s="159">
        <v>0.00025</v>
      </c>
      <c r="Y258" s="159">
        <f>X258*K258</f>
        <v>0.00396</v>
      </c>
      <c r="Z258" s="159">
        <v>0</v>
      </c>
      <c r="AA258" s="160">
        <f>Z258*K258</f>
        <v>0</v>
      </c>
      <c r="AR258" s="16" t="s">
        <v>245</v>
      </c>
      <c r="AT258" s="16" t="s">
        <v>186</v>
      </c>
      <c r="AU258" s="16" t="s">
        <v>96</v>
      </c>
      <c r="AY258" s="16" t="s">
        <v>144</v>
      </c>
      <c r="BE258" s="99">
        <f>IF(U258="základní",N258,0)</f>
        <v>0</v>
      </c>
      <c r="BF258" s="99">
        <f>IF(U258="snížená",N258,0)</f>
        <v>0</v>
      </c>
      <c r="BG258" s="99">
        <f>IF(U258="zákl. přenesená",N258,0)</f>
        <v>0</v>
      </c>
      <c r="BH258" s="99">
        <f>IF(U258="sníž. přenesená",N258,0)</f>
        <v>0</v>
      </c>
      <c r="BI258" s="99">
        <f>IF(U258="nulová",N258,0)</f>
        <v>0</v>
      </c>
      <c r="BJ258" s="16" t="s">
        <v>23</v>
      </c>
      <c r="BK258" s="99">
        <f>ROUND(L258*K258,2)</f>
        <v>0</v>
      </c>
      <c r="BL258" s="16" t="s">
        <v>221</v>
      </c>
      <c r="BM258" s="16" t="s">
        <v>417</v>
      </c>
    </row>
    <row r="259" spans="2:51" s="10" customFormat="1" ht="22.5" customHeight="1">
      <c r="B259" s="161"/>
      <c r="C259" s="162"/>
      <c r="D259" s="162"/>
      <c r="E259" s="163" t="s">
        <v>21</v>
      </c>
      <c r="F259" s="255" t="s">
        <v>405</v>
      </c>
      <c r="G259" s="256"/>
      <c r="H259" s="256"/>
      <c r="I259" s="256"/>
      <c r="J259" s="162"/>
      <c r="K259" s="164">
        <v>15.84</v>
      </c>
      <c r="L259" s="162"/>
      <c r="M259" s="162"/>
      <c r="N259" s="162"/>
      <c r="O259" s="162"/>
      <c r="P259" s="162"/>
      <c r="Q259" s="162"/>
      <c r="R259" s="165"/>
      <c r="T259" s="166"/>
      <c r="U259" s="162"/>
      <c r="V259" s="162"/>
      <c r="W259" s="162"/>
      <c r="X259" s="162"/>
      <c r="Y259" s="162"/>
      <c r="Z259" s="162"/>
      <c r="AA259" s="167"/>
      <c r="AT259" s="168" t="s">
        <v>152</v>
      </c>
      <c r="AU259" s="168" t="s">
        <v>96</v>
      </c>
      <c r="AV259" s="10" t="s">
        <v>96</v>
      </c>
      <c r="AW259" s="10" t="s">
        <v>36</v>
      </c>
      <c r="AX259" s="10" t="s">
        <v>23</v>
      </c>
      <c r="AY259" s="168" t="s">
        <v>144</v>
      </c>
    </row>
    <row r="260" spans="2:65" s="1" customFormat="1" ht="22.5" customHeight="1">
      <c r="B260" s="124"/>
      <c r="C260" s="154" t="s">
        <v>418</v>
      </c>
      <c r="D260" s="154" t="s">
        <v>145</v>
      </c>
      <c r="E260" s="155" t="s">
        <v>419</v>
      </c>
      <c r="F260" s="251" t="s">
        <v>420</v>
      </c>
      <c r="G260" s="252"/>
      <c r="H260" s="252"/>
      <c r="I260" s="252"/>
      <c r="J260" s="156" t="s">
        <v>298</v>
      </c>
      <c r="K260" s="157">
        <v>28.5</v>
      </c>
      <c r="L260" s="253">
        <v>0</v>
      </c>
      <c r="M260" s="252"/>
      <c r="N260" s="254">
        <f>ROUND(L260*K260,2)</f>
        <v>0</v>
      </c>
      <c r="O260" s="252"/>
      <c r="P260" s="252"/>
      <c r="Q260" s="252"/>
      <c r="R260" s="126"/>
      <c r="T260" s="158" t="s">
        <v>21</v>
      </c>
      <c r="U260" s="42" t="s">
        <v>43</v>
      </c>
      <c r="V260" s="34"/>
      <c r="W260" s="159">
        <f>V260*K260</f>
        <v>0</v>
      </c>
      <c r="X260" s="159">
        <v>2E-05</v>
      </c>
      <c r="Y260" s="159">
        <f>X260*K260</f>
        <v>0.0005700000000000001</v>
      </c>
      <c r="Z260" s="159">
        <v>0</v>
      </c>
      <c r="AA260" s="160">
        <f>Z260*K260</f>
        <v>0</v>
      </c>
      <c r="AR260" s="16" t="s">
        <v>221</v>
      </c>
      <c r="AT260" s="16" t="s">
        <v>145</v>
      </c>
      <c r="AU260" s="16" t="s">
        <v>96</v>
      </c>
      <c r="AY260" s="16" t="s">
        <v>144</v>
      </c>
      <c r="BE260" s="99">
        <f>IF(U260="základní",N260,0)</f>
        <v>0</v>
      </c>
      <c r="BF260" s="99">
        <f>IF(U260="snížená",N260,0)</f>
        <v>0</v>
      </c>
      <c r="BG260" s="99">
        <f>IF(U260="zákl. přenesená",N260,0)</f>
        <v>0</v>
      </c>
      <c r="BH260" s="99">
        <f>IF(U260="sníž. přenesená",N260,0)</f>
        <v>0</v>
      </c>
      <c r="BI260" s="99">
        <f>IF(U260="nulová",N260,0)</f>
        <v>0</v>
      </c>
      <c r="BJ260" s="16" t="s">
        <v>23</v>
      </c>
      <c r="BK260" s="99">
        <f>ROUND(L260*K260,2)</f>
        <v>0</v>
      </c>
      <c r="BL260" s="16" t="s">
        <v>221</v>
      </c>
      <c r="BM260" s="16" t="s">
        <v>421</v>
      </c>
    </row>
    <row r="261" spans="2:51" s="10" customFormat="1" ht="22.5" customHeight="1">
      <c r="B261" s="161"/>
      <c r="C261" s="162"/>
      <c r="D261" s="162"/>
      <c r="E261" s="163" t="s">
        <v>21</v>
      </c>
      <c r="F261" s="255" t="s">
        <v>422</v>
      </c>
      <c r="G261" s="256"/>
      <c r="H261" s="256"/>
      <c r="I261" s="256"/>
      <c r="J261" s="162"/>
      <c r="K261" s="164">
        <v>28.5</v>
      </c>
      <c r="L261" s="162"/>
      <c r="M261" s="162"/>
      <c r="N261" s="162"/>
      <c r="O261" s="162"/>
      <c r="P261" s="162"/>
      <c r="Q261" s="162"/>
      <c r="R261" s="165"/>
      <c r="T261" s="166"/>
      <c r="U261" s="162"/>
      <c r="V261" s="162"/>
      <c r="W261" s="162"/>
      <c r="X261" s="162"/>
      <c r="Y261" s="162"/>
      <c r="Z261" s="162"/>
      <c r="AA261" s="167"/>
      <c r="AT261" s="168" t="s">
        <v>152</v>
      </c>
      <c r="AU261" s="168" t="s">
        <v>96</v>
      </c>
      <c r="AV261" s="10" t="s">
        <v>96</v>
      </c>
      <c r="AW261" s="10" t="s">
        <v>36</v>
      </c>
      <c r="AX261" s="10" t="s">
        <v>23</v>
      </c>
      <c r="AY261" s="168" t="s">
        <v>144</v>
      </c>
    </row>
    <row r="262" spans="2:65" s="1" customFormat="1" ht="22.5" customHeight="1">
      <c r="B262" s="124"/>
      <c r="C262" s="185" t="s">
        <v>423</v>
      </c>
      <c r="D262" s="185" t="s">
        <v>186</v>
      </c>
      <c r="E262" s="186" t="s">
        <v>424</v>
      </c>
      <c r="F262" s="263" t="s">
        <v>425</v>
      </c>
      <c r="G262" s="264"/>
      <c r="H262" s="264"/>
      <c r="I262" s="264"/>
      <c r="J262" s="187" t="s">
        <v>298</v>
      </c>
      <c r="K262" s="188">
        <v>31.35</v>
      </c>
      <c r="L262" s="265">
        <v>0</v>
      </c>
      <c r="M262" s="264"/>
      <c r="N262" s="266">
        <f>ROUND(L262*K262,2)</f>
        <v>0</v>
      </c>
      <c r="O262" s="252"/>
      <c r="P262" s="252"/>
      <c r="Q262" s="252"/>
      <c r="R262" s="126"/>
      <c r="T262" s="158" t="s">
        <v>21</v>
      </c>
      <c r="U262" s="42" t="s">
        <v>43</v>
      </c>
      <c r="V262" s="34"/>
      <c r="W262" s="159">
        <f>V262*K262</f>
        <v>0</v>
      </c>
      <c r="X262" s="159">
        <v>0.00035</v>
      </c>
      <c r="Y262" s="159">
        <f>X262*K262</f>
        <v>0.0109725</v>
      </c>
      <c r="Z262" s="159">
        <v>0</v>
      </c>
      <c r="AA262" s="160">
        <f>Z262*K262</f>
        <v>0</v>
      </c>
      <c r="AR262" s="16" t="s">
        <v>245</v>
      </c>
      <c r="AT262" s="16" t="s">
        <v>186</v>
      </c>
      <c r="AU262" s="16" t="s">
        <v>96</v>
      </c>
      <c r="AY262" s="16" t="s">
        <v>144</v>
      </c>
      <c r="BE262" s="99">
        <f>IF(U262="základní",N262,0)</f>
        <v>0</v>
      </c>
      <c r="BF262" s="99">
        <f>IF(U262="snížená",N262,0)</f>
        <v>0</v>
      </c>
      <c r="BG262" s="99">
        <f>IF(U262="zákl. přenesená",N262,0)</f>
        <v>0</v>
      </c>
      <c r="BH262" s="99">
        <f>IF(U262="sníž. přenesená",N262,0)</f>
        <v>0</v>
      </c>
      <c r="BI262" s="99">
        <f>IF(U262="nulová",N262,0)</f>
        <v>0</v>
      </c>
      <c r="BJ262" s="16" t="s">
        <v>23</v>
      </c>
      <c r="BK262" s="99">
        <f>ROUND(L262*K262,2)</f>
        <v>0</v>
      </c>
      <c r="BL262" s="16" t="s">
        <v>221</v>
      </c>
      <c r="BM262" s="16" t="s">
        <v>426</v>
      </c>
    </row>
    <row r="263" spans="2:65" s="1" customFormat="1" ht="22.5" customHeight="1">
      <c r="B263" s="124"/>
      <c r="C263" s="154" t="s">
        <v>427</v>
      </c>
      <c r="D263" s="154" t="s">
        <v>145</v>
      </c>
      <c r="E263" s="155" t="s">
        <v>428</v>
      </c>
      <c r="F263" s="251" t="s">
        <v>429</v>
      </c>
      <c r="G263" s="252"/>
      <c r="H263" s="252"/>
      <c r="I263" s="252"/>
      <c r="J263" s="156" t="s">
        <v>148</v>
      </c>
      <c r="K263" s="157">
        <v>39.56</v>
      </c>
      <c r="L263" s="253">
        <v>0</v>
      </c>
      <c r="M263" s="252"/>
      <c r="N263" s="254">
        <f>ROUND(L263*K263,2)</f>
        <v>0</v>
      </c>
      <c r="O263" s="252"/>
      <c r="P263" s="252"/>
      <c r="Q263" s="252"/>
      <c r="R263" s="126"/>
      <c r="T263" s="158" t="s">
        <v>21</v>
      </c>
      <c r="U263" s="42" t="s">
        <v>43</v>
      </c>
      <c r="V263" s="34"/>
      <c r="W263" s="159">
        <f>V263*K263</f>
        <v>0</v>
      </c>
      <c r="X263" s="159">
        <v>0</v>
      </c>
      <c r="Y263" s="159">
        <f>X263*K263</f>
        <v>0</v>
      </c>
      <c r="Z263" s="159">
        <v>0</v>
      </c>
      <c r="AA263" s="160">
        <f>Z263*K263</f>
        <v>0</v>
      </c>
      <c r="AR263" s="16" t="s">
        <v>221</v>
      </c>
      <c r="AT263" s="16" t="s">
        <v>145</v>
      </c>
      <c r="AU263" s="16" t="s">
        <v>96</v>
      </c>
      <c r="AY263" s="16" t="s">
        <v>144</v>
      </c>
      <c r="BE263" s="99">
        <f>IF(U263="základní",N263,0)</f>
        <v>0</v>
      </c>
      <c r="BF263" s="99">
        <f>IF(U263="snížená",N263,0)</f>
        <v>0</v>
      </c>
      <c r="BG263" s="99">
        <f>IF(U263="zákl. přenesená",N263,0)</f>
        <v>0</v>
      </c>
      <c r="BH263" s="99">
        <f>IF(U263="sníž. přenesená",N263,0)</f>
        <v>0</v>
      </c>
      <c r="BI263" s="99">
        <f>IF(U263="nulová",N263,0)</f>
        <v>0</v>
      </c>
      <c r="BJ263" s="16" t="s">
        <v>23</v>
      </c>
      <c r="BK263" s="99">
        <f>ROUND(L263*K263,2)</f>
        <v>0</v>
      </c>
      <c r="BL263" s="16" t="s">
        <v>221</v>
      </c>
      <c r="BM263" s="16" t="s">
        <v>430</v>
      </c>
    </row>
    <row r="264" spans="2:65" s="1" customFormat="1" ht="31.5" customHeight="1">
      <c r="B264" s="124"/>
      <c r="C264" s="154" t="s">
        <v>431</v>
      </c>
      <c r="D264" s="154" t="s">
        <v>145</v>
      </c>
      <c r="E264" s="155" t="s">
        <v>432</v>
      </c>
      <c r="F264" s="251" t="s">
        <v>433</v>
      </c>
      <c r="G264" s="252"/>
      <c r="H264" s="252"/>
      <c r="I264" s="252"/>
      <c r="J264" s="156" t="s">
        <v>298</v>
      </c>
      <c r="K264" s="157">
        <v>27.84</v>
      </c>
      <c r="L264" s="253">
        <v>0</v>
      </c>
      <c r="M264" s="252"/>
      <c r="N264" s="254">
        <f>ROUND(L264*K264,2)</f>
        <v>0</v>
      </c>
      <c r="O264" s="252"/>
      <c r="P264" s="252"/>
      <c r="Q264" s="252"/>
      <c r="R264" s="126"/>
      <c r="T264" s="158" t="s">
        <v>21</v>
      </c>
      <c r="U264" s="42" t="s">
        <v>43</v>
      </c>
      <c r="V264" s="34"/>
      <c r="W264" s="159">
        <f>V264*K264</f>
        <v>0</v>
      </c>
      <c r="X264" s="159">
        <v>0</v>
      </c>
      <c r="Y264" s="159">
        <f>X264*K264</f>
        <v>0</v>
      </c>
      <c r="Z264" s="159">
        <v>0</v>
      </c>
      <c r="AA264" s="160">
        <f>Z264*K264</f>
        <v>0</v>
      </c>
      <c r="AR264" s="16" t="s">
        <v>221</v>
      </c>
      <c r="AT264" s="16" t="s">
        <v>145</v>
      </c>
      <c r="AU264" s="16" t="s">
        <v>96</v>
      </c>
      <c r="AY264" s="16" t="s">
        <v>144</v>
      </c>
      <c r="BE264" s="99">
        <f>IF(U264="základní",N264,0)</f>
        <v>0</v>
      </c>
      <c r="BF264" s="99">
        <f>IF(U264="snížená",N264,0)</f>
        <v>0</v>
      </c>
      <c r="BG264" s="99">
        <f>IF(U264="zákl. přenesená",N264,0)</f>
        <v>0</v>
      </c>
      <c r="BH264" s="99">
        <f>IF(U264="sníž. přenesená",N264,0)</f>
        <v>0</v>
      </c>
      <c r="BI264" s="99">
        <f>IF(U264="nulová",N264,0)</f>
        <v>0</v>
      </c>
      <c r="BJ264" s="16" t="s">
        <v>23</v>
      </c>
      <c r="BK264" s="99">
        <f>ROUND(L264*K264,2)</f>
        <v>0</v>
      </c>
      <c r="BL264" s="16" t="s">
        <v>221</v>
      </c>
      <c r="BM264" s="16" t="s">
        <v>434</v>
      </c>
    </row>
    <row r="265" spans="2:65" s="1" customFormat="1" ht="31.5" customHeight="1">
      <c r="B265" s="124"/>
      <c r="C265" s="154" t="s">
        <v>435</v>
      </c>
      <c r="D265" s="154" t="s">
        <v>145</v>
      </c>
      <c r="E265" s="155" t="s">
        <v>436</v>
      </c>
      <c r="F265" s="251" t="s">
        <v>437</v>
      </c>
      <c r="G265" s="252"/>
      <c r="H265" s="252"/>
      <c r="I265" s="252"/>
      <c r="J265" s="156" t="s">
        <v>271</v>
      </c>
      <c r="K265" s="189">
        <v>0</v>
      </c>
      <c r="L265" s="253">
        <v>0</v>
      </c>
      <c r="M265" s="252"/>
      <c r="N265" s="254">
        <f>ROUND(L265*K265,2)</f>
        <v>0</v>
      </c>
      <c r="O265" s="252"/>
      <c r="P265" s="252"/>
      <c r="Q265" s="252"/>
      <c r="R265" s="126"/>
      <c r="T265" s="158" t="s">
        <v>21</v>
      </c>
      <c r="U265" s="42" t="s">
        <v>43</v>
      </c>
      <c r="V265" s="34"/>
      <c r="W265" s="159">
        <f>V265*K265</f>
        <v>0</v>
      </c>
      <c r="X265" s="159">
        <v>0</v>
      </c>
      <c r="Y265" s="159">
        <f>X265*K265</f>
        <v>0</v>
      </c>
      <c r="Z265" s="159">
        <v>0</v>
      </c>
      <c r="AA265" s="160">
        <f>Z265*K265</f>
        <v>0</v>
      </c>
      <c r="AR265" s="16" t="s">
        <v>221</v>
      </c>
      <c r="AT265" s="16" t="s">
        <v>145</v>
      </c>
      <c r="AU265" s="16" t="s">
        <v>96</v>
      </c>
      <c r="AY265" s="16" t="s">
        <v>144</v>
      </c>
      <c r="BE265" s="99">
        <f>IF(U265="základní",N265,0)</f>
        <v>0</v>
      </c>
      <c r="BF265" s="99">
        <f>IF(U265="snížená",N265,0)</f>
        <v>0</v>
      </c>
      <c r="BG265" s="99">
        <f>IF(U265="zákl. přenesená",N265,0)</f>
        <v>0</v>
      </c>
      <c r="BH265" s="99">
        <f>IF(U265="sníž. přenesená",N265,0)</f>
        <v>0</v>
      </c>
      <c r="BI265" s="99">
        <f>IF(U265="nulová",N265,0)</f>
        <v>0</v>
      </c>
      <c r="BJ265" s="16" t="s">
        <v>23</v>
      </c>
      <c r="BK265" s="99">
        <f>ROUND(L265*K265,2)</f>
        <v>0</v>
      </c>
      <c r="BL265" s="16" t="s">
        <v>221</v>
      </c>
      <c r="BM265" s="16" t="s">
        <v>438</v>
      </c>
    </row>
    <row r="266" spans="2:63" s="9" customFormat="1" ht="29.25" customHeight="1">
      <c r="B266" s="143"/>
      <c r="C266" s="144"/>
      <c r="D266" s="153" t="s">
        <v>119</v>
      </c>
      <c r="E266" s="153"/>
      <c r="F266" s="153"/>
      <c r="G266" s="153"/>
      <c r="H266" s="153"/>
      <c r="I266" s="153"/>
      <c r="J266" s="153"/>
      <c r="K266" s="153"/>
      <c r="L266" s="153"/>
      <c r="M266" s="153"/>
      <c r="N266" s="272">
        <f>BK266</f>
        <v>0</v>
      </c>
      <c r="O266" s="273"/>
      <c r="P266" s="273"/>
      <c r="Q266" s="273"/>
      <c r="R266" s="146"/>
      <c r="T266" s="147"/>
      <c r="U266" s="144"/>
      <c r="V266" s="144"/>
      <c r="W266" s="148">
        <f>SUM(W267:W269)</f>
        <v>0</v>
      </c>
      <c r="X266" s="144"/>
      <c r="Y266" s="148">
        <f>SUM(Y267:Y269)</f>
        <v>0.008414000000000001</v>
      </c>
      <c r="Z266" s="144"/>
      <c r="AA266" s="149">
        <f>SUM(AA267:AA269)</f>
        <v>0</v>
      </c>
      <c r="AR266" s="150" t="s">
        <v>96</v>
      </c>
      <c r="AT266" s="151" t="s">
        <v>77</v>
      </c>
      <c r="AU266" s="151" t="s">
        <v>23</v>
      </c>
      <c r="AY266" s="150" t="s">
        <v>144</v>
      </c>
      <c r="BK266" s="152">
        <f>SUM(BK267:BK269)</f>
        <v>0</v>
      </c>
    </row>
    <row r="267" spans="2:65" s="1" customFormat="1" ht="31.5" customHeight="1">
      <c r="B267" s="124"/>
      <c r="C267" s="154" t="s">
        <v>439</v>
      </c>
      <c r="D267" s="154" t="s">
        <v>145</v>
      </c>
      <c r="E267" s="155" t="s">
        <v>440</v>
      </c>
      <c r="F267" s="251" t="s">
        <v>441</v>
      </c>
      <c r="G267" s="252"/>
      <c r="H267" s="252"/>
      <c r="I267" s="252"/>
      <c r="J267" s="156" t="s">
        <v>148</v>
      </c>
      <c r="K267" s="157">
        <v>30.05</v>
      </c>
      <c r="L267" s="253">
        <v>0</v>
      </c>
      <c r="M267" s="252"/>
      <c r="N267" s="254">
        <f>ROUND(L267*K267,2)</f>
        <v>0</v>
      </c>
      <c r="O267" s="252"/>
      <c r="P267" s="252"/>
      <c r="Q267" s="252"/>
      <c r="R267" s="126"/>
      <c r="T267" s="158" t="s">
        <v>21</v>
      </c>
      <c r="U267" s="42" t="s">
        <v>43</v>
      </c>
      <c r="V267" s="34"/>
      <c r="W267" s="159">
        <f>V267*K267</f>
        <v>0</v>
      </c>
      <c r="X267" s="159">
        <v>2E-05</v>
      </c>
      <c r="Y267" s="159">
        <f>X267*K267</f>
        <v>0.0006010000000000001</v>
      </c>
      <c r="Z267" s="159">
        <v>0</v>
      </c>
      <c r="AA267" s="160">
        <f>Z267*K267</f>
        <v>0</v>
      </c>
      <c r="AR267" s="16" t="s">
        <v>221</v>
      </c>
      <c r="AT267" s="16" t="s">
        <v>145</v>
      </c>
      <c r="AU267" s="16" t="s">
        <v>96</v>
      </c>
      <c r="AY267" s="16" t="s">
        <v>144</v>
      </c>
      <c r="BE267" s="99">
        <f>IF(U267="základní",N267,0)</f>
        <v>0</v>
      </c>
      <c r="BF267" s="99">
        <f>IF(U267="snížená",N267,0)</f>
        <v>0</v>
      </c>
      <c r="BG267" s="99">
        <f>IF(U267="zákl. přenesená",N267,0)</f>
        <v>0</v>
      </c>
      <c r="BH267" s="99">
        <f>IF(U267="sníž. přenesená",N267,0)</f>
        <v>0</v>
      </c>
      <c r="BI267" s="99">
        <f>IF(U267="nulová",N267,0)</f>
        <v>0</v>
      </c>
      <c r="BJ267" s="16" t="s">
        <v>23</v>
      </c>
      <c r="BK267" s="99">
        <f>ROUND(L267*K267,2)</f>
        <v>0</v>
      </c>
      <c r="BL267" s="16" t="s">
        <v>221</v>
      </c>
      <c r="BM267" s="16" t="s">
        <v>442</v>
      </c>
    </row>
    <row r="268" spans="2:65" s="1" customFormat="1" ht="31.5" customHeight="1">
      <c r="B268" s="124"/>
      <c r="C268" s="154" t="s">
        <v>443</v>
      </c>
      <c r="D268" s="154" t="s">
        <v>145</v>
      </c>
      <c r="E268" s="155" t="s">
        <v>444</v>
      </c>
      <c r="F268" s="251" t="s">
        <v>445</v>
      </c>
      <c r="G268" s="252"/>
      <c r="H268" s="252"/>
      <c r="I268" s="252"/>
      <c r="J268" s="156" t="s">
        <v>148</v>
      </c>
      <c r="K268" s="157">
        <v>30.05</v>
      </c>
      <c r="L268" s="253">
        <v>0</v>
      </c>
      <c r="M268" s="252"/>
      <c r="N268" s="254">
        <f>ROUND(L268*K268,2)</f>
        <v>0</v>
      </c>
      <c r="O268" s="252"/>
      <c r="P268" s="252"/>
      <c r="Q268" s="252"/>
      <c r="R268" s="126"/>
      <c r="T268" s="158" t="s">
        <v>21</v>
      </c>
      <c r="U268" s="42" t="s">
        <v>43</v>
      </c>
      <c r="V268" s="34"/>
      <c r="W268" s="159">
        <f>V268*K268</f>
        <v>0</v>
      </c>
      <c r="X268" s="159">
        <v>2E-05</v>
      </c>
      <c r="Y268" s="159">
        <f>X268*K268</f>
        <v>0.0006010000000000001</v>
      </c>
      <c r="Z268" s="159">
        <v>0</v>
      </c>
      <c r="AA268" s="160">
        <f>Z268*K268</f>
        <v>0</v>
      </c>
      <c r="AR268" s="16" t="s">
        <v>221</v>
      </c>
      <c r="AT268" s="16" t="s">
        <v>145</v>
      </c>
      <c r="AU268" s="16" t="s">
        <v>96</v>
      </c>
      <c r="AY268" s="16" t="s">
        <v>144</v>
      </c>
      <c r="BE268" s="99">
        <f>IF(U268="základní",N268,0)</f>
        <v>0</v>
      </c>
      <c r="BF268" s="99">
        <f>IF(U268="snížená",N268,0)</f>
        <v>0</v>
      </c>
      <c r="BG268" s="99">
        <f>IF(U268="zákl. přenesená",N268,0)</f>
        <v>0</v>
      </c>
      <c r="BH268" s="99">
        <f>IF(U268="sníž. přenesená",N268,0)</f>
        <v>0</v>
      </c>
      <c r="BI268" s="99">
        <f>IF(U268="nulová",N268,0)</f>
        <v>0</v>
      </c>
      <c r="BJ268" s="16" t="s">
        <v>23</v>
      </c>
      <c r="BK268" s="99">
        <f>ROUND(L268*K268,2)</f>
        <v>0</v>
      </c>
      <c r="BL268" s="16" t="s">
        <v>221</v>
      </c>
      <c r="BM268" s="16" t="s">
        <v>446</v>
      </c>
    </row>
    <row r="269" spans="2:65" s="1" customFormat="1" ht="31.5" customHeight="1">
      <c r="B269" s="124"/>
      <c r="C269" s="154" t="s">
        <v>447</v>
      </c>
      <c r="D269" s="154" t="s">
        <v>145</v>
      </c>
      <c r="E269" s="155" t="s">
        <v>448</v>
      </c>
      <c r="F269" s="251" t="s">
        <v>449</v>
      </c>
      <c r="G269" s="252"/>
      <c r="H269" s="252"/>
      <c r="I269" s="252"/>
      <c r="J269" s="156" t="s">
        <v>148</v>
      </c>
      <c r="K269" s="157">
        <v>30.05</v>
      </c>
      <c r="L269" s="253">
        <v>0</v>
      </c>
      <c r="M269" s="252"/>
      <c r="N269" s="254">
        <f>ROUND(L269*K269,2)</f>
        <v>0</v>
      </c>
      <c r="O269" s="252"/>
      <c r="P269" s="252"/>
      <c r="Q269" s="252"/>
      <c r="R269" s="126"/>
      <c r="T269" s="158" t="s">
        <v>21</v>
      </c>
      <c r="U269" s="42" t="s">
        <v>43</v>
      </c>
      <c r="V269" s="34"/>
      <c r="W269" s="159">
        <f>V269*K269</f>
        <v>0</v>
      </c>
      <c r="X269" s="159">
        <v>0.00024</v>
      </c>
      <c r="Y269" s="159">
        <f>X269*K269</f>
        <v>0.0072120000000000005</v>
      </c>
      <c r="Z269" s="159">
        <v>0</v>
      </c>
      <c r="AA269" s="160">
        <f>Z269*K269</f>
        <v>0</v>
      </c>
      <c r="AR269" s="16" t="s">
        <v>221</v>
      </c>
      <c r="AT269" s="16" t="s">
        <v>145</v>
      </c>
      <c r="AU269" s="16" t="s">
        <v>96</v>
      </c>
      <c r="AY269" s="16" t="s">
        <v>144</v>
      </c>
      <c r="BE269" s="99">
        <f>IF(U269="základní",N269,0)</f>
        <v>0</v>
      </c>
      <c r="BF269" s="99">
        <f>IF(U269="snížená",N269,0)</f>
        <v>0</v>
      </c>
      <c r="BG269" s="99">
        <f>IF(U269="zákl. přenesená",N269,0)</f>
        <v>0</v>
      </c>
      <c r="BH269" s="99">
        <f>IF(U269="sníž. přenesená",N269,0)</f>
        <v>0</v>
      </c>
      <c r="BI269" s="99">
        <f>IF(U269="nulová",N269,0)</f>
        <v>0</v>
      </c>
      <c r="BJ269" s="16" t="s">
        <v>23</v>
      </c>
      <c r="BK269" s="99">
        <f>ROUND(L269*K269,2)</f>
        <v>0</v>
      </c>
      <c r="BL269" s="16" t="s">
        <v>221</v>
      </c>
      <c r="BM269" s="16" t="s">
        <v>450</v>
      </c>
    </row>
    <row r="270" spans="2:63" s="9" customFormat="1" ht="29.25" customHeight="1">
      <c r="B270" s="143"/>
      <c r="C270" s="144"/>
      <c r="D270" s="153" t="s">
        <v>120</v>
      </c>
      <c r="E270" s="153"/>
      <c r="F270" s="153"/>
      <c r="G270" s="153"/>
      <c r="H270" s="153"/>
      <c r="I270" s="153"/>
      <c r="J270" s="153"/>
      <c r="K270" s="153"/>
      <c r="L270" s="153"/>
      <c r="M270" s="153"/>
      <c r="N270" s="272">
        <f>BK270</f>
        <v>0</v>
      </c>
      <c r="O270" s="273"/>
      <c r="P270" s="273"/>
      <c r="Q270" s="273"/>
      <c r="R270" s="146"/>
      <c r="T270" s="147"/>
      <c r="U270" s="144"/>
      <c r="V270" s="144"/>
      <c r="W270" s="148">
        <f>SUM(W271:W278)</f>
        <v>0</v>
      </c>
      <c r="X270" s="144"/>
      <c r="Y270" s="148">
        <f>SUM(Y271:Y278)</f>
        <v>0.0523334</v>
      </c>
      <c r="Z270" s="144"/>
      <c r="AA270" s="149">
        <f>SUM(AA271:AA278)</f>
        <v>0</v>
      </c>
      <c r="AR270" s="150" t="s">
        <v>96</v>
      </c>
      <c r="AT270" s="151" t="s">
        <v>77</v>
      </c>
      <c r="AU270" s="151" t="s">
        <v>23</v>
      </c>
      <c r="AY270" s="150" t="s">
        <v>144</v>
      </c>
      <c r="BK270" s="152">
        <f>SUM(BK271:BK278)</f>
        <v>0</v>
      </c>
    </row>
    <row r="271" spans="2:65" s="1" customFormat="1" ht="31.5" customHeight="1">
      <c r="B271" s="124"/>
      <c r="C271" s="154" t="s">
        <v>451</v>
      </c>
      <c r="D271" s="154" t="s">
        <v>145</v>
      </c>
      <c r="E271" s="155" t="s">
        <v>452</v>
      </c>
      <c r="F271" s="251" t="s">
        <v>453</v>
      </c>
      <c r="G271" s="252"/>
      <c r="H271" s="252"/>
      <c r="I271" s="252"/>
      <c r="J271" s="156" t="s">
        <v>148</v>
      </c>
      <c r="K271" s="157">
        <v>180.46</v>
      </c>
      <c r="L271" s="253">
        <v>0</v>
      </c>
      <c r="M271" s="252"/>
      <c r="N271" s="254">
        <f>ROUND(L271*K271,2)</f>
        <v>0</v>
      </c>
      <c r="O271" s="252"/>
      <c r="P271" s="252"/>
      <c r="Q271" s="252"/>
      <c r="R271" s="126"/>
      <c r="T271" s="158" t="s">
        <v>21</v>
      </c>
      <c r="U271" s="42" t="s">
        <v>43</v>
      </c>
      <c r="V271" s="34"/>
      <c r="W271" s="159">
        <f>V271*K271</f>
        <v>0</v>
      </c>
      <c r="X271" s="159">
        <v>0.00029</v>
      </c>
      <c r="Y271" s="159">
        <f>X271*K271</f>
        <v>0.0523334</v>
      </c>
      <c r="Z271" s="159">
        <v>0</v>
      </c>
      <c r="AA271" s="160">
        <f>Z271*K271</f>
        <v>0</v>
      </c>
      <c r="AR271" s="16" t="s">
        <v>221</v>
      </c>
      <c r="AT271" s="16" t="s">
        <v>145</v>
      </c>
      <c r="AU271" s="16" t="s">
        <v>96</v>
      </c>
      <c r="AY271" s="16" t="s">
        <v>144</v>
      </c>
      <c r="BE271" s="99">
        <f>IF(U271="základní",N271,0)</f>
        <v>0</v>
      </c>
      <c r="BF271" s="99">
        <f>IF(U271="snížená",N271,0)</f>
        <v>0</v>
      </c>
      <c r="BG271" s="99">
        <f>IF(U271="zákl. přenesená",N271,0)</f>
        <v>0</v>
      </c>
      <c r="BH271" s="99">
        <f>IF(U271="sníž. přenesená",N271,0)</f>
        <v>0</v>
      </c>
      <c r="BI271" s="99">
        <f>IF(U271="nulová",N271,0)</f>
        <v>0</v>
      </c>
      <c r="BJ271" s="16" t="s">
        <v>23</v>
      </c>
      <c r="BK271" s="99">
        <f>ROUND(L271*K271,2)</f>
        <v>0</v>
      </c>
      <c r="BL271" s="16" t="s">
        <v>221</v>
      </c>
      <c r="BM271" s="16" t="s">
        <v>454</v>
      </c>
    </row>
    <row r="272" spans="2:51" s="11" customFormat="1" ht="22.5" customHeight="1">
      <c r="B272" s="169"/>
      <c r="C272" s="170"/>
      <c r="D272" s="170"/>
      <c r="E272" s="171" t="s">
        <v>21</v>
      </c>
      <c r="F272" s="257" t="s">
        <v>206</v>
      </c>
      <c r="G272" s="258"/>
      <c r="H272" s="258"/>
      <c r="I272" s="258"/>
      <c r="J272" s="170"/>
      <c r="K272" s="172" t="s">
        <v>21</v>
      </c>
      <c r="L272" s="170"/>
      <c r="M272" s="170"/>
      <c r="N272" s="170"/>
      <c r="O272" s="170"/>
      <c r="P272" s="170"/>
      <c r="Q272" s="170"/>
      <c r="R272" s="173"/>
      <c r="T272" s="174"/>
      <c r="U272" s="170"/>
      <c r="V272" s="170"/>
      <c r="W272" s="170"/>
      <c r="X272" s="170"/>
      <c r="Y272" s="170"/>
      <c r="Z272" s="170"/>
      <c r="AA272" s="175"/>
      <c r="AT272" s="176" t="s">
        <v>152</v>
      </c>
      <c r="AU272" s="176" t="s">
        <v>96</v>
      </c>
      <c r="AV272" s="11" t="s">
        <v>23</v>
      </c>
      <c r="AW272" s="11" t="s">
        <v>36</v>
      </c>
      <c r="AX272" s="11" t="s">
        <v>78</v>
      </c>
      <c r="AY272" s="176" t="s">
        <v>144</v>
      </c>
    </row>
    <row r="273" spans="2:51" s="10" customFormat="1" ht="22.5" customHeight="1">
      <c r="B273" s="161"/>
      <c r="C273" s="162"/>
      <c r="D273" s="162"/>
      <c r="E273" s="163" t="s">
        <v>21</v>
      </c>
      <c r="F273" s="259" t="s">
        <v>455</v>
      </c>
      <c r="G273" s="256"/>
      <c r="H273" s="256"/>
      <c r="I273" s="256"/>
      <c r="J273" s="162"/>
      <c r="K273" s="164">
        <v>45</v>
      </c>
      <c r="L273" s="162"/>
      <c r="M273" s="162"/>
      <c r="N273" s="162"/>
      <c r="O273" s="162"/>
      <c r="P273" s="162"/>
      <c r="Q273" s="162"/>
      <c r="R273" s="165"/>
      <c r="T273" s="166"/>
      <c r="U273" s="162"/>
      <c r="V273" s="162"/>
      <c r="W273" s="162"/>
      <c r="X273" s="162"/>
      <c r="Y273" s="162"/>
      <c r="Z273" s="162"/>
      <c r="AA273" s="167"/>
      <c r="AT273" s="168" t="s">
        <v>152</v>
      </c>
      <c r="AU273" s="168" t="s">
        <v>96</v>
      </c>
      <c r="AV273" s="10" t="s">
        <v>96</v>
      </c>
      <c r="AW273" s="10" t="s">
        <v>36</v>
      </c>
      <c r="AX273" s="10" t="s">
        <v>78</v>
      </c>
      <c r="AY273" s="168" t="s">
        <v>144</v>
      </c>
    </row>
    <row r="274" spans="2:51" s="10" customFormat="1" ht="22.5" customHeight="1">
      <c r="B274" s="161"/>
      <c r="C274" s="162"/>
      <c r="D274" s="162"/>
      <c r="E274" s="163" t="s">
        <v>21</v>
      </c>
      <c r="F274" s="259" t="s">
        <v>456</v>
      </c>
      <c r="G274" s="256"/>
      <c r="H274" s="256"/>
      <c r="I274" s="256"/>
      <c r="J274" s="162"/>
      <c r="K274" s="164">
        <v>37.5</v>
      </c>
      <c r="L274" s="162"/>
      <c r="M274" s="162"/>
      <c r="N274" s="162"/>
      <c r="O274" s="162"/>
      <c r="P274" s="162"/>
      <c r="Q274" s="162"/>
      <c r="R274" s="165"/>
      <c r="T274" s="166"/>
      <c r="U274" s="162"/>
      <c r="V274" s="162"/>
      <c r="W274" s="162"/>
      <c r="X274" s="162"/>
      <c r="Y274" s="162"/>
      <c r="Z274" s="162"/>
      <c r="AA274" s="167"/>
      <c r="AT274" s="168" t="s">
        <v>152</v>
      </c>
      <c r="AU274" s="168" t="s">
        <v>96</v>
      </c>
      <c r="AV274" s="10" t="s">
        <v>96</v>
      </c>
      <c r="AW274" s="10" t="s">
        <v>36</v>
      </c>
      <c r="AX274" s="10" t="s">
        <v>78</v>
      </c>
      <c r="AY274" s="168" t="s">
        <v>144</v>
      </c>
    </row>
    <row r="275" spans="2:51" s="11" customFormat="1" ht="22.5" customHeight="1">
      <c r="B275" s="169"/>
      <c r="C275" s="170"/>
      <c r="D275" s="170"/>
      <c r="E275" s="171" t="s">
        <v>21</v>
      </c>
      <c r="F275" s="260" t="s">
        <v>457</v>
      </c>
      <c r="G275" s="258"/>
      <c r="H275" s="258"/>
      <c r="I275" s="258"/>
      <c r="J275" s="170"/>
      <c r="K275" s="172" t="s">
        <v>21</v>
      </c>
      <c r="L275" s="170"/>
      <c r="M275" s="170"/>
      <c r="N275" s="170"/>
      <c r="O275" s="170"/>
      <c r="P275" s="170"/>
      <c r="Q275" s="170"/>
      <c r="R275" s="173"/>
      <c r="T275" s="174"/>
      <c r="U275" s="170"/>
      <c r="V275" s="170"/>
      <c r="W275" s="170"/>
      <c r="X275" s="170"/>
      <c r="Y275" s="170"/>
      <c r="Z275" s="170"/>
      <c r="AA275" s="175"/>
      <c r="AT275" s="176" t="s">
        <v>152</v>
      </c>
      <c r="AU275" s="176" t="s">
        <v>96</v>
      </c>
      <c r="AV275" s="11" t="s">
        <v>23</v>
      </c>
      <c r="AW275" s="11" t="s">
        <v>36</v>
      </c>
      <c r="AX275" s="11" t="s">
        <v>78</v>
      </c>
      <c r="AY275" s="176" t="s">
        <v>144</v>
      </c>
    </row>
    <row r="276" spans="2:51" s="10" customFormat="1" ht="22.5" customHeight="1">
      <c r="B276" s="161"/>
      <c r="C276" s="162"/>
      <c r="D276" s="162"/>
      <c r="E276" s="163" t="s">
        <v>21</v>
      </c>
      <c r="F276" s="259" t="s">
        <v>458</v>
      </c>
      <c r="G276" s="256"/>
      <c r="H276" s="256"/>
      <c r="I276" s="256"/>
      <c r="J276" s="162"/>
      <c r="K276" s="164">
        <v>57.96</v>
      </c>
      <c r="L276" s="162"/>
      <c r="M276" s="162"/>
      <c r="N276" s="162"/>
      <c r="O276" s="162"/>
      <c r="P276" s="162"/>
      <c r="Q276" s="162"/>
      <c r="R276" s="165"/>
      <c r="T276" s="166"/>
      <c r="U276" s="162"/>
      <c r="V276" s="162"/>
      <c r="W276" s="162"/>
      <c r="X276" s="162"/>
      <c r="Y276" s="162"/>
      <c r="Z276" s="162"/>
      <c r="AA276" s="167"/>
      <c r="AT276" s="168" t="s">
        <v>152</v>
      </c>
      <c r="AU276" s="168" t="s">
        <v>96</v>
      </c>
      <c r="AV276" s="10" t="s">
        <v>96</v>
      </c>
      <c r="AW276" s="10" t="s">
        <v>36</v>
      </c>
      <c r="AX276" s="10" t="s">
        <v>78</v>
      </c>
      <c r="AY276" s="168" t="s">
        <v>144</v>
      </c>
    </row>
    <row r="277" spans="2:51" s="10" customFormat="1" ht="22.5" customHeight="1">
      <c r="B277" s="161"/>
      <c r="C277" s="162"/>
      <c r="D277" s="162"/>
      <c r="E277" s="163" t="s">
        <v>21</v>
      </c>
      <c r="F277" s="259" t="s">
        <v>459</v>
      </c>
      <c r="G277" s="256"/>
      <c r="H277" s="256"/>
      <c r="I277" s="256"/>
      <c r="J277" s="162"/>
      <c r="K277" s="164">
        <v>40</v>
      </c>
      <c r="L277" s="162"/>
      <c r="M277" s="162"/>
      <c r="N277" s="162"/>
      <c r="O277" s="162"/>
      <c r="P277" s="162"/>
      <c r="Q277" s="162"/>
      <c r="R277" s="165"/>
      <c r="T277" s="166"/>
      <c r="U277" s="162"/>
      <c r="V277" s="162"/>
      <c r="W277" s="162"/>
      <c r="X277" s="162"/>
      <c r="Y277" s="162"/>
      <c r="Z277" s="162"/>
      <c r="AA277" s="167"/>
      <c r="AT277" s="168" t="s">
        <v>152</v>
      </c>
      <c r="AU277" s="168" t="s">
        <v>96</v>
      </c>
      <c r="AV277" s="10" t="s">
        <v>96</v>
      </c>
      <c r="AW277" s="10" t="s">
        <v>36</v>
      </c>
      <c r="AX277" s="10" t="s">
        <v>78</v>
      </c>
      <c r="AY277" s="168" t="s">
        <v>144</v>
      </c>
    </row>
    <row r="278" spans="2:51" s="12" customFormat="1" ht="22.5" customHeight="1">
      <c r="B278" s="177"/>
      <c r="C278" s="178"/>
      <c r="D278" s="178"/>
      <c r="E278" s="179" t="s">
        <v>21</v>
      </c>
      <c r="F278" s="261" t="s">
        <v>161</v>
      </c>
      <c r="G278" s="262"/>
      <c r="H278" s="262"/>
      <c r="I278" s="262"/>
      <c r="J278" s="178"/>
      <c r="K278" s="180">
        <v>180.46</v>
      </c>
      <c r="L278" s="178"/>
      <c r="M278" s="178"/>
      <c r="N278" s="178"/>
      <c r="O278" s="178"/>
      <c r="P278" s="178"/>
      <c r="Q278" s="178"/>
      <c r="R278" s="181"/>
      <c r="T278" s="182"/>
      <c r="U278" s="178"/>
      <c r="V278" s="178"/>
      <c r="W278" s="178"/>
      <c r="X278" s="178"/>
      <c r="Y278" s="178"/>
      <c r="Z278" s="178"/>
      <c r="AA278" s="183"/>
      <c r="AT278" s="184" t="s">
        <v>152</v>
      </c>
      <c r="AU278" s="184" t="s">
        <v>96</v>
      </c>
      <c r="AV278" s="12" t="s">
        <v>149</v>
      </c>
      <c r="AW278" s="12" t="s">
        <v>36</v>
      </c>
      <c r="AX278" s="12" t="s">
        <v>23</v>
      </c>
      <c r="AY278" s="184" t="s">
        <v>144</v>
      </c>
    </row>
    <row r="279" spans="2:63" s="1" customFormat="1" ht="49.5" customHeight="1">
      <c r="B279" s="33"/>
      <c r="C279" s="34"/>
      <c r="D279" s="145" t="s">
        <v>460</v>
      </c>
      <c r="E279" s="34"/>
      <c r="F279" s="34"/>
      <c r="G279" s="34"/>
      <c r="H279" s="34"/>
      <c r="I279" s="34"/>
      <c r="J279" s="34"/>
      <c r="K279" s="34"/>
      <c r="L279" s="34"/>
      <c r="M279" s="34"/>
      <c r="N279" s="269">
        <f>BK279</f>
        <v>0</v>
      </c>
      <c r="O279" s="242"/>
      <c r="P279" s="242"/>
      <c r="Q279" s="242"/>
      <c r="R279" s="35"/>
      <c r="T279" s="190"/>
      <c r="U279" s="54"/>
      <c r="V279" s="54"/>
      <c r="W279" s="54"/>
      <c r="X279" s="54"/>
      <c r="Y279" s="54"/>
      <c r="Z279" s="54"/>
      <c r="AA279" s="56"/>
      <c r="AT279" s="16" t="s">
        <v>77</v>
      </c>
      <c r="AU279" s="16" t="s">
        <v>78</v>
      </c>
      <c r="AY279" s="16" t="s">
        <v>461</v>
      </c>
      <c r="BK279" s="99">
        <v>0</v>
      </c>
    </row>
    <row r="280" spans="2:18" s="1" customFormat="1" ht="6.75" customHeight="1">
      <c r="B280" s="57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9"/>
    </row>
  </sheetData>
  <sheetProtection password="CC35" sheet="1" objects="1" scenarios="1" formatColumns="0" formatRows="0" sort="0" autoFilter="0"/>
  <mergeCells count="361">
    <mergeCell ref="N240:Q240"/>
    <mergeCell ref="N266:Q266"/>
    <mergeCell ref="N270:Q270"/>
    <mergeCell ref="N279:Q279"/>
    <mergeCell ref="H1:K1"/>
    <mergeCell ref="S2:AC2"/>
    <mergeCell ref="N170:Q170"/>
    <mergeCell ref="N171:Q171"/>
    <mergeCell ref="N173:Q173"/>
    <mergeCell ref="N189:Q189"/>
    <mergeCell ref="N202:Q202"/>
    <mergeCell ref="N237:Q237"/>
    <mergeCell ref="F275:I275"/>
    <mergeCell ref="F276:I276"/>
    <mergeCell ref="F277:I277"/>
    <mergeCell ref="F278:I278"/>
    <mergeCell ref="N130:Q130"/>
    <mergeCell ref="N131:Q131"/>
    <mergeCell ref="N132:Q132"/>
    <mergeCell ref="N135:Q135"/>
    <mergeCell ref="N153:Q153"/>
    <mergeCell ref="N163:Q163"/>
    <mergeCell ref="F271:I271"/>
    <mergeCell ref="L271:M271"/>
    <mergeCell ref="N271:Q271"/>
    <mergeCell ref="F272:I272"/>
    <mergeCell ref="F273:I273"/>
    <mergeCell ref="F274:I274"/>
    <mergeCell ref="F268:I268"/>
    <mergeCell ref="L268:M268"/>
    <mergeCell ref="N268:Q268"/>
    <mergeCell ref="F269:I269"/>
    <mergeCell ref="L269:M269"/>
    <mergeCell ref="N269:Q269"/>
    <mergeCell ref="F265:I265"/>
    <mergeCell ref="L265:M265"/>
    <mergeCell ref="N265:Q265"/>
    <mergeCell ref="F267:I267"/>
    <mergeCell ref="L267:M267"/>
    <mergeCell ref="N267:Q267"/>
    <mergeCell ref="F263:I263"/>
    <mergeCell ref="L263:M263"/>
    <mergeCell ref="N263:Q263"/>
    <mergeCell ref="F264:I264"/>
    <mergeCell ref="L264:M264"/>
    <mergeCell ref="N264:Q264"/>
    <mergeCell ref="F260:I260"/>
    <mergeCell ref="L260:M260"/>
    <mergeCell ref="N260:Q260"/>
    <mergeCell ref="F261:I261"/>
    <mergeCell ref="F262:I262"/>
    <mergeCell ref="L262:M262"/>
    <mergeCell ref="N262:Q262"/>
    <mergeCell ref="F256:I256"/>
    <mergeCell ref="F257:I257"/>
    <mergeCell ref="F258:I258"/>
    <mergeCell ref="L258:M258"/>
    <mergeCell ref="N258:Q258"/>
    <mergeCell ref="F259:I259"/>
    <mergeCell ref="F252:I252"/>
    <mergeCell ref="F253:I253"/>
    <mergeCell ref="L253:M253"/>
    <mergeCell ref="N253:Q253"/>
    <mergeCell ref="F254:I254"/>
    <mergeCell ref="F255:I255"/>
    <mergeCell ref="L255:M255"/>
    <mergeCell ref="N255:Q255"/>
    <mergeCell ref="F248:I248"/>
    <mergeCell ref="F249:I249"/>
    <mergeCell ref="F250:I250"/>
    <mergeCell ref="F251:I251"/>
    <mergeCell ref="L251:M251"/>
    <mergeCell ref="N251:Q251"/>
    <mergeCell ref="F244:I244"/>
    <mergeCell ref="F245:I245"/>
    <mergeCell ref="L245:M245"/>
    <mergeCell ref="N245:Q245"/>
    <mergeCell ref="F246:I246"/>
    <mergeCell ref="F247:I247"/>
    <mergeCell ref="L247:M247"/>
    <mergeCell ref="N247:Q247"/>
    <mergeCell ref="F241:I241"/>
    <mergeCell ref="L241:M241"/>
    <mergeCell ref="N241:Q241"/>
    <mergeCell ref="F242:I242"/>
    <mergeCell ref="F243:I243"/>
    <mergeCell ref="L243:M243"/>
    <mergeCell ref="N243:Q243"/>
    <mergeCell ref="F238:I238"/>
    <mergeCell ref="L238:M238"/>
    <mergeCell ref="N238:Q238"/>
    <mergeCell ref="F239:I239"/>
    <mergeCell ref="L239:M239"/>
    <mergeCell ref="N239:Q239"/>
    <mergeCell ref="F235:I235"/>
    <mergeCell ref="L235:M235"/>
    <mergeCell ref="N235:Q235"/>
    <mergeCell ref="F236:I236"/>
    <mergeCell ref="L236:M236"/>
    <mergeCell ref="N236:Q236"/>
    <mergeCell ref="F233:I233"/>
    <mergeCell ref="L233:M233"/>
    <mergeCell ref="N233:Q233"/>
    <mergeCell ref="F234:I234"/>
    <mergeCell ref="L234:M234"/>
    <mergeCell ref="N234:Q234"/>
    <mergeCell ref="F229:I229"/>
    <mergeCell ref="F230:I230"/>
    <mergeCell ref="F231:I231"/>
    <mergeCell ref="L231:M231"/>
    <mergeCell ref="N231:Q231"/>
    <mergeCell ref="F232:I232"/>
    <mergeCell ref="L232:M232"/>
    <mergeCell ref="N232:Q232"/>
    <mergeCell ref="F225:I225"/>
    <mergeCell ref="L225:M225"/>
    <mergeCell ref="N225:Q225"/>
    <mergeCell ref="F226:I226"/>
    <mergeCell ref="F227:I227"/>
    <mergeCell ref="F228:I228"/>
    <mergeCell ref="F222:I222"/>
    <mergeCell ref="L222:M222"/>
    <mergeCell ref="N222:Q222"/>
    <mergeCell ref="F223:I223"/>
    <mergeCell ref="F224:I224"/>
    <mergeCell ref="L224:M224"/>
    <mergeCell ref="N224:Q224"/>
    <mergeCell ref="F218:I218"/>
    <mergeCell ref="L218:M218"/>
    <mergeCell ref="N218:Q218"/>
    <mergeCell ref="F219:I219"/>
    <mergeCell ref="F220:I220"/>
    <mergeCell ref="F221:I221"/>
    <mergeCell ref="F214:I214"/>
    <mergeCell ref="L214:M214"/>
    <mergeCell ref="N214:Q214"/>
    <mergeCell ref="F215:I215"/>
    <mergeCell ref="F216:I216"/>
    <mergeCell ref="F217:I217"/>
    <mergeCell ref="F212:I212"/>
    <mergeCell ref="L212:M212"/>
    <mergeCell ref="N212:Q212"/>
    <mergeCell ref="F213:I213"/>
    <mergeCell ref="L213:M213"/>
    <mergeCell ref="N213:Q213"/>
    <mergeCell ref="F208:I208"/>
    <mergeCell ref="L208:M208"/>
    <mergeCell ref="N208:Q208"/>
    <mergeCell ref="F209:I209"/>
    <mergeCell ref="F210:I210"/>
    <mergeCell ref="F211:I211"/>
    <mergeCell ref="F205:I205"/>
    <mergeCell ref="L205:M205"/>
    <mergeCell ref="N205:Q205"/>
    <mergeCell ref="F206:I206"/>
    <mergeCell ref="F207:I207"/>
    <mergeCell ref="L207:M207"/>
    <mergeCell ref="N207:Q207"/>
    <mergeCell ref="F203:I203"/>
    <mergeCell ref="L203:M203"/>
    <mergeCell ref="N203:Q203"/>
    <mergeCell ref="F204:I204"/>
    <mergeCell ref="L204:M204"/>
    <mergeCell ref="N204:Q204"/>
    <mergeCell ref="F198:I198"/>
    <mergeCell ref="F199:I199"/>
    <mergeCell ref="L199:M199"/>
    <mergeCell ref="N199:Q199"/>
    <mergeCell ref="F200:I200"/>
    <mergeCell ref="F201:I201"/>
    <mergeCell ref="L201:M201"/>
    <mergeCell ref="N201:Q201"/>
    <mergeCell ref="F194:I194"/>
    <mergeCell ref="L194:M194"/>
    <mergeCell ref="N194:Q194"/>
    <mergeCell ref="F195:I195"/>
    <mergeCell ref="F196:I196"/>
    <mergeCell ref="F197:I197"/>
    <mergeCell ref="F190:I190"/>
    <mergeCell ref="L190:M190"/>
    <mergeCell ref="N190:Q190"/>
    <mergeCell ref="F191:I191"/>
    <mergeCell ref="F192:I192"/>
    <mergeCell ref="F193:I193"/>
    <mergeCell ref="F186:I186"/>
    <mergeCell ref="L186:M186"/>
    <mergeCell ref="N186:Q186"/>
    <mergeCell ref="F187:I187"/>
    <mergeCell ref="F188:I188"/>
    <mergeCell ref="L188:M188"/>
    <mergeCell ref="N188:Q188"/>
    <mergeCell ref="N182:Q182"/>
    <mergeCell ref="F183:I183"/>
    <mergeCell ref="F184:I184"/>
    <mergeCell ref="L184:M184"/>
    <mergeCell ref="N184:Q184"/>
    <mergeCell ref="F185:I185"/>
    <mergeCell ref="L185:M185"/>
    <mergeCell ref="N185:Q185"/>
    <mergeCell ref="F178:I178"/>
    <mergeCell ref="F179:I179"/>
    <mergeCell ref="F180:I180"/>
    <mergeCell ref="F181:I181"/>
    <mergeCell ref="F182:I182"/>
    <mergeCell ref="L182:M182"/>
    <mergeCell ref="F175:I175"/>
    <mergeCell ref="F176:I176"/>
    <mergeCell ref="L176:M176"/>
    <mergeCell ref="N176:Q176"/>
    <mergeCell ref="F177:I177"/>
    <mergeCell ref="L177:M177"/>
    <mergeCell ref="N177:Q177"/>
    <mergeCell ref="F172:I172"/>
    <mergeCell ref="L172:M172"/>
    <mergeCell ref="N172:Q172"/>
    <mergeCell ref="F174:I174"/>
    <mergeCell ref="L174:M174"/>
    <mergeCell ref="N174:Q174"/>
    <mergeCell ref="F167:I167"/>
    <mergeCell ref="L167:M167"/>
    <mergeCell ref="N167:Q167"/>
    <mergeCell ref="F169:I169"/>
    <mergeCell ref="L169:M169"/>
    <mergeCell ref="N169:Q169"/>
    <mergeCell ref="N168:Q168"/>
    <mergeCell ref="N164:Q164"/>
    <mergeCell ref="F165:I165"/>
    <mergeCell ref="L165:M165"/>
    <mergeCell ref="N165:Q165"/>
    <mergeCell ref="F166:I166"/>
    <mergeCell ref="L166:M166"/>
    <mergeCell ref="N166:Q166"/>
    <mergeCell ref="F159:I159"/>
    <mergeCell ref="F160:I160"/>
    <mergeCell ref="F161:I161"/>
    <mergeCell ref="F162:I162"/>
    <mergeCell ref="F164:I164"/>
    <mergeCell ref="L164:M164"/>
    <mergeCell ref="F156:I156"/>
    <mergeCell ref="F157:I157"/>
    <mergeCell ref="L157:M157"/>
    <mergeCell ref="N157:Q157"/>
    <mergeCell ref="F158:I158"/>
    <mergeCell ref="L158:M158"/>
    <mergeCell ref="N158:Q158"/>
    <mergeCell ref="F154:I154"/>
    <mergeCell ref="L154:M154"/>
    <mergeCell ref="N154:Q154"/>
    <mergeCell ref="F155:I155"/>
    <mergeCell ref="L155:M155"/>
    <mergeCell ref="N155:Q155"/>
    <mergeCell ref="F151:I151"/>
    <mergeCell ref="L151:M151"/>
    <mergeCell ref="N151:Q151"/>
    <mergeCell ref="F152:I152"/>
    <mergeCell ref="L152:M152"/>
    <mergeCell ref="N152:Q152"/>
    <mergeCell ref="F147:I147"/>
    <mergeCell ref="F148:I148"/>
    <mergeCell ref="F149:I149"/>
    <mergeCell ref="L149:M149"/>
    <mergeCell ref="N149:Q149"/>
    <mergeCell ref="F150:I150"/>
    <mergeCell ref="L150:M150"/>
    <mergeCell ref="N150:Q150"/>
    <mergeCell ref="F143:I143"/>
    <mergeCell ref="L143:M143"/>
    <mergeCell ref="N143:Q143"/>
    <mergeCell ref="F144:I144"/>
    <mergeCell ref="F145:I145"/>
    <mergeCell ref="F146:I146"/>
    <mergeCell ref="L146:M146"/>
    <mergeCell ref="N146:Q146"/>
    <mergeCell ref="F137:I137"/>
    <mergeCell ref="F138:I138"/>
    <mergeCell ref="F139:I139"/>
    <mergeCell ref="F140:I140"/>
    <mergeCell ref="F141:I141"/>
    <mergeCell ref="F142:I142"/>
    <mergeCell ref="F133:I133"/>
    <mergeCell ref="L133:M133"/>
    <mergeCell ref="N133:Q133"/>
    <mergeCell ref="F134:I134"/>
    <mergeCell ref="F136:I136"/>
    <mergeCell ref="L136:M136"/>
    <mergeCell ref="N136:Q136"/>
    <mergeCell ref="F122:P122"/>
    <mergeCell ref="M124:P124"/>
    <mergeCell ref="M126:Q126"/>
    <mergeCell ref="M127:Q127"/>
    <mergeCell ref="F129:I129"/>
    <mergeCell ref="L129:M129"/>
    <mergeCell ref="N129:Q129"/>
    <mergeCell ref="D110:H110"/>
    <mergeCell ref="N110:Q110"/>
    <mergeCell ref="N111:Q111"/>
    <mergeCell ref="L113:Q113"/>
    <mergeCell ref="C119:Q119"/>
    <mergeCell ref="F121:P121"/>
    <mergeCell ref="D107:H107"/>
    <mergeCell ref="N107:Q107"/>
    <mergeCell ref="D108:H108"/>
    <mergeCell ref="N108:Q108"/>
    <mergeCell ref="D109:H109"/>
    <mergeCell ref="N109:Q109"/>
    <mergeCell ref="N100:Q100"/>
    <mergeCell ref="N101:Q101"/>
    <mergeCell ref="N102:Q102"/>
    <mergeCell ref="N103:Q103"/>
    <mergeCell ref="N105:Q105"/>
    <mergeCell ref="D106:H106"/>
    <mergeCell ref="N106:Q106"/>
    <mergeCell ref="N94:Q94"/>
    <mergeCell ref="N95:Q95"/>
    <mergeCell ref="N96:Q96"/>
    <mergeCell ref="N97:Q97"/>
    <mergeCell ref="N98:Q98"/>
    <mergeCell ref="N99:Q99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9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Korbel</dc:creator>
  <cp:keywords/>
  <dc:description/>
  <cp:lastModifiedBy>Lebrzd</cp:lastModifiedBy>
  <dcterms:created xsi:type="dcterms:W3CDTF">2017-03-20T16:20:39Z</dcterms:created>
  <dcterms:modified xsi:type="dcterms:W3CDTF">2017-03-20T16:20:45Z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