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7970" windowHeight="8310" activeTab="0"/>
  </bookViews>
  <sheets>
    <sheet name="Rekapitulace stavby" sheetId="1" r:id="rId1"/>
    <sheet name="102 - SO 102 - Chodníky n..." sheetId="2" r:id="rId2"/>
  </sheets>
  <definedNames>
    <definedName name="_xlnm.Print_Area" localSheetId="1">'102 - SO 102 - Chodníky n...'!$C$4:$Q$70,'102 - SO 102 - Chodníky n...'!$C$76:$Q$105,'102 - SO 102 - Chodníky n...'!$C$111:$Q$339</definedName>
    <definedName name="_xlnm.Print_Area" localSheetId="0">'Rekapitulace stavby'!$C$4:$AP$70,'Rekapitulace stavby'!$C$76:$AP$96</definedName>
    <definedName name="_xlnm.Print_Titles" localSheetId="0">'Rekapitulace stavby'!$85:$85</definedName>
    <definedName name="_xlnm.Print_Titles" localSheetId="1">'102 - SO 102 - Chodníky n...'!$120:$120</definedName>
  </definedNames>
  <calcPr calcId="152511"/>
</workbook>
</file>

<file path=xl/sharedStrings.xml><?xml version="1.0" encoding="utf-8"?>
<sst xmlns="http://schemas.openxmlformats.org/spreadsheetml/2006/main" count="2387" uniqueCount="429">
  <si>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</si>
  <si>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</si>
  <si>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</si>
  <si>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</si>
  <si>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</si>
  <si>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</si>
  <si>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</si>
  <si>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</si>
  <si>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</si>
  <si>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</si>
  <si>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</si>
  <si>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</si>
  <si>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</si>
  <si>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</si>
  <si>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</si>
  <si>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</si>
  <si>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</si>
  <si>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102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</si>
  <si>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</si>
  <si>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0,1</t>
  </si>
  <si>
    <t>Stavba:</t>
  </si>
  <si>
    <t>SO 102 - Chodníky na ul.Bezručova</t>
  </si>
  <si>
    <t>JKSO:</t>
  </si>
  <si>
    <t/>
  </si>
  <si>
    <t>CC-CZ:</t>
  </si>
  <si>
    <t>Místo:</t>
  </si>
  <si>
    <t xml:space="preserve"> </t>
  </si>
  <si>
    <t>Datum:</t>
  </si>
  <si>
    <t>29.8.2016</t>
  </si>
  <si>
    <t>Objednatel:</t>
  </si>
  <si>
    <t>IČ:</t>
  </si>
  <si>
    <t>Město Studénka</t>
  </si>
  <si>
    <t>DIČ:</t>
  </si>
  <si>
    <t>Zhotovitel:</t>
  </si>
  <si>
    <t>Vyplň údaj</t>
  </si>
  <si>
    <t>Projektant:</t>
  </si>
  <si>
    <t>True</t>
  </si>
  <si>
    <t>Zpracovatel:</t>
  </si>
  <si>
    <t>19007680</t>
  </si>
  <si>
    <t>Ladislav Pekárek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</si>
  <si>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</si>
  <si>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</si>
  <si>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</si>
  <si>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</si>
  <si>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</si>
  <si>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</si>
  <si>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</si>
  <si>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</si>
  <si>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</si>
  <si>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</si>
  <si>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</si>
  <si>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</si>
  <si>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</si>
  <si>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</si>
  <si>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</si>
  <si>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</si>
  <si>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</si>
  <si>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</si>
  <si>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</si>
  <si>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</si>
  <si>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</si>
  <si>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</si>
  <si>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</si>
  <si>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</si>
  <si>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</si>
  <si>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</si>
  <si>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</si>
  <si>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</si>
  <si>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</si>
  <si>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</si>
  <si>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</si>
  <si>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</si>
  <si>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</si>
  <si>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</si>
  <si>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</si>
  <si>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</si>
  <si>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</si>
  <si>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</si>
  <si>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</si>
  <si>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</si>
  <si>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</si>
  <si>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</si>
  <si>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{7e4b0f3f-3389-4d1b-8796-7192a960cc6d}</t>
  </si>
  <si>
    <t>{00000000-0000-0000-0000-000000000000}</t>
  </si>
  <si>
    <t>/</t>
  </si>
  <si>
    <t>1</t>
  </si>
  <si>
    <t>###NOINSERT###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</si>
  <si>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</si>
  <si>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</si>
  <si>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</si>
  <si>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</si>
  <si>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</si>
  <si>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</si>
  <si>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</si>
  <si>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</si>
  <si>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</si>
  <si>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</si>
  <si>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</si>
  <si>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</si>
  <si>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</si>
  <si>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</si>
  <si>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CHODNIK</t>
  </si>
  <si>
    <t>Oprava chodníku</t>
  </si>
  <si>
    <t>m2</t>
  </si>
  <si>
    <t>2124,4</t>
  </si>
  <si>
    <t>2</t>
  </si>
  <si>
    <t>VYKOP</t>
  </si>
  <si>
    <t>Výkop</t>
  </si>
  <si>
    <t>m3</t>
  </si>
  <si>
    <t>937,32</t>
  </si>
  <si>
    <t>KRYCÍ LIST ROZPOČTU</t>
  </si>
  <si>
    <t>SJEZDY</t>
  </si>
  <si>
    <t>Plocha sjezdů</t>
  </si>
  <si>
    <t>664,2</t>
  </si>
  <si>
    <t>KOMUNIKACE</t>
  </si>
  <si>
    <t>Oprava komunikace</t>
  </si>
  <si>
    <t>1281,1</t>
  </si>
  <si>
    <t>CERVENA_60</t>
  </si>
  <si>
    <t>Červená 60 pro nevidomé</t>
  </si>
  <si>
    <t>7,64</t>
  </si>
  <si>
    <t>LINIE</t>
  </si>
  <si>
    <t>Umělá vodící linie</t>
  </si>
  <si>
    <t>39</t>
  </si>
  <si>
    <t>SEDA_80</t>
  </si>
  <si>
    <t>Šedá 80</t>
  </si>
  <si>
    <t>537,56</t>
  </si>
  <si>
    <t>CERVENA_80</t>
  </si>
  <si>
    <t>Červená 80 pro  nevidomé</t>
  </si>
  <si>
    <t>126,64</t>
  </si>
  <si>
    <t>dle výběrového řízení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</si>
  <si>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</si>
  <si>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</si>
  <si>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</si>
  <si>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</si>
  <si>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</si>
  <si>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</si>
  <si>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1 - Zemní práce</t>
  </si>
  <si>
    <t>5 - Komunikace pozemní</t>
  </si>
  <si>
    <t>8 - Trubní vedení</t>
  </si>
  <si>
    <t>9 - Ostatní konstrukce a práce, bourání</t>
  </si>
  <si>
    <t>997 - Přesun sutě</t>
  </si>
  <si>
    <t>998 - Přesun hmot</t>
  </si>
  <si>
    <t>VRN - Vedlejší rozpočtové náklady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</si>
  <si>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</si>
  <si>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</si>
  <si>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</si>
  <si>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</si>
  <si>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</si>
  <si>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</si>
  <si>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</si>
  <si>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</si>
  <si>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</si>
  <si>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</si>
  <si>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</si>
  <si>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</si>
  <si>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</si>
  <si>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</si>
  <si>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</si>
  <si>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</si>
  <si>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</si>
  <si>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</si>
  <si>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</si>
  <si>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</si>
  <si>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</si>
  <si>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</si>
  <si>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</si>
  <si>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</si>
  <si>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</si>
  <si>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</si>
  <si>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113106121</t>
  </si>
  <si>
    <t>Rozebrání dlažeb komunikací pro pěší z betonových nebo kamenných dlaždic</t>
  </si>
  <si>
    <t>4</t>
  </si>
  <si>
    <t>672581335</t>
  </si>
  <si>
    <t>úsek 3</t>
  </si>
  <si>
    <t>VV</t>
  </si>
  <si>
    <t>522,50</t>
  </si>
  <si>
    <t>úsek 2</t>
  </si>
  <si>
    <t>395,50+419,80</t>
  </si>
  <si>
    <t>úsek 1</t>
  </si>
  <si>
    <t>786,60</t>
  </si>
  <si>
    <t>Plocha chodníků</t>
  </si>
  <si>
    <t>113107211</t>
  </si>
  <si>
    <t>Odstranění podkladu pl přes 200 m2 z kameniva těženého tl 100 mm</t>
  </si>
  <si>
    <t>-742765666</t>
  </si>
  <si>
    <t>KOMUNIKACE+CHODNIK</t>
  </si>
  <si>
    <t>3</t>
  </si>
  <si>
    <t>113107241</t>
  </si>
  <si>
    <t>Odstranění podkladu pl přes 200 m2 živičných tl 50 mm</t>
  </si>
  <si>
    <t>-1831339655</t>
  </si>
  <si>
    <t>113202111</t>
  </si>
  <si>
    <t>Vytrhání obrub krajníků obrubníků stojatých</t>
  </si>
  <si>
    <t>m</t>
  </si>
  <si>
    <t>-719694768</t>
  </si>
  <si>
    <t>314,50+280,30</t>
  </si>
  <si>
    <t>203,40+242,50+245,70+225,80</t>
  </si>
  <si>
    <t>337,10+465,70</t>
  </si>
  <si>
    <t>Součet</t>
  </si>
  <si>
    <t>5</t>
  </si>
  <si>
    <t>131101102</t>
  </si>
  <si>
    <t>Hloubení jam nezapažených v hornině tř. 1 a 2 objemu do 1000 m3</t>
  </si>
  <si>
    <t>-1437318145</t>
  </si>
  <si>
    <t>CHODNIK*0,20</t>
  </si>
  <si>
    <t>KOMUNIKACE*0,40</t>
  </si>
  <si>
    <t>6</t>
  </si>
  <si>
    <t>162601102</t>
  </si>
  <si>
    <t>Vodorovné přemístění do 5000 m výkopku/sypaniny z horniny tř. 1 až 4</t>
  </si>
  <si>
    <t>1110013828</t>
  </si>
  <si>
    <t>7</t>
  </si>
  <si>
    <t>171201201</t>
  </si>
  <si>
    <t>Uložení sypaniny na skládky</t>
  </si>
  <si>
    <t>1090611987</t>
  </si>
  <si>
    <t>8</t>
  </si>
  <si>
    <t>171201211</t>
  </si>
  <si>
    <t>Poplatek za uložení odpadu ze sypaniny na skládce (skládkovné)</t>
  </si>
  <si>
    <t>t</t>
  </si>
  <si>
    <t>-1297498137</t>
  </si>
  <si>
    <t>VYKOP*1,80</t>
  </si>
  <si>
    <t>9</t>
  </si>
  <si>
    <t>181951102</t>
  </si>
  <si>
    <t>Úprava pláně v hornině tř. 1 až 4 se zhutněním</t>
  </si>
  <si>
    <t>-1777989183</t>
  </si>
  <si>
    <t>CHODNIK+KOMUNIKACE</t>
  </si>
  <si>
    <t>10</t>
  </si>
  <si>
    <t>564261111</t>
  </si>
  <si>
    <t>Podklad nebo podsyp ze štěrkopísku ŠP tl 200 mm</t>
  </si>
  <si>
    <t>125489216</t>
  </si>
  <si>
    <t>11</t>
  </si>
  <si>
    <t>564271111</t>
  </si>
  <si>
    <t>Podklad nebo podsyp ze štěrkopísku ŠP tl 250 mm</t>
  </si>
  <si>
    <t>-1957983123</t>
  </si>
  <si>
    <t>sjezdy k domům</t>
  </si>
  <si>
    <t>9,90+6,30+14,20+7,90*3+10,50+20,10+7,30*3+8,20</t>
  </si>
  <si>
    <t>9,60+9,20+12,20+6,10</t>
  </si>
  <si>
    <t>8,00+11,20+8,00+8,70+7,70+19,30+9,60+8,50+8,00+14,50+8,00</t>
  </si>
  <si>
    <t>20,10+20,20+10,00+25,40+22,20+9,00+20,00+9,00+10,20+10,70</t>
  </si>
  <si>
    <t>11,00*2+12,10+11,50+10,50+10,60+8,30+10,40+9,00+21,00+10,20+11,50</t>
  </si>
  <si>
    <t>10,20+21,00+11,50+8,30+1,40+11,40+9,70+15,40+8,80+9,20</t>
  </si>
  <si>
    <t>12</t>
  </si>
  <si>
    <t>564831111</t>
  </si>
  <si>
    <t>Podklad ze štěrkodrtě ŠD tl 100 mm</t>
  </si>
  <si>
    <t>-855896440</t>
  </si>
  <si>
    <t>výměna aktivní zóny</t>
  </si>
  <si>
    <t>13</t>
  </si>
  <si>
    <t>564851111</t>
  </si>
  <si>
    <t>Podklad ze štěrkodrtě ŠD tl 150 mm</t>
  </si>
  <si>
    <t>-805759256</t>
  </si>
  <si>
    <t>KOMUNIKACE*2</t>
  </si>
  <si>
    <t>14</t>
  </si>
  <si>
    <t>565155111</t>
  </si>
  <si>
    <t>Asfaltový beton vrstva podkladní ACP 16 (obalované kamenivo OKS) tl 70 mm š do 3 m</t>
  </si>
  <si>
    <t>-1807657154</t>
  </si>
  <si>
    <t>577134111</t>
  </si>
  <si>
    <t>Asfaltový beton vrstva obrusná ACO 11 (ABS) tř. I tl 40 mm š do 3 m z nemodifikovaného asfaltu</t>
  </si>
  <si>
    <t>943000812</t>
  </si>
  <si>
    <t>316,10</t>
  </si>
  <si>
    <t>246,20+250,10</t>
  </si>
  <si>
    <t>468,70</t>
  </si>
  <si>
    <t>16</t>
  </si>
  <si>
    <t>596211112</t>
  </si>
  <si>
    <t>Kladení zámkové dlažby komunikací pro pěší tl 60 mm skupiny A pl do 300 m2</t>
  </si>
  <si>
    <t>-378653927</t>
  </si>
  <si>
    <t>CHODNIK-SJEZDY</t>
  </si>
  <si>
    <t>17</t>
  </si>
  <si>
    <t>M</t>
  </si>
  <si>
    <t>592452680</t>
  </si>
  <si>
    <t>dlažba  20 x 10 x 6 cm</t>
  </si>
  <si>
    <t>287681263</t>
  </si>
  <si>
    <t>CHODNIK-SJEZDY-CERVENA_60-LINIE</t>
  </si>
  <si>
    <t>18</t>
  </si>
  <si>
    <t>592452670</t>
  </si>
  <si>
    <t>dlažba pro nevidomé 20 x 10 x 6 cm barevná</t>
  </si>
  <si>
    <t>-581590297</t>
  </si>
  <si>
    <t>0,40*4,40</t>
  </si>
  <si>
    <t>0,40*4,40+0,40*2,20</t>
  </si>
  <si>
    <t>0,40*3,70</t>
  </si>
  <si>
    <t>19</t>
  </si>
  <si>
    <t>592123170</t>
  </si>
  <si>
    <t>dlaždice betonová  49,5 x 40 x 6 cm umělá vodící liie</t>
  </si>
  <si>
    <t>kus</t>
  </si>
  <si>
    <t>1905562285</t>
  </si>
  <si>
    <t>11,95/0,50</t>
  </si>
  <si>
    <t>64,68/0,50</t>
  </si>
  <si>
    <t>20,11/0,50</t>
  </si>
  <si>
    <t>zaokrohlení</t>
  </si>
  <si>
    <t>195</t>
  </si>
  <si>
    <t>plocha</t>
  </si>
  <si>
    <t>0,50*0,40*195</t>
  </si>
  <si>
    <t>20</t>
  </si>
  <si>
    <t>596211212</t>
  </si>
  <si>
    <t>Kladení zámkové dlažby komunikací pro pěší tl 80 mm skupiny A pl do 300 m2</t>
  </si>
  <si>
    <t>52399341</t>
  </si>
  <si>
    <t>592452660</t>
  </si>
  <si>
    <t>dlažba 20 x 10 x 8</t>
  </si>
  <si>
    <t>-836566986</t>
  </si>
  <si>
    <t>SJEZDY-CERVENA_80</t>
  </si>
  <si>
    <t>22</t>
  </si>
  <si>
    <t>592452671</t>
  </si>
  <si>
    <t>dlažba pro nevidomé 20 x 10 x 8 cm barevná</t>
  </si>
  <si>
    <t>526269128</t>
  </si>
  <si>
    <t>0,40*5,00</t>
  </si>
  <si>
    <t>0,40*3,50</t>
  </si>
  <si>
    <t>0,40*7,00</t>
  </si>
  <si>
    <t>0,40*4,00</t>
  </si>
  <si>
    <t>0,40*9,50</t>
  </si>
  <si>
    <t>0,40*4,00*3</t>
  </si>
  <si>
    <t>0,40*4,50</t>
  </si>
  <si>
    <t>0,40*6,00</t>
  </si>
  <si>
    <t>0,40*4,50*2</t>
  </si>
  <si>
    <t>0,40*5,50</t>
  </si>
  <si>
    <t>0,40*11,50</t>
  </si>
  <si>
    <t>0,40*8,00</t>
  </si>
  <si>
    <t>0,40*9,10</t>
  </si>
  <si>
    <t>0,40*10,00</t>
  </si>
  <si>
    <t>0,40*5</t>
  </si>
  <si>
    <t>0,40*5,00*2</t>
  </si>
  <si>
    <t>0,40*4,500,40*4</t>
  </si>
  <si>
    <t>0,40*10,5</t>
  </si>
  <si>
    <t>0,40*10,50</t>
  </si>
  <si>
    <t>Červená 80 pro nevidomé</t>
  </si>
  <si>
    <t>23</t>
  </si>
  <si>
    <t>599141111</t>
  </si>
  <si>
    <t>Vyplnění spár mezi silničními dílci živičnou zálivkou</t>
  </si>
  <si>
    <t>-467803401</t>
  </si>
  <si>
    <t>24</t>
  </si>
  <si>
    <t>899331111</t>
  </si>
  <si>
    <t>Výšková úprava uličního vstupu nebo vpusti do 200 mm zvýšením poklopu</t>
  </si>
  <si>
    <t>1642459528</t>
  </si>
  <si>
    <t>25</t>
  </si>
  <si>
    <t>916131213</t>
  </si>
  <si>
    <t>Osazení silničního obrubníku betonového stojatého s boční opěrou do lože z betonu prostého</t>
  </si>
  <si>
    <t>-878767560</t>
  </si>
  <si>
    <t>314,50</t>
  </si>
  <si>
    <t>242,50+245,70</t>
  </si>
  <si>
    <t>465,70</t>
  </si>
  <si>
    <t>26</t>
  </si>
  <si>
    <t>592174650</t>
  </si>
  <si>
    <t>obrubník betonový silniční Standard 100x15x25 cm</t>
  </si>
  <si>
    <t>1656152759</t>
  </si>
  <si>
    <t>1268,40</t>
  </si>
  <si>
    <t>odpočet nájezdových a přechodových</t>
  </si>
  <si>
    <t>-309,02-156</t>
  </si>
  <si>
    <t>804</t>
  </si>
  <si>
    <t>27</t>
  </si>
  <si>
    <t>592174680</t>
  </si>
  <si>
    <t>obrubník betonový silniční nájezdový Standard 100x15x15 cm</t>
  </si>
  <si>
    <t>-54841501</t>
  </si>
  <si>
    <t>4,00+4,50+4,00+3,00+5,50+6,50+3,00+3,50+3,50+3,50+4,50+9,00+3,50+3,50+3,50+4,00+3,50+4,00</t>
  </si>
  <si>
    <t>3,50+5,00+3,50+4,50+4,00+11,00+4,50+4,00+4,00+7,50+3,20</t>
  </si>
  <si>
    <t>10,00+9,70+4,00+11,00+10,62+3,50+9,00+3,50+4,00+4,50</t>
  </si>
  <si>
    <t>4,00*2+4,50*2+4,00*2+3,00+4,00+3,50+4,50+10</t>
  </si>
  <si>
    <t>4,50+10,00+5,00+4,00+4,50+5,50+4,00+9,00+4,00+4,00+3,50</t>
  </si>
  <si>
    <t>28</t>
  </si>
  <si>
    <t>592174690</t>
  </si>
  <si>
    <t>obrubník betonový silniční přechodový L + P Standard 100x15x15-25 cm</t>
  </si>
  <si>
    <t>-273915881</t>
  </si>
  <si>
    <t>38*2</t>
  </si>
  <si>
    <t>40*2</t>
  </si>
  <si>
    <t>29</t>
  </si>
  <si>
    <t>916231212</t>
  </si>
  <si>
    <t>Osazení chodníkového obrubníku betonového stojatého bez boční opěry do lože z betonu prostého</t>
  </si>
  <si>
    <t>2061794511</t>
  </si>
  <si>
    <t>280,30</t>
  </si>
  <si>
    <t>203,40+225,80</t>
  </si>
  <si>
    <t>337,10</t>
  </si>
  <si>
    <t>zaokrouhlení</t>
  </si>
  <si>
    <t>1047</t>
  </si>
  <si>
    <t>30</t>
  </si>
  <si>
    <t>592174170</t>
  </si>
  <si>
    <t>obrubník betonový chodníkový Standard 100x10x25 cm</t>
  </si>
  <si>
    <t>1438191582</t>
  </si>
  <si>
    <t>31</t>
  </si>
  <si>
    <t>919735112</t>
  </si>
  <si>
    <t>Řezání stávajícího živičného krytu hl do 100 mm</t>
  </si>
  <si>
    <t>1394372244</t>
  </si>
  <si>
    <t>32</t>
  </si>
  <si>
    <t>997221551</t>
  </si>
  <si>
    <t>Vodorovná doprava suti ze sypkých materiálů do 1 km</t>
  </si>
  <si>
    <t>-606207882</t>
  </si>
  <si>
    <t>33</t>
  </si>
  <si>
    <t>997221559</t>
  </si>
  <si>
    <t>Příplatek ZKD 1 km u vodorovné dopravy suti ze sypkých materiálů</t>
  </si>
  <si>
    <t>-933142442</t>
  </si>
  <si>
    <t>34</t>
  </si>
  <si>
    <t>997221561</t>
  </si>
  <si>
    <t>Vodorovná doprava suti z kusových materiálů do 1 km</t>
  </si>
  <si>
    <t>1768917744</t>
  </si>
  <si>
    <t>35</t>
  </si>
  <si>
    <t>997221569</t>
  </si>
  <si>
    <t>Příplatek ZKD 1 km u vodorovné dopravy suti z kusových materiálů</t>
  </si>
  <si>
    <t>1712065766</t>
  </si>
  <si>
    <t>36</t>
  </si>
  <si>
    <t>997221815</t>
  </si>
  <si>
    <t>Poplatek za uložení betonového odpadu na skládce (skládkovné)</t>
  </si>
  <si>
    <t>1068580069</t>
  </si>
  <si>
    <t>37</t>
  </si>
  <si>
    <t>997221845</t>
  </si>
  <si>
    <t>Poplatek za uložení odpadu z asfaltových povrchů na skládce (skládkovné)</t>
  </si>
  <si>
    <t>1576593827</t>
  </si>
  <si>
    <t>38</t>
  </si>
  <si>
    <t>997221855</t>
  </si>
  <si>
    <t>Poplatek za uložení odpadu z kameniva na skládce (skládkovné)</t>
  </si>
  <si>
    <t>1547931526</t>
  </si>
  <si>
    <t>998223011</t>
  </si>
  <si>
    <t>Přesun hmot pro pozemní komunikace s krytem dlážděným</t>
  </si>
  <si>
    <t>1955119143</t>
  </si>
  <si>
    <t>40</t>
  </si>
  <si>
    <t>012002000</t>
  </si>
  <si>
    <t>Geodetické práce</t>
  </si>
  <si>
    <t>suma</t>
  </si>
  <si>
    <t>1024</t>
  </si>
  <si>
    <t>-1498189422</t>
  </si>
  <si>
    <t>41</t>
  </si>
  <si>
    <t>013254000</t>
  </si>
  <si>
    <t>Dokumentace skutečného provedení stavby</t>
  </si>
  <si>
    <t>480680488</t>
  </si>
  <si>
    <t>42</t>
  </si>
  <si>
    <t>030001000</t>
  </si>
  <si>
    <t>1398751876</t>
  </si>
  <si>
    <t>43</t>
  </si>
  <si>
    <t>043134000</t>
  </si>
  <si>
    <t>Zkoušky zatěžovací</t>
  </si>
  <si>
    <t>ks</t>
  </si>
  <si>
    <t>-1166894131</t>
  </si>
  <si>
    <t>44</t>
  </si>
  <si>
    <t>092103001</t>
  </si>
  <si>
    <t>Náklady na dočasné dopravní značení</t>
  </si>
  <si>
    <t>-2129051174</t>
  </si>
  <si>
    <t>VP - Vícepráce</t>
  </si>
  <si>
    <t>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</si>
</sst>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sz val="10"/>
      <color rgb="FF003366"/>
      <name val="Trebuchet MS"/>
      <family val="2"/>
    </font>
    <font>
      <sz val="8"/>
      <color rgb="FF000000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9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5" xfId="0" applyBorder="1" applyProtection="1">
      <protection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0" xfId="0" applyBorder="1" applyProtection="1">
      <protection/>
    </xf>
    <xf numFmtId="0" fontId="18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Border="1" applyProtection="1">
      <protection/>
    </xf>
    <xf numFmtId="0" fontId="0" fillId="0" borderId="14" xfId="0" applyBorder="1" applyProtection="1">
      <protection/>
    </xf>
    <xf numFmtId="0" fontId="23" fillId="0" borderId="15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3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18" fillId="0" borderId="21" xfId="0" applyFont="1" applyBorder="1" applyAlignment="1" applyProtection="1">
      <alignment horizontal="center" vertical="center" wrapText="1"/>
      <protection/>
    </xf>
    <xf numFmtId="0" fontId="18" fillId="0" borderId="22" xfId="0" applyFont="1" applyBorder="1" applyAlignment="1" applyProtection="1">
      <alignment horizontal="center" vertical="center" wrapText="1"/>
      <protection/>
    </xf>
    <xf numFmtId="0" fontId="18" fillId="0" borderId="23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vertical="center"/>
      <protection/>
    </xf>
    <xf numFmtId="4" fontId="25" fillId="0" borderId="13" xfId="0" applyNumberFormat="1" applyFont="1" applyBorder="1" applyAlignment="1" applyProtection="1">
      <alignment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4" fontId="25" fillId="0" borderId="14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4" fontId="30" fillId="0" borderId="16" xfId="0" applyNumberFormat="1" applyFont="1" applyBorder="1" applyAlignment="1" applyProtection="1">
      <alignment vertical="center"/>
      <protection/>
    </xf>
    <xf numFmtId="166" fontId="30" fillId="0" borderId="16" xfId="0" applyNumberFormat="1" applyFont="1" applyBorder="1" applyAlignment="1" applyProtection="1">
      <alignment vertical="center"/>
      <protection/>
    </xf>
    <xf numFmtId="4" fontId="30" fillId="0" borderId="17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31" fillId="0" borderId="0" xfId="0" applyFont="1" applyBorder="1" applyAlignment="1" applyProtection="1">
      <alignment horizontal="left" vertical="center"/>
      <protection/>
    </xf>
    <xf numFmtId="164" fontId="23" fillId="3" borderId="10" xfId="0" applyNumberFormat="1" applyFont="1" applyFill="1" applyBorder="1" applyAlignment="1" applyProtection="1">
      <alignment horizontal="center" vertical="center"/>
      <protection locked="0"/>
    </xf>
    <xf numFmtId="0" fontId="23" fillId="3" borderId="11" xfId="0" applyFont="1" applyFill="1" applyBorder="1" applyAlignment="1" applyProtection="1">
      <alignment horizontal="center" vertical="center"/>
      <protection locked="0"/>
    </xf>
    <xf numFmtId="4" fontId="23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164" fontId="23" fillId="3" borderId="13" xfId="0" applyNumberFormat="1" applyFont="1" applyFill="1" applyBorder="1" applyAlignment="1" applyProtection="1">
      <alignment horizontal="center" vertical="center"/>
      <protection locked="0"/>
    </xf>
    <xf numFmtId="0" fontId="23" fillId="3" borderId="0" xfId="0" applyFont="1" applyFill="1" applyBorder="1" applyAlignment="1" applyProtection="1">
      <alignment horizontal="center" vertical="center"/>
      <protection locked="0"/>
    </xf>
    <xf numFmtId="4" fontId="23" fillId="0" borderId="14" xfId="0" applyNumberFormat="1" applyFont="1" applyBorder="1" applyAlignment="1" applyProtection="1">
      <alignment vertical="center"/>
      <protection/>
    </xf>
    <xf numFmtId="164" fontId="23" fillId="3" borderId="15" xfId="0" applyNumberFormat="1" applyFont="1" applyFill="1" applyBorder="1" applyAlignment="1" applyProtection="1">
      <alignment horizontal="center" vertical="center"/>
      <protection locked="0"/>
    </xf>
    <xf numFmtId="0" fontId="23" fillId="3" borderId="16" xfId="0" applyFont="1" applyFill="1" applyBorder="1" applyAlignment="1" applyProtection="1">
      <alignment horizontal="center" vertical="center"/>
      <protection locked="0"/>
    </xf>
    <xf numFmtId="4" fontId="23" fillId="0" borderId="17" xfId="0" applyNumberFormat="1" applyFont="1" applyBorder="1" applyAlignment="1" applyProtection="1">
      <alignment vertical="center"/>
      <protection/>
    </xf>
    <xf numFmtId="0" fontId="26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0" fillId="2" borderId="0" xfId="0" applyFill="1" applyProtection="1">
      <protection/>
    </xf>
    <xf numFmtId="0" fontId="32" fillId="0" borderId="0" xfId="0" applyFont="1" applyAlignment="1">
      <alignment horizontal="left" vertical="center"/>
    </xf>
    <xf numFmtId="0" fontId="12" fillId="0" borderId="0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18" fillId="0" borderId="2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/>
    </xf>
    <xf numFmtId="0" fontId="23" fillId="0" borderId="1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/>
    </xf>
    <xf numFmtId="0" fontId="23" fillId="0" borderId="17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166" fontId="36" fillId="0" borderId="11" xfId="0" applyNumberFormat="1" applyFont="1" applyBorder="1" applyAlignment="1" applyProtection="1">
      <alignment/>
      <protection/>
    </xf>
    <xf numFmtId="166" fontId="36" fillId="0" borderId="12" xfId="0" applyNumberFormat="1" applyFont="1" applyBorder="1" applyAlignment="1" applyProtection="1">
      <alignment/>
      <protection/>
    </xf>
    <xf numFmtId="4" fontId="37" fillId="0" borderId="0" xfId="0" applyNumberFormat="1" applyFont="1" applyAlignment="1">
      <alignment vertical="center"/>
    </xf>
    <xf numFmtId="0" fontId="7" fillId="0" borderId="4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5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166" fontId="7" fillId="0" borderId="0" xfId="0" applyNumberFormat="1" applyFont="1" applyBorder="1" applyAlignment="1" applyProtection="1">
      <alignment/>
      <protection/>
    </xf>
    <xf numFmtId="166" fontId="7" fillId="0" borderId="14" xfId="0" applyNumberFormat="1" applyFont="1" applyBorder="1" applyAlignment="1" applyProtection="1">
      <alignment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0" fillId="0" borderId="24" xfId="0" applyFont="1" applyBorder="1" applyAlignment="1" applyProtection="1">
      <alignment horizontal="center" vertical="center"/>
      <protection/>
    </xf>
    <xf numFmtId="49" fontId="0" fillId="0" borderId="24" xfId="0" applyNumberFormat="1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167" fontId="0" fillId="0" borderId="24" xfId="0" applyNumberFormat="1" applyFont="1" applyBorder="1" applyAlignment="1" applyProtection="1">
      <alignment vertical="center"/>
      <protection/>
    </xf>
    <xf numFmtId="0" fontId="2" fillId="3" borderId="24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4" xfId="0" applyNumberFormat="1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8" fillId="0" borderId="13" xfId="0" applyFont="1" applyBorder="1" applyAlignment="1" applyProtection="1">
      <alignment vertical="center"/>
      <protection/>
    </xf>
    <xf numFmtId="0" fontId="8" fillId="0" borderId="14" xfId="0" applyFont="1" applyBorder="1" applyAlignment="1" applyProtection="1">
      <alignment vertical="center"/>
      <protection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5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5" xfId="0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8" fillId="0" borderId="24" xfId="0" applyFont="1" applyBorder="1" applyAlignment="1" applyProtection="1">
      <alignment horizontal="center" vertical="center"/>
      <protection/>
    </xf>
    <xf numFmtId="49" fontId="38" fillId="0" borderId="24" xfId="0" applyNumberFormat="1" applyFont="1" applyBorder="1" applyAlignment="1" applyProtection="1">
      <alignment horizontal="left" vertical="center" wrapText="1"/>
      <protection/>
    </xf>
    <xf numFmtId="0" fontId="38" fillId="0" borderId="24" xfId="0" applyFont="1" applyBorder="1" applyAlignment="1" applyProtection="1">
      <alignment horizontal="center" vertical="center" wrapText="1"/>
      <protection/>
    </xf>
    <xf numFmtId="167" fontId="38" fillId="0" borderId="24" xfId="0" applyNumberFormat="1" applyFont="1" applyBorder="1" applyAlignment="1" applyProtection="1">
      <alignment vertical="center"/>
      <protection/>
    </xf>
    <xf numFmtId="0" fontId="0" fillId="3" borderId="24" xfId="0" applyFont="1" applyFill="1" applyBorder="1" applyAlignment="1" applyProtection="1">
      <alignment horizontal="center" vertical="center"/>
      <protection locked="0"/>
    </xf>
    <xf numFmtId="49" fontId="0" fillId="3" borderId="24" xfId="0" applyNumberFormat="1" applyFont="1" applyFill="1" applyBorder="1" applyAlignment="1" applyProtection="1">
      <alignment horizontal="left" vertical="center" wrapText="1"/>
      <protection locked="0"/>
    </xf>
    <xf numFmtId="0" fontId="0" fillId="3" borderId="24" xfId="0" applyFont="1" applyFill="1" applyBorder="1" applyAlignment="1" applyProtection="1">
      <alignment horizontal="center" vertical="center" wrapText="1"/>
      <protection locked="0"/>
    </xf>
    <xf numFmtId="167" fontId="0" fillId="3" borderId="24" xfId="0" applyNumberFormat="1" applyFont="1" applyFill="1" applyBorder="1" applyAlignment="1" applyProtection="1">
      <alignment vertical="center"/>
      <protection locked="0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2" fillId="0" borderId="0" xfId="0" applyNumberFormat="1" applyFont="1" applyBorder="1" applyAlignment="1" applyProtection="1">
      <alignment vertical="center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25" xfId="0" applyFont="1" applyFill="1" applyBorder="1" applyAlignment="1" applyProtection="1">
      <alignment horizontal="left"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" fontId="31" fillId="3" borderId="0" xfId="0" applyNumberFormat="1" applyFont="1" applyFill="1" applyBorder="1" applyAlignment="1" applyProtection="1">
      <alignment vertical="center"/>
      <protection locked="0"/>
    </xf>
    <xf numFmtId="4" fontId="31" fillId="0" borderId="0" xfId="0" applyNumberFormat="1" applyFont="1" applyBorder="1" applyAlignment="1" applyProtection="1">
      <alignment vertical="center"/>
      <protection/>
    </xf>
    <xf numFmtId="0" fontId="31" fillId="3" borderId="0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left" vertical="center"/>
      <protection/>
    </xf>
    <xf numFmtId="4" fontId="26" fillId="0" borderId="0" xfId="0" applyNumberFormat="1" applyFont="1" applyBorder="1" applyAlignment="1" applyProtection="1">
      <alignment horizontal="right"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4" fontId="26" fillId="5" borderId="0" xfId="0" applyNumberFormat="1" applyFont="1" applyFill="1" applyBorder="1" applyAlignment="1" applyProtection="1">
      <alignment vertical="center"/>
      <protection/>
    </xf>
    <xf numFmtId="0" fontId="15" fillId="6" borderId="0" xfId="0" applyFont="1" applyFill="1" applyAlignment="1">
      <alignment horizontal="center" vertical="center"/>
    </xf>
    <xf numFmtId="0" fontId="0" fillId="0" borderId="0" xfId="0"/>
    <xf numFmtId="0" fontId="0" fillId="0" borderId="0" xfId="0" applyFont="1" applyBorder="1" applyAlignment="1" applyProtection="1">
      <alignment vertical="center"/>
      <protection/>
    </xf>
    <xf numFmtId="165" fontId="3" fillId="3" borderId="0" xfId="0" applyNumberFormat="1" applyFont="1" applyFill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4" fontId="4" fillId="5" borderId="9" xfId="0" applyNumberFormat="1" applyFont="1" applyFill="1" applyBorder="1" applyAlignment="1" applyProtection="1">
      <alignment vertical="center"/>
      <protection/>
    </xf>
    <xf numFmtId="4" fontId="4" fillId="5" borderId="25" xfId="0" applyNumberFormat="1" applyFont="1" applyFill="1" applyBorder="1" applyAlignment="1" applyProtection="1">
      <alignment vertical="center"/>
      <protection/>
    </xf>
    <xf numFmtId="0" fontId="3" fillId="5" borderId="0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4" fontId="33" fillId="0" borderId="0" xfId="0" applyNumberFormat="1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/>
      <protection/>
    </xf>
    <xf numFmtId="4" fontId="34" fillId="0" borderId="0" xfId="0" applyNumberFormat="1" applyFont="1" applyBorder="1" applyAlignment="1" applyProtection="1">
      <alignment vertical="center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35" fillId="5" borderId="22" xfId="0" applyFont="1" applyFill="1" applyBorder="1" applyAlignment="1" applyProtection="1">
      <alignment horizontal="center" vertical="center" wrapText="1"/>
      <protection/>
    </xf>
    <xf numFmtId="0" fontId="3" fillId="5" borderId="23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left" vertical="center" wrapText="1"/>
      <protection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4" fontId="0" fillId="3" borderId="24" xfId="0" applyNumberFormat="1" applyFont="1" applyFill="1" applyBorder="1" applyAlignment="1" applyProtection="1">
      <alignment vertical="center"/>
      <protection/>
    </xf>
    <xf numFmtId="4" fontId="0" fillId="0" borderId="24" xfId="0" applyNumberFormat="1" applyFont="1" applyBorder="1" applyAlignment="1" applyProtection="1">
      <alignment vertical="center"/>
      <protection/>
    </xf>
    <xf numFmtId="0" fontId="8" fillId="0" borderId="11" xfId="0" applyFont="1" applyBorder="1" applyAlignment="1" applyProtection="1">
      <alignment horizontal="left" vertical="center" wrapText="1"/>
      <protection/>
    </xf>
    <xf numFmtId="0" fontId="8" fillId="0" borderId="1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9" fillId="0" borderId="11" xfId="0" applyFont="1" applyBorder="1" applyAlignment="1" applyProtection="1">
      <alignment vertical="center"/>
      <protection/>
    </xf>
    <xf numFmtId="0" fontId="38" fillId="0" borderId="24" xfId="0" applyFont="1" applyBorder="1" applyAlignment="1" applyProtection="1">
      <alignment horizontal="left" vertical="center" wrapText="1"/>
      <protection/>
    </xf>
    <xf numFmtId="4" fontId="38" fillId="3" borderId="24" xfId="0" applyNumberFormat="1" applyFont="1" applyFill="1" applyBorder="1" applyAlignment="1" applyProtection="1">
      <alignment vertical="center"/>
      <protection locked="0"/>
    </xf>
    <xf numFmtId="4" fontId="38" fillId="3" borderId="24" xfId="0" applyNumberFormat="1" applyFont="1" applyFill="1" applyBorder="1" applyAlignment="1" applyProtection="1">
      <alignment vertical="center"/>
      <protection/>
    </xf>
    <xf numFmtId="4" fontId="38" fillId="0" borderId="24" xfId="0" applyNumberFormat="1" applyFont="1" applyBorder="1" applyAlignment="1" applyProtection="1">
      <alignment vertical="center"/>
      <protection/>
    </xf>
    <xf numFmtId="0" fontId="0" fillId="3" borderId="24" xfId="0" applyFont="1" applyFill="1" applyBorder="1" applyAlignment="1" applyProtection="1">
      <alignment horizontal="left" vertical="center" wrapText="1"/>
      <protection locked="0"/>
    </xf>
    <xf numFmtId="4" fontId="26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6" fillId="0" borderId="16" xfId="0" applyNumberFormat="1" applyFont="1" applyBorder="1" applyAlignment="1" applyProtection="1">
      <alignment/>
      <protection/>
    </xf>
    <xf numFmtId="4" fontId="6" fillId="0" borderId="16" xfId="0" applyNumberFormat="1" applyFont="1" applyBorder="1" applyAlignment="1" applyProtection="1">
      <alignment vertical="center"/>
      <protection/>
    </xf>
    <xf numFmtId="4" fontId="6" fillId="0" borderId="22" xfId="0" applyNumberFormat="1" applyFont="1" applyBorder="1" applyAlignment="1" applyProtection="1">
      <alignment/>
      <protection/>
    </xf>
    <xf numFmtId="4" fontId="6" fillId="0" borderId="22" xfId="0" applyNumberFormat="1" applyFont="1" applyBorder="1" applyAlignment="1" applyProtection="1">
      <alignment vertical="center"/>
      <protection/>
    </xf>
    <xf numFmtId="0" fontId="14" fillId="2" borderId="0" xfId="20" applyFont="1" applyFill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7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3"/>
      <c r="AH1" s="13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7" t="s">
        <v>4</v>
      </c>
      <c r="BB1" s="17" t="s">
        <v>5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8" t="s">
        <v>6</v>
      </c>
      <c r="BU1" s="18" t="s">
        <v>6</v>
      </c>
    </row>
    <row r="2" spans="3:72" ht="36.95" customHeight="1">
      <c r="C2" s="200" t="s">
        <v>7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R2" s="245" t="s">
        <v>8</v>
      </c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S2" s="19" t="s">
        <v>9</v>
      </c>
      <c r="BT2" s="19" t="s">
        <v>10</v>
      </c>
    </row>
    <row r="3" spans="2:72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2"/>
      <c r="BS3" s="19" t="s">
        <v>9</v>
      </c>
      <c r="BT3" s="19" t="s">
        <v>11</v>
      </c>
    </row>
    <row r="4" spans="2:71" ht="36.95" customHeight="1">
      <c r="B4" s="23"/>
      <c r="C4" s="202" t="s">
        <v>12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4"/>
      <c r="AS4" s="25" t="s">
        <v>13</v>
      </c>
      <c r="BE4" s="26" t="s">
        <v>14</v>
      </c>
      <c r="BS4" s="19" t="s">
        <v>15</v>
      </c>
    </row>
    <row r="5" spans="2:71" ht="14.45" customHeight="1">
      <c r="B5" s="23"/>
      <c r="C5" s="27"/>
      <c r="D5" s="28" t="s">
        <v>16</v>
      </c>
      <c r="E5" s="27"/>
      <c r="F5" s="27"/>
      <c r="G5" s="27"/>
      <c r="H5" s="27"/>
      <c r="I5" s="27"/>
      <c r="J5" s="27"/>
      <c r="K5" s="206" t="s">
        <v>17</v>
      </c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7"/>
      <c r="AQ5" s="24"/>
      <c r="BE5" s="204" t="s">
        <v>18</v>
      </c>
      <c r="BS5" s="19" t="s">
        <v>19</v>
      </c>
    </row>
    <row r="6" spans="2:71" ht="36.95" customHeight="1">
      <c r="B6" s="23"/>
      <c r="C6" s="27"/>
      <c r="D6" s="30" t="s">
        <v>20</v>
      </c>
      <c r="E6" s="27"/>
      <c r="F6" s="27"/>
      <c r="G6" s="27"/>
      <c r="H6" s="27"/>
      <c r="I6" s="27"/>
      <c r="J6" s="27"/>
      <c r="K6" s="208" t="s">
        <v>21</v>
      </c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7"/>
      <c r="AQ6" s="24"/>
      <c r="BE6" s="205"/>
      <c r="BS6" s="19" t="s">
        <v>19</v>
      </c>
    </row>
    <row r="7" spans="2:71" ht="14.45" customHeight="1">
      <c r="B7" s="23"/>
      <c r="C7" s="27"/>
      <c r="D7" s="31" t="s">
        <v>22</v>
      </c>
      <c r="E7" s="27"/>
      <c r="F7" s="27"/>
      <c r="G7" s="27"/>
      <c r="H7" s="27"/>
      <c r="I7" s="27"/>
      <c r="J7" s="27"/>
      <c r="K7" s="29" t="s">
        <v>23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1" t="s">
        <v>24</v>
      </c>
      <c r="AL7" s="27"/>
      <c r="AM7" s="27"/>
      <c r="AN7" s="29" t="s">
        <v>23</v>
      </c>
      <c r="AO7" s="27"/>
      <c r="AP7" s="27"/>
      <c r="AQ7" s="24"/>
      <c r="BE7" s="205"/>
      <c r="BS7" s="19" t="s">
        <v>19</v>
      </c>
    </row>
    <row r="8" spans="2:71" ht="14.45" customHeight="1">
      <c r="B8" s="23"/>
      <c r="C8" s="27"/>
      <c r="D8" s="31" t="s">
        <v>25</v>
      </c>
      <c r="E8" s="27"/>
      <c r="F8" s="27"/>
      <c r="G8" s="27"/>
      <c r="H8" s="27"/>
      <c r="I8" s="27"/>
      <c r="J8" s="27"/>
      <c r="K8" s="29" t="s">
        <v>26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1" t="s">
        <v>27</v>
      </c>
      <c r="AL8" s="27"/>
      <c r="AM8" s="27"/>
      <c r="AN8" s="32" t="s">
        <v>28</v>
      </c>
      <c r="AO8" s="27"/>
      <c r="AP8" s="27"/>
      <c r="AQ8" s="24"/>
      <c r="BE8" s="205"/>
      <c r="BS8" s="19" t="s">
        <v>19</v>
      </c>
    </row>
    <row r="9" spans="2:71" ht="14.45" customHeight="1">
      <c r="B9" s="23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4"/>
      <c r="BE9" s="205"/>
      <c r="BS9" s="19" t="s">
        <v>19</v>
      </c>
    </row>
    <row r="10" spans="2:71" ht="14.45" customHeight="1">
      <c r="B10" s="23"/>
      <c r="C10" s="27"/>
      <c r="D10" s="31" t="s">
        <v>29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1" t="s">
        <v>30</v>
      </c>
      <c r="AL10" s="27"/>
      <c r="AM10" s="27"/>
      <c r="AN10" s="29" t="s">
        <v>23</v>
      </c>
      <c r="AO10" s="27"/>
      <c r="AP10" s="27"/>
      <c r="AQ10" s="24"/>
      <c r="BE10" s="205"/>
      <c r="BS10" s="19" t="s">
        <v>19</v>
      </c>
    </row>
    <row r="11" spans="2:71" ht="18.4" customHeight="1">
      <c r="B11" s="23"/>
      <c r="C11" s="27"/>
      <c r="D11" s="27"/>
      <c r="E11" s="29" t="s">
        <v>31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1" t="s">
        <v>32</v>
      </c>
      <c r="AL11" s="27"/>
      <c r="AM11" s="27"/>
      <c r="AN11" s="29" t="s">
        <v>23</v>
      </c>
      <c r="AO11" s="27"/>
      <c r="AP11" s="27"/>
      <c r="AQ11" s="24"/>
      <c r="BE11" s="205"/>
      <c r="BS11" s="19" t="s">
        <v>19</v>
      </c>
    </row>
    <row r="12" spans="2:71" ht="6.95" customHeight="1">
      <c r="B12" s="23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4"/>
      <c r="BE12" s="205"/>
      <c r="BS12" s="19" t="s">
        <v>19</v>
      </c>
    </row>
    <row r="13" spans="2:71" ht="14.45" customHeight="1">
      <c r="B13" s="23"/>
      <c r="C13" s="27"/>
      <c r="D13" s="31" t="s">
        <v>33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1" t="s">
        <v>30</v>
      </c>
      <c r="AL13" s="27"/>
      <c r="AM13" s="27"/>
      <c r="AN13" s="33" t="s">
        <v>34</v>
      </c>
      <c r="AO13" s="27"/>
      <c r="AP13" s="27"/>
      <c r="AQ13" s="24"/>
      <c r="BE13" s="205"/>
      <c r="BS13" s="19" t="s">
        <v>19</v>
      </c>
    </row>
    <row r="14" spans="2:71" ht="13.5">
      <c r="B14" s="23"/>
      <c r="C14" s="27"/>
      <c r="D14" s="27"/>
      <c r="E14" s="209" t="s">
        <v>34</v>
      </c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31" t="s">
        <v>32</v>
      </c>
      <c r="AL14" s="27"/>
      <c r="AM14" s="27"/>
      <c r="AN14" s="33" t="s">
        <v>34</v>
      </c>
      <c r="AO14" s="27"/>
      <c r="AP14" s="27"/>
      <c r="AQ14" s="24"/>
      <c r="BE14" s="205"/>
      <c r="BS14" s="19" t="s">
        <v>19</v>
      </c>
    </row>
    <row r="15" spans="2:71" ht="6.95" customHeight="1">
      <c r="B15" s="23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4"/>
      <c r="BE15" s="205"/>
      <c r="BS15" s="19" t="s">
        <v>6</v>
      </c>
    </row>
    <row r="16" spans="2:71" ht="14.45" customHeight="1">
      <c r="B16" s="23"/>
      <c r="C16" s="27"/>
      <c r="D16" s="31" t="s">
        <v>35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1" t="s">
        <v>30</v>
      </c>
      <c r="AL16" s="27"/>
      <c r="AM16" s="27"/>
      <c r="AN16" s="29" t="s">
        <v>23</v>
      </c>
      <c r="AO16" s="27"/>
      <c r="AP16" s="27"/>
      <c r="AQ16" s="24"/>
      <c r="BE16" s="205"/>
      <c r="BS16" s="19" t="s">
        <v>6</v>
      </c>
    </row>
    <row r="17" spans="2:71" ht="18.4" customHeight="1">
      <c r="B17" s="23"/>
      <c r="C17" s="27"/>
      <c r="D17" s="27"/>
      <c r="E17" s="29" t="s">
        <v>26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1" t="s">
        <v>32</v>
      </c>
      <c r="AL17" s="27"/>
      <c r="AM17" s="27"/>
      <c r="AN17" s="29" t="s">
        <v>23</v>
      </c>
      <c r="AO17" s="27"/>
      <c r="AP17" s="27"/>
      <c r="AQ17" s="24"/>
      <c r="BE17" s="205"/>
      <c r="BS17" s="19" t="s">
        <v>36</v>
      </c>
    </row>
    <row r="18" spans="2:71" ht="6.95" customHeight="1">
      <c r="B18" s="23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4"/>
      <c r="BE18" s="205"/>
      <c r="BS18" s="19" t="s">
        <v>9</v>
      </c>
    </row>
    <row r="19" spans="2:71" ht="14.45" customHeight="1">
      <c r="B19" s="23"/>
      <c r="C19" s="27"/>
      <c r="D19" s="31" t="s">
        <v>37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31" t="s">
        <v>30</v>
      </c>
      <c r="AL19" s="27"/>
      <c r="AM19" s="27"/>
      <c r="AN19" s="29" t="s">
        <v>38</v>
      </c>
      <c r="AO19" s="27"/>
      <c r="AP19" s="27"/>
      <c r="AQ19" s="24"/>
      <c r="BE19" s="205"/>
      <c r="BS19" s="19" t="s">
        <v>9</v>
      </c>
    </row>
    <row r="20" spans="2:57" ht="18.4" customHeight="1">
      <c r="B20" s="23"/>
      <c r="C20" s="27"/>
      <c r="D20" s="27"/>
      <c r="E20" s="29" t="s">
        <v>39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31" t="s">
        <v>32</v>
      </c>
      <c r="AL20" s="27"/>
      <c r="AM20" s="27"/>
      <c r="AN20" s="29" t="s">
        <v>23</v>
      </c>
      <c r="AO20" s="27"/>
      <c r="AP20" s="27"/>
      <c r="AQ20" s="24"/>
      <c r="BE20" s="205"/>
    </row>
    <row r="21" spans="2:57" ht="6.95" customHeight="1">
      <c r="B21" s="23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4"/>
      <c r="BE21" s="205"/>
    </row>
    <row r="22" spans="2:57" ht="13.5">
      <c r="B22" s="23"/>
      <c r="C22" s="27"/>
      <c r="D22" s="31" t="s">
        <v>40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4"/>
      <c r="BE22" s="205"/>
    </row>
    <row r="23" spans="2:57" ht="22.5" customHeight="1">
      <c r="B23" s="23"/>
      <c r="C23" s="27"/>
      <c r="D23" s="27"/>
      <c r="E23" s="211" t="s">
        <v>23</v>
      </c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7"/>
      <c r="AP23" s="27"/>
      <c r="AQ23" s="24"/>
      <c r="BE23" s="205"/>
    </row>
    <row r="24" spans="2:57" ht="6.95" customHeight="1">
      <c r="B24" s="23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4"/>
      <c r="BE24" s="205"/>
    </row>
    <row r="25" spans="2:57" ht="6.95" customHeight="1">
      <c r="B25" s="23"/>
      <c r="C25" s="27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7"/>
      <c r="AQ25" s="24"/>
      <c r="BE25" s="205"/>
    </row>
    <row r="26" spans="2:57" ht="14.45" customHeight="1">
      <c r="B26" s="23"/>
      <c r="C26" s="27"/>
      <c r="D26" s="35" t="s">
        <v>41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12">
        <f>ROUND(AG87,2)</f>
        <v>0</v>
      </c>
      <c r="AL26" s="207"/>
      <c r="AM26" s="207"/>
      <c r="AN26" s="207"/>
      <c r="AO26" s="207"/>
      <c r="AP26" s="27"/>
      <c r="AQ26" s="24"/>
      <c r="BE26" s="205"/>
    </row>
    <row r="27" spans="2:57" ht="14.45" customHeight="1">
      <c r="B27" s="23"/>
      <c r="C27" s="27"/>
      <c r="D27" s="35" t="s">
        <v>42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12">
        <f>ROUND(AG90,2)</f>
        <v>0</v>
      </c>
      <c r="AL27" s="212"/>
      <c r="AM27" s="212"/>
      <c r="AN27" s="212"/>
      <c r="AO27" s="212"/>
      <c r="AP27" s="27"/>
      <c r="AQ27" s="24"/>
      <c r="BE27" s="205"/>
    </row>
    <row r="28" spans="2:57" s="1" customFormat="1" ht="6.95" customHeight="1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8"/>
      <c r="BE28" s="205"/>
    </row>
    <row r="29" spans="2:57" s="1" customFormat="1" ht="25.9" customHeight="1">
      <c r="B29" s="36"/>
      <c r="C29" s="37"/>
      <c r="D29" s="39" t="s">
        <v>43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213">
        <f>ROUND(AK26+AK27,2)</f>
        <v>0</v>
      </c>
      <c r="AL29" s="214"/>
      <c r="AM29" s="214"/>
      <c r="AN29" s="214"/>
      <c r="AO29" s="214"/>
      <c r="AP29" s="37"/>
      <c r="AQ29" s="38"/>
      <c r="BE29" s="205"/>
    </row>
    <row r="30" spans="2:57" s="1" customFormat="1" ht="6.95" customHeight="1"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8"/>
      <c r="BE30" s="205"/>
    </row>
    <row r="31" spans="2:57" s="2" customFormat="1" ht="14.45" customHeight="1">
      <c r="B31" s="41"/>
      <c r="C31" s="42"/>
      <c r="D31" s="43" t="s">
        <v>44</v>
      </c>
      <c r="E31" s="42"/>
      <c r="F31" s="43" t="s">
        <v>45</v>
      </c>
      <c r="G31" s="42"/>
      <c r="H31" s="42"/>
      <c r="I31" s="42"/>
      <c r="J31" s="42"/>
      <c r="K31" s="42"/>
      <c r="L31" s="215">
        <v>0.21</v>
      </c>
      <c r="M31" s="216"/>
      <c r="N31" s="216"/>
      <c r="O31" s="216"/>
      <c r="P31" s="42"/>
      <c r="Q31" s="42"/>
      <c r="R31" s="42"/>
      <c r="S31" s="42"/>
      <c r="T31" s="45" t="s">
        <v>46</v>
      </c>
      <c r="U31" s="42"/>
      <c r="V31" s="42"/>
      <c r="W31" s="217">
        <f>ROUND(AZ87+SUM(CD91:CD95),2)</f>
        <v>0</v>
      </c>
      <c r="X31" s="216"/>
      <c r="Y31" s="216"/>
      <c r="Z31" s="216"/>
      <c r="AA31" s="216"/>
      <c r="AB31" s="216"/>
      <c r="AC31" s="216"/>
      <c r="AD31" s="216"/>
      <c r="AE31" s="216"/>
      <c r="AF31" s="42"/>
      <c r="AG31" s="42"/>
      <c r="AH31" s="42"/>
      <c r="AI31" s="42"/>
      <c r="AJ31" s="42"/>
      <c r="AK31" s="217">
        <f>ROUND(AV87+SUM(BY91:BY95),2)</f>
        <v>0</v>
      </c>
      <c r="AL31" s="216"/>
      <c r="AM31" s="216"/>
      <c r="AN31" s="216"/>
      <c r="AO31" s="216"/>
      <c r="AP31" s="42"/>
      <c r="AQ31" s="46"/>
      <c r="BE31" s="205"/>
    </row>
    <row r="32" spans="2:57" s="2" customFormat="1" ht="14.45" customHeight="1">
      <c r="B32" s="41"/>
      <c r="C32" s="42"/>
      <c r="D32" s="42"/>
      <c r="E32" s="42"/>
      <c r="F32" s="43" t="s">
        <v>47</v>
      </c>
      <c r="G32" s="42"/>
      <c r="H32" s="42"/>
      <c r="I32" s="42"/>
      <c r="J32" s="42"/>
      <c r="K32" s="42"/>
      <c r="L32" s="215">
        <v>0.15</v>
      </c>
      <c r="M32" s="216"/>
      <c r="N32" s="216"/>
      <c r="O32" s="216"/>
      <c r="P32" s="42"/>
      <c r="Q32" s="42"/>
      <c r="R32" s="42"/>
      <c r="S32" s="42"/>
      <c r="T32" s="45" t="s">
        <v>46</v>
      </c>
      <c r="U32" s="42"/>
      <c r="V32" s="42"/>
      <c r="W32" s="217">
        <f>ROUND(BA87+SUM(CE91:CE95),2)</f>
        <v>0</v>
      </c>
      <c r="X32" s="216"/>
      <c r="Y32" s="216"/>
      <c r="Z32" s="216"/>
      <c r="AA32" s="216"/>
      <c r="AB32" s="216"/>
      <c r="AC32" s="216"/>
      <c r="AD32" s="216"/>
      <c r="AE32" s="216"/>
      <c r="AF32" s="42"/>
      <c r="AG32" s="42"/>
      <c r="AH32" s="42"/>
      <c r="AI32" s="42"/>
      <c r="AJ32" s="42"/>
      <c r="AK32" s="217">
        <f>ROUND(AW87+SUM(BZ91:BZ95),2)</f>
        <v>0</v>
      </c>
      <c r="AL32" s="216"/>
      <c r="AM32" s="216"/>
      <c r="AN32" s="216"/>
      <c r="AO32" s="216"/>
      <c r="AP32" s="42"/>
      <c r="AQ32" s="46"/>
      <c r="BE32" s="205"/>
    </row>
    <row r="33" spans="2:57" s="2" customFormat="1" ht="14.45" customHeight="1" hidden="1">
      <c r="B33" s="41"/>
      <c r="C33" s="42"/>
      <c r="D33" s="42"/>
      <c r="E33" s="42"/>
      <c r="F33" s="43" t="s">
        <v>48</v>
      </c>
      <c r="G33" s="42"/>
      <c r="H33" s="42"/>
      <c r="I33" s="42"/>
      <c r="J33" s="42"/>
      <c r="K33" s="42"/>
      <c r="L33" s="215">
        <v>0.21</v>
      </c>
      <c r="M33" s="216"/>
      <c r="N33" s="216"/>
      <c r="O33" s="216"/>
      <c r="P33" s="42"/>
      <c r="Q33" s="42"/>
      <c r="R33" s="42"/>
      <c r="S33" s="42"/>
      <c r="T33" s="45" t="s">
        <v>46</v>
      </c>
      <c r="U33" s="42"/>
      <c r="V33" s="42"/>
      <c r="W33" s="217">
        <f>ROUND(BB87+SUM(CF91:CF95),2)</f>
        <v>0</v>
      </c>
      <c r="X33" s="216"/>
      <c r="Y33" s="216"/>
      <c r="Z33" s="216"/>
      <c r="AA33" s="216"/>
      <c r="AB33" s="216"/>
      <c r="AC33" s="216"/>
      <c r="AD33" s="216"/>
      <c r="AE33" s="216"/>
      <c r="AF33" s="42"/>
      <c r="AG33" s="42"/>
      <c r="AH33" s="42"/>
      <c r="AI33" s="42"/>
      <c r="AJ33" s="42"/>
      <c r="AK33" s="217">
        <v>0</v>
      </c>
      <c r="AL33" s="216"/>
      <c r="AM33" s="216"/>
      <c r="AN33" s="216"/>
      <c r="AO33" s="216"/>
      <c r="AP33" s="42"/>
      <c r="AQ33" s="46"/>
      <c r="BE33" s="205"/>
    </row>
    <row r="34" spans="2:57" s="2" customFormat="1" ht="14.45" customHeight="1" hidden="1">
      <c r="B34" s="41"/>
      <c r="C34" s="42"/>
      <c r="D34" s="42"/>
      <c r="E34" s="42"/>
      <c r="F34" s="43" t="s">
        <v>49</v>
      </c>
      <c r="G34" s="42"/>
      <c r="H34" s="42"/>
      <c r="I34" s="42"/>
      <c r="J34" s="42"/>
      <c r="K34" s="42"/>
      <c r="L34" s="215">
        <v>0.15</v>
      </c>
      <c r="M34" s="216"/>
      <c r="N34" s="216"/>
      <c r="O34" s="216"/>
      <c r="P34" s="42"/>
      <c r="Q34" s="42"/>
      <c r="R34" s="42"/>
      <c r="S34" s="42"/>
      <c r="T34" s="45" t="s">
        <v>46</v>
      </c>
      <c r="U34" s="42"/>
      <c r="V34" s="42"/>
      <c r="W34" s="217">
        <f>ROUND(BC87+SUM(CG91:CG95),2)</f>
        <v>0</v>
      </c>
      <c r="X34" s="216"/>
      <c r="Y34" s="216"/>
      <c r="Z34" s="216"/>
      <c r="AA34" s="216"/>
      <c r="AB34" s="216"/>
      <c r="AC34" s="216"/>
      <c r="AD34" s="216"/>
      <c r="AE34" s="216"/>
      <c r="AF34" s="42"/>
      <c r="AG34" s="42"/>
      <c r="AH34" s="42"/>
      <c r="AI34" s="42"/>
      <c r="AJ34" s="42"/>
      <c r="AK34" s="217">
        <v>0</v>
      </c>
      <c r="AL34" s="216"/>
      <c r="AM34" s="216"/>
      <c r="AN34" s="216"/>
      <c r="AO34" s="216"/>
      <c r="AP34" s="42"/>
      <c r="AQ34" s="46"/>
      <c r="BE34" s="205"/>
    </row>
    <row r="35" spans="2:43" s="2" customFormat="1" ht="14.45" customHeight="1" hidden="1">
      <c r="B35" s="41"/>
      <c r="C35" s="42"/>
      <c r="D35" s="42"/>
      <c r="E35" s="42"/>
      <c r="F35" s="43" t="s">
        <v>50</v>
      </c>
      <c r="G35" s="42"/>
      <c r="H35" s="42"/>
      <c r="I35" s="42"/>
      <c r="J35" s="42"/>
      <c r="K35" s="42"/>
      <c r="L35" s="215">
        <v>0</v>
      </c>
      <c r="M35" s="216"/>
      <c r="N35" s="216"/>
      <c r="O35" s="216"/>
      <c r="P35" s="42"/>
      <c r="Q35" s="42"/>
      <c r="R35" s="42"/>
      <c r="S35" s="42"/>
      <c r="T35" s="45" t="s">
        <v>46</v>
      </c>
      <c r="U35" s="42"/>
      <c r="V35" s="42"/>
      <c r="W35" s="217">
        <f>ROUND(BD87+SUM(CH91:CH95),2)</f>
        <v>0</v>
      </c>
      <c r="X35" s="216"/>
      <c r="Y35" s="216"/>
      <c r="Z35" s="216"/>
      <c r="AA35" s="216"/>
      <c r="AB35" s="216"/>
      <c r="AC35" s="216"/>
      <c r="AD35" s="216"/>
      <c r="AE35" s="216"/>
      <c r="AF35" s="42"/>
      <c r="AG35" s="42"/>
      <c r="AH35" s="42"/>
      <c r="AI35" s="42"/>
      <c r="AJ35" s="42"/>
      <c r="AK35" s="217">
        <v>0</v>
      </c>
      <c r="AL35" s="216"/>
      <c r="AM35" s="216"/>
      <c r="AN35" s="216"/>
      <c r="AO35" s="216"/>
      <c r="AP35" s="42"/>
      <c r="AQ35" s="46"/>
    </row>
    <row r="36" spans="2:43" s="1" customFormat="1" ht="6.95" customHeight="1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2:43" s="1" customFormat="1" ht="25.9" customHeight="1">
      <c r="B37" s="36"/>
      <c r="C37" s="47"/>
      <c r="D37" s="48" t="s">
        <v>51</v>
      </c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50" t="s">
        <v>52</v>
      </c>
      <c r="U37" s="49"/>
      <c r="V37" s="49"/>
      <c r="W37" s="49"/>
      <c r="X37" s="218" t="s">
        <v>53</v>
      </c>
      <c r="Y37" s="219"/>
      <c r="Z37" s="219"/>
      <c r="AA37" s="219"/>
      <c r="AB37" s="219"/>
      <c r="AC37" s="49"/>
      <c r="AD37" s="49"/>
      <c r="AE37" s="49"/>
      <c r="AF37" s="49"/>
      <c r="AG37" s="49"/>
      <c r="AH37" s="49"/>
      <c r="AI37" s="49"/>
      <c r="AJ37" s="49"/>
      <c r="AK37" s="220">
        <f>SUM(AK29:AK35)</f>
        <v>0</v>
      </c>
      <c r="AL37" s="219"/>
      <c r="AM37" s="219"/>
      <c r="AN37" s="219"/>
      <c r="AO37" s="221"/>
      <c r="AP37" s="47"/>
      <c r="AQ37" s="38"/>
    </row>
    <row r="38" spans="2:43" s="1" customFormat="1" ht="14.45" customHeight="1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2:43" ht="13.5">
      <c r="B39" s="23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4"/>
    </row>
    <row r="40" spans="2:43" ht="13.5">
      <c r="B40" s="23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4"/>
    </row>
    <row r="41" spans="2:43" ht="13.5">
      <c r="B41" s="23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4"/>
    </row>
    <row r="42" spans="2:43" ht="13.5">
      <c r="B42" s="2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4"/>
    </row>
    <row r="43" spans="2:43" ht="13.5">
      <c r="B43" s="23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4"/>
    </row>
    <row r="44" spans="2:43" ht="13.5">
      <c r="B44" s="23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4"/>
    </row>
    <row r="45" spans="2:43" ht="13.5">
      <c r="B45" s="23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4"/>
    </row>
    <row r="46" spans="2:43" ht="13.5">
      <c r="B46" s="23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4"/>
    </row>
    <row r="47" spans="2:43" ht="13.5">
      <c r="B47" s="23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4"/>
    </row>
    <row r="48" spans="2:43" ht="13.5">
      <c r="B48" s="23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4"/>
    </row>
    <row r="49" spans="2:43" s="1" customFormat="1" ht="13.5">
      <c r="B49" s="36"/>
      <c r="C49" s="37"/>
      <c r="D49" s="51" t="s">
        <v>54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3"/>
      <c r="AA49" s="37"/>
      <c r="AB49" s="37"/>
      <c r="AC49" s="51" t="s">
        <v>55</v>
      </c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3"/>
      <c r="AP49" s="37"/>
      <c r="AQ49" s="38"/>
    </row>
    <row r="50" spans="2:43" ht="13.5">
      <c r="B50" s="23"/>
      <c r="C50" s="27"/>
      <c r="D50" s="54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55"/>
      <c r="AA50" s="27"/>
      <c r="AB50" s="27"/>
      <c r="AC50" s="54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55"/>
      <c r="AP50" s="27"/>
      <c r="AQ50" s="24"/>
    </row>
    <row r="51" spans="2:43" ht="13.5">
      <c r="B51" s="23"/>
      <c r="C51" s="27"/>
      <c r="D51" s="54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55"/>
      <c r="AA51" s="27"/>
      <c r="AB51" s="27"/>
      <c r="AC51" s="54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55"/>
      <c r="AP51" s="27"/>
      <c r="AQ51" s="24"/>
    </row>
    <row r="52" spans="2:43" ht="13.5">
      <c r="B52" s="23"/>
      <c r="C52" s="27"/>
      <c r="D52" s="54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55"/>
      <c r="AA52" s="27"/>
      <c r="AB52" s="27"/>
      <c r="AC52" s="54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55"/>
      <c r="AP52" s="27"/>
      <c r="AQ52" s="24"/>
    </row>
    <row r="53" spans="2:43" ht="13.5">
      <c r="B53" s="23"/>
      <c r="C53" s="27"/>
      <c r="D53" s="54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55"/>
      <c r="AA53" s="27"/>
      <c r="AB53" s="27"/>
      <c r="AC53" s="54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55"/>
      <c r="AP53" s="27"/>
      <c r="AQ53" s="24"/>
    </row>
    <row r="54" spans="2:43" ht="13.5">
      <c r="B54" s="23"/>
      <c r="C54" s="27"/>
      <c r="D54" s="54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55"/>
      <c r="AA54" s="27"/>
      <c r="AB54" s="27"/>
      <c r="AC54" s="54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55"/>
      <c r="AP54" s="27"/>
      <c r="AQ54" s="24"/>
    </row>
    <row r="55" spans="2:43" ht="13.5">
      <c r="B55" s="23"/>
      <c r="C55" s="27"/>
      <c r="D55" s="54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55"/>
      <c r="AA55" s="27"/>
      <c r="AB55" s="27"/>
      <c r="AC55" s="54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55"/>
      <c r="AP55" s="27"/>
      <c r="AQ55" s="24"/>
    </row>
    <row r="56" spans="2:43" ht="13.5">
      <c r="B56" s="23"/>
      <c r="C56" s="27"/>
      <c r="D56" s="54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55"/>
      <c r="AA56" s="27"/>
      <c r="AB56" s="27"/>
      <c r="AC56" s="54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55"/>
      <c r="AP56" s="27"/>
      <c r="AQ56" s="24"/>
    </row>
    <row r="57" spans="2:43" ht="13.5">
      <c r="B57" s="23"/>
      <c r="C57" s="27"/>
      <c r="D57" s="54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55"/>
      <c r="AA57" s="27"/>
      <c r="AB57" s="27"/>
      <c r="AC57" s="54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55"/>
      <c r="AP57" s="27"/>
      <c r="AQ57" s="24"/>
    </row>
    <row r="58" spans="2:43" s="1" customFormat="1" ht="13.5">
      <c r="B58" s="36"/>
      <c r="C58" s="37"/>
      <c r="D58" s="56" t="s">
        <v>56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8" t="s">
        <v>57</v>
      </c>
      <c r="S58" s="57"/>
      <c r="T58" s="57"/>
      <c r="U58" s="57"/>
      <c r="V58" s="57"/>
      <c r="W58" s="57"/>
      <c r="X58" s="57"/>
      <c r="Y58" s="57"/>
      <c r="Z58" s="59"/>
      <c r="AA58" s="37"/>
      <c r="AB58" s="37"/>
      <c r="AC58" s="56" t="s">
        <v>56</v>
      </c>
      <c r="AD58" s="57"/>
      <c r="AE58" s="57"/>
      <c r="AF58" s="57"/>
      <c r="AG58" s="57"/>
      <c r="AH58" s="57"/>
      <c r="AI58" s="57"/>
      <c r="AJ58" s="57"/>
      <c r="AK58" s="57"/>
      <c r="AL58" s="57"/>
      <c r="AM58" s="58" t="s">
        <v>57</v>
      </c>
      <c r="AN58" s="57"/>
      <c r="AO58" s="59"/>
      <c r="AP58" s="37"/>
      <c r="AQ58" s="38"/>
    </row>
    <row r="59" spans="2:43" ht="13.5">
      <c r="B59" s="23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4"/>
    </row>
    <row r="60" spans="2:43" s="1" customFormat="1" ht="13.5">
      <c r="B60" s="36"/>
      <c r="C60" s="37"/>
      <c r="D60" s="51" t="s">
        <v>58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3"/>
      <c r="AA60" s="37"/>
      <c r="AB60" s="37"/>
      <c r="AC60" s="51" t="s">
        <v>59</v>
      </c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3"/>
      <c r="AP60" s="37"/>
      <c r="AQ60" s="38"/>
    </row>
    <row r="61" spans="2:43" ht="13.5">
      <c r="B61" s="23"/>
      <c r="C61" s="27"/>
      <c r="D61" s="54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55"/>
      <c r="AA61" s="27"/>
      <c r="AB61" s="27"/>
      <c r="AC61" s="54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55"/>
      <c r="AP61" s="27"/>
      <c r="AQ61" s="24"/>
    </row>
    <row r="62" spans="2:43" ht="13.5">
      <c r="B62" s="23"/>
      <c r="C62" s="27"/>
      <c r="D62" s="54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55"/>
      <c r="AA62" s="27"/>
      <c r="AB62" s="27"/>
      <c r="AC62" s="54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55"/>
      <c r="AP62" s="27"/>
      <c r="AQ62" s="24"/>
    </row>
    <row r="63" spans="2:43" ht="13.5">
      <c r="B63" s="23"/>
      <c r="C63" s="27"/>
      <c r="D63" s="54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55"/>
      <c r="AA63" s="27"/>
      <c r="AB63" s="27"/>
      <c r="AC63" s="54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55"/>
      <c r="AP63" s="27"/>
      <c r="AQ63" s="24"/>
    </row>
    <row r="64" spans="2:43" ht="13.5">
      <c r="B64" s="23"/>
      <c r="C64" s="27"/>
      <c r="D64" s="54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55"/>
      <c r="AA64" s="27"/>
      <c r="AB64" s="27"/>
      <c r="AC64" s="54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55"/>
      <c r="AP64" s="27"/>
      <c r="AQ64" s="24"/>
    </row>
    <row r="65" spans="2:43" ht="13.5">
      <c r="B65" s="23"/>
      <c r="C65" s="27"/>
      <c r="D65" s="54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55"/>
      <c r="AA65" s="27"/>
      <c r="AB65" s="27"/>
      <c r="AC65" s="54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55"/>
      <c r="AP65" s="27"/>
      <c r="AQ65" s="24"/>
    </row>
    <row r="66" spans="2:43" ht="13.5">
      <c r="B66" s="23"/>
      <c r="C66" s="27"/>
      <c r="D66" s="54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55"/>
      <c r="AA66" s="27"/>
      <c r="AB66" s="27"/>
      <c r="AC66" s="54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55"/>
      <c r="AP66" s="27"/>
      <c r="AQ66" s="24"/>
    </row>
    <row r="67" spans="2:43" ht="13.5">
      <c r="B67" s="23"/>
      <c r="C67" s="27"/>
      <c r="D67" s="54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55"/>
      <c r="AA67" s="27"/>
      <c r="AB67" s="27"/>
      <c r="AC67" s="54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55"/>
      <c r="AP67" s="27"/>
      <c r="AQ67" s="24"/>
    </row>
    <row r="68" spans="2:43" ht="13.5">
      <c r="B68" s="23"/>
      <c r="C68" s="27"/>
      <c r="D68" s="54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55"/>
      <c r="AA68" s="27"/>
      <c r="AB68" s="27"/>
      <c r="AC68" s="54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55"/>
      <c r="AP68" s="27"/>
      <c r="AQ68" s="24"/>
    </row>
    <row r="69" spans="2:43" s="1" customFormat="1" ht="13.5">
      <c r="B69" s="36"/>
      <c r="C69" s="37"/>
      <c r="D69" s="56" t="s">
        <v>56</v>
      </c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8" t="s">
        <v>57</v>
      </c>
      <c r="S69" s="57"/>
      <c r="T69" s="57"/>
      <c r="U69" s="57"/>
      <c r="V69" s="57"/>
      <c r="W69" s="57"/>
      <c r="X69" s="57"/>
      <c r="Y69" s="57"/>
      <c r="Z69" s="59"/>
      <c r="AA69" s="37"/>
      <c r="AB69" s="37"/>
      <c r="AC69" s="56" t="s">
        <v>56</v>
      </c>
      <c r="AD69" s="57"/>
      <c r="AE69" s="57"/>
      <c r="AF69" s="57"/>
      <c r="AG69" s="57"/>
      <c r="AH69" s="57"/>
      <c r="AI69" s="57"/>
      <c r="AJ69" s="57"/>
      <c r="AK69" s="57"/>
      <c r="AL69" s="57"/>
      <c r="AM69" s="58" t="s">
        <v>57</v>
      </c>
      <c r="AN69" s="57"/>
      <c r="AO69" s="59"/>
      <c r="AP69" s="37"/>
      <c r="AQ69" s="38"/>
    </row>
    <row r="70" spans="2:43" s="1" customFormat="1" ht="6.95" customHeight="1"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8"/>
    </row>
    <row r="71" spans="2:43" s="1" customFormat="1" ht="6.9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2"/>
    </row>
    <row r="75" spans="2:43" s="1" customFormat="1" ht="6.95" customHeight="1"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5"/>
    </row>
    <row r="76" spans="2:43" s="1" customFormat="1" ht="36.95" customHeight="1">
      <c r="B76" s="36"/>
      <c r="C76" s="202" t="s">
        <v>60</v>
      </c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  <c r="AA76" s="203"/>
      <c r="AB76" s="203"/>
      <c r="AC76" s="203"/>
      <c r="AD76" s="203"/>
      <c r="AE76" s="203"/>
      <c r="AF76" s="203"/>
      <c r="AG76" s="203"/>
      <c r="AH76" s="203"/>
      <c r="AI76" s="203"/>
      <c r="AJ76" s="203"/>
      <c r="AK76" s="203"/>
      <c r="AL76" s="203"/>
      <c r="AM76" s="203"/>
      <c r="AN76" s="203"/>
      <c r="AO76" s="203"/>
      <c r="AP76" s="203"/>
      <c r="AQ76" s="38"/>
    </row>
    <row r="77" spans="2:43" s="3" customFormat="1" ht="14.45" customHeight="1">
      <c r="B77" s="66"/>
      <c r="C77" s="31" t="s">
        <v>16</v>
      </c>
      <c r="D77" s="67"/>
      <c r="E77" s="67"/>
      <c r="F77" s="67"/>
      <c r="G77" s="67"/>
      <c r="H77" s="67"/>
      <c r="I77" s="67"/>
      <c r="J77" s="67"/>
      <c r="K77" s="67"/>
      <c r="L77" s="67" t="str">
        <f>K5</f>
        <v>102</v>
      </c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8"/>
    </row>
    <row r="78" spans="2:43" s="4" customFormat="1" ht="36.95" customHeight="1">
      <c r="B78" s="69"/>
      <c r="C78" s="70" t="s">
        <v>20</v>
      </c>
      <c r="D78" s="71"/>
      <c r="E78" s="71"/>
      <c r="F78" s="71"/>
      <c r="G78" s="71"/>
      <c r="H78" s="71"/>
      <c r="I78" s="71"/>
      <c r="J78" s="71"/>
      <c r="K78" s="71"/>
      <c r="L78" s="222" t="str">
        <f>K6</f>
        <v>SO 102 - Chodníky na ul.Bezručova</v>
      </c>
      <c r="M78" s="223"/>
      <c r="N78" s="223"/>
      <c r="O78" s="223"/>
      <c r="P78" s="223"/>
      <c r="Q78" s="223"/>
      <c r="R78" s="223"/>
      <c r="S78" s="223"/>
      <c r="T78" s="223"/>
      <c r="U78" s="223"/>
      <c r="V78" s="223"/>
      <c r="W78" s="223"/>
      <c r="X78" s="223"/>
      <c r="Y78" s="223"/>
      <c r="Z78" s="223"/>
      <c r="AA78" s="223"/>
      <c r="AB78" s="223"/>
      <c r="AC78" s="223"/>
      <c r="AD78" s="223"/>
      <c r="AE78" s="223"/>
      <c r="AF78" s="223"/>
      <c r="AG78" s="223"/>
      <c r="AH78" s="223"/>
      <c r="AI78" s="223"/>
      <c r="AJ78" s="223"/>
      <c r="AK78" s="223"/>
      <c r="AL78" s="223"/>
      <c r="AM78" s="223"/>
      <c r="AN78" s="223"/>
      <c r="AO78" s="223"/>
      <c r="AP78" s="71"/>
      <c r="AQ78" s="72"/>
    </row>
    <row r="79" spans="2:43" s="1" customFormat="1" ht="6.95" customHeight="1"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8"/>
    </row>
    <row r="80" spans="2:43" s="1" customFormat="1" ht="13.5">
      <c r="B80" s="36"/>
      <c r="C80" s="31" t="s">
        <v>25</v>
      </c>
      <c r="D80" s="37"/>
      <c r="E80" s="37"/>
      <c r="F80" s="37"/>
      <c r="G80" s="37"/>
      <c r="H80" s="37"/>
      <c r="I80" s="37"/>
      <c r="J80" s="37"/>
      <c r="K80" s="37"/>
      <c r="L80" s="73" t="str">
        <f>IF(K8="","",K8)</f>
        <v xml:space="preserve"> </v>
      </c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1" t="s">
        <v>27</v>
      </c>
      <c r="AJ80" s="37"/>
      <c r="AK80" s="37"/>
      <c r="AL80" s="37"/>
      <c r="AM80" s="74" t="str">
        <f>IF(AN8="","",AN8)</f>
        <v>29.8.2016</v>
      </c>
      <c r="AN80" s="37"/>
      <c r="AO80" s="37"/>
      <c r="AP80" s="37"/>
      <c r="AQ80" s="38"/>
    </row>
    <row r="81" spans="2:43" s="1" customFormat="1" ht="6.95" customHeight="1"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8"/>
    </row>
    <row r="82" spans="2:56" s="1" customFormat="1" ht="13.5">
      <c r="B82" s="36"/>
      <c r="C82" s="31" t="s">
        <v>29</v>
      </c>
      <c r="D82" s="37"/>
      <c r="E82" s="37"/>
      <c r="F82" s="37"/>
      <c r="G82" s="37"/>
      <c r="H82" s="37"/>
      <c r="I82" s="37"/>
      <c r="J82" s="37"/>
      <c r="K82" s="37"/>
      <c r="L82" s="67" t="str">
        <f>IF(E11="","",E11)</f>
        <v>Město Studénka</v>
      </c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1" t="s">
        <v>35</v>
      </c>
      <c r="AJ82" s="37"/>
      <c r="AK82" s="37"/>
      <c r="AL82" s="37"/>
      <c r="AM82" s="224" t="str">
        <f>IF(E17="","",E17)</f>
        <v xml:space="preserve"> </v>
      </c>
      <c r="AN82" s="224"/>
      <c r="AO82" s="224"/>
      <c r="AP82" s="224"/>
      <c r="AQ82" s="38"/>
      <c r="AS82" s="225" t="s">
        <v>61</v>
      </c>
      <c r="AT82" s="226"/>
      <c r="AU82" s="75"/>
      <c r="AV82" s="75"/>
      <c r="AW82" s="75"/>
      <c r="AX82" s="75"/>
      <c r="AY82" s="75"/>
      <c r="AZ82" s="75"/>
      <c r="BA82" s="75"/>
      <c r="BB82" s="75"/>
      <c r="BC82" s="75"/>
      <c r="BD82" s="76"/>
    </row>
    <row r="83" spans="2:56" s="1" customFormat="1" ht="13.5">
      <c r="B83" s="36"/>
      <c r="C83" s="31" t="s">
        <v>33</v>
      </c>
      <c r="D83" s="37"/>
      <c r="E83" s="37"/>
      <c r="F83" s="37"/>
      <c r="G83" s="37"/>
      <c r="H83" s="37"/>
      <c r="I83" s="37"/>
      <c r="J83" s="37"/>
      <c r="K83" s="37"/>
      <c r="L83" s="67" t="str">
        <f>IF(E14="Vyplň údaj","",E14)</f>
        <v/>
      </c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1" t="s">
        <v>37</v>
      </c>
      <c r="AJ83" s="37"/>
      <c r="AK83" s="37"/>
      <c r="AL83" s="37"/>
      <c r="AM83" s="224" t="str">
        <f>IF(E20="","",E20)</f>
        <v>Ladislav Pekárek</v>
      </c>
      <c r="AN83" s="224"/>
      <c r="AO83" s="224"/>
      <c r="AP83" s="224"/>
      <c r="AQ83" s="38"/>
      <c r="AS83" s="227"/>
      <c r="AT83" s="228"/>
      <c r="AU83" s="77"/>
      <c r="AV83" s="77"/>
      <c r="AW83" s="77"/>
      <c r="AX83" s="77"/>
      <c r="AY83" s="77"/>
      <c r="AZ83" s="77"/>
      <c r="BA83" s="77"/>
      <c r="BB83" s="77"/>
      <c r="BC83" s="77"/>
      <c r="BD83" s="78"/>
    </row>
    <row r="84" spans="2:56" s="1" customFormat="1" ht="10.9" customHeight="1"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8"/>
      <c r="AS84" s="229"/>
      <c r="AT84" s="230"/>
      <c r="AU84" s="37"/>
      <c r="AV84" s="37"/>
      <c r="AW84" s="37"/>
      <c r="AX84" s="37"/>
      <c r="AY84" s="37"/>
      <c r="AZ84" s="37"/>
      <c r="BA84" s="37"/>
      <c r="BB84" s="37"/>
      <c r="BC84" s="37"/>
      <c r="BD84" s="79"/>
    </row>
    <row r="85" spans="2:56" s="1" customFormat="1" ht="29.25" customHeight="1">
      <c r="B85" s="36"/>
      <c r="C85" s="231" t="s">
        <v>62</v>
      </c>
      <c r="D85" s="232"/>
      <c r="E85" s="232"/>
      <c r="F85" s="232"/>
      <c r="G85" s="232"/>
      <c r="H85" s="80"/>
      <c r="I85" s="233" t="s">
        <v>63</v>
      </c>
      <c r="J85" s="232"/>
      <c r="K85" s="232"/>
      <c r="L85" s="232"/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W85" s="232"/>
      <c r="X85" s="232"/>
      <c r="Y85" s="232"/>
      <c r="Z85" s="232"/>
      <c r="AA85" s="232"/>
      <c r="AB85" s="232"/>
      <c r="AC85" s="232"/>
      <c r="AD85" s="232"/>
      <c r="AE85" s="232"/>
      <c r="AF85" s="232"/>
      <c r="AG85" s="233" t="s">
        <v>64</v>
      </c>
      <c r="AH85" s="232"/>
      <c r="AI85" s="232"/>
      <c r="AJ85" s="232"/>
      <c r="AK85" s="232"/>
      <c r="AL85" s="232"/>
      <c r="AM85" s="232"/>
      <c r="AN85" s="233" t="s">
        <v>65</v>
      </c>
      <c r="AO85" s="232"/>
      <c r="AP85" s="234"/>
      <c r="AQ85" s="38"/>
      <c r="AS85" s="81" t="s">
        <v>66</v>
      </c>
      <c r="AT85" s="82" t="s">
        <v>67</v>
      </c>
      <c r="AU85" s="82" t="s">
        <v>68</v>
      </c>
      <c r="AV85" s="82" t="s">
        <v>69</v>
      </c>
      <c r="AW85" s="82" t="s">
        <v>70</v>
      </c>
      <c r="AX85" s="82" t="s">
        <v>71</v>
      </c>
      <c r="AY85" s="82" t="s">
        <v>72</v>
      </c>
      <c r="AZ85" s="82" t="s">
        <v>73</v>
      </c>
      <c r="BA85" s="82" t="s">
        <v>74</v>
      </c>
      <c r="BB85" s="82" t="s">
        <v>75</v>
      </c>
      <c r="BC85" s="82" t="s">
        <v>76</v>
      </c>
      <c r="BD85" s="83" t="s">
        <v>77</v>
      </c>
    </row>
    <row r="86" spans="2:56" s="1" customFormat="1" ht="10.9" customHeight="1"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8"/>
      <c r="AS86" s="84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3"/>
    </row>
    <row r="87" spans="2:76" s="4" customFormat="1" ht="32.45" customHeight="1">
      <c r="B87" s="69"/>
      <c r="C87" s="85" t="s">
        <v>78</v>
      </c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242">
        <f>ROUND(AG88,2)</f>
        <v>0</v>
      </c>
      <c r="AH87" s="242"/>
      <c r="AI87" s="242"/>
      <c r="AJ87" s="242"/>
      <c r="AK87" s="242"/>
      <c r="AL87" s="242"/>
      <c r="AM87" s="242"/>
      <c r="AN87" s="243">
        <f>SUM(AG87,AT87)</f>
        <v>0</v>
      </c>
      <c r="AO87" s="243"/>
      <c r="AP87" s="243"/>
      <c r="AQ87" s="72"/>
      <c r="AS87" s="87">
        <f>ROUND(AS88,2)</f>
        <v>0</v>
      </c>
      <c r="AT87" s="88">
        <f>ROUND(SUM(AV87:AW87),2)</f>
        <v>0</v>
      </c>
      <c r="AU87" s="89">
        <f>ROUND(AU88,5)</f>
        <v>0</v>
      </c>
      <c r="AV87" s="88">
        <f>ROUND(AZ87*L31,2)</f>
        <v>0</v>
      </c>
      <c r="AW87" s="88">
        <f>ROUND(BA87*L32,2)</f>
        <v>0</v>
      </c>
      <c r="AX87" s="88">
        <f>ROUND(BB87*L31,2)</f>
        <v>0</v>
      </c>
      <c r="AY87" s="88">
        <f>ROUND(BC87*L32,2)</f>
        <v>0</v>
      </c>
      <c r="AZ87" s="88">
        <f>ROUND(AZ88,2)</f>
        <v>0</v>
      </c>
      <c r="BA87" s="88">
        <f>ROUND(BA88,2)</f>
        <v>0</v>
      </c>
      <c r="BB87" s="88">
        <f>ROUND(BB88,2)</f>
        <v>0</v>
      </c>
      <c r="BC87" s="88">
        <f>ROUND(BC88,2)</f>
        <v>0</v>
      </c>
      <c r="BD87" s="90">
        <f>ROUND(BD88,2)</f>
        <v>0</v>
      </c>
      <c r="BS87" s="91" t="s">
        <v>79</v>
      </c>
      <c r="BT87" s="91" t="s">
        <v>80</v>
      </c>
      <c r="BV87" s="91" t="s">
        <v>81</v>
      </c>
      <c r="BW87" s="91" t="s">
        <v>82</v>
      </c>
      <c r="BX87" s="91" t="s">
        <v>83</v>
      </c>
    </row>
    <row r="88" spans="1:76" s="5" customFormat="1" ht="22.5" customHeight="1">
      <c r="A88" s="92" t="s">
        <v>84</v>
      </c>
      <c r="B88" s="93"/>
      <c r="C88" s="94"/>
      <c r="D88" s="237" t="s">
        <v>17</v>
      </c>
      <c r="E88" s="237"/>
      <c r="F88" s="237"/>
      <c r="G88" s="237"/>
      <c r="H88" s="237"/>
      <c r="I88" s="95"/>
      <c r="J88" s="237" t="s">
        <v>21</v>
      </c>
      <c r="K88" s="237"/>
      <c r="L88" s="237"/>
      <c r="M88" s="237"/>
      <c r="N88" s="237"/>
      <c r="O88" s="237"/>
      <c r="P88" s="237"/>
      <c r="Q88" s="237"/>
      <c r="R88" s="237"/>
      <c r="S88" s="237"/>
      <c r="T88" s="237"/>
      <c r="U88" s="237"/>
      <c r="V88" s="237"/>
      <c r="W88" s="237"/>
      <c r="X88" s="237"/>
      <c r="Y88" s="237"/>
      <c r="Z88" s="237"/>
      <c r="AA88" s="237"/>
      <c r="AB88" s="237"/>
      <c r="AC88" s="237"/>
      <c r="AD88" s="237"/>
      <c r="AE88" s="237"/>
      <c r="AF88" s="237"/>
      <c r="AG88" s="235">
        <f>'102 - SO 102 - Chodníky n...'!M29</f>
        <v>0</v>
      </c>
      <c r="AH88" s="236"/>
      <c r="AI88" s="236"/>
      <c r="AJ88" s="236"/>
      <c r="AK88" s="236"/>
      <c r="AL88" s="236"/>
      <c r="AM88" s="236"/>
      <c r="AN88" s="235">
        <f>SUM(AG88,AT88)</f>
        <v>0</v>
      </c>
      <c r="AO88" s="236"/>
      <c r="AP88" s="236"/>
      <c r="AQ88" s="96"/>
      <c r="AS88" s="97">
        <f>'102 - SO 102 - Chodníky n...'!M27</f>
        <v>0</v>
      </c>
      <c r="AT88" s="98">
        <f>ROUND(SUM(AV88:AW88),2)</f>
        <v>0</v>
      </c>
      <c r="AU88" s="99">
        <f>'102 - SO 102 - Chodníky n...'!W121</f>
        <v>0</v>
      </c>
      <c r="AV88" s="98">
        <f>'102 - SO 102 - Chodníky n...'!M31</f>
        <v>0</v>
      </c>
      <c r="AW88" s="98">
        <f>'102 - SO 102 - Chodníky n...'!M32</f>
        <v>0</v>
      </c>
      <c r="AX88" s="98">
        <f>'102 - SO 102 - Chodníky n...'!M33</f>
        <v>0</v>
      </c>
      <c r="AY88" s="98">
        <f>'102 - SO 102 - Chodníky n...'!M34</f>
        <v>0</v>
      </c>
      <c r="AZ88" s="98">
        <f>'102 - SO 102 - Chodníky n...'!H31</f>
        <v>0</v>
      </c>
      <c r="BA88" s="98">
        <f>'102 - SO 102 - Chodníky n...'!H32</f>
        <v>0</v>
      </c>
      <c r="BB88" s="98">
        <f>'102 - SO 102 - Chodníky n...'!H33</f>
        <v>0</v>
      </c>
      <c r="BC88" s="98">
        <f>'102 - SO 102 - Chodníky n...'!H34</f>
        <v>0</v>
      </c>
      <c r="BD88" s="100">
        <f>'102 - SO 102 - Chodníky n...'!H35</f>
        <v>0</v>
      </c>
      <c r="BT88" s="101" t="s">
        <v>85</v>
      </c>
      <c r="BU88" s="101" t="s">
        <v>86</v>
      </c>
      <c r="BV88" s="101" t="s">
        <v>81</v>
      </c>
      <c r="BW88" s="101" t="s">
        <v>82</v>
      </c>
      <c r="BX88" s="101" t="s">
        <v>83</v>
      </c>
    </row>
    <row r="89" spans="2:43" ht="13.5">
      <c r="B89" s="23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4"/>
    </row>
    <row r="90" spans="2:48" s="1" customFormat="1" ht="30" customHeight="1">
      <c r="B90" s="36"/>
      <c r="C90" s="85" t="s">
        <v>87</v>
      </c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243">
        <f>ROUND(SUM(AG91:AG94),2)</f>
        <v>0</v>
      </c>
      <c r="AH90" s="243"/>
      <c r="AI90" s="243"/>
      <c r="AJ90" s="243"/>
      <c r="AK90" s="243"/>
      <c r="AL90" s="243"/>
      <c r="AM90" s="243"/>
      <c r="AN90" s="243">
        <f>ROUND(SUM(AN91:AN94),2)</f>
        <v>0</v>
      </c>
      <c r="AO90" s="243"/>
      <c r="AP90" s="243"/>
      <c r="AQ90" s="38"/>
      <c r="AS90" s="81" t="s">
        <v>88</v>
      </c>
      <c r="AT90" s="82" t="s">
        <v>89</v>
      </c>
      <c r="AU90" s="82" t="s">
        <v>44</v>
      </c>
      <c r="AV90" s="83" t="s">
        <v>67</v>
      </c>
    </row>
    <row r="91" spans="2:89" s="1" customFormat="1" ht="19.9" customHeight="1">
      <c r="B91" s="36"/>
      <c r="C91" s="37"/>
      <c r="D91" s="102" t="s">
        <v>90</v>
      </c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238">
        <f>ROUND(AG87*AS91,2)</f>
        <v>0</v>
      </c>
      <c r="AH91" s="239"/>
      <c r="AI91" s="239"/>
      <c r="AJ91" s="239"/>
      <c r="AK91" s="239"/>
      <c r="AL91" s="239"/>
      <c r="AM91" s="239"/>
      <c r="AN91" s="239">
        <f>ROUND(AG91+AV91,2)</f>
        <v>0</v>
      </c>
      <c r="AO91" s="239"/>
      <c r="AP91" s="239"/>
      <c r="AQ91" s="38"/>
      <c r="AS91" s="103">
        <v>0</v>
      </c>
      <c r="AT91" s="104" t="s">
        <v>91</v>
      </c>
      <c r="AU91" s="104" t="s">
        <v>45</v>
      </c>
      <c r="AV91" s="105">
        <f>ROUND(IF(AU91="základní",AG91*L31,IF(AU91="snížená",AG91*L32,0)),2)</f>
        <v>0</v>
      </c>
      <c r="BV91" s="19" t="s">
        <v>92</v>
      </c>
      <c r="BY91" s="106">
        <f>IF(AU91="základní",AV91,0)</f>
        <v>0</v>
      </c>
      <c r="BZ91" s="106">
        <f>IF(AU91="snížená",AV91,0)</f>
        <v>0</v>
      </c>
      <c r="CA91" s="106">
        <v>0</v>
      </c>
      <c r="CB91" s="106">
        <v>0</v>
      </c>
      <c r="CC91" s="106">
        <v>0</v>
      </c>
      <c r="CD91" s="106">
        <f>IF(AU91="základní",AG91,0)</f>
        <v>0</v>
      </c>
      <c r="CE91" s="106">
        <f>IF(AU91="snížená",AG91,0)</f>
        <v>0</v>
      </c>
      <c r="CF91" s="106">
        <f>IF(AU91="zákl. přenesená",AG91,0)</f>
        <v>0</v>
      </c>
      <c r="CG91" s="106">
        <f>IF(AU91="sníž. přenesená",AG91,0)</f>
        <v>0</v>
      </c>
      <c r="CH91" s="106">
        <f>IF(AU91="nulová",AG91,0)</f>
        <v>0</v>
      </c>
      <c r="CI91" s="19">
        <f>IF(AU91="základní",1,IF(AU91="snížená",2,IF(AU91="zákl. přenesená",4,IF(AU91="sníž. přenesená",5,3))))</f>
        <v>1</v>
      </c>
      <c r="CJ91" s="19">
        <f>IF(AT91="stavební čast",1,IF(8891="investiční čast",2,3))</f>
        <v>1</v>
      </c>
      <c r="CK91" s="19" t="str">
        <f>IF(D91="Vyplň vlastní","","x")</f>
        <v>x</v>
      </c>
    </row>
    <row r="92" spans="2:89" s="1" customFormat="1" ht="19.9" customHeight="1">
      <c r="B92" s="36"/>
      <c r="C92" s="37"/>
      <c r="D92" s="240" t="s">
        <v>93</v>
      </c>
      <c r="E92" s="241"/>
      <c r="F92" s="241"/>
      <c r="G92" s="241"/>
      <c r="H92" s="241"/>
      <c r="I92" s="241"/>
      <c r="J92" s="241"/>
      <c r="K92" s="241"/>
      <c r="L92" s="241"/>
      <c r="M92" s="241"/>
      <c r="N92" s="241"/>
      <c r="O92" s="241"/>
      <c r="P92" s="241"/>
      <c r="Q92" s="241"/>
      <c r="R92" s="241"/>
      <c r="S92" s="241"/>
      <c r="T92" s="241"/>
      <c r="U92" s="241"/>
      <c r="V92" s="241"/>
      <c r="W92" s="241"/>
      <c r="X92" s="241"/>
      <c r="Y92" s="241"/>
      <c r="Z92" s="241"/>
      <c r="AA92" s="241"/>
      <c r="AB92" s="241"/>
      <c r="AC92" s="37"/>
      <c r="AD92" s="37"/>
      <c r="AE92" s="37"/>
      <c r="AF92" s="37"/>
      <c r="AG92" s="238">
        <f>AG87*AS92</f>
        <v>0</v>
      </c>
      <c r="AH92" s="239"/>
      <c r="AI92" s="239"/>
      <c r="AJ92" s="239"/>
      <c r="AK92" s="239"/>
      <c r="AL92" s="239"/>
      <c r="AM92" s="239"/>
      <c r="AN92" s="239">
        <f>AG92+AV92</f>
        <v>0</v>
      </c>
      <c r="AO92" s="239"/>
      <c r="AP92" s="239"/>
      <c r="AQ92" s="38"/>
      <c r="AS92" s="107">
        <v>0</v>
      </c>
      <c r="AT92" s="108" t="s">
        <v>91</v>
      </c>
      <c r="AU92" s="108" t="s">
        <v>45</v>
      </c>
      <c r="AV92" s="109">
        <f>ROUND(IF(AU92="nulová",0,IF(OR(AU92="základní",AU92="zákl. přenesená"),AG92*L31,AG92*L32)),2)</f>
        <v>0</v>
      </c>
      <c r="BV92" s="19" t="s">
        <v>94</v>
      </c>
      <c r="BY92" s="106">
        <f>IF(AU92="základní",AV92,0)</f>
        <v>0</v>
      </c>
      <c r="BZ92" s="106">
        <f>IF(AU92="snížená",AV92,0)</f>
        <v>0</v>
      </c>
      <c r="CA92" s="106">
        <f>IF(AU92="zákl. přenesená",AV92,0)</f>
        <v>0</v>
      </c>
      <c r="CB92" s="106">
        <f>IF(AU92="sníž. přenesená",AV92,0)</f>
        <v>0</v>
      </c>
      <c r="CC92" s="106">
        <f>IF(AU92="nulová",AV92,0)</f>
        <v>0</v>
      </c>
      <c r="CD92" s="106">
        <f>IF(AU92="základní",AG92,0)</f>
        <v>0</v>
      </c>
      <c r="CE92" s="106">
        <f>IF(AU92="snížená",AG92,0)</f>
        <v>0</v>
      </c>
      <c r="CF92" s="106">
        <f>IF(AU92="zákl. přenesená",AG92,0)</f>
        <v>0</v>
      </c>
      <c r="CG92" s="106">
        <f>IF(AU92="sníž. přenesená",AG92,0)</f>
        <v>0</v>
      </c>
      <c r="CH92" s="106">
        <f>IF(AU92="nulová",AG92,0)</f>
        <v>0</v>
      </c>
      <c r="CI92" s="19">
        <f>IF(AU92="základní",1,IF(AU92="snížená",2,IF(AU92="zákl. přenesená",4,IF(AU92="sníž. přenesená",5,3))))</f>
        <v>1</v>
      </c>
      <c r="CJ92" s="19">
        <f>IF(AT92="stavební čast",1,IF(8892="investiční čast",2,3))</f>
        <v>1</v>
      </c>
      <c r="CK92" s="19" t="str">
        <f>IF(D92="Vyplň vlastní","","x")</f>
        <v/>
      </c>
    </row>
    <row r="93" spans="2:89" s="1" customFormat="1" ht="19.9" customHeight="1">
      <c r="B93" s="36"/>
      <c r="C93" s="37"/>
      <c r="D93" s="240" t="s">
        <v>93</v>
      </c>
      <c r="E93" s="241"/>
      <c r="F93" s="241"/>
      <c r="G93" s="241"/>
      <c r="H93" s="241"/>
      <c r="I93" s="241"/>
      <c r="J93" s="241"/>
      <c r="K93" s="241"/>
      <c r="L93" s="241"/>
      <c r="M93" s="241"/>
      <c r="N93" s="241"/>
      <c r="O93" s="241"/>
      <c r="P93" s="241"/>
      <c r="Q93" s="241"/>
      <c r="R93" s="241"/>
      <c r="S93" s="241"/>
      <c r="T93" s="241"/>
      <c r="U93" s="241"/>
      <c r="V93" s="241"/>
      <c r="W93" s="241"/>
      <c r="X93" s="241"/>
      <c r="Y93" s="241"/>
      <c r="Z93" s="241"/>
      <c r="AA93" s="241"/>
      <c r="AB93" s="241"/>
      <c r="AC93" s="37"/>
      <c r="AD93" s="37"/>
      <c r="AE93" s="37"/>
      <c r="AF93" s="37"/>
      <c r="AG93" s="238">
        <f>AG87*AS93</f>
        <v>0</v>
      </c>
      <c r="AH93" s="239"/>
      <c r="AI93" s="239"/>
      <c r="AJ93" s="239"/>
      <c r="AK93" s="239"/>
      <c r="AL93" s="239"/>
      <c r="AM93" s="239"/>
      <c r="AN93" s="239">
        <f>AG93+AV93</f>
        <v>0</v>
      </c>
      <c r="AO93" s="239"/>
      <c r="AP93" s="239"/>
      <c r="AQ93" s="38"/>
      <c r="AS93" s="107">
        <v>0</v>
      </c>
      <c r="AT93" s="108" t="s">
        <v>91</v>
      </c>
      <c r="AU93" s="108" t="s">
        <v>45</v>
      </c>
      <c r="AV93" s="109">
        <f>ROUND(IF(AU93="nulová",0,IF(OR(AU93="základní",AU93="zákl. přenesená"),AG93*L31,AG93*L32)),2)</f>
        <v>0</v>
      </c>
      <c r="BV93" s="19" t="s">
        <v>94</v>
      </c>
      <c r="BY93" s="106">
        <f>IF(AU93="základní",AV93,0)</f>
        <v>0</v>
      </c>
      <c r="BZ93" s="106">
        <f>IF(AU93="snížená",AV93,0)</f>
        <v>0</v>
      </c>
      <c r="CA93" s="106">
        <f>IF(AU93="zákl. přenesená",AV93,0)</f>
        <v>0</v>
      </c>
      <c r="CB93" s="106">
        <f>IF(AU93="sníž. přenesená",AV93,0)</f>
        <v>0</v>
      </c>
      <c r="CC93" s="106">
        <f>IF(AU93="nulová",AV93,0)</f>
        <v>0</v>
      </c>
      <c r="CD93" s="106">
        <f>IF(AU93="základní",AG93,0)</f>
        <v>0</v>
      </c>
      <c r="CE93" s="106">
        <f>IF(AU93="snížená",AG93,0)</f>
        <v>0</v>
      </c>
      <c r="CF93" s="106">
        <f>IF(AU93="zákl. přenesená",AG93,0)</f>
        <v>0</v>
      </c>
      <c r="CG93" s="106">
        <f>IF(AU93="sníž. přenesená",AG93,0)</f>
        <v>0</v>
      </c>
      <c r="CH93" s="106">
        <f>IF(AU93="nulová",AG93,0)</f>
        <v>0</v>
      </c>
      <c r="CI93" s="19">
        <f>IF(AU93="základní",1,IF(AU93="snížená",2,IF(AU93="zákl. přenesená",4,IF(AU93="sníž. přenesená",5,3))))</f>
        <v>1</v>
      </c>
      <c r="CJ93" s="19">
        <f>IF(AT93="stavební čast",1,IF(8893="investiční čast",2,3))</f>
        <v>1</v>
      </c>
      <c r="CK93" s="19" t="str">
        <f>IF(D93="Vyplň vlastní","","x")</f>
        <v/>
      </c>
    </row>
    <row r="94" spans="2:89" s="1" customFormat="1" ht="19.9" customHeight="1">
      <c r="B94" s="36"/>
      <c r="C94" s="37"/>
      <c r="D94" s="240" t="s">
        <v>93</v>
      </c>
      <c r="E94" s="241"/>
      <c r="F94" s="241"/>
      <c r="G94" s="241"/>
      <c r="H94" s="241"/>
      <c r="I94" s="241"/>
      <c r="J94" s="241"/>
      <c r="K94" s="241"/>
      <c r="L94" s="241"/>
      <c r="M94" s="241"/>
      <c r="N94" s="241"/>
      <c r="O94" s="241"/>
      <c r="P94" s="241"/>
      <c r="Q94" s="241"/>
      <c r="R94" s="241"/>
      <c r="S94" s="241"/>
      <c r="T94" s="241"/>
      <c r="U94" s="241"/>
      <c r="V94" s="241"/>
      <c r="W94" s="241"/>
      <c r="X94" s="241"/>
      <c r="Y94" s="241"/>
      <c r="Z94" s="241"/>
      <c r="AA94" s="241"/>
      <c r="AB94" s="241"/>
      <c r="AC94" s="37"/>
      <c r="AD94" s="37"/>
      <c r="AE94" s="37"/>
      <c r="AF94" s="37"/>
      <c r="AG94" s="238">
        <f>AG87*AS94</f>
        <v>0</v>
      </c>
      <c r="AH94" s="239"/>
      <c r="AI94" s="239"/>
      <c r="AJ94" s="239"/>
      <c r="AK94" s="239"/>
      <c r="AL94" s="239"/>
      <c r="AM94" s="239"/>
      <c r="AN94" s="239">
        <f>AG94+AV94</f>
        <v>0</v>
      </c>
      <c r="AO94" s="239"/>
      <c r="AP94" s="239"/>
      <c r="AQ94" s="38"/>
      <c r="AS94" s="110">
        <v>0</v>
      </c>
      <c r="AT94" s="111" t="s">
        <v>91</v>
      </c>
      <c r="AU94" s="111" t="s">
        <v>45</v>
      </c>
      <c r="AV94" s="112">
        <f>ROUND(IF(AU94="nulová",0,IF(OR(AU94="základní",AU94="zákl. přenesená"),AG94*L31,AG94*L32)),2)</f>
        <v>0</v>
      </c>
      <c r="BV94" s="19" t="s">
        <v>94</v>
      </c>
      <c r="BY94" s="106">
        <f>IF(AU94="základní",AV94,0)</f>
        <v>0</v>
      </c>
      <c r="BZ94" s="106">
        <f>IF(AU94="snížená",AV94,0)</f>
        <v>0</v>
      </c>
      <c r="CA94" s="106">
        <f>IF(AU94="zákl. přenesená",AV94,0)</f>
        <v>0</v>
      </c>
      <c r="CB94" s="106">
        <f>IF(AU94="sníž. přenesená",AV94,0)</f>
        <v>0</v>
      </c>
      <c r="CC94" s="106">
        <f>IF(AU94="nulová",AV94,0)</f>
        <v>0</v>
      </c>
      <c r="CD94" s="106">
        <f>IF(AU94="základní",AG94,0)</f>
        <v>0</v>
      </c>
      <c r="CE94" s="106">
        <f>IF(AU94="snížená",AG94,0)</f>
        <v>0</v>
      </c>
      <c r="CF94" s="106">
        <f>IF(AU94="zákl. přenesená",AG94,0)</f>
        <v>0</v>
      </c>
      <c r="CG94" s="106">
        <f>IF(AU94="sníž. přenesená",AG94,0)</f>
        <v>0</v>
      </c>
      <c r="CH94" s="106">
        <f>IF(AU94="nulová",AG94,0)</f>
        <v>0</v>
      </c>
      <c r="CI94" s="19">
        <f>IF(AU94="základní",1,IF(AU94="snížená",2,IF(AU94="zákl. přenesená",4,IF(AU94="sníž. přenesená",5,3))))</f>
        <v>1</v>
      </c>
      <c r="CJ94" s="19">
        <f>IF(AT94="stavební čast",1,IF(8894="investiční čast",2,3))</f>
        <v>1</v>
      </c>
      <c r="CK94" s="19" t="str">
        <f>IF(D94="Vyplň vlastní","","x")</f>
        <v/>
      </c>
    </row>
    <row r="95" spans="2:43" s="1" customFormat="1" ht="10.9" customHeight="1"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8"/>
    </row>
    <row r="96" spans="2:43" s="1" customFormat="1" ht="30" customHeight="1">
      <c r="B96" s="36"/>
      <c r="C96" s="113" t="s">
        <v>95</v>
      </c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4"/>
      <c r="AF96" s="114"/>
      <c r="AG96" s="244">
        <f>ROUND(AG87+AG90,2)</f>
        <v>0</v>
      </c>
      <c r="AH96" s="244"/>
      <c r="AI96" s="244"/>
      <c r="AJ96" s="244"/>
      <c r="AK96" s="244"/>
      <c r="AL96" s="244"/>
      <c r="AM96" s="244"/>
      <c r="AN96" s="244">
        <f>AN87+AN90</f>
        <v>0</v>
      </c>
      <c r="AO96" s="244"/>
      <c r="AP96" s="244"/>
      <c r="AQ96" s="38"/>
    </row>
    <row r="97" spans="2:43" s="1" customFormat="1" ht="6.95" customHeight="1">
      <c r="B97" s="60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2"/>
    </row>
  </sheetData>
  <sheetProtection password="CC35" sheet="1" objects="1" scenarios="1" formatCells="0" formatColumns="0" formatRows="0" sort="0" autoFilter="0"/>
  <mergeCells count="58">
    <mergeCell ref="AG90:AM90"/>
    <mergeCell ref="AN90:AP90"/>
    <mergeCell ref="AG96:AM96"/>
    <mergeCell ref="AN96:AP96"/>
    <mergeCell ref="AR2:BE2"/>
    <mergeCell ref="D93:AB93"/>
    <mergeCell ref="AG93:AM93"/>
    <mergeCell ref="AN93:AP93"/>
    <mergeCell ref="D94:AB94"/>
    <mergeCell ref="AG94:AM94"/>
    <mergeCell ref="AN94:AP94"/>
    <mergeCell ref="AG91:AM91"/>
    <mergeCell ref="AN91:AP91"/>
    <mergeCell ref="D92:AB92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1:AT95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102 - SO 102 - Chodníky n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34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5"/>
      <c r="B1" s="13"/>
      <c r="C1" s="13"/>
      <c r="D1" s="14" t="s">
        <v>1</v>
      </c>
      <c r="E1" s="13"/>
      <c r="F1" s="15" t="s">
        <v>96</v>
      </c>
      <c r="G1" s="15"/>
      <c r="H1" s="291" t="s">
        <v>97</v>
      </c>
      <c r="I1" s="291"/>
      <c r="J1" s="291"/>
      <c r="K1" s="291"/>
      <c r="L1" s="15" t="s">
        <v>98</v>
      </c>
      <c r="M1" s="13"/>
      <c r="N1" s="13"/>
      <c r="O1" s="14" t="s">
        <v>99</v>
      </c>
      <c r="P1" s="13"/>
      <c r="Q1" s="13"/>
      <c r="R1" s="13"/>
      <c r="S1" s="15" t="s">
        <v>100</v>
      </c>
      <c r="T1" s="15"/>
      <c r="U1" s="115"/>
      <c r="V1" s="115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56" ht="36.95" customHeight="1">
      <c r="C2" s="200" t="s">
        <v>7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S2" s="245" t="s">
        <v>8</v>
      </c>
      <c r="T2" s="246"/>
      <c r="U2" s="246"/>
      <c r="V2" s="246"/>
      <c r="W2" s="246"/>
      <c r="X2" s="246"/>
      <c r="Y2" s="246"/>
      <c r="Z2" s="246"/>
      <c r="AA2" s="246"/>
      <c r="AB2" s="246"/>
      <c r="AC2" s="246"/>
      <c r="AT2" s="19" t="s">
        <v>82</v>
      </c>
      <c r="AZ2" s="116" t="s">
        <v>101</v>
      </c>
      <c r="BA2" s="116" t="s">
        <v>102</v>
      </c>
      <c r="BB2" s="116" t="s">
        <v>103</v>
      </c>
      <c r="BC2" s="116" t="s">
        <v>104</v>
      </c>
      <c r="BD2" s="116" t="s">
        <v>105</v>
      </c>
    </row>
    <row r="3" spans="2:5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105</v>
      </c>
      <c r="AZ3" s="116" t="s">
        <v>106</v>
      </c>
      <c r="BA3" s="116" t="s">
        <v>107</v>
      </c>
      <c r="BB3" s="116" t="s">
        <v>108</v>
      </c>
      <c r="BC3" s="116" t="s">
        <v>109</v>
      </c>
      <c r="BD3" s="116" t="s">
        <v>105</v>
      </c>
    </row>
    <row r="4" spans="2:56" ht="36.95" customHeight="1">
      <c r="B4" s="23"/>
      <c r="C4" s="202" t="s">
        <v>110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4"/>
      <c r="T4" s="25" t="s">
        <v>13</v>
      </c>
      <c r="AT4" s="19" t="s">
        <v>6</v>
      </c>
      <c r="AZ4" s="116" t="s">
        <v>111</v>
      </c>
      <c r="BA4" s="116" t="s">
        <v>112</v>
      </c>
      <c r="BB4" s="116" t="s">
        <v>103</v>
      </c>
      <c r="BC4" s="116" t="s">
        <v>113</v>
      </c>
      <c r="BD4" s="116" t="s">
        <v>105</v>
      </c>
    </row>
    <row r="5" spans="2:56" ht="6.95" customHeight="1">
      <c r="B5" s="23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4"/>
      <c r="AZ5" s="116" t="s">
        <v>114</v>
      </c>
      <c r="BA5" s="116" t="s">
        <v>115</v>
      </c>
      <c r="BB5" s="116" t="s">
        <v>103</v>
      </c>
      <c r="BC5" s="116" t="s">
        <v>116</v>
      </c>
      <c r="BD5" s="116" t="s">
        <v>105</v>
      </c>
    </row>
    <row r="6" spans="2:56" s="1" customFormat="1" ht="32.85" customHeight="1">
      <c r="B6" s="36"/>
      <c r="C6" s="37"/>
      <c r="D6" s="30" t="s">
        <v>20</v>
      </c>
      <c r="E6" s="37"/>
      <c r="F6" s="208" t="s">
        <v>21</v>
      </c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37"/>
      <c r="R6" s="38"/>
      <c r="AZ6" s="116" t="s">
        <v>117</v>
      </c>
      <c r="BA6" s="116" t="s">
        <v>118</v>
      </c>
      <c r="BB6" s="116" t="s">
        <v>103</v>
      </c>
      <c r="BC6" s="116" t="s">
        <v>119</v>
      </c>
      <c r="BD6" s="116" t="s">
        <v>105</v>
      </c>
    </row>
    <row r="7" spans="2:56" s="1" customFormat="1" ht="14.45" customHeight="1">
      <c r="B7" s="36"/>
      <c r="C7" s="37"/>
      <c r="D7" s="31" t="s">
        <v>22</v>
      </c>
      <c r="E7" s="37"/>
      <c r="F7" s="29" t="s">
        <v>23</v>
      </c>
      <c r="G7" s="37"/>
      <c r="H7" s="37"/>
      <c r="I7" s="37"/>
      <c r="J7" s="37"/>
      <c r="K7" s="37"/>
      <c r="L7" s="37"/>
      <c r="M7" s="31" t="s">
        <v>24</v>
      </c>
      <c r="N7" s="37"/>
      <c r="O7" s="29" t="s">
        <v>23</v>
      </c>
      <c r="P7" s="37"/>
      <c r="Q7" s="37"/>
      <c r="R7" s="38"/>
      <c r="AZ7" s="116" t="s">
        <v>120</v>
      </c>
      <c r="BA7" s="116" t="s">
        <v>121</v>
      </c>
      <c r="BB7" s="116" t="s">
        <v>103</v>
      </c>
      <c r="BC7" s="116" t="s">
        <v>122</v>
      </c>
      <c r="BD7" s="116" t="s">
        <v>105</v>
      </c>
    </row>
    <row r="8" spans="2:56" s="1" customFormat="1" ht="14.45" customHeight="1">
      <c r="B8" s="36"/>
      <c r="C8" s="37"/>
      <c r="D8" s="31" t="s">
        <v>25</v>
      </c>
      <c r="E8" s="37"/>
      <c r="F8" s="29" t="s">
        <v>26</v>
      </c>
      <c r="G8" s="37"/>
      <c r="H8" s="37"/>
      <c r="I8" s="37"/>
      <c r="J8" s="37"/>
      <c r="K8" s="37"/>
      <c r="L8" s="37"/>
      <c r="M8" s="31" t="s">
        <v>27</v>
      </c>
      <c r="N8" s="37"/>
      <c r="O8" s="248" t="str">
        <f>'Rekapitulace stavby'!AN8</f>
        <v>29.8.2016</v>
      </c>
      <c r="P8" s="249"/>
      <c r="Q8" s="37"/>
      <c r="R8" s="38"/>
      <c r="AZ8" s="116" t="s">
        <v>123</v>
      </c>
      <c r="BA8" s="116" t="s">
        <v>124</v>
      </c>
      <c r="BB8" s="116" t="s">
        <v>103</v>
      </c>
      <c r="BC8" s="116" t="s">
        <v>125</v>
      </c>
      <c r="BD8" s="116" t="s">
        <v>105</v>
      </c>
    </row>
    <row r="9" spans="2:56" s="1" customFormat="1" ht="10.9" customHeight="1">
      <c r="B9" s="36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8"/>
      <c r="AZ9" s="116" t="s">
        <v>126</v>
      </c>
      <c r="BA9" s="116" t="s">
        <v>127</v>
      </c>
      <c r="BB9" s="116" t="s">
        <v>103</v>
      </c>
      <c r="BC9" s="116" t="s">
        <v>128</v>
      </c>
      <c r="BD9" s="116" t="s">
        <v>105</v>
      </c>
    </row>
    <row r="10" spans="2:18" s="1" customFormat="1" ht="14.45" customHeight="1">
      <c r="B10" s="36"/>
      <c r="C10" s="37"/>
      <c r="D10" s="31" t="s">
        <v>29</v>
      </c>
      <c r="E10" s="37"/>
      <c r="F10" s="37"/>
      <c r="G10" s="37"/>
      <c r="H10" s="37"/>
      <c r="I10" s="37"/>
      <c r="J10" s="37"/>
      <c r="K10" s="37"/>
      <c r="L10" s="37"/>
      <c r="M10" s="31" t="s">
        <v>30</v>
      </c>
      <c r="N10" s="37"/>
      <c r="O10" s="206" t="s">
        <v>23</v>
      </c>
      <c r="P10" s="206"/>
      <c r="Q10" s="37"/>
      <c r="R10" s="38"/>
    </row>
    <row r="11" spans="2:18" s="1" customFormat="1" ht="18" customHeight="1">
      <c r="B11" s="36"/>
      <c r="C11" s="37"/>
      <c r="D11" s="37"/>
      <c r="E11" s="29" t="s">
        <v>31</v>
      </c>
      <c r="F11" s="37"/>
      <c r="G11" s="37"/>
      <c r="H11" s="37"/>
      <c r="I11" s="37"/>
      <c r="J11" s="37"/>
      <c r="K11" s="37"/>
      <c r="L11" s="37"/>
      <c r="M11" s="31" t="s">
        <v>32</v>
      </c>
      <c r="N11" s="37"/>
      <c r="O11" s="206" t="s">
        <v>23</v>
      </c>
      <c r="P11" s="206"/>
      <c r="Q11" s="37"/>
      <c r="R11" s="38"/>
    </row>
    <row r="12" spans="2:18" s="1" customFormat="1" ht="6.95" customHeight="1">
      <c r="B12" s="36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8"/>
    </row>
    <row r="13" spans="2:18" s="1" customFormat="1" ht="14.45" customHeight="1">
      <c r="B13" s="36"/>
      <c r="C13" s="37"/>
      <c r="D13" s="31" t="s">
        <v>33</v>
      </c>
      <c r="E13" s="37"/>
      <c r="F13" s="37"/>
      <c r="G13" s="37"/>
      <c r="H13" s="37"/>
      <c r="I13" s="37"/>
      <c r="J13" s="37"/>
      <c r="K13" s="37"/>
      <c r="L13" s="37"/>
      <c r="M13" s="31" t="s">
        <v>30</v>
      </c>
      <c r="N13" s="37"/>
      <c r="O13" s="250" t="s">
        <v>23</v>
      </c>
      <c r="P13" s="206"/>
      <c r="Q13" s="37"/>
      <c r="R13" s="38"/>
    </row>
    <row r="14" spans="2:18" s="1" customFormat="1" ht="18" customHeight="1">
      <c r="B14" s="36"/>
      <c r="C14" s="37"/>
      <c r="D14" s="37"/>
      <c r="E14" s="250" t="s">
        <v>129</v>
      </c>
      <c r="F14" s="251"/>
      <c r="G14" s="251"/>
      <c r="H14" s="251"/>
      <c r="I14" s="251"/>
      <c r="J14" s="251"/>
      <c r="K14" s="251"/>
      <c r="L14" s="251"/>
      <c r="M14" s="31" t="s">
        <v>32</v>
      </c>
      <c r="N14" s="37"/>
      <c r="O14" s="250" t="s">
        <v>23</v>
      </c>
      <c r="P14" s="206"/>
      <c r="Q14" s="37"/>
      <c r="R14" s="38"/>
    </row>
    <row r="15" spans="2:18" s="1" customFormat="1" ht="6.95" customHeight="1"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8"/>
    </row>
    <row r="16" spans="2:18" s="1" customFormat="1" ht="14.45" customHeight="1">
      <c r="B16" s="36"/>
      <c r="C16" s="37"/>
      <c r="D16" s="31" t="s">
        <v>35</v>
      </c>
      <c r="E16" s="37"/>
      <c r="F16" s="37"/>
      <c r="G16" s="37"/>
      <c r="H16" s="37"/>
      <c r="I16" s="37"/>
      <c r="J16" s="37"/>
      <c r="K16" s="37"/>
      <c r="L16" s="37"/>
      <c r="M16" s="31" t="s">
        <v>30</v>
      </c>
      <c r="N16" s="37"/>
      <c r="O16" s="206" t="str">
        <f>IF('Rekapitulace stavby'!AN16="","",'Rekapitulace stavby'!AN16)</f>
        <v/>
      </c>
      <c r="P16" s="206"/>
      <c r="Q16" s="37"/>
      <c r="R16" s="38"/>
    </row>
    <row r="17" spans="2:18" s="1" customFormat="1" ht="18" customHeight="1">
      <c r="B17" s="36"/>
      <c r="C17" s="37"/>
      <c r="D17" s="37"/>
      <c r="E17" s="29" t="str">
        <f>IF('Rekapitulace stavby'!E17="","",'Rekapitulace stavby'!E17)</f>
        <v xml:space="preserve"> </v>
      </c>
      <c r="F17" s="37"/>
      <c r="G17" s="37"/>
      <c r="H17" s="37"/>
      <c r="I17" s="37"/>
      <c r="J17" s="37"/>
      <c r="K17" s="37"/>
      <c r="L17" s="37"/>
      <c r="M17" s="31" t="s">
        <v>32</v>
      </c>
      <c r="N17" s="37"/>
      <c r="O17" s="206" t="str">
        <f>IF('Rekapitulace stavby'!AN17="","",'Rekapitulace stavby'!AN17)</f>
        <v/>
      </c>
      <c r="P17" s="206"/>
      <c r="Q17" s="37"/>
      <c r="R17" s="38"/>
    </row>
    <row r="18" spans="2:18" s="1" customFormat="1" ht="6.95" customHeight="1">
      <c r="B18" s="36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8"/>
    </row>
    <row r="19" spans="2:18" s="1" customFormat="1" ht="14.45" customHeight="1">
      <c r="B19" s="36"/>
      <c r="C19" s="37"/>
      <c r="D19" s="31" t="s">
        <v>37</v>
      </c>
      <c r="E19" s="37"/>
      <c r="F19" s="37"/>
      <c r="G19" s="37"/>
      <c r="H19" s="37"/>
      <c r="I19" s="37"/>
      <c r="J19" s="37"/>
      <c r="K19" s="37"/>
      <c r="L19" s="37"/>
      <c r="M19" s="31" t="s">
        <v>30</v>
      </c>
      <c r="N19" s="37"/>
      <c r="O19" s="206" t="s">
        <v>38</v>
      </c>
      <c r="P19" s="206"/>
      <c r="Q19" s="37"/>
      <c r="R19" s="38"/>
    </row>
    <row r="20" spans="2:18" s="1" customFormat="1" ht="18" customHeight="1">
      <c r="B20" s="36"/>
      <c r="C20" s="37"/>
      <c r="D20" s="37"/>
      <c r="E20" s="29" t="s">
        <v>39</v>
      </c>
      <c r="F20" s="37"/>
      <c r="G20" s="37"/>
      <c r="H20" s="37"/>
      <c r="I20" s="37"/>
      <c r="J20" s="37"/>
      <c r="K20" s="37"/>
      <c r="L20" s="37"/>
      <c r="M20" s="31" t="s">
        <v>32</v>
      </c>
      <c r="N20" s="37"/>
      <c r="O20" s="206" t="s">
        <v>23</v>
      </c>
      <c r="P20" s="206"/>
      <c r="Q20" s="37"/>
      <c r="R20" s="38"/>
    </row>
    <row r="21" spans="2:18" s="1" customFormat="1" ht="6.95" customHeight="1"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8"/>
    </row>
    <row r="22" spans="2:18" s="1" customFormat="1" ht="14.45" customHeight="1">
      <c r="B22" s="36"/>
      <c r="C22" s="37"/>
      <c r="D22" s="31" t="s">
        <v>40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</row>
    <row r="23" spans="2:18" s="1" customFormat="1" ht="22.5" customHeight="1">
      <c r="B23" s="36"/>
      <c r="C23" s="37"/>
      <c r="D23" s="37"/>
      <c r="E23" s="211" t="s">
        <v>23</v>
      </c>
      <c r="F23" s="211"/>
      <c r="G23" s="211"/>
      <c r="H23" s="211"/>
      <c r="I23" s="211"/>
      <c r="J23" s="211"/>
      <c r="K23" s="211"/>
      <c r="L23" s="211"/>
      <c r="M23" s="37"/>
      <c r="N23" s="37"/>
      <c r="O23" s="37"/>
      <c r="P23" s="37"/>
      <c r="Q23" s="37"/>
      <c r="R23" s="38"/>
    </row>
    <row r="24" spans="2:18" s="1" customFormat="1" ht="6.95" customHeight="1"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8"/>
    </row>
    <row r="25" spans="2:18" s="1" customFormat="1" ht="6.95" customHeight="1">
      <c r="B25" s="36"/>
      <c r="C25" s="37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37"/>
      <c r="R25" s="38"/>
    </row>
    <row r="26" spans="2:18" s="1" customFormat="1" ht="14.45" customHeight="1">
      <c r="B26" s="36"/>
      <c r="C26" s="37"/>
      <c r="D26" s="117" t="s">
        <v>130</v>
      </c>
      <c r="E26" s="37"/>
      <c r="F26" s="37"/>
      <c r="G26" s="37"/>
      <c r="H26" s="37"/>
      <c r="I26" s="37"/>
      <c r="J26" s="37"/>
      <c r="K26" s="37"/>
      <c r="L26" s="37"/>
      <c r="M26" s="212">
        <f>N87</f>
        <v>0</v>
      </c>
      <c r="N26" s="212"/>
      <c r="O26" s="212"/>
      <c r="P26" s="212"/>
      <c r="Q26" s="37"/>
      <c r="R26" s="38"/>
    </row>
    <row r="27" spans="2:18" s="1" customFormat="1" ht="14.45" customHeight="1">
      <c r="B27" s="36"/>
      <c r="C27" s="37"/>
      <c r="D27" s="35" t="s">
        <v>90</v>
      </c>
      <c r="E27" s="37"/>
      <c r="F27" s="37"/>
      <c r="G27" s="37"/>
      <c r="H27" s="37"/>
      <c r="I27" s="37"/>
      <c r="J27" s="37"/>
      <c r="K27" s="37"/>
      <c r="L27" s="37"/>
      <c r="M27" s="212">
        <f>N97</f>
        <v>0</v>
      </c>
      <c r="N27" s="212"/>
      <c r="O27" s="212"/>
      <c r="P27" s="212"/>
      <c r="Q27" s="37"/>
      <c r="R27" s="38"/>
    </row>
    <row r="28" spans="2:18" s="1" customFormat="1" ht="6.95" customHeight="1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8"/>
    </row>
    <row r="29" spans="2:18" s="1" customFormat="1" ht="25.35" customHeight="1">
      <c r="B29" s="36"/>
      <c r="C29" s="37"/>
      <c r="D29" s="118" t="s">
        <v>43</v>
      </c>
      <c r="E29" s="37"/>
      <c r="F29" s="37"/>
      <c r="G29" s="37"/>
      <c r="H29" s="37"/>
      <c r="I29" s="37"/>
      <c r="J29" s="37"/>
      <c r="K29" s="37"/>
      <c r="L29" s="37"/>
      <c r="M29" s="252">
        <f>ROUND(M26+M27,2)</f>
        <v>0</v>
      </c>
      <c r="N29" s="247"/>
      <c r="O29" s="247"/>
      <c r="P29" s="247"/>
      <c r="Q29" s="37"/>
      <c r="R29" s="38"/>
    </row>
    <row r="30" spans="2:18" s="1" customFormat="1" ht="6.95" customHeight="1">
      <c r="B30" s="36"/>
      <c r="C30" s="37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37"/>
      <c r="R30" s="38"/>
    </row>
    <row r="31" spans="2:18" s="1" customFormat="1" ht="14.45" customHeight="1">
      <c r="B31" s="36"/>
      <c r="C31" s="37"/>
      <c r="D31" s="43" t="s">
        <v>44</v>
      </c>
      <c r="E31" s="43" t="s">
        <v>45</v>
      </c>
      <c r="F31" s="44">
        <v>0.21</v>
      </c>
      <c r="G31" s="119" t="s">
        <v>46</v>
      </c>
      <c r="H31" s="253">
        <f>ROUND((((SUM(BE97:BE104)+SUM(BE121:BE333))+SUM(BE335:BE339))),2)</f>
        <v>0</v>
      </c>
      <c r="I31" s="247"/>
      <c r="J31" s="247"/>
      <c r="K31" s="37"/>
      <c r="L31" s="37"/>
      <c r="M31" s="253">
        <f>ROUND(((ROUND((SUM(BE97:BE104)+SUM(BE121:BE333)),2)*F31)+SUM(BE335:BE339)*F31),2)</f>
        <v>0</v>
      </c>
      <c r="N31" s="247"/>
      <c r="O31" s="247"/>
      <c r="P31" s="247"/>
      <c r="Q31" s="37"/>
      <c r="R31" s="38"/>
    </row>
    <row r="32" spans="2:18" s="1" customFormat="1" ht="14.45" customHeight="1">
      <c r="B32" s="36"/>
      <c r="C32" s="37"/>
      <c r="D32" s="37"/>
      <c r="E32" s="43" t="s">
        <v>47</v>
      </c>
      <c r="F32" s="44">
        <v>0.15</v>
      </c>
      <c r="G32" s="119" t="s">
        <v>46</v>
      </c>
      <c r="H32" s="253">
        <f>ROUND((((SUM(BF97:BF104)+SUM(BF121:BF333))+SUM(BF335:BF339))),2)</f>
        <v>0</v>
      </c>
      <c r="I32" s="247"/>
      <c r="J32" s="247"/>
      <c r="K32" s="37"/>
      <c r="L32" s="37"/>
      <c r="M32" s="253">
        <f>ROUND(((ROUND((SUM(BF97:BF104)+SUM(BF121:BF333)),2)*F32)+SUM(BF335:BF339)*F32),2)</f>
        <v>0</v>
      </c>
      <c r="N32" s="247"/>
      <c r="O32" s="247"/>
      <c r="P32" s="247"/>
      <c r="Q32" s="37"/>
      <c r="R32" s="38"/>
    </row>
    <row r="33" spans="2:18" s="1" customFormat="1" ht="14.45" customHeight="1" hidden="1">
      <c r="B33" s="36"/>
      <c r="C33" s="37"/>
      <c r="D33" s="37"/>
      <c r="E33" s="43" t="s">
        <v>48</v>
      </c>
      <c r="F33" s="44">
        <v>0.21</v>
      </c>
      <c r="G33" s="119" t="s">
        <v>46</v>
      </c>
      <c r="H33" s="253">
        <f>ROUND((((SUM(BG97:BG104)+SUM(BG121:BG333))+SUM(BG335:BG339))),2)</f>
        <v>0</v>
      </c>
      <c r="I33" s="247"/>
      <c r="J33" s="247"/>
      <c r="K33" s="37"/>
      <c r="L33" s="37"/>
      <c r="M33" s="253">
        <v>0</v>
      </c>
      <c r="N33" s="247"/>
      <c r="O33" s="247"/>
      <c r="P33" s="247"/>
      <c r="Q33" s="37"/>
      <c r="R33" s="38"/>
    </row>
    <row r="34" spans="2:18" s="1" customFormat="1" ht="14.45" customHeight="1" hidden="1">
      <c r="B34" s="36"/>
      <c r="C34" s="37"/>
      <c r="D34" s="37"/>
      <c r="E34" s="43" t="s">
        <v>49</v>
      </c>
      <c r="F34" s="44">
        <v>0.15</v>
      </c>
      <c r="G34" s="119" t="s">
        <v>46</v>
      </c>
      <c r="H34" s="253">
        <f>ROUND((((SUM(BH97:BH104)+SUM(BH121:BH333))+SUM(BH335:BH339))),2)</f>
        <v>0</v>
      </c>
      <c r="I34" s="247"/>
      <c r="J34" s="247"/>
      <c r="K34" s="37"/>
      <c r="L34" s="37"/>
      <c r="M34" s="253">
        <v>0</v>
      </c>
      <c r="N34" s="247"/>
      <c r="O34" s="247"/>
      <c r="P34" s="247"/>
      <c r="Q34" s="37"/>
      <c r="R34" s="38"/>
    </row>
    <row r="35" spans="2:18" s="1" customFormat="1" ht="14.45" customHeight="1" hidden="1">
      <c r="B35" s="36"/>
      <c r="C35" s="37"/>
      <c r="D35" s="37"/>
      <c r="E35" s="43" t="s">
        <v>50</v>
      </c>
      <c r="F35" s="44">
        <v>0</v>
      </c>
      <c r="G35" s="119" t="s">
        <v>46</v>
      </c>
      <c r="H35" s="253">
        <f>ROUND((((SUM(BI97:BI104)+SUM(BI121:BI333))+SUM(BI335:BI339))),2)</f>
        <v>0</v>
      </c>
      <c r="I35" s="247"/>
      <c r="J35" s="247"/>
      <c r="K35" s="37"/>
      <c r="L35" s="37"/>
      <c r="M35" s="253">
        <v>0</v>
      </c>
      <c r="N35" s="247"/>
      <c r="O35" s="247"/>
      <c r="P35" s="247"/>
      <c r="Q35" s="37"/>
      <c r="R35" s="38"/>
    </row>
    <row r="36" spans="2:18" s="1" customFormat="1" ht="6.95" customHeight="1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8"/>
    </row>
    <row r="37" spans="2:18" s="1" customFormat="1" ht="25.35" customHeight="1">
      <c r="B37" s="36"/>
      <c r="C37" s="114"/>
      <c r="D37" s="120" t="s">
        <v>51</v>
      </c>
      <c r="E37" s="80"/>
      <c r="F37" s="80"/>
      <c r="G37" s="121" t="s">
        <v>52</v>
      </c>
      <c r="H37" s="122" t="s">
        <v>53</v>
      </c>
      <c r="I37" s="80"/>
      <c r="J37" s="80"/>
      <c r="K37" s="80"/>
      <c r="L37" s="254">
        <f>SUM(M29:M35)</f>
        <v>0</v>
      </c>
      <c r="M37" s="254"/>
      <c r="N37" s="254"/>
      <c r="O37" s="254"/>
      <c r="P37" s="255"/>
      <c r="Q37" s="114"/>
      <c r="R37" s="38"/>
    </row>
    <row r="38" spans="2:18" s="1" customFormat="1" ht="14.45" customHeight="1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8"/>
    </row>
    <row r="39" spans="2:18" s="1" customFormat="1" ht="14.45" customHeight="1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</row>
    <row r="40" spans="2:18" ht="13.5">
      <c r="B40" s="23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4"/>
    </row>
    <row r="41" spans="2:18" ht="13.5">
      <c r="B41" s="23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4"/>
    </row>
    <row r="42" spans="2:18" ht="13.5">
      <c r="B42" s="2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4"/>
    </row>
    <row r="43" spans="2:18" ht="13.5">
      <c r="B43" s="23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4"/>
    </row>
    <row r="44" spans="2:18" ht="13.5">
      <c r="B44" s="23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4"/>
    </row>
    <row r="45" spans="2:18" ht="13.5">
      <c r="B45" s="23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4"/>
    </row>
    <row r="46" spans="2:18" ht="13.5">
      <c r="B46" s="23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4"/>
    </row>
    <row r="47" spans="2:18" ht="13.5">
      <c r="B47" s="23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4"/>
    </row>
    <row r="48" spans="2:18" ht="13.5">
      <c r="B48" s="23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4"/>
    </row>
    <row r="49" spans="2:18" ht="13.5">
      <c r="B49" s="23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4"/>
    </row>
    <row r="50" spans="2:18" s="1" customFormat="1" ht="13.5">
      <c r="B50" s="36"/>
      <c r="C50" s="37"/>
      <c r="D50" s="51" t="s">
        <v>54</v>
      </c>
      <c r="E50" s="52"/>
      <c r="F50" s="52"/>
      <c r="G50" s="52"/>
      <c r="H50" s="53"/>
      <c r="I50" s="37"/>
      <c r="J50" s="51" t="s">
        <v>55</v>
      </c>
      <c r="K50" s="52"/>
      <c r="L50" s="52"/>
      <c r="M50" s="52"/>
      <c r="N50" s="52"/>
      <c r="O50" s="52"/>
      <c r="P50" s="53"/>
      <c r="Q50" s="37"/>
      <c r="R50" s="38"/>
    </row>
    <row r="51" spans="2:18" ht="13.5">
      <c r="B51" s="23"/>
      <c r="C51" s="27"/>
      <c r="D51" s="54"/>
      <c r="E51" s="27"/>
      <c r="F51" s="27"/>
      <c r="G51" s="27"/>
      <c r="H51" s="55"/>
      <c r="I51" s="27"/>
      <c r="J51" s="54"/>
      <c r="K51" s="27"/>
      <c r="L51" s="27"/>
      <c r="M51" s="27"/>
      <c r="N51" s="27"/>
      <c r="O51" s="27"/>
      <c r="P51" s="55"/>
      <c r="Q51" s="27"/>
      <c r="R51" s="24"/>
    </row>
    <row r="52" spans="2:18" ht="13.5">
      <c r="B52" s="23"/>
      <c r="C52" s="27"/>
      <c r="D52" s="54"/>
      <c r="E52" s="27"/>
      <c r="F52" s="27"/>
      <c r="G52" s="27"/>
      <c r="H52" s="55"/>
      <c r="I52" s="27"/>
      <c r="J52" s="54"/>
      <c r="K52" s="27"/>
      <c r="L52" s="27"/>
      <c r="M52" s="27"/>
      <c r="N52" s="27"/>
      <c r="O52" s="27"/>
      <c r="P52" s="55"/>
      <c r="Q52" s="27"/>
      <c r="R52" s="24"/>
    </row>
    <row r="53" spans="2:18" ht="13.5">
      <c r="B53" s="23"/>
      <c r="C53" s="27"/>
      <c r="D53" s="54"/>
      <c r="E53" s="27"/>
      <c r="F53" s="27"/>
      <c r="G53" s="27"/>
      <c r="H53" s="55"/>
      <c r="I53" s="27"/>
      <c r="J53" s="54"/>
      <c r="K53" s="27"/>
      <c r="L53" s="27"/>
      <c r="M53" s="27"/>
      <c r="N53" s="27"/>
      <c r="O53" s="27"/>
      <c r="P53" s="55"/>
      <c r="Q53" s="27"/>
      <c r="R53" s="24"/>
    </row>
    <row r="54" spans="2:18" ht="13.5">
      <c r="B54" s="23"/>
      <c r="C54" s="27"/>
      <c r="D54" s="54"/>
      <c r="E54" s="27"/>
      <c r="F54" s="27"/>
      <c r="G54" s="27"/>
      <c r="H54" s="55"/>
      <c r="I54" s="27"/>
      <c r="J54" s="54"/>
      <c r="K54" s="27"/>
      <c r="L54" s="27"/>
      <c r="M54" s="27"/>
      <c r="N54" s="27"/>
      <c r="O54" s="27"/>
      <c r="P54" s="55"/>
      <c r="Q54" s="27"/>
      <c r="R54" s="24"/>
    </row>
    <row r="55" spans="2:18" ht="13.5">
      <c r="B55" s="23"/>
      <c r="C55" s="27"/>
      <c r="D55" s="54"/>
      <c r="E55" s="27"/>
      <c r="F55" s="27"/>
      <c r="G55" s="27"/>
      <c r="H55" s="55"/>
      <c r="I55" s="27"/>
      <c r="J55" s="54"/>
      <c r="K55" s="27"/>
      <c r="L55" s="27"/>
      <c r="M55" s="27"/>
      <c r="N55" s="27"/>
      <c r="O55" s="27"/>
      <c r="P55" s="55"/>
      <c r="Q55" s="27"/>
      <c r="R55" s="24"/>
    </row>
    <row r="56" spans="2:18" ht="13.5">
      <c r="B56" s="23"/>
      <c r="C56" s="27"/>
      <c r="D56" s="54"/>
      <c r="E56" s="27"/>
      <c r="F56" s="27"/>
      <c r="G56" s="27"/>
      <c r="H56" s="55"/>
      <c r="I56" s="27"/>
      <c r="J56" s="54"/>
      <c r="K56" s="27"/>
      <c r="L56" s="27"/>
      <c r="M56" s="27"/>
      <c r="N56" s="27"/>
      <c r="O56" s="27"/>
      <c r="P56" s="55"/>
      <c r="Q56" s="27"/>
      <c r="R56" s="24"/>
    </row>
    <row r="57" spans="2:18" ht="13.5">
      <c r="B57" s="23"/>
      <c r="C57" s="27"/>
      <c r="D57" s="54"/>
      <c r="E57" s="27"/>
      <c r="F57" s="27"/>
      <c r="G57" s="27"/>
      <c r="H57" s="55"/>
      <c r="I57" s="27"/>
      <c r="J57" s="54"/>
      <c r="K57" s="27"/>
      <c r="L57" s="27"/>
      <c r="M57" s="27"/>
      <c r="N57" s="27"/>
      <c r="O57" s="27"/>
      <c r="P57" s="55"/>
      <c r="Q57" s="27"/>
      <c r="R57" s="24"/>
    </row>
    <row r="58" spans="2:18" ht="13.5">
      <c r="B58" s="23"/>
      <c r="C58" s="27"/>
      <c r="D58" s="54"/>
      <c r="E58" s="27"/>
      <c r="F58" s="27"/>
      <c r="G58" s="27"/>
      <c r="H58" s="55"/>
      <c r="I58" s="27"/>
      <c r="J58" s="54"/>
      <c r="K58" s="27"/>
      <c r="L58" s="27"/>
      <c r="M58" s="27"/>
      <c r="N58" s="27"/>
      <c r="O58" s="27"/>
      <c r="P58" s="55"/>
      <c r="Q58" s="27"/>
      <c r="R58" s="24"/>
    </row>
    <row r="59" spans="2:18" s="1" customFormat="1" ht="13.5">
      <c r="B59" s="36"/>
      <c r="C59" s="37"/>
      <c r="D59" s="56" t="s">
        <v>56</v>
      </c>
      <c r="E59" s="57"/>
      <c r="F59" s="57"/>
      <c r="G59" s="58" t="s">
        <v>57</v>
      </c>
      <c r="H59" s="59"/>
      <c r="I59" s="37"/>
      <c r="J59" s="56" t="s">
        <v>56</v>
      </c>
      <c r="K59" s="57"/>
      <c r="L59" s="57"/>
      <c r="M59" s="57"/>
      <c r="N59" s="58" t="s">
        <v>57</v>
      </c>
      <c r="O59" s="57"/>
      <c r="P59" s="59"/>
      <c r="Q59" s="37"/>
      <c r="R59" s="38"/>
    </row>
    <row r="60" spans="2:18" ht="13.5">
      <c r="B60" s="23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4"/>
    </row>
    <row r="61" spans="2:18" s="1" customFormat="1" ht="13.5">
      <c r="B61" s="36"/>
      <c r="C61" s="37"/>
      <c r="D61" s="51" t="s">
        <v>58</v>
      </c>
      <c r="E61" s="52"/>
      <c r="F61" s="52"/>
      <c r="G61" s="52"/>
      <c r="H61" s="53"/>
      <c r="I61" s="37"/>
      <c r="J61" s="51" t="s">
        <v>59</v>
      </c>
      <c r="K61" s="52"/>
      <c r="L61" s="52"/>
      <c r="M61" s="52"/>
      <c r="N61" s="52"/>
      <c r="O61" s="52"/>
      <c r="P61" s="53"/>
      <c r="Q61" s="37"/>
      <c r="R61" s="38"/>
    </row>
    <row r="62" spans="2:18" ht="13.5">
      <c r="B62" s="23"/>
      <c r="C62" s="27"/>
      <c r="D62" s="54"/>
      <c r="E62" s="27"/>
      <c r="F62" s="27"/>
      <c r="G62" s="27"/>
      <c r="H62" s="55"/>
      <c r="I62" s="27"/>
      <c r="J62" s="54"/>
      <c r="K62" s="27"/>
      <c r="L62" s="27"/>
      <c r="M62" s="27"/>
      <c r="N62" s="27"/>
      <c r="O62" s="27"/>
      <c r="P62" s="55"/>
      <c r="Q62" s="27"/>
      <c r="R62" s="24"/>
    </row>
    <row r="63" spans="2:18" ht="13.5">
      <c r="B63" s="23"/>
      <c r="C63" s="27"/>
      <c r="D63" s="54"/>
      <c r="E63" s="27"/>
      <c r="F63" s="27"/>
      <c r="G63" s="27"/>
      <c r="H63" s="55"/>
      <c r="I63" s="27"/>
      <c r="J63" s="54"/>
      <c r="K63" s="27"/>
      <c r="L63" s="27"/>
      <c r="M63" s="27"/>
      <c r="N63" s="27"/>
      <c r="O63" s="27"/>
      <c r="P63" s="55"/>
      <c r="Q63" s="27"/>
      <c r="R63" s="24"/>
    </row>
    <row r="64" spans="2:18" ht="13.5">
      <c r="B64" s="23"/>
      <c r="C64" s="27"/>
      <c r="D64" s="54"/>
      <c r="E64" s="27"/>
      <c r="F64" s="27"/>
      <c r="G64" s="27"/>
      <c r="H64" s="55"/>
      <c r="I64" s="27"/>
      <c r="J64" s="54"/>
      <c r="K64" s="27"/>
      <c r="L64" s="27"/>
      <c r="M64" s="27"/>
      <c r="N64" s="27"/>
      <c r="O64" s="27"/>
      <c r="P64" s="55"/>
      <c r="Q64" s="27"/>
      <c r="R64" s="24"/>
    </row>
    <row r="65" spans="2:18" ht="13.5">
      <c r="B65" s="23"/>
      <c r="C65" s="27"/>
      <c r="D65" s="54"/>
      <c r="E65" s="27"/>
      <c r="F65" s="27"/>
      <c r="G65" s="27"/>
      <c r="H65" s="55"/>
      <c r="I65" s="27"/>
      <c r="J65" s="54"/>
      <c r="K65" s="27"/>
      <c r="L65" s="27"/>
      <c r="M65" s="27"/>
      <c r="N65" s="27"/>
      <c r="O65" s="27"/>
      <c r="P65" s="55"/>
      <c r="Q65" s="27"/>
      <c r="R65" s="24"/>
    </row>
    <row r="66" spans="2:18" ht="13.5">
      <c r="B66" s="23"/>
      <c r="C66" s="27"/>
      <c r="D66" s="54"/>
      <c r="E66" s="27"/>
      <c r="F66" s="27"/>
      <c r="G66" s="27"/>
      <c r="H66" s="55"/>
      <c r="I66" s="27"/>
      <c r="J66" s="54"/>
      <c r="K66" s="27"/>
      <c r="L66" s="27"/>
      <c r="M66" s="27"/>
      <c r="N66" s="27"/>
      <c r="O66" s="27"/>
      <c r="P66" s="55"/>
      <c r="Q66" s="27"/>
      <c r="R66" s="24"/>
    </row>
    <row r="67" spans="2:18" ht="13.5">
      <c r="B67" s="23"/>
      <c r="C67" s="27"/>
      <c r="D67" s="54"/>
      <c r="E67" s="27"/>
      <c r="F67" s="27"/>
      <c r="G67" s="27"/>
      <c r="H67" s="55"/>
      <c r="I67" s="27"/>
      <c r="J67" s="54"/>
      <c r="K67" s="27"/>
      <c r="L67" s="27"/>
      <c r="M67" s="27"/>
      <c r="N67" s="27"/>
      <c r="O67" s="27"/>
      <c r="P67" s="55"/>
      <c r="Q67" s="27"/>
      <c r="R67" s="24"/>
    </row>
    <row r="68" spans="2:18" ht="13.5">
      <c r="B68" s="23"/>
      <c r="C68" s="27"/>
      <c r="D68" s="54"/>
      <c r="E68" s="27"/>
      <c r="F68" s="27"/>
      <c r="G68" s="27"/>
      <c r="H68" s="55"/>
      <c r="I68" s="27"/>
      <c r="J68" s="54"/>
      <c r="K68" s="27"/>
      <c r="L68" s="27"/>
      <c r="M68" s="27"/>
      <c r="N68" s="27"/>
      <c r="O68" s="27"/>
      <c r="P68" s="55"/>
      <c r="Q68" s="27"/>
      <c r="R68" s="24"/>
    </row>
    <row r="69" spans="2:18" ht="13.5">
      <c r="B69" s="23"/>
      <c r="C69" s="27"/>
      <c r="D69" s="54"/>
      <c r="E69" s="27"/>
      <c r="F69" s="27"/>
      <c r="G69" s="27"/>
      <c r="H69" s="55"/>
      <c r="I69" s="27"/>
      <c r="J69" s="54"/>
      <c r="K69" s="27"/>
      <c r="L69" s="27"/>
      <c r="M69" s="27"/>
      <c r="N69" s="27"/>
      <c r="O69" s="27"/>
      <c r="P69" s="55"/>
      <c r="Q69" s="27"/>
      <c r="R69" s="24"/>
    </row>
    <row r="70" spans="2:18" s="1" customFormat="1" ht="13.5">
      <c r="B70" s="36"/>
      <c r="C70" s="37"/>
      <c r="D70" s="56" t="s">
        <v>56</v>
      </c>
      <c r="E70" s="57"/>
      <c r="F70" s="57"/>
      <c r="G70" s="58" t="s">
        <v>57</v>
      </c>
      <c r="H70" s="59"/>
      <c r="I70" s="37"/>
      <c r="J70" s="56" t="s">
        <v>56</v>
      </c>
      <c r="K70" s="57"/>
      <c r="L70" s="57"/>
      <c r="M70" s="57"/>
      <c r="N70" s="58" t="s">
        <v>57</v>
      </c>
      <c r="O70" s="57"/>
      <c r="P70" s="59"/>
      <c r="Q70" s="37"/>
      <c r="R70" s="38"/>
    </row>
    <row r="71" spans="2:18" s="1" customFormat="1" ht="14.4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5" spans="2:18" s="1" customFormat="1" ht="6.95" customHeight="1">
      <c r="B75" s="123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5"/>
    </row>
    <row r="76" spans="2:21" s="1" customFormat="1" ht="36.95" customHeight="1">
      <c r="B76" s="36"/>
      <c r="C76" s="202" t="s">
        <v>131</v>
      </c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38"/>
      <c r="T76" s="126"/>
      <c r="U76" s="126"/>
    </row>
    <row r="77" spans="2:21" s="1" customFormat="1" ht="6.95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8"/>
      <c r="T77" s="126"/>
      <c r="U77" s="126"/>
    </row>
    <row r="78" spans="2:21" s="1" customFormat="1" ht="36.95" customHeight="1">
      <c r="B78" s="36"/>
      <c r="C78" s="70" t="s">
        <v>20</v>
      </c>
      <c r="D78" s="37"/>
      <c r="E78" s="37"/>
      <c r="F78" s="222" t="str">
        <f>F6</f>
        <v>SO 102 - Chodníky na ul.Bezručova</v>
      </c>
      <c r="G78" s="247"/>
      <c r="H78" s="247"/>
      <c r="I78" s="247"/>
      <c r="J78" s="247"/>
      <c r="K78" s="247"/>
      <c r="L78" s="247"/>
      <c r="M78" s="247"/>
      <c r="N78" s="247"/>
      <c r="O78" s="247"/>
      <c r="P78" s="247"/>
      <c r="Q78" s="37"/>
      <c r="R78" s="38"/>
      <c r="T78" s="126"/>
      <c r="U78" s="126"/>
    </row>
    <row r="79" spans="2:21" s="1" customFormat="1" ht="6.95" customHeight="1"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8"/>
      <c r="T79" s="126"/>
      <c r="U79" s="126"/>
    </row>
    <row r="80" spans="2:21" s="1" customFormat="1" ht="18" customHeight="1">
      <c r="B80" s="36"/>
      <c r="C80" s="31" t="s">
        <v>25</v>
      </c>
      <c r="D80" s="37"/>
      <c r="E80" s="37"/>
      <c r="F80" s="29" t="str">
        <f>F8</f>
        <v xml:space="preserve"> </v>
      </c>
      <c r="G80" s="37"/>
      <c r="H80" s="37"/>
      <c r="I80" s="37"/>
      <c r="J80" s="37"/>
      <c r="K80" s="31" t="s">
        <v>27</v>
      </c>
      <c r="L80" s="37"/>
      <c r="M80" s="249" t="str">
        <f>IF(O8="","",O8)</f>
        <v>29.8.2016</v>
      </c>
      <c r="N80" s="249"/>
      <c r="O80" s="249"/>
      <c r="P80" s="249"/>
      <c r="Q80" s="37"/>
      <c r="R80" s="38"/>
      <c r="T80" s="126"/>
      <c r="U80" s="126"/>
    </row>
    <row r="81" spans="2:21" s="1" customFormat="1" ht="6.95" customHeight="1"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8"/>
      <c r="T81" s="126"/>
      <c r="U81" s="126"/>
    </row>
    <row r="82" spans="2:21" s="1" customFormat="1" ht="13.5">
      <c r="B82" s="36"/>
      <c r="C82" s="31" t="s">
        <v>29</v>
      </c>
      <c r="D82" s="37"/>
      <c r="E82" s="37"/>
      <c r="F82" s="29" t="str">
        <f>E11</f>
        <v>Město Studénka</v>
      </c>
      <c r="G82" s="37"/>
      <c r="H82" s="37"/>
      <c r="I82" s="37"/>
      <c r="J82" s="37"/>
      <c r="K82" s="31" t="s">
        <v>35</v>
      </c>
      <c r="L82" s="37"/>
      <c r="M82" s="206" t="str">
        <f>E17</f>
        <v xml:space="preserve"> </v>
      </c>
      <c r="N82" s="206"/>
      <c r="O82" s="206"/>
      <c r="P82" s="206"/>
      <c r="Q82" s="206"/>
      <c r="R82" s="38"/>
      <c r="T82" s="126"/>
      <c r="U82" s="126"/>
    </row>
    <row r="83" spans="2:21" s="1" customFormat="1" ht="14.45" customHeight="1">
      <c r="B83" s="36"/>
      <c r="C83" s="31" t="s">
        <v>33</v>
      </c>
      <c r="D83" s="37"/>
      <c r="E83" s="37"/>
      <c r="F83" s="29" t="str">
        <f>IF(E14="","",E14)</f>
        <v>dle výběrového řízení</v>
      </c>
      <c r="G83" s="37"/>
      <c r="H83" s="37"/>
      <c r="I83" s="37"/>
      <c r="J83" s="37"/>
      <c r="K83" s="31" t="s">
        <v>37</v>
      </c>
      <c r="L83" s="37"/>
      <c r="M83" s="206" t="str">
        <f>E20</f>
        <v>Ladislav Pekárek</v>
      </c>
      <c r="N83" s="206"/>
      <c r="O83" s="206"/>
      <c r="P83" s="206"/>
      <c r="Q83" s="206"/>
      <c r="R83" s="38"/>
      <c r="T83" s="126"/>
      <c r="U83" s="126"/>
    </row>
    <row r="84" spans="2:21" s="1" customFormat="1" ht="10.35" customHeight="1"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8"/>
      <c r="T84" s="126"/>
      <c r="U84" s="126"/>
    </row>
    <row r="85" spans="2:21" s="1" customFormat="1" ht="29.25" customHeight="1">
      <c r="B85" s="36"/>
      <c r="C85" s="256" t="s">
        <v>132</v>
      </c>
      <c r="D85" s="257"/>
      <c r="E85" s="257"/>
      <c r="F85" s="257"/>
      <c r="G85" s="257"/>
      <c r="H85" s="114"/>
      <c r="I85" s="114"/>
      <c r="J85" s="114"/>
      <c r="K85" s="114"/>
      <c r="L85" s="114"/>
      <c r="M85" s="114"/>
      <c r="N85" s="256" t="s">
        <v>133</v>
      </c>
      <c r="O85" s="257"/>
      <c r="P85" s="257"/>
      <c r="Q85" s="257"/>
      <c r="R85" s="38"/>
      <c r="T85" s="126"/>
      <c r="U85" s="126"/>
    </row>
    <row r="86" spans="2:21" s="1" customFormat="1" ht="10.35" customHeight="1"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8"/>
      <c r="T86" s="126"/>
      <c r="U86" s="126"/>
    </row>
    <row r="87" spans="2:47" s="1" customFormat="1" ht="29.25" customHeight="1">
      <c r="B87" s="36"/>
      <c r="C87" s="127" t="s">
        <v>134</v>
      </c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243">
        <f>N121</f>
        <v>0</v>
      </c>
      <c r="O87" s="258"/>
      <c r="P87" s="258"/>
      <c r="Q87" s="258"/>
      <c r="R87" s="38"/>
      <c r="T87" s="126"/>
      <c r="U87" s="126"/>
      <c r="AU87" s="19" t="s">
        <v>135</v>
      </c>
    </row>
    <row r="88" spans="2:21" s="6" customFormat="1" ht="24.95" customHeight="1">
      <c r="B88" s="128"/>
      <c r="C88" s="129"/>
      <c r="D88" s="130" t="s">
        <v>136</v>
      </c>
      <c r="E88" s="129"/>
      <c r="F88" s="129"/>
      <c r="G88" s="129"/>
      <c r="H88" s="129"/>
      <c r="I88" s="129"/>
      <c r="J88" s="129"/>
      <c r="K88" s="129"/>
      <c r="L88" s="129"/>
      <c r="M88" s="129"/>
      <c r="N88" s="259">
        <f>N122</f>
        <v>0</v>
      </c>
      <c r="O88" s="260"/>
      <c r="P88" s="260"/>
      <c r="Q88" s="260"/>
      <c r="R88" s="131"/>
      <c r="T88" s="132"/>
      <c r="U88" s="132"/>
    </row>
    <row r="89" spans="2:21" s="6" customFormat="1" ht="24.95" customHeight="1">
      <c r="B89" s="128"/>
      <c r="C89" s="129"/>
      <c r="D89" s="130" t="s">
        <v>137</v>
      </c>
      <c r="E89" s="129"/>
      <c r="F89" s="129"/>
      <c r="G89" s="129"/>
      <c r="H89" s="129"/>
      <c r="I89" s="129"/>
      <c r="J89" s="129"/>
      <c r="K89" s="129"/>
      <c r="L89" s="129"/>
      <c r="M89" s="129"/>
      <c r="N89" s="259">
        <f>N155</f>
        <v>0</v>
      </c>
      <c r="O89" s="260"/>
      <c r="P89" s="260"/>
      <c r="Q89" s="260"/>
      <c r="R89" s="131"/>
      <c r="T89" s="132"/>
      <c r="U89" s="132"/>
    </row>
    <row r="90" spans="2:21" s="6" customFormat="1" ht="24.95" customHeight="1">
      <c r="B90" s="128"/>
      <c r="C90" s="129"/>
      <c r="D90" s="130" t="s">
        <v>138</v>
      </c>
      <c r="E90" s="129"/>
      <c r="F90" s="129"/>
      <c r="G90" s="129"/>
      <c r="H90" s="129"/>
      <c r="I90" s="129"/>
      <c r="J90" s="129"/>
      <c r="K90" s="129"/>
      <c r="L90" s="129"/>
      <c r="M90" s="129"/>
      <c r="N90" s="259">
        <f>N274</f>
        <v>0</v>
      </c>
      <c r="O90" s="260"/>
      <c r="P90" s="260"/>
      <c r="Q90" s="260"/>
      <c r="R90" s="131"/>
      <c r="T90" s="132"/>
      <c r="U90" s="132"/>
    </row>
    <row r="91" spans="2:21" s="6" customFormat="1" ht="24.95" customHeight="1">
      <c r="B91" s="128"/>
      <c r="C91" s="129"/>
      <c r="D91" s="130" t="s">
        <v>139</v>
      </c>
      <c r="E91" s="129"/>
      <c r="F91" s="129"/>
      <c r="G91" s="129"/>
      <c r="H91" s="129"/>
      <c r="I91" s="129"/>
      <c r="J91" s="129"/>
      <c r="K91" s="129"/>
      <c r="L91" s="129"/>
      <c r="M91" s="129"/>
      <c r="N91" s="259">
        <f>N276</f>
        <v>0</v>
      </c>
      <c r="O91" s="260"/>
      <c r="P91" s="260"/>
      <c r="Q91" s="260"/>
      <c r="R91" s="131"/>
      <c r="T91" s="132"/>
      <c r="U91" s="132"/>
    </row>
    <row r="92" spans="2:21" s="6" customFormat="1" ht="24.95" customHeight="1">
      <c r="B92" s="128"/>
      <c r="C92" s="129"/>
      <c r="D92" s="130" t="s">
        <v>140</v>
      </c>
      <c r="E92" s="129"/>
      <c r="F92" s="129"/>
      <c r="G92" s="129"/>
      <c r="H92" s="129"/>
      <c r="I92" s="129"/>
      <c r="J92" s="129"/>
      <c r="K92" s="129"/>
      <c r="L92" s="129"/>
      <c r="M92" s="129"/>
      <c r="N92" s="259">
        <f>N318</f>
        <v>0</v>
      </c>
      <c r="O92" s="260"/>
      <c r="P92" s="260"/>
      <c r="Q92" s="260"/>
      <c r="R92" s="131"/>
      <c r="T92" s="132"/>
      <c r="U92" s="132"/>
    </row>
    <row r="93" spans="2:21" s="6" customFormat="1" ht="24.95" customHeight="1">
      <c r="B93" s="128"/>
      <c r="C93" s="129"/>
      <c r="D93" s="130" t="s">
        <v>141</v>
      </c>
      <c r="E93" s="129"/>
      <c r="F93" s="129"/>
      <c r="G93" s="129"/>
      <c r="H93" s="129"/>
      <c r="I93" s="129"/>
      <c r="J93" s="129"/>
      <c r="K93" s="129"/>
      <c r="L93" s="129"/>
      <c r="M93" s="129"/>
      <c r="N93" s="259">
        <f>N326</f>
        <v>0</v>
      </c>
      <c r="O93" s="260"/>
      <c r="P93" s="260"/>
      <c r="Q93" s="260"/>
      <c r="R93" s="131"/>
      <c r="T93" s="132"/>
      <c r="U93" s="132"/>
    </row>
    <row r="94" spans="2:21" s="6" customFormat="1" ht="24.95" customHeight="1">
      <c r="B94" s="128"/>
      <c r="C94" s="129"/>
      <c r="D94" s="130" t="s">
        <v>142</v>
      </c>
      <c r="E94" s="129"/>
      <c r="F94" s="129"/>
      <c r="G94" s="129"/>
      <c r="H94" s="129"/>
      <c r="I94" s="129"/>
      <c r="J94" s="129"/>
      <c r="K94" s="129"/>
      <c r="L94" s="129"/>
      <c r="M94" s="129"/>
      <c r="N94" s="259">
        <f>N328</f>
        <v>0</v>
      </c>
      <c r="O94" s="260"/>
      <c r="P94" s="260"/>
      <c r="Q94" s="260"/>
      <c r="R94" s="131"/>
      <c r="T94" s="132"/>
      <c r="U94" s="132"/>
    </row>
    <row r="95" spans="2:21" s="6" customFormat="1" ht="21.75" customHeight="1">
      <c r="B95" s="128"/>
      <c r="C95" s="129"/>
      <c r="D95" s="130" t="s">
        <v>143</v>
      </c>
      <c r="E95" s="129"/>
      <c r="F95" s="129"/>
      <c r="G95" s="129"/>
      <c r="H95" s="129"/>
      <c r="I95" s="129"/>
      <c r="J95" s="129"/>
      <c r="K95" s="129"/>
      <c r="L95" s="129"/>
      <c r="M95" s="129"/>
      <c r="N95" s="261">
        <f>N334</f>
        <v>0</v>
      </c>
      <c r="O95" s="260"/>
      <c r="P95" s="260"/>
      <c r="Q95" s="260"/>
      <c r="R95" s="131"/>
      <c r="T95" s="132"/>
      <c r="U95" s="132"/>
    </row>
    <row r="96" spans="2:21" s="1" customFormat="1" ht="21.75" customHeight="1"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8"/>
      <c r="T96" s="126"/>
      <c r="U96" s="126"/>
    </row>
    <row r="97" spans="2:21" s="1" customFormat="1" ht="29.25" customHeight="1">
      <c r="B97" s="36"/>
      <c r="C97" s="127" t="s">
        <v>144</v>
      </c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258">
        <f>ROUND(N98+N99+N100+N101+N102+N103,2)</f>
        <v>0</v>
      </c>
      <c r="O97" s="262"/>
      <c r="P97" s="262"/>
      <c r="Q97" s="262"/>
      <c r="R97" s="38"/>
      <c r="T97" s="133"/>
      <c r="U97" s="134" t="s">
        <v>44</v>
      </c>
    </row>
    <row r="98" spans="2:65" s="1" customFormat="1" ht="18" customHeight="1">
      <c r="B98" s="36"/>
      <c r="C98" s="37"/>
      <c r="D98" s="240" t="s">
        <v>145</v>
      </c>
      <c r="E98" s="241"/>
      <c r="F98" s="241"/>
      <c r="G98" s="241"/>
      <c r="H98" s="241"/>
      <c r="I98" s="37"/>
      <c r="J98" s="37"/>
      <c r="K98" s="37"/>
      <c r="L98" s="37"/>
      <c r="M98" s="37"/>
      <c r="N98" s="238">
        <f>ROUND(N87*T98,2)</f>
        <v>0</v>
      </c>
      <c r="O98" s="239"/>
      <c r="P98" s="239"/>
      <c r="Q98" s="239"/>
      <c r="R98" s="38"/>
      <c r="S98" s="135"/>
      <c r="T98" s="136"/>
      <c r="U98" s="137" t="s">
        <v>45</v>
      </c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138"/>
      <c r="AQ98" s="138"/>
      <c r="AR98" s="138"/>
      <c r="AS98" s="138"/>
      <c r="AT98" s="138"/>
      <c r="AU98" s="138"/>
      <c r="AV98" s="138"/>
      <c r="AW98" s="138"/>
      <c r="AX98" s="138"/>
      <c r="AY98" s="139" t="s">
        <v>146</v>
      </c>
      <c r="AZ98" s="138"/>
      <c r="BA98" s="138"/>
      <c r="BB98" s="138"/>
      <c r="BC98" s="138"/>
      <c r="BD98" s="138"/>
      <c r="BE98" s="140">
        <f aca="true" t="shared" si="0" ref="BE98:BE103">IF(U98="základní",N98,0)</f>
        <v>0</v>
      </c>
      <c r="BF98" s="140">
        <f aca="true" t="shared" si="1" ref="BF98:BF103">IF(U98="snížená",N98,0)</f>
        <v>0</v>
      </c>
      <c r="BG98" s="140">
        <f aca="true" t="shared" si="2" ref="BG98:BG103">IF(U98="zákl. přenesená",N98,0)</f>
        <v>0</v>
      </c>
      <c r="BH98" s="140">
        <f aca="true" t="shared" si="3" ref="BH98:BH103">IF(U98="sníž. přenesená",N98,0)</f>
        <v>0</v>
      </c>
      <c r="BI98" s="140">
        <f aca="true" t="shared" si="4" ref="BI98:BI103">IF(U98="nulová",N98,0)</f>
        <v>0</v>
      </c>
      <c r="BJ98" s="139" t="s">
        <v>85</v>
      </c>
      <c r="BK98" s="138"/>
      <c r="BL98" s="138"/>
      <c r="BM98" s="138"/>
    </row>
    <row r="99" spans="2:65" s="1" customFormat="1" ht="18" customHeight="1">
      <c r="B99" s="36"/>
      <c r="C99" s="37"/>
      <c r="D99" s="240" t="s">
        <v>147</v>
      </c>
      <c r="E99" s="241"/>
      <c r="F99" s="241"/>
      <c r="G99" s="241"/>
      <c r="H99" s="241"/>
      <c r="I99" s="37"/>
      <c r="J99" s="37"/>
      <c r="K99" s="37"/>
      <c r="L99" s="37"/>
      <c r="M99" s="37"/>
      <c r="N99" s="238">
        <f>ROUND(N87*T99,2)</f>
        <v>0</v>
      </c>
      <c r="O99" s="239"/>
      <c r="P99" s="239"/>
      <c r="Q99" s="239"/>
      <c r="R99" s="38"/>
      <c r="S99" s="135"/>
      <c r="T99" s="136"/>
      <c r="U99" s="137" t="s">
        <v>45</v>
      </c>
      <c r="V99" s="138"/>
      <c r="W99" s="138"/>
      <c r="X99" s="138"/>
      <c r="Y99" s="138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  <c r="AL99" s="138"/>
      <c r="AM99" s="138"/>
      <c r="AN99" s="138"/>
      <c r="AO99" s="138"/>
      <c r="AP99" s="138"/>
      <c r="AQ99" s="138"/>
      <c r="AR99" s="138"/>
      <c r="AS99" s="138"/>
      <c r="AT99" s="138"/>
      <c r="AU99" s="138"/>
      <c r="AV99" s="138"/>
      <c r="AW99" s="138"/>
      <c r="AX99" s="138"/>
      <c r="AY99" s="139" t="s">
        <v>146</v>
      </c>
      <c r="AZ99" s="138"/>
      <c r="BA99" s="138"/>
      <c r="BB99" s="138"/>
      <c r="BC99" s="138"/>
      <c r="BD99" s="138"/>
      <c r="BE99" s="140">
        <f t="shared" si="0"/>
        <v>0</v>
      </c>
      <c r="BF99" s="140">
        <f t="shared" si="1"/>
        <v>0</v>
      </c>
      <c r="BG99" s="140">
        <f t="shared" si="2"/>
        <v>0</v>
      </c>
      <c r="BH99" s="140">
        <f t="shared" si="3"/>
        <v>0</v>
      </c>
      <c r="BI99" s="140">
        <f t="shared" si="4"/>
        <v>0</v>
      </c>
      <c r="BJ99" s="139" t="s">
        <v>85</v>
      </c>
      <c r="BK99" s="138"/>
      <c r="BL99" s="138"/>
      <c r="BM99" s="138"/>
    </row>
    <row r="100" spans="2:65" s="1" customFormat="1" ht="18" customHeight="1">
      <c r="B100" s="36"/>
      <c r="C100" s="37"/>
      <c r="D100" s="240" t="s">
        <v>148</v>
      </c>
      <c r="E100" s="241"/>
      <c r="F100" s="241"/>
      <c r="G100" s="241"/>
      <c r="H100" s="241"/>
      <c r="I100" s="37"/>
      <c r="J100" s="37"/>
      <c r="K100" s="37"/>
      <c r="L100" s="37"/>
      <c r="M100" s="37"/>
      <c r="N100" s="238">
        <f>ROUND(N87*T100,2)</f>
        <v>0</v>
      </c>
      <c r="O100" s="239"/>
      <c r="P100" s="239"/>
      <c r="Q100" s="239"/>
      <c r="R100" s="38"/>
      <c r="S100" s="135"/>
      <c r="T100" s="136"/>
      <c r="U100" s="137" t="s">
        <v>45</v>
      </c>
      <c r="V100" s="138"/>
      <c r="W100" s="138"/>
      <c r="X100" s="138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138"/>
      <c r="AQ100" s="138"/>
      <c r="AR100" s="138"/>
      <c r="AS100" s="138"/>
      <c r="AT100" s="138"/>
      <c r="AU100" s="138"/>
      <c r="AV100" s="138"/>
      <c r="AW100" s="138"/>
      <c r="AX100" s="138"/>
      <c r="AY100" s="139" t="s">
        <v>146</v>
      </c>
      <c r="AZ100" s="138"/>
      <c r="BA100" s="138"/>
      <c r="BB100" s="138"/>
      <c r="BC100" s="138"/>
      <c r="BD100" s="138"/>
      <c r="BE100" s="140">
        <f t="shared" si="0"/>
        <v>0</v>
      </c>
      <c r="BF100" s="140">
        <f t="shared" si="1"/>
        <v>0</v>
      </c>
      <c r="BG100" s="140">
        <f t="shared" si="2"/>
        <v>0</v>
      </c>
      <c r="BH100" s="140">
        <f t="shared" si="3"/>
        <v>0</v>
      </c>
      <c r="BI100" s="140">
        <f t="shared" si="4"/>
        <v>0</v>
      </c>
      <c r="BJ100" s="139" t="s">
        <v>85</v>
      </c>
      <c r="BK100" s="138"/>
      <c r="BL100" s="138"/>
      <c r="BM100" s="138"/>
    </row>
    <row r="101" spans="2:65" s="1" customFormat="1" ht="18" customHeight="1">
      <c r="B101" s="36"/>
      <c r="C101" s="37"/>
      <c r="D101" s="240" t="s">
        <v>149</v>
      </c>
      <c r="E101" s="241"/>
      <c r="F101" s="241"/>
      <c r="G101" s="241"/>
      <c r="H101" s="241"/>
      <c r="I101" s="37"/>
      <c r="J101" s="37"/>
      <c r="K101" s="37"/>
      <c r="L101" s="37"/>
      <c r="M101" s="37"/>
      <c r="N101" s="238">
        <f>ROUND(N87*T101,2)</f>
        <v>0</v>
      </c>
      <c r="O101" s="239"/>
      <c r="P101" s="239"/>
      <c r="Q101" s="239"/>
      <c r="R101" s="38"/>
      <c r="S101" s="135"/>
      <c r="T101" s="136"/>
      <c r="U101" s="137" t="s">
        <v>45</v>
      </c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8"/>
      <c r="AF101" s="138"/>
      <c r="AG101" s="138"/>
      <c r="AH101" s="138"/>
      <c r="AI101" s="138"/>
      <c r="AJ101" s="138"/>
      <c r="AK101" s="138"/>
      <c r="AL101" s="138"/>
      <c r="AM101" s="138"/>
      <c r="AN101" s="138"/>
      <c r="AO101" s="138"/>
      <c r="AP101" s="138"/>
      <c r="AQ101" s="138"/>
      <c r="AR101" s="138"/>
      <c r="AS101" s="138"/>
      <c r="AT101" s="138"/>
      <c r="AU101" s="138"/>
      <c r="AV101" s="138"/>
      <c r="AW101" s="138"/>
      <c r="AX101" s="138"/>
      <c r="AY101" s="139" t="s">
        <v>146</v>
      </c>
      <c r="AZ101" s="138"/>
      <c r="BA101" s="138"/>
      <c r="BB101" s="138"/>
      <c r="BC101" s="138"/>
      <c r="BD101" s="138"/>
      <c r="BE101" s="140">
        <f t="shared" si="0"/>
        <v>0</v>
      </c>
      <c r="BF101" s="140">
        <f t="shared" si="1"/>
        <v>0</v>
      </c>
      <c r="BG101" s="140">
        <f t="shared" si="2"/>
        <v>0</v>
      </c>
      <c r="BH101" s="140">
        <f t="shared" si="3"/>
        <v>0</v>
      </c>
      <c r="BI101" s="140">
        <f t="shared" si="4"/>
        <v>0</v>
      </c>
      <c r="BJ101" s="139" t="s">
        <v>85</v>
      </c>
      <c r="BK101" s="138"/>
      <c r="BL101" s="138"/>
      <c r="BM101" s="138"/>
    </row>
    <row r="102" spans="2:65" s="1" customFormat="1" ht="18" customHeight="1">
      <c r="B102" s="36"/>
      <c r="C102" s="37"/>
      <c r="D102" s="240" t="s">
        <v>150</v>
      </c>
      <c r="E102" s="241"/>
      <c r="F102" s="241"/>
      <c r="G102" s="241"/>
      <c r="H102" s="241"/>
      <c r="I102" s="37"/>
      <c r="J102" s="37"/>
      <c r="K102" s="37"/>
      <c r="L102" s="37"/>
      <c r="M102" s="37"/>
      <c r="N102" s="238">
        <f>ROUND(N87*T102,2)</f>
        <v>0</v>
      </c>
      <c r="O102" s="239"/>
      <c r="P102" s="239"/>
      <c r="Q102" s="239"/>
      <c r="R102" s="38"/>
      <c r="S102" s="135"/>
      <c r="T102" s="136"/>
      <c r="U102" s="137" t="s">
        <v>45</v>
      </c>
      <c r="V102" s="138"/>
      <c r="W102" s="138"/>
      <c r="X102" s="138"/>
      <c r="Y102" s="138"/>
      <c r="Z102" s="138"/>
      <c r="AA102" s="138"/>
      <c r="AB102" s="138"/>
      <c r="AC102" s="138"/>
      <c r="AD102" s="138"/>
      <c r="AE102" s="138"/>
      <c r="AF102" s="138"/>
      <c r="AG102" s="138"/>
      <c r="AH102" s="138"/>
      <c r="AI102" s="138"/>
      <c r="AJ102" s="138"/>
      <c r="AK102" s="138"/>
      <c r="AL102" s="138"/>
      <c r="AM102" s="138"/>
      <c r="AN102" s="138"/>
      <c r="AO102" s="138"/>
      <c r="AP102" s="138"/>
      <c r="AQ102" s="138"/>
      <c r="AR102" s="138"/>
      <c r="AS102" s="138"/>
      <c r="AT102" s="138"/>
      <c r="AU102" s="138"/>
      <c r="AV102" s="138"/>
      <c r="AW102" s="138"/>
      <c r="AX102" s="138"/>
      <c r="AY102" s="139" t="s">
        <v>146</v>
      </c>
      <c r="AZ102" s="138"/>
      <c r="BA102" s="138"/>
      <c r="BB102" s="138"/>
      <c r="BC102" s="138"/>
      <c r="BD102" s="138"/>
      <c r="BE102" s="140">
        <f t="shared" si="0"/>
        <v>0</v>
      </c>
      <c r="BF102" s="140">
        <f t="shared" si="1"/>
        <v>0</v>
      </c>
      <c r="BG102" s="140">
        <f t="shared" si="2"/>
        <v>0</v>
      </c>
      <c r="BH102" s="140">
        <f t="shared" si="3"/>
        <v>0</v>
      </c>
      <c r="BI102" s="140">
        <f t="shared" si="4"/>
        <v>0</v>
      </c>
      <c r="BJ102" s="139" t="s">
        <v>85</v>
      </c>
      <c r="BK102" s="138"/>
      <c r="BL102" s="138"/>
      <c r="BM102" s="138"/>
    </row>
    <row r="103" spans="2:65" s="1" customFormat="1" ht="18" customHeight="1">
      <c r="B103" s="36"/>
      <c r="C103" s="37"/>
      <c r="D103" s="102" t="s">
        <v>151</v>
      </c>
      <c r="E103" s="37"/>
      <c r="F103" s="37"/>
      <c r="G103" s="37"/>
      <c r="H103" s="37"/>
      <c r="I103" s="37"/>
      <c r="J103" s="37"/>
      <c r="K103" s="37"/>
      <c r="L103" s="37"/>
      <c r="M103" s="37"/>
      <c r="N103" s="238">
        <f>ROUND(N87*T103,2)</f>
        <v>0</v>
      </c>
      <c r="O103" s="239"/>
      <c r="P103" s="239"/>
      <c r="Q103" s="239"/>
      <c r="R103" s="38"/>
      <c r="S103" s="135"/>
      <c r="T103" s="141"/>
      <c r="U103" s="142" t="s">
        <v>45</v>
      </c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138"/>
      <c r="AF103" s="138"/>
      <c r="AG103" s="138"/>
      <c r="AH103" s="138"/>
      <c r="AI103" s="138"/>
      <c r="AJ103" s="138"/>
      <c r="AK103" s="138"/>
      <c r="AL103" s="138"/>
      <c r="AM103" s="138"/>
      <c r="AN103" s="138"/>
      <c r="AO103" s="138"/>
      <c r="AP103" s="138"/>
      <c r="AQ103" s="138"/>
      <c r="AR103" s="138"/>
      <c r="AS103" s="138"/>
      <c r="AT103" s="138"/>
      <c r="AU103" s="138"/>
      <c r="AV103" s="138"/>
      <c r="AW103" s="138"/>
      <c r="AX103" s="138"/>
      <c r="AY103" s="139" t="s">
        <v>152</v>
      </c>
      <c r="AZ103" s="138"/>
      <c r="BA103" s="138"/>
      <c r="BB103" s="138"/>
      <c r="BC103" s="138"/>
      <c r="BD103" s="138"/>
      <c r="BE103" s="140">
        <f t="shared" si="0"/>
        <v>0</v>
      </c>
      <c r="BF103" s="140">
        <f t="shared" si="1"/>
        <v>0</v>
      </c>
      <c r="BG103" s="140">
        <f t="shared" si="2"/>
        <v>0</v>
      </c>
      <c r="BH103" s="140">
        <f t="shared" si="3"/>
        <v>0</v>
      </c>
      <c r="BI103" s="140">
        <f t="shared" si="4"/>
        <v>0</v>
      </c>
      <c r="BJ103" s="139" t="s">
        <v>85</v>
      </c>
      <c r="BK103" s="138"/>
      <c r="BL103" s="138"/>
      <c r="BM103" s="138"/>
    </row>
    <row r="104" spans="2:21" s="1" customFormat="1" ht="13.5"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8"/>
      <c r="T104" s="126"/>
      <c r="U104" s="126"/>
    </row>
    <row r="105" spans="2:21" s="1" customFormat="1" ht="29.25" customHeight="1">
      <c r="B105" s="36"/>
      <c r="C105" s="113" t="s">
        <v>95</v>
      </c>
      <c r="D105" s="114"/>
      <c r="E105" s="114"/>
      <c r="F105" s="114"/>
      <c r="G105" s="114"/>
      <c r="H105" s="114"/>
      <c r="I105" s="114"/>
      <c r="J105" s="114"/>
      <c r="K105" s="114"/>
      <c r="L105" s="244">
        <f>ROUND(SUM(N87+N97),2)</f>
        <v>0</v>
      </c>
      <c r="M105" s="244"/>
      <c r="N105" s="244"/>
      <c r="O105" s="244"/>
      <c r="P105" s="244"/>
      <c r="Q105" s="244"/>
      <c r="R105" s="38"/>
      <c r="T105" s="126"/>
      <c r="U105" s="126"/>
    </row>
    <row r="106" spans="2:21" s="1" customFormat="1" ht="6.95" customHeight="1">
      <c r="B106" s="60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2"/>
      <c r="T106" s="126"/>
      <c r="U106" s="126"/>
    </row>
    <row r="110" spans="2:18" s="1" customFormat="1" ht="6.95" customHeight="1">
      <c r="B110" s="63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5"/>
    </row>
    <row r="111" spans="2:18" s="1" customFormat="1" ht="36.95" customHeight="1">
      <c r="B111" s="36"/>
      <c r="C111" s="202" t="s">
        <v>153</v>
      </c>
      <c r="D111" s="247"/>
      <c r="E111" s="247"/>
      <c r="F111" s="247"/>
      <c r="G111" s="247"/>
      <c r="H111" s="247"/>
      <c r="I111" s="247"/>
      <c r="J111" s="247"/>
      <c r="K111" s="247"/>
      <c r="L111" s="247"/>
      <c r="M111" s="247"/>
      <c r="N111" s="247"/>
      <c r="O111" s="247"/>
      <c r="P111" s="247"/>
      <c r="Q111" s="247"/>
      <c r="R111" s="38"/>
    </row>
    <row r="112" spans="2:18" s="1" customFormat="1" ht="6.95" customHeight="1"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8"/>
    </row>
    <row r="113" spans="2:18" s="1" customFormat="1" ht="36.95" customHeight="1">
      <c r="B113" s="36"/>
      <c r="C113" s="70" t="s">
        <v>20</v>
      </c>
      <c r="D113" s="37"/>
      <c r="E113" s="37"/>
      <c r="F113" s="222" t="str">
        <f>F6</f>
        <v>SO 102 - Chodníky na ul.Bezručova</v>
      </c>
      <c r="G113" s="247"/>
      <c r="H113" s="247"/>
      <c r="I113" s="247"/>
      <c r="J113" s="247"/>
      <c r="K113" s="247"/>
      <c r="L113" s="247"/>
      <c r="M113" s="247"/>
      <c r="N113" s="247"/>
      <c r="O113" s="247"/>
      <c r="P113" s="247"/>
      <c r="Q113" s="37"/>
      <c r="R113" s="38"/>
    </row>
    <row r="114" spans="2:18" s="1" customFormat="1" ht="6.95" customHeight="1"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8"/>
    </row>
    <row r="115" spans="2:18" s="1" customFormat="1" ht="18" customHeight="1">
      <c r="B115" s="36"/>
      <c r="C115" s="31" t="s">
        <v>25</v>
      </c>
      <c r="D115" s="37"/>
      <c r="E115" s="37"/>
      <c r="F115" s="29" t="str">
        <f>F8</f>
        <v xml:space="preserve"> </v>
      </c>
      <c r="G115" s="37"/>
      <c r="H115" s="37"/>
      <c r="I115" s="37"/>
      <c r="J115" s="37"/>
      <c r="K115" s="31" t="s">
        <v>27</v>
      </c>
      <c r="L115" s="37"/>
      <c r="M115" s="249" t="str">
        <f>IF(O8="","",O8)</f>
        <v>29.8.2016</v>
      </c>
      <c r="N115" s="249"/>
      <c r="O115" s="249"/>
      <c r="P115" s="249"/>
      <c r="Q115" s="37"/>
      <c r="R115" s="38"/>
    </row>
    <row r="116" spans="2:18" s="1" customFormat="1" ht="6.95" customHeight="1"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8"/>
    </row>
    <row r="117" spans="2:18" s="1" customFormat="1" ht="13.5">
      <c r="B117" s="36"/>
      <c r="C117" s="31" t="s">
        <v>29</v>
      </c>
      <c r="D117" s="37"/>
      <c r="E117" s="37"/>
      <c r="F117" s="29" t="str">
        <f>E11</f>
        <v>Město Studénka</v>
      </c>
      <c r="G117" s="37"/>
      <c r="H117" s="37"/>
      <c r="I117" s="37"/>
      <c r="J117" s="37"/>
      <c r="K117" s="31" t="s">
        <v>35</v>
      </c>
      <c r="L117" s="37"/>
      <c r="M117" s="206" t="str">
        <f>E17</f>
        <v xml:space="preserve"> </v>
      </c>
      <c r="N117" s="206"/>
      <c r="O117" s="206"/>
      <c r="P117" s="206"/>
      <c r="Q117" s="206"/>
      <c r="R117" s="38"/>
    </row>
    <row r="118" spans="2:18" s="1" customFormat="1" ht="14.45" customHeight="1">
      <c r="B118" s="36"/>
      <c r="C118" s="31" t="s">
        <v>33</v>
      </c>
      <c r="D118" s="37"/>
      <c r="E118" s="37"/>
      <c r="F118" s="29" t="str">
        <f>IF(E14="","",E14)</f>
        <v>dle výběrového řízení</v>
      </c>
      <c r="G118" s="37"/>
      <c r="H118" s="37"/>
      <c r="I118" s="37"/>
      <c r="J118" s="37"/>
      <c r="K118" s="31" t="s">
        <v>37</v>
      </c>
      <c r="L118" s="37"/>
      <c r="M118" s="206" t="str">
        <f>E20</f>
        <v>Ladislav Pekárek</v>
      </c>
      <c r="N118" s="206"/>
      <c r="O118" s="206"/>
      <c r="P118" s="206"/>
      <c r="Q118" s="206"/>
      <c r="R118" s="38"/>
    </row>
    <row r="119" spans="2:18" s="1" customFormat="1" ht="10.35" customHeight="1"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8"/>
    </row>
    <row r="120" spans="2:27" s="7" customFormat="1" ht="29.25" customHeight="1">
      <c r="B120" s="143"/>
      <c r="C120" s="144" t="s">
        <v>154</v>
      </c>
      <c r="D120" s="145" t="s">
        <v>155</v>
      </c>
      <c r="E120" s="145" t="s">
        <v>62</v>
      </c>
      <c r="F120" s="263" t="s">
        <v>156</v>
      </c>
      <c r="G120" s="263"/>
      <c r="H120" s="263"/>
      <c r="I120" s="263"/>
      <c r="J120" s="145" t="s">
        <v>157</v>
      </c>
      <c r="K120" s="145" t="s">
        <v>158</v>
      </c>
      <c r="L120" s="264" t="s">
        <v>159</v>
      </c>
      <c r="M120" s="264"/>
      <c r="N120" s="263" t="s">
        <v>133</v>
      </c>
      <c r="O120" s="263"/>
      <c r="P120" s="263"/>
      <c r="Q120" s="265"/>
      <c r="R120" s="146"/>
      <c r="T120" s="81" t="s">
        <v>160</v>
      </c>
      <c r="U120" s="82" t="s">
        <v>44</v>
      </c>
      <c r="V120" s="82" t="s">
        <v>161</v>
      </c>
      <c r="W120" s="82" t="s">
        <v>162</v>
      </c>
      <c r="X120" s="82" t="s">
        <v>163</v>
      </c>
      <c r="Y120" s="82" t="s">
        <v>164</v>
      </c>
      <c r="Z120" s="82" t="s">
        <v>165</v>
      </c>
      <c r="AA120" s="83" t="s">
        <v>166</v>
      </c>
    </row>
    <row r="121" spans="2:63" s="1" customFormat="1" ht="29.25" customHeight="1">
      <c r="B121" s="36"/>
      <c r="C121" s="85" t="s">
        <v>130</v>
      </c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285">
        <f>BK121</f>
        <v>0</v>
      </c>
      <c r="O121" s="286"/>
      <c r="P121" s="286"/>
      <c r="Q121" s="286"/>
      <c r="R121" s="38"/>
      <c r="T121" s="84"/>
      <c r="U121" s="52"/>
      <c r="V121" s="52"/>
      <c r="W121" s="147">
        <f>W122+W155+W274+W276+W318+W326+W328+W334</f>
        <v>0</v>
      </c>
      <c r="X121" s="52"/>
      <c r="Y121" s="147">
        <f>Y122+Y155+Y274+Y276+Y318+Y326+Y328+Y334</f>
        <v>975.854276</v>
      </c>
      <c r="Z121" s="52"/>
      <c r="AA121" s="148">
        <f>AA122+AA155+AA274+AA276+AA318+AA326+AA328+AA334</f>
        <v>1686.7248</v>
      </c>
      <c r="AT121" s="19" t="s">
        <v>79</v>
      </c>
      <c r="AU121" s="19" t="s">
        <v>135</v>
      </c>
      <c r="BK121" s="149">
        <f>BK122+BK155+BK274+BK276+BK318+BK326+BK328+BK334</f>
        <v>0</v>
      </c>
    </row>
    <row r="122" spans="2:63" s="8" customFormat="1" ht="37.35" customHeight="1">
      <c r="B122" s="150"/>
      <c r="C122" s="151"/>
      <c r="D122" s="152" t="s">
        <v>136</v>
      </c>
      <c r="E122" s="152"/>
      <c r="F122" s="152"/>
      <c r="G122" s="152"/>
      <c r="H122" s="152"/>
      <c r="I122" s="152"/>
      <c r="J122" s="152"/>
      <c r="K122" s="152"/>
      <c r="L122" s="152"/>
      <c r="M122" s="152"/>
      <c r="N122" s="287">
        <f>BK122</f>
        <v>0</v>
      </c>
      <c r="O122" s="288"/>
      <c r="P122" s="288"/>
      <c r="Q122" s="288"/>
      <c r="R122" s="153"/>
      <c r="T122" s="154"/>
      <c r="U122" s="151"/>
      <c r="V122" s="151"/>
      <c r="W122" s="155">
        <f>SUM(W123:W154)</f>
        <v>0</v>
      </c>
      <c r="X122" s="151"/>
      <c r="Y122" s="155">
        <f>SUM(Y123:Y154)</f>
        <v>0</v>
      </c>
      <c r="Z122" s="151"/>
      <c r="AA122" s="156">
        <f>SUM(AA123:AA154)</f>
        <v>1686.7248</v>
      </c>
      <c r="AR122" s="157" t="s">
        <v>85</v>
      </c>
      <c r="AT122" s="158" t="s">
        <v>79</v>
      </c>
      <c r="AU122" s="158" t="s">
        <v>80</v>
      </c>
      <c r="AY122" s="157" t="s">
        <v>167</v>
      </c>
      <c r="BK122" s="159">
        <f>SUM(BK123:BK154)</f>
        <v>0</v>
      </c>
    </row>
    <row r="123" spans="2:65" s="1" customFormat="1" ht="31.5" customHeight="1">
      <c r="B123" s="36"/>
      <c r="C123" s="160" t="s">
        <v>85</v>
      </c>
      <c r="D123" s="160" t="s">
        <v>168</v>
      </c>
      <c r="E123" s="161" t="s">
        <v>169</v>
      </c>
      <c r="F123" s="266" t="s">
        <v>170</v>
      </c>
      <c r="G123" s="266"/>
      <c r="H123" s="266"/>
      <c r="I123" s="266"/>
      <c r="J123" s="162" t="s">
        <v>103</v>
      </c>
      <c r="K123" s="163">
        <v>2124.4</v>
      </c>
      <c r="L123" s="267">
        <v>0</v>
      </c>
      <c r="M123" s="268"/>
      <c r="N123" s="269">
        <f>ROUND(L123*K123,2)</f>
        <v>0</v>
      </c>
      <c r="O123" s="269"/>
      <c r="P123" s="269"/>
      <c r="Q123" s="269"/>
      <c r="R123" s="38"/>
      <c r="T123" s="164" t="s">
        <v>23</v>
      </c>
      <c r="U123" s="45" t="s">
        <v>45</v>
      </c>
      <c r="V123" s="37"/>
      <c r="W123" s="165">
        <f>V123*K123</f>
        <v>0</v>
      </c>
      <c r="X123" s="165">
        <v>0</v>
      </c>
      <c r="Y123" s="165">
        <f>X123*K123</f>
        <v>0</v>
      </c>
      <c r="Z123" s="165">
        <v>0.255</v>
      </c>
      <c r="AA123" s="166">
        <f>Z123*K123</f>
        <v>541.722</v>
      </c>
      <c r="AR123" s="19" t="s">
        <v>171</v>
      </c>
      <c r="AT123" s="19" t="s">
        <v>168</v>
      </c>
      <c r="AU123" s="19" t="s">
        <v>85</v>
      </c>
      <c r="AY123" s="19" t="s">
        <v>167</v>
      </c>
      <c r="BE123" s="106">
        <f>IF(U123="základní",N123,0)</f>
        <v>0</v>
      </c>
      <c r="BF123" s="106">
        <f>IF(U123="snížená",N123,0)</f>
        <v>0</v>
      </c>
      <c r="BG123" s="106">
        <f>IF(U123="zákl. přenesená",N123,0)</f>
        <v>0</v>
      </c>
      <c r="BH123" s="106">
        <f>IF(U123="sníž. přenesená",N123,0)</f>
        <v>0</v>
      </c>
      <c r="BI123" s="106">
        <f>IF(U123="nulová",N123,0)</f>
        <v>0</v>
      </c>
      <c r="BJ123" s="19" t="s">
        <v>85</v>
      </c>
      <c r="BK123" s="106">
        <f>ROUND(L123*K123,2)</f>
        <v>0</v>
      </c>
      <c r="BL123" s="19" t="s">
        <v>171</v>
      </c>
      <c r="BM123" s="19" t="s">
        <v>172</v>
      </c>
    </row>
    <row r="124" spans="2:51" s="9" customFormat="1" ht="22.5" customHeight="1">
      <c r="B124" s="167"/>
      <c r="C124" s="168"/>
      <c r="D124" s="168"/>
      <c r="E124" s="169" t="s">
        <v>23</v>
      </c>
      <c r="F124" s="270" t="s">
        <v>173</v>
      </c>
      <c r="G124" s="271"/>
      <c r="H124" s="271"/>
      <c r="I124" s="271"/>
      <c r="J124" s="168"/>
      <c r="K124" s="170" t="s">
        <v>23</v>
      </c>
      <c r="L124" s="168"/>
      <c r="M124" s="168"/>
      <c r="N124" s="168"/>
      <c r="O124" s="168"/>
      <c r="P124" s="168"/>
      <c r="Q124" s="168"/>
      <c r="R124" s="171"/>
      <c r="T124" s="172"/>
      <c r="U124" s="168"/>
      <c r="V124" s="168"/>
      <c r="W124" s="168"/>
      <c r="X124" s="168"/>
      <c r="Y124" s="168"/>
      <c r="Z124" s="168"/>
      <c r="AA124" s="173"/>
      <c r="AT124" s="174" t="s">
        <v>174</v>
      </c>
      <c r="AU124" s="174" t="s">
        <v>85</v>
      </c>
      <c r="AV124" s="9" t="s">
        <v>85</v>
      </c>
      <c r="AW124" s="9" t="s">
        <v>36</v>
      </c>
      <c r="AX124" s="9" t="s">
        <v>80</v>
      </c>
      <c r="AY124" s="174" t="s">
        <v>167</v>
      </c>
    </row>
    <row r="125" spans="2:51" s="10" customFormat="1" ht="22.5" customHeight="1">
      <c r="B125" s="175"/>
      <c r="C125" s="176"/>
      <c r="D125" s="176"/>
      <c r="E125" s="177" t="s">
        <v>23</v>
      </c>
      <c r="F125" s="272" t="s">
        <v>175</v>
      </c>
      <c r="G125" s="273"/>
      <c r="H125" s="273"/>
      <c r="I125" s="273"/>
      <c r="J125" s="176"/>
      <c r="K125" s="178">
        <v>522.5</v>
      </c>
      <c r="L125" s="176"/>
      <c r="M125" s="176"/>
      <c r="N125" s="176"/>
      <c r="O125" s="176"/>
      <c r="P125" s="176"/>
      <c r="Q125" s="176"/>
      <c r="R125" s="179"/>
      <c r="T125" s="180"/>
      <c r="U125" s="176"/>
      <c r="V125" s="176"/>
      <c r="W125" s="176"/>
      <c r="X125" s="176"/>
      <c r="Y125" s="176"/>
      <c r="Z125" s="176"/>
      <c r="AA125" s="181"/>
      <c r="AT125" s="182" t="s">
        <v>174</v>
      </c>
      <c r="AU125" s="182" t="s">
        <v>85</v>
      </c>
      <c r="AV125" s="10" t="s">
        <v>105</v>
      </c>
      <c r="AW125" s="10" t="s">
        <v>36</v>
      </c>
      <c r="AX125" s="10" t="s">
        <v>80</v>
      </c>
      <c r="AY125" s="182" t="s">
        <v>167</v>
      </c>
    </row>
    <row r="126" spans="2:51" s="9" customFormat="1" ht="22.5" customHeight="1">
      <c r="B126" s="167"/>
      <c r="C126" s="168"/>
      <c r="D126" s="168"/>
      <c r="E126" s="169" t="s">
        <v>23</v>
      </c>
      <c r="F126" s="274" t="s">
        <v>176</v>
      </c>
      <c r="G126" s="275"/>
      <c r="H126" s="275"/>
      <c r="I126" s="275"/>
      <c r="J126" s="168"/>
      <c r="K126" s="170" t="s">
        <v>23</v>
      </c>
      <c r="L126" s="168"/>
      <c r="M126" s="168"/>
      <c r="N126" s="168"/>
      <c r="O126" s="168"/>
      <c r="P126" s="168"/>
      <c r="Q126" s="168"/>
      <c r="R126" s="171"/>
      <c r="T126" s="172"/>
      <c r="U126" s="168"/>
      <c r="V126" s="168"/>
      <c r="W126" s="168"/>
      <c r="X126" s="168"/>
      <c r="Y126" s="168"/>
      <c r="Z126" s="168"/>
      <c r="AA126" s="173"/>
      <c r="AT126" s="174" t="s">
        <v>174</v>
      </c>
      <c r="AU126" s="174" t="s">
        <v>85</v>
      </c>
      <c r="AV126" s="9" t="s">
        <v>85</v>
      </c>
      <c r="AW126" s="9" t="s">
        <v>36</v>
      </c>
      <c r="AX126" s="9" t="s">
        <v>80</v>
      </c>
      <c r="AY126" s="174" t="s">
        <v>167</v>
      </c>
    </row>
    <row r="127" spans="2:51" s="10" customFormat="1" ht="22.5" customHeight="1">
      <c r="B127" s="175"/>
      <c r="C127" s="176"/>
      <c r="D127" s="176"/>
      <c r="E127" s="177" t="s">
        <v>23</v>
      </c>
      <c r="F127" s="272" t="s">
        <v>177</v>
      </c>
      <c r="G127" s="273"/>
      <c r="H127" s="273"/>
      <c r="I127" s="273"/>
      <c r="J127" s="176"/>
      <c r="K127" s="178">
        <v>815.3</v>
      </c>
      <c r="L127" s="176"/>
      <c r="M127" s="176"/>
      <c r="N127" s="176"/>
      <c r="O127" s="176"/>
      <c r="P127" s="176"/>
      <c r="Q127" s="176"/>
      <c r="R127" s="179"/>
      <c r="T127" s="180"/>
      <c r="U127" s="176"/>
      <c r="V127" s="176"/>
      <c r="W127" s="176"/>
      <c r="X127" s="176"/>
      <c r="Y127" s="176"/>
      <c r="Z127" s="176"/>
      <c r="AA127" s="181"/>
      <c r="AT127" s="182" t="s">
        <v>174</v>
      </c>
      <c r="AU127" s="182" t="s">
        <v>85</v>
      </c>
      <c r="AV127" s="10" t="s">
        <v>105</v>
      </c>
      <c r="AW127" s="10" t="s">
        <v>36</v>
      </c>
      <c r="AX127" s="10" t="s">
        <v>80</v>
      </c>
      <c r="AY127" s="182" t="s">
        <v>167</v>
      </c>
    </row>
    <row r="128" spans="2:51" s="9" customFormat="1" ht="22.5" customHeight="1">
      <c r="B128" s="167"/>
      <c r="C128" s="168"/>
      <c r="D128" s="168"/>
      <c r="E128" s="169" t="s">
        <v>23</v>
      </c>
      <c r="F128" s="274" t="s">
        <v>178</v>
      </c>
      <c r="G128" s="275"/>
      <c r="H128" s="275"/>
      <c r="I128" s="275"/>
      <c r="J128" s="168"/>
      <c r="K128" s="170" t="s">
        <v>23</v>
      </c>
      <c r="L128" s="168"/>
      <c r="M128" s="168"/>
      <c r="N128" s="168"/>
      <c r="O128" s="168"/>
      <c r="P128" s="168"/>
      <c r="Q128" s="168"/>
      <c r="R128" s="171"/>
      <c r="T128" s="172"/>
      <c r="U128" s="168"/>
      <c r="V128" s="168"/>
      <c r="W128" s="168"/>
      <c r="X128" s="168"/>
      <c r="Y128" s="168"/>
      <c r="Z128" s="168"/>
      <c r="AA128" s="173"/>
      <c r="AT128" s="174" t="s">
        <v>174</v>
      </c>
      <c r="AU128" s="174" t="s">
        <v>85</v>
      </c>
      <c r="AV128" s="9" t="s">
        <v>85</v>
      </c>
      <c r="AW128" s="9" t="s">
        <v>36</v>
      </c>
      <c r="AX128" s="9" t="s">
        <v>80</v>
      </c>
      <c r="AY128" s="174" t="s">
        <v>167</v>
      </c>
    </row>
    <row r="129" spans="2:51" s="10" customFormat="1" ht="22.5" customHeight="1">
      <c r="B129" s="175"/>
      <c r="C129" s="176"/>
      <c r="D129" s="176"/>
      <c r="E129" s="177" t="s">
        <v>23</v>
      </c>
      <c r="F129" s="272" t="s">
        <v>179</v>
      </c>
      <c r="G129" s="273"/>
      <c r="H129" s="273"/>
      <c r="I129" s="273"/>
      <c r="J129" s="176"/>
      <c r="K129" s="178">
        <v>786.6</v>
      </c>
      <c r="L129" s="176"/>
      <c r="M129" s="176"/>
      <c r="N129" s="176"/>
      <c r="O129" s="176"/>
      <c r="P129" s="176"/>
      <c r="Q129" s="176"/>
      <c r="R129" s="179"/>
      <c r="T129" s="180"/>
      <c r="U129" s="176"/>
      <c r="V129" s="176"/>
      <c r="W129" s="176"/>
      <c r="X129" s="176"/>
      <c r="Y129" s="176"/>
      <c r="Z129" s="176"/>
      <c r="AA129" s="181"/>
      <c r="AT129" s="182" t="s">
        <v>174</v>
      </c>
      <c r="AU129" s="182" t="s">
        <v>85</v>
      </c>
      <c r="AV129" s="10" t="s">
        <v>105</v>
      </c>
      <c r="AW129" s="10" t="s">
        <v>36</v>
      </c>
      <c r="AX129" s="10" t="s">
        <v>80</v>
      </c>
      <c r="AY129" s="182" t="s">
        <v>167</v>
      </c>
    </row>
    <row r="130" spans="2:51" s="11" customFormat="1" ht="22.5" customHeight="1">
      <c r="B130" s="183"/>
      <c r="C130" s="184"/>
      <c r="D130" s="184"/>
      <c r="E130" s="185" t="s">
        <v>101</v>
      </c>
      <c r="F130" s="276" t="s">
        <v>180</v>
      </c>
      <c r="G130" s="277"/>
      <c r="H130" s="277"/>
      <c r="I130" s="277"/>
      <c r="J130" s="184"/>
      <c r="K130" s="186">
        <v>2124.4</v>
      </c>
      <c r="L130" s="184"/>
      <c r="M130" s="184"/>
      <c r="N130" s="184"/>
      <c r="O130" s="184"/>
      <c r="P130" s="184"/>
      <c r="Q130" s="184"/>
      <c r="R130" s="187"/>
      <c r="T130" s="188"/>
      <c r="U130" s="184"/>
      <c r="V130" s="184"/>
      <c r="W130" s="184"/>
      <c r="X130" s="184"/>
      <c r="Y130" s="184"/>
      <c r="Z130" s="184"/>
      <c r="AA130" s="189"/>
      <c r="AT130" s="190" t="s">
        <v>174</v>
      </c>
      <c r="AU130" s="190" t="s">
        <v>85</v>
      </c>
      <c r="AV130" s="11" t="s">
        <v>171</v>
      </c>
      <c r="AW130" s="11" t="s">
        <v>36</v>
      </c>
      <c r="AX130" s="11" t="s">
        <v>85</v>
      </c>
      <c r="AY130" s="190" t="s">
        <v>167</v>
      </c>
    </row>
    <row r="131" spans="2:65" s="1" customFormat="1" ht="31.5" customHeight="1">
      <c r="B131" s="36"/>
      <c r="C131" s="160" t="s">
        <v>105</v>
      </c>
      <c r="D131" s="160" t="s">
        <v>168</v>
      </c>
      <c r="E131" s="161" t="s">
        <v>181</v>
      </c>
      <c r="F131" s="266" t="s">
        <v>182</v>
      </c>
      <c r="G131" s="266"/>
      <c r="H131" s="266"/>
      <c r="I131" s="266"/>
      <c r="J131" s="162" t="s">
        <v>103</v>
      </c>
      <c r="K131" s="163">
        <v>3405.5</v>
      </c>
      <c r="L131" s="267">
        <v>0</v>
      </c>
      <c r="M131" s="268"/>
      <c r="N131" s="269">
        <f>ROUND(L131*K131,2)</f>
        <v>0</v>
      </c>
      <c r="O131" s="269"/>
      <c r="P131" s="269"/>
      <c r="Q131" s="269"/>
      <c r="R131" s="38"/>
      <c r="T131" s="164" t="s">
        <v>23</v>
      </c>
      <c r="U131" s="45" t="s">
        <v>45</v>
      </c>
      <c r="V131" s="37"/>
      <c r="W131" s="165">
        <f>V131*K131</f>
        <v>0</v>
      </c>
      <c r="X131" s="165">
        <v>0</v>
      </c>
      <c r="Y131" s="165">
        <f>X131*K131</f>
        <v>0</v>
      </c>
      <c r="Z131" s="165">
        <v>0.16</v>
      </c>
      <c r="AA131" s="166">
        <f>Z131*K131</f>
        <v>544.88</v>
      </c>
      <c r="AR131" s="19" t="s">
        <v>171</v>
      </c>
      <c r="AT131" s="19" t="s">
        <v>168</v>
      </c>
      <c r="AU131" s="19" t="s">
        <v>85</v>
      </c>
      <c r="AY131" s="19" t="s">
        <v>167</v>
      </c>
      <c r="BE131" s="106">
        <f>IF(U131="základní",N131,0)</f>
        <v>0</v>
      </c>
      <c r="BF131" s="106">
        <f>IF(U131="snížená",N131,0)</f>
        <v>0</v>
      </c>
      <c r="BG131" s="106">
        <f>IF(U131="zákl. přenesená",N131,0)</f>
        <v>0</v>
      </c>
      <c r="BH131" s="106">
        <f>IF(U131="sníž. přenesená",N131,0)</f>
        <v>0</v>
      </c>
      <c r="BI131" s="106">
        <f>IF(U131="nulová",N131,0)</f>
        <v>0</v>
      </c>
      <c r="BJ131" s="19" t="s">
        <v>85</v>
      </c>
      <c r="BK131" s="106">
        <f>ROUND(L131*K131,2)</f>
        <v>0</v>
      </c>
      <c r="BL131" s="19" t="s">
        <v>171</v>
      </c>
      <c r="BM131" s="19" t="s">
        <v>183</v>
      </c>
    </row>
    <row r="132" spans="2:51" s="10" customFormat="1" ht="22.5" customHeight="1">
      <c r="B132" s="175"/>
      <c r="C132" s="176"/>
      <c r="D132" s="176"/>
      <c r="E132" s="177" t="s">
        <v>23</v>
      </c>
      <c r="F132" s="278" t="s">
        <v>184</v>
      </c>
      <c r="G132" s="279"/>
      <c r="H132" s="279"/>
      <c r="I132" s="279"/>
      <c r="J132" s="176"/>
      <c r="K132" s="178">
        <v>3405.5</v>
      </c>
      <c r="L132" s="176"/>
      <c r="M132" s="176"/>
      <c r="N132" s="176"/>
      <c r="O132" s="176"/>
      <c r="P132" s="176"/>
      <c r="Q132" s="176"/>
      <c r="R132" s="179"/>
      <c r="T132" s="180"/>
      <c r="U132" s="176"/>
      <c r="V132" s="176"/>
      <c r="W132" s="176"/>
      <c r="X132" s="176"/>
      <c r="Y132" s="176"/>
      <c r="Z132" s="176"/>
      <c r="AA132" s="181"/>
      <c r="AT132" s="182" t="s">
        <v>174</v>
      </c>
      <c r="AU132" s="182" t="s">
        <v>85</v>
      </c>
      <c r="AV132" s="10" t="s">
        <v>105</v>
      </c>
      <c r="AW132" s="10" t="s">
        <v>36</v>
      </c>
      <c r="AX132" s="10" t="s">
        <v>85</v>
      </c>
      <c r="AY132" s="182" t="s">
        <v>167</v>
      </c>
    </row>
    <row r="133" spans="2:65" s="1" customFormat="1" ht="31.5" customHeight="1">
      <c r="B133" s="36"/>
      <c r="C133" s="160" t="s">
        <v>185</v>
      </c>
      <c r="D133" s="160" t="s">
        <v>168</v>
      </c>
      <c r="E133" s="161" t="s">
        <v>186</v>
      </c>
      <c r="F133" s="266" t="s">
        <v>187</v>
      </c>
      <c r="G133" s="266"/>
      <c r="H133" s="266"/>
      <c r="I133" s="266"/>
      <c r="J133" s="162" t="s">
        <v>103</v>
      </c>
      <c r="K133" s="163">
        <v>1281.1</v>
      </c>
      <c r="L133" s="267">
        <v>0</v>
      </c>
      <c r="M133" s="268"/>
      <c r="N133" s="269">
        <f>ROUND(L133*K133,2)</f>
        <v>0</v>
      </c>
      <c r="O133" s="269"/>
      <c r="P133" s="269"/>
      <c r="Q133" s="269"/>
      <c r="R133" s="38"/>
      <c r="T133" s="164" t="s">
        <v>23</v>
      </c>
      <c r="U133" s="45" t="s">
        <v>45</v>
      </c>
      <c r="V133" s="37"/>
      <c r="W133" s="165">
        <f>V133*K133</f>
        <v>0</v>
      </c>
      <c r="X133" s="165">
        <v>0</v>
      </c>
      <c r="Y133" s="165">
        <f>X133*K133</f>
        <v>0</v>
      </c>
      <c r="Z133" s="165">
        <v>0.098</v>
      </c>
      <c r="AA133" s="166">
        <f>Z133*K133</f>
        <v>125.5478</v>
      </c>
      <c r="AR133" s="19" t="s">
        <v>171</v>
      </c>
      <c r="AT133" s="19" t="s">
        <v>168</v>
      </c>
      <c r="AU133" s="19" t="s">
        <v>85</v>
      </c>
      <c r="AY133" s="19" t="s">
        <v>167</v>
      </c>
      <c r="BE133" s="106">
        <f>IF(U133="základní",N133,0)</f>
        <v>0</v>
      </c>
      <c r="BF133" s="106">
        <f>IF(U133="snížená",N133,0)</f>
        <v>0</v>
      </c>
      <c r="BG133" s="106">
        <f>IF(U133="zákl. přenesená",N133,0)</f>
        <v>0</v>
      </c>
      <c r="BH133" s="106">
        <f>IF(U133="sníž. přenesená",N133,0)</f>
        <v>0</v>
      </c>
      <c r="BI133" s="106">
        <f>IF(U133="nulová",N133,0)</f>
        <v>0</v>
      </c>
      <c r="BJ133" s="19" t="s">
        <v>85</v>
      </c>
      <c r="BK133" s="106">
        <f>ROUND(L133*K133,2)</f>
        <v>0</v>
      </c>
      <c r="BL133" s="19" t="s">
        <v>171</v>
      </c>
      <c r="BM133" s="19" t="s">
        <v>188</v>
      </c>
    </row>
    <row r="134" spans="2:51" s="10" customFormat="1" ht="22.5" customHeight="1">
      <c r="B134" s="175"/>
      <c r="C134" s="176"/>
      <c r="D134" s="176"/>
      <c r="E134" s="177" t="s">
        <v>23</v>
      </c>
      <c r="F134" s="278" t="s">
        <v>114</v>
      </c>
      <c r="G134" s="279"/>
      <c r="H134" s="279"/>
      <c r="I134" s="279"/>
      <c r="J134" s="176"/>
      <c r="K134" s="178">
        <v>1281.1</v>
      </c>
      <c r="L134" s="176"/>
      <c r="M134" s="176"/>
      <c r="N134" s="176"/>
      <c r="O134" s="176"/>
      <c r="P134" s="176"/>
      <c r="Q134" s="176"/>
      <c r="R134" s="179"/>
      <c r="T134" s="180"/>
      <c r="U134" s="176"/>
      <c r="V134" s="176"/>
      <c r="W134" s="176"/>
      <c r="X134" s="176"/>
      <c r="Y134" s="176"/>
      <c r="Z134" s="176"/>
      <c r="AA134" s="181"/>
      <c r="AT134" s="182" t="s">
        <v>174</v>
      </c>
      <c r="AU134" s="182" t="s">
        <v>85</v>
      </c>
      <c r="AV134" s="10" t="s">
        <v>105</v>
      </c>
      <c r="AW134" s="10" t="s">
        <v>36</v>
      </c>
      <c r="AX134" s="10" t="s">
        <v>85</v>
      </c>
      <c r="AY134" s="182" t="s">
        <v>167</v>
      </c>
    </row>
    <row r="135" spans="2:65" s="1" customFormat="1" ht="22.5" customHeight="1">
      <c r="B135" s="36"/>
      <c r="C135" s="160" t="s">
        <v>171</v>
      </c>
      <c r="D135" s="160" t="s">
        <v>168</v>
      </c>
      <c r="E135" s="161" t="s">
        <v>189</v>
      </c>
      <c r="F135" s="266" t="s">
        <v>190</v>
      </c>
      <c r="G135" s="266"/>
      <c r="H135" s="266"/>
      <c r="I135" s="266"/>
      <c r="J135" s="162" t="s">
        <v>191</v>
      </c>
      <c r="K135" s="163">
        <v>2315</v>
      </c>
      <c r="L135" s="267">
        <v>0</v>
      </c>
      <c r="M135" s="268"/>
      <c r="N135" s="269">
        <f>ROUND(L135*K135,2)</f>
        <v>0</v>
      </c>
      <c r="O135" s="269"/>
      <c r="P135" s="269"/>
      <c r="Q135" s="269"/>
      <c r="R135" s="38"/>
      <c r="T135" s="164" t="s">
        <v>23</v>
      </c>
      <c r="U135" s="45" t="s">
        <v>45</v>
      </c>
      <c r="V135" s="37"/>
      <c r="W135" s="165">
        <f>V135*K135</f>
        <v>0</v>
      </c>
      <c r="X135" s="165">
        <v>0</v>
      </c>
      <c r="Y135" s="165">
        <f>X135*K135</f>
        <v>0</v>
      </c>
      <c r="Z135" s="165">
        <v>0.205</v>
      </c>
      <c r="AA135" s="166">
        <f>Z135*K135</f>
        <v>474.575</v>
      </c>
      <c r="AR135" s="19" t="s">
        <v>171</v>
      </c>
      <c r="AT135" s="19" t="s">
        <v>168</v>
      </c>
      <c r="AU135" s="19" t="s">
        <v>85</v>
      </c>
      <c r="AY135" s="19" t="s">
        <v>167</v>
      </c>
      <c r="BE135" s="106">
        <f>IF(U135="základní",N135,0)</f>
        <v>0</v>
      </c>
      <c r="BF135" s="106">
        <f>IF(U135="snížená",N135,0)</f>
        <v>0</v>
      </c>
      <c r="BG135" s="106">
        <f>IF(U135="zákl. přenesená",N135,0)</f>
        <v>0</v>
      </c>
      <c r="BH135" s="106">
        <f>IF(U135="sníž. přenesená",N135,0)</f>
        <v>0</v>
      </c>
      <c r="BI135" s="106">
        <f>IF(U135="nulová",N135,0)</f>
        <v>0</v>
      </c>
      <c r="BJ135" s="19" t="s">
        <v>85</v>
      </c>
      <c r="BK135" s="106">
        <f>ROUND(L135*K135,2)</f>
        <v>0</v>
      </c>
      <c r="BL135" s="19" t="s">
        <v>171</v>
      </c>
      <c r="BM135" s="19" t="s">
        <v>192</v>
      </c>
    </row>
    <row r="136" spans="2:51" s="9" customFormat="1" ht="22.5" customHeight="1">
      <c r="B136" s="167"/>
      <c r="C136" s="168"/>
      <c r="D136" s="168"/>
      <c r="E136" s="169" t="s">
        <v>23</v>
      </c>
      <c r="F136" s="270" t="s">
        <v>173</v>
      </c>
      <c r="G136" s="271"/>
      <c r="H136" s="271"/>
      <c r="I136" s="271"/>
      <c r="J136" s="168"/>
      <c r="K136" s="170" t="s">
        <v>23</v>
      </c>
      <c r="L136" s="168"/>
      <c r="M136" s="168"/>
      <c r="N136" s="168"/>
      <c r="O136" s="168"/>
      <c r="P136" s="168"/>
      <c r="Q136" s="168"/>
      <c r="R136" s="171"/>
      <c r="T136" s="172"/>
      <c r="U136" s="168"/>
      <c r="V136" s="168"/>
      <c r="W136" s="168"/>
      <c r="X136" s="168"/>
      <c r="Y136" s="168"/>
      <c r="Z136" s="168"/>
      <c r="AA136" s="173"/>
      <c r="AT136" s="174" t="s">
        <v>174</v>
      </c>
      <c r="AU136" s="174" t="s">
        <v>85</v>
      </c>
      <c r="AV136" s="9" t="s">
        <v>85</v>
      </c>
      <c r="AW136" s="9" t="s">
        <v>36</v>
      </c>
      <c r="AX136" s="9" t="s">
        <v>80</v>
      </c>
      <c r="AY136" s="174" t="s">
        <v>167</v>
      </c>
    </row>
    <row r="137" spans="2:51" s="10" customFormat="1" ht="22.5" customHeight="1">
      <c r="B137" s="175"/>
      <c r="C137" s="176"/>
      <c r="D137" s="176"/>
      <c r="E137" s="177" t="s">
        <v>23</v>
      </c>
      <c r="F137" s="272" t="s">
        <v>193</v>
      </c>
      <c r="G137" s="273"/>
      <c r="H137" s="273"/>
      <c r="I137" s="273"/>
      <c r="J137" s="176"/>
      <c r="K137" s="178">
        <v>594.8</v>
      </c>
      <c r="L137" s="176"/>
      <c r="M137" s="176"/>
      <c r="N137" s="176"/>
      <c r="O137" s="176"/>
      <c r="P137" s="176"/>
      <c r="Q137" s="176"/>
      <c r="R137" s="179"/>
      <c r="T137" s="180"/>
      <c r="U137" s="176"/>
      <c r="V137" s="176"/>
      <c r="W137" s="176"/>
      <c r="X137" s="176"/>
      <c r="Y137" s="176"/>
      <c r="Z137" s="176"/>
      <c r="AA137" s="181"/>
      <c r="AT137" s="182" t="s">
        <v>174</v>
      </c>
      <c r="AU137" s="182" t="s">
        <v>85</v>
      </c>
      <c r="AV137" s="10" t="s">
        <v>105</v>
      </c>
      <c r="AW137" s="10" t="s">
        <v>36</v>
      </c>
      <c r="AX137" s="10" t="s">
        <v>80</v>
      </c>
      <c r="AY137" s="182" t="s">
        <v>167</v>
      </c>
    </row>
    <row r="138" spans="2:51" s="9" customFormat="1" ht="22.5" customHeight="1">
      <c r="B138" s="167"/>
      <c r="C138" s="168"/>
      <c r="D138" s="168"/>
      <c r="E138" s="169" t="s">
        <v>23</v>
      </c>
      <c r="F138" s="274" t="s">
        <v>176</v>
      </c>
      <c r="G138" s="275"/>
      <c r="H138" s="275"/>
      <c r="I138" s="275"/>
      <c r="J138" s="168"/>
      <c r="K138" s="170" t="s">
        <v>23</v>
      </c>
      <c r="L138" s="168"/>
      <c r="M138" s="168"/>
      <c r="N138" s="168"/>
      <c r="O138" s="168"/>
      <c r="P138" s="168"/>
      <c r="Q138" s="168"/>
      <c r="R138" s="171"/>
      <c r="T138" s="172"/>
      <c r="U138" s="168"/>
      <c r="V138" s="168"/>
      <c r="W138" s="168"/>
      <c r="X138" s="168"/>
      <c r="Y138" s="168"/>
      <c r="Z138" s="168"/>
      <c r="AA138" s="173"/>
      <c r="AT138" s="174" t="s">
        <v>174</v>
      </c>
      <c r="AU138" s="174" t="s">
        <v>85</v>
      </c>
      <c r="AV138" s="9" t="s">
        <v>85</v>
      </c>
      <c r="AW138" s="9" t="s">
        <v>36</v>
      </c>
      <c r="AX138" s="9" t="s">
        <v>80</v>
      </c>
      <c r="AY138" s="174" t="s">
        <v>167</v>
      </c>
    </row>
    <row r="139" spans="2:51" s="10" customFormat="1" ht="22.5" customHeight="1">
      <c r="B139" s="175"/>
      <c r="C139" s="176"/>
      <c r="D139" s="176"/>
      <c r="E139" s="177" t="s">
        <v>23</v>
      </c>
      <c r="F139" s="272" t="s">
        <v>194</v>
      </c>
      <c r="G139" s="273"/>
      <c r="H139" s="273"/>
      <c r="I139" s="273"/>
      <c r="J139" s="176"/>
      <c r="K139" s="178">
        <v>917.4</v>
      </c>
      <c r="L139" s="176"/>
      <c r="M139" s="176"/>
      <c r="N139" s="176"/>
      <c r="O139" s="176"/>
      <c r="P139" s="176"/>
      <c r="Q139" s="176"/>
      <c r="R139" s="179"/>
      <c r="T139" s="180"/>
      <c r="U139" s="176"/>
      <c r="V139" s="176"/>
      <c r="W139" s="176"/>
      <c r="X139" s="176"/>
      <c r="Y139" s="176"/>
      <c r="Z139" s="176"/>
      <c r="AA139" s="181"/>
      <c r="AT139" s="182" t="s">
        <v>174</v>
      </c>
      <c r="AU139" s="182" t="s">
        <v>85</v>
      </c>
      <c r="AV139" s="10" t="s">
        <v>105</v>
      </c>
      <c r="AW139" s="10" t="s">
        <v>36</v>
      </c>
      <c r="AX139" s="10" t="s">
        <v>80</v>
      </c>
      <c r="AY139" s="182" t="s">
        <v>167</v>
      </c>
    </row>
    <row r="140" spans="2:51" s="9" customFormat="1" ht="22.5" customHeight="1">
      <c r="B140" s="167"/>
      <c r="C140" s="168"/>
      <c r="D140" s="168"/>
      <c r="E140" s="169" t="s">
        <v>23</v>
      </c>
      <c r="F140" s="274" t="s">
        <v>178</v>
      </c>
      <c r="G140" s="275"/>
      <c r="H140" s="275"/>
      <c r="I140" s="275"/>
      <c r="J140" s="168"/>
      <c r="K140" s="170" t="s">
        <v>23</v>
      </c>
      <c r="L140" s="168"/>
      <c r="M140" s="168"/>
      <c r="N140" s="168"/>
      <c r="O140" s="168"/>
      <c r="P140" s="168"/>
      <c r="Q140" s="168"/>
      <c r="R140" s="171"/>
      <c r="T140" s="172"/>
      <c r="U140" s="168"/>
      <c r="V140" s="168"/>
      <c r="W140" s="168"/>
      <c r="X140" s="168"/>
      <c r="Y140" s="168"/>
      <c r="Z140" s="168"/>
      <c r="AA140" s="173"/>
      <c r="AT140" s="174" t="s">
        <v>174</v>
      </c>
      <c r="AU140" s="174" t="s">
        <v>85</v>
      </c>
      <c r="AV140" s="9" t="s">
        <v>85</v>
      </c>
      <c r="AW140" s="9" t="s">
        <v>36</v>
      </c>
      <c r="AX140" s="9" t="s">
        <v>80</v>
      </c>
      <c r="AY140" s="174" t="s">
        <v>167</v>
      </c>
    </row>
    <row r="141" spans="2:51" s="10" customFormat="1" ht="22.5" customHeight="1">
      <c r="B141" s="175"/>
      <c r="C141" s="176"/>
      <c r="D141" s="176"/>
      <c r="E141" s="177" t="s">
        <v>23</v>
      </c>
      <c r="F141" s="272" t="s">
        <v>195</v>
      </c>
      <c r="G141" s="273"/>
      <c r="H141" s="273"/>
      <c r="I141" s="273"/>
      <c r="J141" s="176"/>
      <c r="K141" s="178">
        <v>802.8</v>
      </c>
      <c r="L141" s="176"/>
      <c r="M141" s="176"/>
      <c r="N141" s="176"/>
      <c r="O141" s="176"/>
      <c r="P141" s="176"/>
      <c r="Q141" s="176"/>
      <c r="R141" s="179"/>
      <c r="T141" s="180"/>
      <c r="U141" s="176"/>
      <c r="V141" s="176"/>
      <c r="W141" s="176"/>
      <c r="X141" s="176"/>
      <c r="Y141" s="176"/>
      <c r="Z141" s="176"/>
      <c r="AA141" s="181"/>
      <c r="AT141" s="182" t="s">
        <v>174</v>
      </c>
      <c r="AU141" s="182" t="s">
        <v>85</v>
      </c>
      <c r="AV141" s="10" t="s">
        <v>105</v>
      </c>
      <c r="AW141" s="10" t="s">
        <v>36</v>
      </c>
      <c r="AX141" s="10" t="s">
        <v>80</v>
      </c>
      <c r="AY141" s="182" t="s">
        <v>167</v>
      </c>
    </row>
    <row r="142" spans="2:51" s="11" customFormat="1" ht="22.5" customHeight="1">
      <c r="B142" s="183"/>
      <c r="C142" s="184"/>
      <c r="D142" s="184"/>
      <c r="E142" s="185" t="s">
        <v>23</v>
      </c>
      <c r="F142" s="276" t="s">
        <v>196</v>
      </c>
      <c r="G142" s="277"/>
      <c r="H142" s="277"/>
      <c r="I142" s="277"/>
      <c r="J142" s="184"/>
      <c r="K142" s="186">
        <v>2315</v>
      </c>
      <c r="L142" s="184"/>
      <c r="M142" s="184"/>
      <c r="N142" s="184"/>
      <c r="O142" s="184"/>
      <c r="P142" s="184"/>
      <c r="Q142" s="184"/>
      <c r="R142" s="187"/>
      <c r="T142" s="188"/>
      <c r="U142" s="184"/>
      <c r="V142" s="184"/>
      <c r="W142" s="184"/>
      <c r="X142" s="184"/>
      <c r="Y142" s="184"/>
      <c r="Z142" s="184"/>
      <c r="AA142" s="189"/>
      <c r="AT142" s="190" t="s">
        <v>174</v>
      </c>
      <c r="AU142" s="190" t="s">
        <v>85</v>
      </c>
      <c r="AV142" s="11" t="s">
        <v>171</v>
      </c>
      <c r="AW142" s="11" t="s">
        <v>36</v>
      </c>
      <c r="AX142" s="11" t="s">
        <v>85</v>
      </c>
      <c r="AY142" s="190" t="s">
        <v>167</v>
      </c>
    </row>
    <row r="143" spans="2:65" s="1" customFormat="1" ht="31.5" customHeight="1">
      <c r="B143" s="36"/>
      <c r="C143" s="160" t="s">
        <v>197</v>
      </c>
      <c r="D143" s="160" t="s">
        <v>168</v>
      </c>
      <c r="E143" s="161" t="s">
        <v>198</v>
      </c>
      <c r="F143" s="266" t="s">
        <v>199</v>
      </c>
      <c r="G143" s="266"/>
      <c r="H143" s="266"/>
      <c r="I143" s="266"/>
      <c r="J143" s="162" t="s">
        <v>108</v>
      </c>
      <c r="K143" s="163">
        <v>937.32</v>
      </c>
      <c r="L143" s="267">
        <v>0</v>
      </c>
      <c r="M143" s="268"/>
      <c r="N143" s="269">
        <f>ROUND(L143*K143,2)</f>
        <v>0</v>
      </c>
      <c r="O143" s="269"/>
      <c r="P143" s="269"/>
      <c r="Q143" s="269"/>
      <c r="R143" s="38"/>
      <c r="T143" s="164" t="s">
        <v>23</v>
      </c>
      <c r="U143" s="45" t="s">
        <v>45</v>
      </c>
      <c r="V143" s="37"/>
      <c r="W143" s="165">
        <f>V143*K143</f>
        <v>0</v>
      </c>
      <c r="X143" s="165">
        <v>0</v>
      </c>
      <c r="Y143" s="165">
        <f>X143*K143</f>
        <v>0</v>
      </c>
      <c r="Z143" s="165">
        <v>0</v>
      </c>
      <c r="AA143" s="166">
        <f>Z143*K143</f>
        <v>0</v>
      </c>
      <c r="AR143" s="19" t="s">
        <v>171</v>
      </c>
      <c r="AT143" s="19" t="s">
        <v>168</v>
      </c>
      <c r="AU143" s="19" t="s">
        <v>85</v>
      </c>
      <c r="AY143" s="19" t="s">
        <v>167</v>
      </c>
      <c r="BE143" s="106">
        <f>IF(U143="základní",N143,0)</f>
        <v>0</v>
      </c>
      <c r="BF143" s="106">
        <f>IF(U143="snížená",N143,0)</f>
        <v>0</v>
      </c>
      <c r="BG143" s="106">
        <f>IF(U143="zákl. přenesená",N143,0)</f>
        <v>0</v>
      </c>
      <c r="BH143" s="106">
        <f>IF(U143="sníž. přenesená",N143,0)</f>
        <v>0</v>
      </c>
      <c r="BI143" s="106">
        <f>IF(U143="nulová",N143,0)</f>
        <v>0</v>
      </c>
      <c r="BJ143" s="19" t="s">
        <v>85</v>
      </c>
      <c r="BK143" s="106">
        <f>ROUND(L143*K143,2)</f>
        <v>0</v>
      </c>
      <c r="BL143" s="19" t="s">
        <v>171</v>
      </c>
      <c r="BM143" s="19" t="s">
        <v>200</v>
      </c>
    </row>
    <row r="144" spans="2:51" s="10" customFormat="1" ht="22.5" customHeight="1">
      <c r="B144" s="175"/>
      <c r="C144" s="176"/>
      <c r="D144" s="176"/>
      <c r="E144" s="177" t="s">
        <v>23</v>
      </c>
      <c r="F144" s="278" t="s">
        <v>201</v>
      </c>
      <c r="G144" s="279"/>
      <c r="H144" s="279"/>
      <c r="I144" s="279"/>
      <c r="J144" s="176"/>
      <c r="K144" s="178">
        <v>424.88</v>
      </c>
      <c r="L144" s="176"/>
      <c r="M144" s="176"/>
      <c r="N144" s="176"/>
      <c r="O144" s="176"/>
      <c r="P144" s="176"/>
      <c r="Q144" s="176"/>
      <c r="R144" s="179"/>
      <c r="T144" s="180"/>
      <c r="U144" s="176"/>
      <c r="V144" s="176"/>
      <c r="W144" s="176"/>
      <c r="X144" s="176"/>
      <c r="Y144" s="176"/>
      <c r="Z144" s="176"/>
      <c r="AA144" s="181"/>
      <c r="AT144" s="182" t="s">
        <v>174</v>
      </c>
      <c r="AU144" s="182" t="s">
        <v>85</v>
      </c>
      <c r="AV144" s="10" t="s">
        <v>105</v>
      </c>
      <c r="AW144" s="10" t="s">
        <v>36</v>
      </c>
      <c r="AX144" s="10" t="s">
        <v>80</v>
      </c>
      <c r="AY144" s="182" t="s">
        <v>167</v>
      </c>
    </row>
    <row r="145" spans="2:51" s="10" customFormat="1" ht="22.5" customHeight="1">
      <c r="B145" s="175"/>
      <c r="C145" s="176"/>
      <c r="D145" s="176"/>
      <c r="E145" s="177" t="s">
        <v>23</v>
      </c>
      <c r="F145" s="272" t="s">
        <v>202</v>
      </c>
      <c r="G145" s="273"/>
      <c r="H145" s="273"/>
      <c r="I145" s="273"/>
      <c r="J145" s="176"/>
      <c r="K145" s="178">
        <v>512.44</v>
      </c>
      <c r="L145" s="176"/>
      <c r="M145" s="176"/>
      <c r="N145" s="176"/>
      <c r="O145" s="176"/>
      <c r="P145" s="176"/>
      <c r="Q145" s="176"/>
      <c r="R145" s="179"/>
      <c r="T145" s="180"/>
      <c r="U145" s="176"/>
      <c r="V145" s="176"/>
      <c r="W145" s="176"/>
      <c r="X145" s="176"/>
      <c r="Y145" s="176"/>
      <c r="Z145" s="176"/>
      <c r="AA145" s="181"/>
      <c r="AT145" s="182" t="s">
        <v>174</v>
      </c>
      <c r="AU145" s="182" t="s">
        <v>85</v>
      </c>
      <c r="AV145" s="10" t="s">
        <v>105</v>
      </c>
      <c r="AW145" s="10" t="s">
        <v>36</v>
      </c>
      <c r="AX145" s="10" t="s">
        <v>80</v>
      </c>
      <c r="AY145" s="182" t="s">
        <v>167</v>
      </c>
    </row>
    <row r="146" spans="2:51" s="11" customFormat="1" ht="22.5" customHeight="1">
      <c r="B146" s="183"/>
      <c r="C146" s="184"/>
      <c r="D146" s="184"/>
      <c r="E146" s="185" t="s">
        <v>106</v>
      </c>
      <c r="F146" s="276" t="s">
        <v>196</v>
      </c>
      <c r="G146" s="277"/>
      <c r="H146" s="277"/>
      <c r="I146" s="277"/>
      <c r="J146" s="184"/>
      <c r="K146" s="186">
        <v>937.32</v>
      </c>
      <c r="L146" s="184"/>
      <c r="M146" s="184"/>
      <c r="N146" s="184"/>
      <c r="O146" s="184"/>
      <c r="P146" s="184"/>
      <c r="Q146" s="184"/>
      <c r="R146" s="187"/>
      <c r="T146" s="188"/>
      <c r="U146" s="184"/>
      <c r="V146" s="184"/>
      <c r="W146" s="184"/>
      <c r="X146" s="184"/>
      <c r="Y146" s="184"/>
      <c r="Z146" s="184"/>
      <c r="AA146" s="189"/>
      <c r="AT146" s="190" t="s">
        <v>174</v>
      </c>
      <c r="AU146" s="190" t="s">
        <v>85</v>
      </c>
      <c r="AV146" s="11" t="s">
        <v>171</v>
      </c>
      <c r="AW146" s="11" t="s">
        <v>36</v>
      </c>
      <c r="AX146" s="11" t="s">
        <v>85</v>
      </c>
      <c r="AY146" s="190" t="s">
        <v>167</v>
      </c>
    </row>
    <row r="147" spans="2:65" s="1" customFormat="1" ht="31.5" customHeight="1">
      <c r="B147" s="36"/>
      <c r="C147" s="160" t="s">
        <v>203</v>
      </c>
      <c r="D147" s="160" t="s">
        <v>168</v>
      </c>
      <c r="E147" s="161" t="s">
        <v>204</v>
      </c>
      <c r="F147" s="266" t="s">
        <v>205</v>
      </c>
      <c r="G147" s="266"/>
      <c r="H147" s="266"/>
      <c r="I147" s="266"/>
      <c r="J147" s="162" t="s">
        <v>108</v>
      </c>
      <c r="K147" s="163">
        <v>937.32</v>
      </c>
      <c r="L147" s="267">
        <v>0</v>
      </c>
      <c r="M147" s="268"/>
      <c r="N147" s="269">
        <f>ROUND(L147*K147,2)</f>
        <v>0</v>
      </c>
      <c r="O147" s="269"/>
      <c r="P147" s="269"/>
      <c r="Q147" s="269"/>
      <c r="R147" s="38"/>
      <c r="T147" s="164" t="s">
        <v>23</v>
      </c>
      <c r="U147" s="45" t="s">
        <v>45</v>
      </c>
      <c r="V147" s="37"/>
      <c r="W147" s="165">
        <f>V147*K147</f>
        <v>0</v>
      </c>
      <c r="X147" s="165">
        <v>0</v>
      </c>
      <c r="Y147" s="165">
        <f>X147*K147</f>
        <v>0</v>
      </c>
      <c r="Z147" s="165">
        <v>0</v>
      </c>
      <c r="AA147" s="166">
        <f>Z147*K147</f>
        <v>0</v>
      </c>
      <c r="AR147" s="19" t="s">
        <v>171</v>
      </c>
      <c r="AT147" s="19" t="s">
        <v>168</v>
      </c>
      <c r="AU147" s="19" t="s">
        <v>85</v>
      </c>
      <c r="AY147" s="19" t="s">
        <v>167</v>
      </c>
      <c r="BE147" s="106">
        <f>IF(U147="základní",N147,0)</f>
        <v>0</v>
      </c>
      <c r="BF147" s="106">
        <f>IF(U147="snížená",N147,0)</f>
        <v>0</v>
      </c>
      <c r="BG147" s="106">
        <f>IF(U147="zákl. přenesená",N147,0)</f>
        <v>0</v>
      </c>
      <c r="BH147" s="106">
        <f>IF(U147="sníž. přenesená",N147,0)</f>
        <v>0</v>
      </c>
      <c r="BI147" s="106">
        <f>IF(U147="nulová",N147,0)</f>
        <v>0</v>
      </c>
      <c r="BJ147" s="19" t="s">
        <v>85</v>
      </c>
      <c r="BK147" s="106">
        <f>ROUND(L147*K147,2)</f>
        <v>0</v>
      </c>
      <c r="BL147" s="19" t="s">
        <v>171</v>
      </c>
      <c r="BM147" s="19" t="s">
        <v>206</v>
      </c>
    </row>
    <row r="148" spans="2:51" s="10" customFormat="1" ht="22.5" customHeight="1">
      <c r="B148" s="175"/>
      <c r="C148" s="176"/>
      <c r="D148" s="176"/>
      <c r="E148" s="177" t="s">
        <v>23</v>
      </c>
      <c r="F148" s="278" t="s">
        <v>106</v>
      </c>
      <c r="G148" s="279"/>
      <c r="H148" s="279"/>
      <c r="I148" s="279"/>
      <c r="J148" s="176"/>
      <c r="K148" s="178">
        <v>937.32</v>
      </c>
      <c r="L148" s="176"/>
      <c r="M148" s="176"/>
      <c r="N148" s="176"/>
      <c r="O148" s="176"/>
      <c r="P148" s="176"/>
      <c r="Q148" s="176"/>
      <c r="R148" s="179"/>
      <c r="T148" s="180"/>
      <c r="U148" s="176"/>
      <c r="V148" s="176"/>
      <c r="W148" s="176"/>
      <c r="X148" s="176"/>
      <c r="Y148" s="176"/>
      <c r="Z148" s="176"/>
      <c r="AA148" s="181"/>
      <c r="AT148" s="182" t="s">
        <v>174</v>
      </c>
      <c r="AU148" s="182" t="s">
        <v>85</v>
      </c>
      <c r="AV148" s="10" t="s">
        <v>105</v>
      </c>
      <c r="AW148" s="10" t="s">
        <v>36</v>
      </c>
      <c r="AX148" s="10" t="s">
        <v>85</v>
      </c>
      <c r="AY148" s="182" t="s">
        <v>167</v>
      </c>
    </row>
    <row r="149" spans="2:65" s="1" customFormat="1" ht="22.5" customHeight="1">
      <c r="B149" s="36"/>
      <c r="C149" s="160" t="s">
        <v>207</v>
      </c>
      <c r="D149" s="160" t="s">
        <v>168</v>
      </c>
      <c r="E149" s="161" t="s">
        <v>208</v>
      </c>
      <c r="F149" s="266" t="s">
        <v>209</v>
      </c>
      <c r="G149" s="266"/>
      <c r="H149" s="266"/>
      <c r="I149" s="266"/>
      <c r="J149" s="162" t="s">
        <v>108</v>
      </c>
      <c r="K149" s="163">
        <v>937.32</v>
      </c>
      <c r="L149" s="267">
        <v>0</v>
      </c>
      <c r="M149" s="268"/>
      <c r="N149" s="269">
        <f>ROUND(L149*K149,2)</f>
        <v>0</v>
      </c>
      <c r="O149" s="269"/>
      <c r="P149" s="269"/>
      <c r="Q149" s="269"/>
      <c r="R149" s="38"/>
      <c r="T149" s="164" t="s">
        <v>23</v>
      </c>
      <c r="U149" s="45" t="s">
        <v>45</v>
      </c>
      <c r="V149" s="37"/>
      <c r="W149" s="165">
        <f>V149*K149</f>
        <v>0</v>
      </c>
      <c r="X149" s="165">
        <v>0</v>
      </c>
      <c r="Y149" s="165">
        <f>X149*K149</f>
        <v>0</v>
      </c>
      <c r="Z149" s="165">
        <v>0</v>
      </c>
      <c r="AA149" s="166">
        <f>Z149*K149</f>
        <v>0</v>
      </c>
      <c r="AR149" s="19" t="s">
        <v>171</v>
      </c>
      <c r="AT149" s="19" t="s">
        <v>168</v>
      </c>
      <c r="AU149" s="19" t="s">
        <v>85</v>
      </c>
      <c r="AY149" s="19" t="s">
        <v>167</v>
      </c>
      <c r="BE149" s="106">
        <f>IF(U149="základní",N149,0)</f>
        <v>0</v>
      </c>
      <c r="BF149" s="106">
        <f>IF(U149="snížená",N149,0)</f>
        <v>0</v>
      </c>
      <c r="BG149" s="106">
        <f>IF(U149="zákl. přenesená",N149,0)</f>
        <v>0</v>
      </c>
      <c r="BH149" s="106">
        <f>IF(U149="sníž. přenesená",N149,0)</f>
        <v>0</v>
      </c>
      <c r="BI149" s="106">
        <f>IF(U149="nulová",N149,0)</f>
        <v>0</v>
      </c>
      <c r="BJ149" s="19" t="s">
        <v>85</v>
      </c>
      <c r="BK149" s="106">
        <f>ROUND(L149*K149,2)</f>
        <v>0</v>
      </c>
      <c r="BL149" s="19" t="s">
        <v>171</v>
      </c>
      <c r="BM149" s="19" t="s">
        <v>210</v>
      </c>
    </row>
    <row r="150" spans="2:51" s="10" customFormat="1" ht="22.5" customHeight="1">
      <c r="B150" s="175"/>
      <c r="C150" s="176"/>
      <c r="D150" s="176"/>
      <c r="E150" s="177" t="s">
        <v>23</v>
      </c>
      <c r="F150" s="278" t="s">
        <v>106</v>
      </c>
      <c r="G150" s="279"/>
      <c r="H150" s="279"/>
      <c r="I150" s="279"/>
      <c r="J150" s="176"/>
      <c r="K150" s="178">
        <v>937.32</v>
      </c>
      <c r="L150" s="176"/>
      <c r="M150" s="176"/>
      <c r="N150" s="176"/>
      <c r="O150" s="176"/>
      <c r="P150" s="176"/>
      <c r="Q150" s="176"/>
      <c r="R150" s="179"/>
      <c r="T150" s="180"/>
      <c r="U150" s="176"/>
      <c r="V150" s="176"/>
      <c r="W150" s="176"/>
      <c r="X150" s="176"/>
      <c r="Y150" s="176"/>
      <c r="Z150" s="176"/>
      <c r="AA150" s="181"/>
      <c r="AT150" s="182" t="s">
        <v>174</v>
      </c>
      <c r="AU150" s="182" t="s">
        <v>85</v>
      </c>
      <c r="AV150" s="10" t="s">
        <v>105</v>
      </c>
      <c r="AW150" s="10" t="s">
        <v>36</v>
      </c>
      <c r="AX150" s="10" t="s">
        <v>85</v>
      </c>
      <c r="AY150" s="182" t="s">
        <v>167</v>
      </c>
    </row>
    <row r="151" spans="2:65" s="1" customFormat="1" ht="31.5" customHeight="1">
      <c r="B151" s="36"/>
      <c r="C151" s="160" t="s">
        <v>211</v>
      </c>
      <c r="D151" s="160" t="s">
        <v>168</v>
      </c>
      <c r="E151" s="161" t="s">
        <v>212</v>
      </c>
      <c r="F151" s="266" t="s">
        <v>213</v>
      </c>
      <c r="G151" s="266"/>
      <c r="H151" s="266"/>
      <c r="I151" s="266"/>
      <c r="J151" s="162" t="s">
        <v>214</v>
      </c>
      <c r="K151" s="163">
        <v>1687.176</v>
      </c>
      <c r="L151" s="267">
        <v>0</v>
      </c>
      <c r="M151" s="268"/>
      <c r="N151" s="269">
        <f>ROUND(L151*K151,2)</f>
        <v>0</v>
      </c>
      <c r="O151" s="269"/>
      <c r="P151" s="269"/>
      <c r="Q151" s="269"/>
      <c r="R151" s="38"/>
      <c r="T151" s="164" t="s">
        <v>23</v>
      </c>
      <c r="U151" s="45" t="s">
        <v>45</v>
      </c>
      <c r="V151" s="37"/>
      <c r="W151" s="165">
        <f>V151*K151</f>
        <v>0</v>
      </c>
      <c r="X151" s="165">
        <v>0</v>
      </c>
      <c r="Y151" s="165">
        <f>X151*K151</f>
        <v>0</v>
      </c>
      <c r="Z151" s="165">
        <v>0</v>
      </c>
      <c r="AA151" s="166">
        <f>Z151*K151</f>
        <v>0</v>
      </c>
      <c r="AR151" s="19" t="s">
        <v>171</v>
      </c>
      <c r="AT151" s="19" t="s">
        <v>168</v>
      </c>
      <c r="AU151" s="19" t="s">
        <v>85</v>
      </c>
      <c r="AY151" s="19" t="s">
        <v>167</v>
      </c>
      <c r="BE151" s="106">
        <f>IF(U151="základní",N151,0)</f>
        <v>0</v>
      </c>
      <c r="BF151" s="106">
        <f>IF(U151="snížená",N151,0)</f>
        <v>0</v>
      </c>
      <c r="BG151" s="106">
        <f>IF(U151="zákl. přenesená",N151,0)</f>
        <v>0</v>
      </c>
      <c r="BH151" s="106">
        <f>IF(U151="sníž. přenesená",N151,0)</f>
        <v>0</v>
      </c>
      <c r="BI151" s="106">
        <f>IF(U151="nulová",N151,0)</f>
        <v>0</v>
      </c>
      <c r="BJ151" s="19" t="s">
        <v>85</v>
      </c>
      <c r="BK151" s="106">
        <f>ROUND(L151*K151,2)</f>
        <v>0</v>
      </c>
      <c r="BL151" s="19" t="s">
        <v>171</v>
      </c>
      <c r="BM151" s="19" t="s">
        <v>215</v>
      </c>
    </row>
    <row r="152" spans="2:51" s="10" customFormat="1" ht="22.5" customHeight="1">
      <c r="B152" s="175"/>
      <c r="C152" s="176"/>
      <c r="D152" s="176"/>
      <c r="E152" s="177" t="s">
        <v>23</v>
      </c>
      <c r="F152" s="278" t="s">
        <v>216</v>
      </c>
      <c r="G152" s="279"/>
      <c r="H152" s="279"/>
      <c r="I152" s="279"/>
      <c r="J152" s="176"/>
      <c r="K152" s="178">
        <v>1687.176</v>
      </c>
      <c r="L152" s="176"/>
      <c r="M152" s="176"/>
      <c r="N152" s="176"/>
      <c r="O152" s="176"/>
      <c r="P152" s="176"/>
      <c r="Q152" s="176"/>
      <c r="R152" s="179"/>
      <c r="T152" s="180"/>
      <c r="U152" s="176"/>
      <c r="V152" s="176"/>
      <c r="W152" s="176"/>
      <c r="X152" s="176"/>
      <c r="Y152" s="176"/>
      <c r="Z152" s="176"/>
      <c r="AA152" s="181"/>
      <c r="AT152" s="182" t="s">
        <v>174</v>
      </c>
      <c r="AU152" s="182" t="s">
        <v>85</v>
      </c>
      <c r="AV152" s="10" t="s">
        <v>105</v>
      </c>
      <c r="AW152" s="10" t="s">
        <v>36</v>
      </c>
      <c r="AX152" s="10" t="s">
        <v>85</v>
      </c>
      <c r="AY152" s="182" t="s">
        <v>167</v>
      </c>
    </row>
    <row r="153" spans="2:65" s="1" customFormat="1" ht="22.5" customHeight="1">
      <c r="B153" s="36"/>
      <c r="C153" s="160" t="s">
        <v>217</v>
      </c>
      <c r="D153" s="160" t="s">
        <v>168</v>
      </c>
      <c r="E153" s="161" t="s">
        <v>218</v>
      </c>
      <c r="F153" s="266" t="s">
        <v>219</v>
      </c>
      <c r="G153" s="266"/>
      <c r="H153" s="266"/>
      <c r="I153" s="266"/>
      <c r="J153" s="162" t="s">
        <v>103</v>
      </c>
      <c r="K153" s="163">
        <v>3405.5</v>
      </c>
      <c r="L153" s="267">
        <v>0</v>
      </c>
      <c r="M153" s="268"/>
      <c r="N153" s="269">
        <f>ROUND(L153*K153,2)</f>
        <v>0</v>
      </c>
      <c r="O153" s="269"/>
      <c r="P153" s="269"/>
      <c r="Q153" s="269"/>
      <c r="R153" s="38"/>
      <c r="T153" s="164" t="s">
        <v>23</v>
      </c>
      <c r="U153" s="45" t="s">
        <v>45</v>
      </c>
      <c r="V153" s="37"/>
      <c r="W153" s="165">
        <f>V153*K153</f>
        <v>0</v>
      </c>
      <c r="X153" s="165">
        <v>0</v>
      </c>
      <c r="Y153" s="165">
        <f>X153*K153</f>
        <v>0</v>
      </c>
      <c r="Z153" s="165">
        <v>0</v>
      </c>
      <c r="AA153" s="166">
        <f>Z153*K153</f>
        <v>0</v>
      </c>
      <c r="AR153" s="19" t="s">
        <v>171</v>
      </c>
      <c r="AT153" s="19" t="s">
        <v>168</v>
      </c>
      <c r="AU153" s="19" t="s">
        <v>85</v>
      </c>
      <c r="AY153" s="19" t="s">
        <v>167</v>
      </c>
      <c r="BE153" s="106">
        <f>IF(U153="základní",N153,0)</f>
        <v>0</v>
      </c>
      <c r="BF153" s="106">
        <f>IF(U153="snížená",N153,0)</f>
        <v>0</v>
      </c>
      <c r="BG153" s="106">
        <f>IF(U153="zákl. přenesená",N153,0)</f>
        <v>0</v>
      </c>
      <c r="BH153" s="106">
        <f>IF(U153="sníž. přenesená",N153,0)</f>
        <v>0</v>
      </c>
      <c r="BI153" s="106">
        <f>IF(U153="nulová",N153,0)</f>
        <v>0</v>
      </c>
      <c r="BJ153" s="19" t="s">
        <v>85</v>
      </c>
      <c r="BK153" s="106">
        <f>ROUND(L153*K153,2)</f>
        <v>0</v>
      </c>
      <c r="BL153" s="19" t="s">
        <v>171</v>
      </c>
      <c r="BM153" s="19" t="s">
        <v>220</v>
      </c>
    </row>
    <row r="154" spans="2:51" s="10" customFormat="1" ht="22.5" customHeight="1">
      <c r="B154" s="175"/>
      <c r="C154" s="176"/>
      <c r="D154" s="176"/>
      <c r="E154" s="177" t="s">
        <v>23</v>
      </c>
      <c r="F154" s="278" t="s">
        <v>221</v>
      </c>
      <c r="G154" s="279"/>
      <c r="H154" s="279"/>
      <c r="I154" s="279"/>
      <c r="J154" s="176"/>
      <c r="K154" s="178">
        <v>3405.5</v>
      </c>
      <c r="L154" s="176"/>
      <c r="M154" s="176"/>
      <c r="N154" s="176"/>
      <c r="O154" s="176"/>
      <c r="P154" s="176"/>
      <c r="Q154" s="176"/>
      <c r="R154" s="179"/>
      <c r="T154" s="180"/>
      <c r="U154" s="176"/>
      <c r="V154" s="176"/>
      <c r="W154" s="176"/>
      <c r="X154" s="176"/>
      <c r="Y154" s="176"/>
      <c r="Z154" s="176"/>
      <c r="AA154" s="181"/>
      <c r="AT154" s="182" t="s">
        <v>174</v>
      </c>
      <c r="AU154" s="182" t="s">
        <v>85</v>
      </c>
      <c r="AV154" s="10" t="s">
        <v>105</v>
      </c>
      <c r="AW154" s="10" t="s">
        <v>36</v>
      </c>
      <c r="AX154" s="10" t="s">
        <v>85</v>
      </c>
      <c r="AY154" s="182" t="s">
        <v>167</v>
      </c>
    </row>
    <row r="155" spans="2:63" s="8" customFormat="1" ht="37.35" customHeight="1">
      <c r="B155" s="150"/>
      <c r="C155" s="151"/>
      <c r="D155" s="152" t="s">
        <v>137</v>
      </c>
      <c r="E155" s="152"/>
      <c r="F155" s="152"/>
      <c r="G155" s="152"/>
      <c r="H155" s="152"/>
      <c r="I155" s="152"/>
      <c r="J155" s="152"/>
      <c r="K155" s="152"/>
      <c r="L155" s="152"/>
      <c r="M155" s="152"/>
      <c r="N155" s="287">
        <f>BK155</f>
        <v>0</v>
      </c>
      <c r="O155" s="288"/>
      <c r="P155" s="288"/>
      <c r="Q155" s="288"/>
      <c r="R155" s="153"/>
      <c r="T155" s="154"/>
      <c r="U155" s="151"/>
      <c r="V155" s="151"/>
      <c r="W155" s="155">
        <f>SUM(W156:W273)</f>
        <v>0</v>
      </c>
      <c r="X155" s="151"/>
      <c r="Y155" s="155">
        <f>SUM(Y156:Y273)</f>
        <v>492.58721999999995</v>
      </c>
      <c r="Z155" s="151"/>
      <c r="AA155" s="156">
        <f>SUM(AA156:AA273)</f>
        <v>0</v>
      </c>
      <c r="AR155" s="157" t="s">
        <v>85</v>
      </c>
      <c r="AT155" s="158" t="s">
        <v>79</v>
      </c>
      <c r="AU155" s="158" t="s">
        <v>80</v>
      </c>
      <c r="AY155" s="157" t="s">
        <v>167</v>
      </c>
      <c r="BK155" s="159">
        <f>SUM(BK156:BK273)</f>
        <v>0</v>
      </c>
    </row>
    <row r="156" spans="2:65" s="1" customFormat="1" ht="22.5" customHeight="1">
      <c r="B156" s="36"/>
      <c r="C156" s="160" t="s">
        <v>222</v>
      </c>
      <c r="D156" s="160" t="s">
        <v>168</v>
      </c>
      <c r="E156" s="161" t="s">
        <v>223</v>
      </c>
      <c r="F156" s="266" t="s">
        <v>224</v>
      </c>
      <c r="G156" s="266"/>
      <c r="H156" s="266"/>
      <c r="I156" s="266"/>
      <c r="J156" s="162" t="s">
        <v>103</v>
      </c>
      <c r="K156" s="163">
        <v>2124.4</v>
      </c>
      <c r="L156" s="267">
        <v>0</v>
      </c>
      <c r="M156" s="268"/>
      <c r="N156" s="269">
        <f>ROUND(L156*K156,2)</f>
        <v>0</v>
      </c>
      <c r="O156" s="269"/>
      <c r="P156" s="269"/>
      <c r="Q156" s="269"/>
      <c r="R156" s="38"/>
      <c r="T156" s="164" t="s">
        <v>23</v>
      </c>
      <c r="U156" s="45" t="s">
        <v>45</v>
      </c>
      <c r="V156" s="37"/>
      <c r="W156" s="165">
        <f>V156*K156</f>
        <v>0</v>
      </c>
      <c r="X156" s="165">
        <v>0</v>
      </c>
      <c r="Y156" s="165">
        <f>X156*K156</f>
        <v>0</v>
      </c>
      <c r="Z156" s="165">
        <v>0</v>
      </c>
      <c r="AA156" s="166">
        <f>Z156*K156</f>
        <v>0</v>
      </c>
      <c r="AR156" s="19" t="s">
        <v>171</v>
      </c>
      <c r="AT156" s="19" t="s">
        <v>168</v>
      </c>
      <c r="AU156" s="19" t="s">
        <v>85</v>
      </c>
      <c r="AY156" s="19" t="s">
        <v>167</v>
      </c>
      <c r="BE156" s="106">
        <f>IF(U156="základní",N156,0)</f>
        <v>0</v>
      </c>
      <c r="BF156" s="106">
        <f>IF(U156="snížená",N156,0)</f>
        <v>0</v>
      </c>
      <c r="BG156" s="106">
        <f>IF(U156="zákl. přenesená",N156,0)</f>
        <v>0</v>
      </c>
      <c r="BH156" s="106">
        <f>IF(U156="sníž. přenesená",N156,0)</f>
        <v>0</v>
      </c>
      <c r="BI156" s="106">
        <f>IF(U156="nulová",N156,0)</f>
        <v>0</v>
      </c>
      <c r="BJ156" s="19" t="s">
        <v>85</v>
      </c>
      <c r="BK156" s="106">
        <f>ROUND(L156*K156,2)</f>
        <v>0</v>
      </c>
      <c r="BL156" s="19" t="s">
        <v>171</v>
      </c>
      <c r="BM156" s="19" t="s">
        <v>225</v>
      </c>
    </row>
    <row r="157" spans="2:51" s="10" customFormat="1" ht="22.5" customHeight="1">
      <c r="B157" s="175"/>
      <c r="C157" s="176"/>
      <c r="D157" s="176"/>
      <c r="E157" s="177" t="s">
        <v>23</v>
      </c>
      <c r="F157" s="278" t="s">
        <v>101</v>
      </c>
      <c r="G157" s="279"/>
      <c r="H157" s="279"/>
      <c r="I157" s="279"/>
      <c r="J157" s="176"/>
      <c r="K157" s="178">
        <v>2124.4</v>
      </c>
      <c r="L157" s="176"/>
      <c r="M157" s="176"/>
      <c r="N157" s="176"/>
      <c r="O157" s="176"/>
      <c r="P157" s="176"/>
      <c r="Q157" s="176"/>
      <c r="R157" s="179"/>
      <c r="T157" s="180"/>
      <c r="U157" s="176"/>
      <c r="V157" s="176"/>
      <c r="W157" s="176"/>
      <c r="X157" s="176"/>
      <c r="Y157" s="176"/>
      <c r="Z157" s="176"/>
      <c r="AA157" s="181"/>
      <c r="AT157" s="182" t="s">
        <v>174</v>
      </c>
      <c r="AU157" s="182" t="s">
        <v>85</v>
      </c>
      <c r="AV157" s="10" t="s">
        <v>105</v>
      </c>
      <c r="AW157" s="10" t="s">
        <v>36</v>
      </c>
      <c r="AX157" s="10" t="s">
        <v>85</v>
      </c>
      <c r="AY157" s="182" t="s">
        <v>167</v>
      </c>
    </row>
    <row r="158" spans="2:65" s="1" customFormat="1" ht="22.5" customHeight="1">
      <c r="B158" s="36"/>
      <c r="C158" s="160" t="s">
        <v>226</v>
      </c>
      <c r="D158" s="160" t="s">
        <v>168</v>
      </c>
      <c r="E158" s="161" t="s">
        <v>227</v>
      </c>
      <c r="F158" s="266" t="s">
        <v>228</v>
      </c>
      <c r="G158" s="266"/>
      <c r="H158" s="266"/>
      <c r="I158" s="266"/>
      <c r="J158" s="162" t="s">
        <v>103</v>
      </c>
      <c r="K158" s="163">
        <v>664.2</v>
      </c>
      <c r="L158" s="267">
        <v>0</v>
      </c>
      <c r="M158" s="268"/>
      <c r="N158" s="269">
        <f>ROUND(L158*K158,2)</f>
        <v>0</v>
      </c>
      <c r="O158" s="269"/>
      <c r="P158" s="269"/>
      <c r="Q158" s="269"/>
      <c r="R158" s="38"/>
      <c r="T158" s="164" t="s">
        <v>23</v>
      </c>
      <c r="U158" s="45" t="s">
        <v>45</v>
      </c>
      <c r="V158" s="37"/>
      <c r="W158" s="165">
        <f>V158*K158</f>
        <v>0</v>
      </c>
      <c r="X158" s="165">
        <v>0</v>
      </c>
      <c r="Y158" s="165">
        <f>X158*K158</f>
        <v>0</v>
      </c>
      <c r="Z158" s="165">
        <v>0</v>
      </c>
      <c r="AA158" s="166">
        <f>Z158*K158</f>
        <v>0</v>
      </c>
      <c r="AR158" s="19" t="s">
        <v>171</v>
      </c>
      <c r="AT158" s="19" t="s">
        <v>168</v>
      </c>
      <c r="AU158" s="19" t="s">
        <v>85</v>
      </c>
      <c r="AY158" s="19" t="s">
        <v>167</v>
      </c>
      <c r="BE158" s="106">
        <f>IF(U158="základní",N158,0)</f>
        <v>0</v>
      </c>
      <c r="BF158" s="106">
        <f>IF(U158="snížená",N158,0)</f>
        <v>0</v>
      </c>
      <c r="BG158" s="106">
        <f>IF(U158="zákl. přenesená",N158,0)</f>
        <v>0</v>
      </c>
      <c r="BH158" s="106">
        <f>IF(U158="sníž. přenesená",N158,0)</f>
        <v>0</v>
      </c>
      <c r="BI158" s="106">
        <f>IF(U158="nulová",N158,0)</f>
        <v>0</v>
      </c>
      <c r="BJ158" s="19" t="s">
        <v>85</v>
      </c>
      <c r="BK158" s="106">
        <f>ROUND(L158*K158,2)</f>
        <v>0</v>
      </c>
      <c r="BL158" s="19" t="s">
        <v>171</v>
      </c>
      <c r="BM158" s="19" t="s">
        <v>229</v>
      </c>
    </row>
    <row r="159" spans="2:51" s="9" customFormat="1" ht="22.5" customHeight="1">
      <c r="B159" s="167"/>
      <c r="C159" s="168"/>
      <c r="D159" s="168"/>
      <c r="E159" s="169" t="s">
        <v>23</v>
      </c>
      <c r="F159" s="270" t="s">
        <v>230</v>
      </c>
      <c r="G159" s="271"/>
      <c r="H159" s="271"/>
      <c r="I159" s="271"/>
      <c r="J159" s="168"/>
      <c r="K159" s="170" t="s">
        <v>23</v>
      </c>
      <c r="L159" s="168"/>
      <c r="M159" s="168"/>
      <c r="N159" s="168"/>
      <c r="O159" s="168"/>
      <c r="P159" s="168"/>
      <c r="Q159" s="168"/>
      <c r="R159" s="171"/>
      <c r="T159" s="172"/>
      <c r="U159" s="168"/>
      <c r="V159" s="168"/>
      <c r="W159" s="168"/>
      <c r="X159" s="168"/>
      <c r="Y159" s="168"/>
      <c r="Z159" s="168"/>
      <c r="AA159" s="173"/>
      <c r="AT159" s="174" t="s">
        <v>174</v>
      </c>
      <c r="AU159" s="174" t="s">
        <v>85</v>
      </c>
      <c r="AV159" s="9" t="s">
        <v>85</v>
      </c>
      <c r="AW159" s="9" t="s">
        <v>36</v>
      </c>
      <c r="AX159" s="9" t="s">
        <v>80</v>
      </c>
      <c r="AY159" s="174" t="s">
        <v>167</v>
      </c>
    </row>
    <row r="160" spans="2:51" s="9" customFormat="1" ht="22.5" customHeight="1">
      <c r="B160" s="167"/>
      <c r="C160" s="168"/>
      <c r="D160" s="168"/>
      <c r="E160" s="169" t="s">
        <v>23</v>
      </c>
      <c r="F160" s="274" t="s">
        <v>173</v>
      </c>
      <c r="G160" s="275"/>
      <c r="H160" s="275"/>
      <c r="I160" s="275"/>
      <c r="J160" s="168"/>
      <c r="K160" s="170" t="s">
        <v>23</v>
      </c>
      <c r="L160" s="168"/>
      <c r="M160" s="168"/>
      <c r="N160" s="168"/>
      <c r="O160" s="168"/>
      <c r="P160" s="168"/>
      <c r="Q160" s="168"/>
      <c r="R160" s="171"/>
      <c r="T160" s="172"/>
      <c r="U160" s="168"/>
      <c r="V160" s="168"/>
      <c r="W160" s="168"/>
      <c r="X160" s="168"/>
      <c r="Y160" s="168"/>
      <c r="Z160" s="168"/>
      <c r="AA160" s="173"/>
      <c r="AT160" s="174" t="s">
        <v>174</v>
      </c>
      <c r="AU160" s="174" t="s">
        <v>85</v>
      </c>
      <c r="AV160" s="9" t="s">
        <v>85</v>
      </c>
      <c r="AW160" s="9" t="s">
        <v>36</v>
      </c>
      <c r="AX160" s="9" t="s">
        <v>80</v>
      </c>
      <c r="AY160" s="174" t="s">
        <v>167</v>
      </c>
    </row>
    <row r="161" spans="2:51" s="10" customFormat="1" ht="31.5" customHeight="1">
      <c r="B161" s="175"/>
      <c r="C161" s="176"/>
      <c r="D161" s="176"/>
      <c r="E161" s="177" t="s">
        <v>23</v>
      </c>
      <c r="F161" s="272" t="s">
        <v>231</v>
      </c>
      <c r="G161" s="273"/>
      <c r="H161" s="273"/>
      <c r="I161" s="273"/>
      <c r="J161" s="176"/>
      <c r="K161" s="178">
        <v>114.8</v>
      </c>
      <c r="L161" s="176"/>
      <c r="M161" s="176"/>
      <c r="N161" s="176"/>
      <c r="O161" s="176"/>
      <c r="P161" s="176"/>
      <c r="Q161" s="176"/>
      <c r="R161" s="179"/>
      <c r="T161" s="180"/>
      <c r="U161" s="176"/>
      <c r="V161" s="176"/>
      <c r="W161" s="176"/>
      <c r="X161" s="176"/>
      <c r="Y161" s="176"/>
      <c r="Z161" s="176"/>
      <c r="AA161" s="181"/>
      <c r="AT161" s="182" t="s">
        <v>174</v>
      </c>
      <c r="AU161" s="182" t="s">
        <v>85</v>
      </c>
      <c r="AV161" s="10" t="s">
        <v>105</v>
      </c>
      <c r="AW161" s="10" t="s">
        <v>36</v>
      </c>
      <c r="AX161" s="10" t="s">
        <v>80</v>
      </c>
      <c r="AY161" s="182" t="s">
        <v>167</v>
      </c>
    </row>
    <row r="162" spans="2:51" s="10" customFormat="1" ht="22.5" customHeight="1">
      <c r="B162" s="175"/>
      <c r="C162" s="176"/>
      <c r="D162" s="176"/>
      <c r="E162" s="177" t="s">
        <v>23</v>
      </c>
      <c r="F162" s="272" t="s">
        <v>232</v>
      </c>
      <c r="G162" s="273"/>
      <c r="H162" s="273"/>
      <c r="I162" s="273"/>
      <c r="J162" s="176"/>
      <c r="K162" s="178">
        <v>37.1</v>
      </c>
      <c r="L162" s="176"/>
      <c r="M162" s="176"/>
      <c r="N162" s="176"/>
      <c r="O162" s="176"/>
      <c r="P162" s="176"/>
      <c r="Q162" s="176"/>
      <c r="R162" s="179"/>
      <c r="T162" s="180"/>
      <c r="U162" s="176"/>
      <c r="V162" s="176"/>
      <c r="W162" s="176"/>
      <c r="X162" s="176"/>
      <c r="Y162" s="176"/>
      <c r="Z162" s="176"/>
      <c r="AA162" s="181"/>
      <c r="AT162" s="182" t="s">
        <v>174</v>
      </c>
      <c r="AU162" s="182" t="s">
        <v>85</v>
      </c>
      <c r="AV162" s="10" t="s">
        <v>105</v>
      </c>
      <c r="AW162" s="10" t="s">
        <v>36</v>
      </c>
      <c r="AX162" s="10" t="s">
        <v>80</v>
      </c>
      <c r="AY162" s="182" t="s">
        <v>167</v>
      </c>
    </row>
    <row r="163" spans="2:51" s="9" customFormat="1" ht="22.5" customHeight="1">
      <c r="B163" s="167"/>
      <c r="C163" s="168"/>
      <c r="D163" s="168"/>
      <c r="E163" s="169" t="s">
        <v>23</v>
      </c>
      <c r="F163" s="274" t="s">
        <v>176</v>
      </c>
      <c r="G163" s="275"/>
      <c r="H163" s="275"/>
      <c r="I163" s="275"/>
      <c r="J163" s="168"/>
      <c r="K163" s="170" t="s">
        <v>23</v>
      </c>
      <c r="L163" s="168"/>
      <c r="M163" s="168"/>
      <c r="N163" s="168"/>
      <c r="O163" s="168"/>
      <c r="P163" s="168"/>
      <c r="Q163" s="168"/>
      <c r="R163" s="171"/>
      <c r="T163" s="172"/>
      <c r="U163" s="168"/>
      <c r="V163" s="168"/>
      <c r="W163" s="168"/>
      <c r="X163" s="168"/>
      <c r="Y163" s="168"/>
      <c r="Z163" s="168"/>
      <c r="AA163" s="173"/>
      <c r="AT163" s="174" t="s">
        <v>174</v>
      </c>
      <c r="AU163" s="174" t="s">
        <v>85</v>
      </c>
      <c r="AV163" s="9" t="s">
        <v>85</v>
      </c>
      <c r="AW163" s="9" t="s">
        <v>36</v>
      </c>
      <c r="AX163" s="9" t="s">
        <v>80</v>
      </c>
      <c r="AY163" s="174" t="s">
        <v>167</v>
      </c>
    </row>
    <row r="164" spans="2:51" s="10" customFormat="1" ht="31.5" customHeight="1">
      <c r="B164" s="175"/>
      <c r="C164" s="176"/>
      <c r="D164" s="176"/>
      <c r="E164" s="177" t="s">
        <v>23</v>
      </c>
      <c r="F164" s="272" t="s">
        <v>233</v>
      </c>
      <c r="G164" s="273"/>
      <c r="H164" s="273"/>
      <c r="I164" s="273"/>
      <c r="J164" s="176"/>
      <c r="K164" s="178">
        <v>111.5</v>
      </c>
      <c r="L164" s="176"/>
      <c r="M164" s="176"/>
      <c r="N164" s="176"/>
      <c r="O164" s="176"/>
      <c r="P164" s="176"/>
      <c r="Q164" s="176"/>
      <c r="R164" s="179"/>
      <c r="T164" s="180"/>
      <c r="U164" s="176"/>
      <c r="V164" s="176"/>
      <c r="W164" s="176"/>
      <c r="X164" s="176"/>
      <c r="Y164" s="176"/>
      <c r="Z164" s="176"/>
      <c r="AA164" s="181"/>
      <c r="AT164" s="182" t="s">
        <v>174</v>
      </c>
      <c r="AU164" s="182" t="s">
        <v>85</v>
      </c>
      <c r="AV164" s="10" t="s">
        <v>105</v>
      </c>
      <c r="AW164" s="10" t="s">
        <v>36</v>
      </c>
      <c r="AX164" s="10" t="s">
        <v>80</v>
      </c>
      <c r="AY164" s="182" t="s">
        <v>167</v>
      </c>
    </row>
    <row r="165" spans="2:51" s="10" customFormat="1" ht="31.5" customHeight="1">
      <c r="B165" s="175"/>
      <c r="C165" s="176"/>
      <c r="D165" s="176"/>
      <c r="E165" s="177" t="s">
        <v>23</v>
      </c>
      <c r="F165" s="272" t="s">
        <v>234</v>
      </c>
      <c r="G165" s="273"/>
      <c r="H165" s="273"/>
      <c r="I165" s="273"/>
      <c r="J165" s="176"/>
      <c r="K165" s="178">
        <v>156.8</v>
      </c>
      <c r="L165" s="176"/>
      <c r="M165" s="176"/>
      <c r="N165" s="176"/>
      <c r="O165" s="176"/>
      <c r="P165" s="176"/>
      <c r="Q165" s="176"/>
      <c r="R165" s="179"/>
      <c r="T165" s="180"/>
      <c r="U165" s="176"/>
      <c r="V165" s="176"/>
      <c r="W165" s="176"/>
      <c r="X165" s="176"/>
      <c r="Y165" s="176"/>
      <c r="Z165" s="176"/>
      <c r="AA165" s="181"/>
      <c r="AT165" s="182" t="s">
        <v>174</v>
      </c>
      <c r="AU165" s="182" t="s">
        <v>85</v>
      </c>
      <c r="AV165" s="10" t="s">
        <v>105</v>
      </c>
      <c r="AW165" s="10" t="s">
        <v>36</v>
      </c>
      <c r="AX165" s="10" t="s">
        <v>80</v>
      </c>
      <c r="AY165" s="182" t="s">
        <v>167</v>
      </c>
    </row>
    <row r="166" spans="2:51" s="9" customFormat="1" ht="22.5" customHeight="1">
      <c r="B166" s="167"/>
      <c r="C166" s="168"/>
      <c r="D166" s="168"/>
      <c r="E166" s="169" t="s">
        <v>23</v>
      </c>
      <c r="F166" s="274" t="s">
        <v>178</v>
      </c>
      <c r="G166" s="275"/>
      <c r="H166" s="275"/>
      <c r="I166" s="275"/>
      <c r="J166" s="168"/>
      <c r="K166" s="170" t="s">
        <v>23</v>
      </c>
      <c r="L166" s="168"/>
      <c r="M166" s="168"/>
      <c r="N166" s="168"/>
      <c r="O166" s="168"/>
      <c r="P166" s="168"/>
      <c r="Q166" s="168"/>
      <c r="R166" s="171"/>
      <c r="T166" s="172"/>
      <c r="U166" s="168"/>
      <c r="V166" s="168"/>
      <c r="W166" s="168"/>
      <c r="X166" s="168"/>
      <c r="Y166" s="168"/>
      <c r="Z166" s="168"/>
      <c r="AA166" s="173"/>
      <c r="AT166" s="174" t="s">
        <v>174</v>
      </c>
      <c r="AU166" s="174" t="s">
        <v>85</v>
      </c>
      <c r="AV166" s="9" t="s">
        <v>85</v>
      </c>
      <c r="AW166" s="9" t="s">
        <v>36</v>
      </c>
      <c r="AX166" s="9" t="s">
        <v>80</v>
      </c>
      <c r="AY166" s="174" t="s">
        <v>167</v>
      </c>
    </row>
    <row r="167" spans="2:51" s="10" customFormat="1" ht="31.5" customHeight="1">
      <c r="B167" s="175"/>
      <c r="C167" s="176"/>
      <c r="D167" s="176"/>
      <c r="E167" s="177" t="s">
        <v>23</v>
      </c>
      <c r="F167" s="272" t="s">
        <v>235</v>
      </c>
      <c r="G167" s="273"/>
      <c r="H167" s="273"/>
      <c r="I167" s="273"/>
      <c r="J167" s="176"/>
      <c r="K167" s="178">
        <v>137.1</v>
      </c>
      <c r="L167" s="176"/>
      <c r="M167" s="176"/>
      <c r="N167" s="176"/>
      <c r="O167" s="176"/>
      <c r="P167" s="176"/>
      <c r="Q167" s="176"/>
      <c r="R167" s="179"/>
      <c r="T167" s="180"/>
      <c r="U167" s="176"/>
      <c r="V167" s="176"/>
      <c r="W167" s="176"/>
      <c r="X167" s="176"/>
      <c r="Y167" s="176"/>
      <c r="Z167" s="176"/>
      <c r="AA167" s="181"/>
      <c r="AT167" s="182" t="s">
        <v>174</v>
      </c>
      <c r="AU167" s="182" t="s">
        <v>85</v>
      </c>
      <c r="AV167" s="10" t="s">
        <v>105</v>
      </c>
      <c r="AW167" s="10" t="s">
        <v>36</v>
      </c>
      <c r="AX167" s="10" t="s">
        <v>80</v>
      </c>
      <c r="AY167" s="182" t="s">
        <v>167</v>
      </c>
    </row>
    <row r="168" spans="2:51" s="10" customFormat="1" ht="31.5" customHeight="1">
      <c r="B168" s="175"/>
      <c r="C168" s="176"/>
      <c r="D168" s="176"/>
      <c r="E168" s="177" t="s">
        <v>23</v>
      </c>
      <c r="F168" s="272" t="s">
        <v>236</v>
      </c>
      <c r="G168" s="273"/>
      <c r="H168" s="273"/>
      <c r="I168" s="273"/>
      <c r="J168" s="176"/>
      <c r="K168" s="178">
        <v>106.9</v>
      </c>
      <c r="L168" s="176"/>
      <c r="M168" s="176"/>
      <c r="N168" s="176"/>
      <c r="O168" s="176"/>
      <c r="P168" s="176"/>
      <c r="Q168" s="176"/>
      <c r="R168" s="179"/>
      <c r="T168" s="180"/>
      <c r="U168" s="176"/>
      <c r="V168" s="176"/>
      <c r="W168" s="176"/>
      <c r="X168" s="176"/>
      <c r="Y168" s="176"/>
      <c r="Z168" s="176"/>
      <c r="AA168" s="181"/>
      <c r="AT168" s="182" t="s">
        <v>174</v>
      </c>
      <c r="AU168" s="182" t="s">
        <v>85</v>
      </c>
      <c r="AV168" s="10" t="s">
        <v>105</v>
      </c>
      <c r="AW168" s="10" t="s">
        <v>36</v>
      </c>
      <c r="AX168" s="10" t="s">
        <v>80</v>
      </c>
      <c r="AY168" s="182" t="s">
        <v>167</v>
      </c>
    </row>
    <row r="169" spans="2:51" s="11" customFormat="1" ht="22.5" customHeight="1">
      <c r="B169" s="183"/>
      <c r="C169" s="184"/>
      <c r="D169" s="184"/>
      <c r="E169" s="185" t="s">
        <v>111</v>
      </c>
      <c r="F169" s="276" t="s">
        <v>112</v>
      </c>
      <c r="G169" s="277"/>
      <c r="H169" s="277"/>
      <c r="I169" s="277"/>
      <c r="J169" s="184"/>
      <c r="K169" s="186">
        <v>664.2</v>
      </c>
      <c r="L169" s="184"/>
      <c r="M169" s="184"/>
      <c r="N169" s="184"/>
      <c r="O169" s="184"/>
      <c r="P169" s="184"/>
      <c r="Q169" s="184"/>
      <c r="R169" s="187"/>
      <c r="T169" s="188"/>
      <c r="U169" s="184"/>
      <c r="V169" s="184"/>
      <c r="W169" s="184"/>
      <c r="X169" s="184"/>
      <c r="Y169" s="184"/>
      <c r="Z169" s="184"/>
      <c r="AA169" s="189"/>
      <c r="AT169" s="190" t="s">
        <v>174</v>
      </c>
      <c r="AU169" s="190" t="s">
        <v>85</v>
      </c>
      <c r="AV169" s="11" t="s">
        <v>171</v>
      </c>
      <c r="AW169" s="11" t="s">
        <v>36</v>
      </c>
      <c r="AX169" s="11" t="s">
        <v>85</v>
      </c>
      <c r="AY169" s="190" t="s">
        <v>167</v>
      </c>
    </row>
    <row r="170" spans="2:65" s="1" customFormat="1" ht="22.5" customHeight="1">
      <c r="B170" s="36"/>
      <c r="C170" s="160" t="s">
        <v>237</v>
      </c>
      <c r="D170" s="160" t="s">
        <v>168</v>
      </c>
      <c r="E170" s="161" t="s">
        <v>238</v>
      </c>
      <c r="F170" s="266" t="s">
        <v>239</v>
      </c>
      <c r="G170" s="266"/>
      <c r="H170" s="266"/>
      <c r="I170" s="266"/>
      <c r="J170" s="162" t="s">
        <v>103</v>
      </c>
      <c r="K170" s="163">
        <v>3405.5</v>
      </c>
      <c r="L170" s="267">
        <v>0</v>
      </c>
      <c r="M170" s="268"/>
      <c r="N170" s="269">
        <f>ROUND(L170*K170,2)</f>
        <v>0</v>
      </c>
      <c r="O170" s="269"/>
      <c r="P170" s="269"/>
      <c r="Q170" s="269"/>
      <c r="R170" s="38"/>
      <c r="T170" s="164" t="s">
        <v>23</v>
      </c>
      <c r="U170" s="45" t="s">
        <v>45</v>
      </c>
      <c r="V170" s="37"/>
      <c r="W170" s="165">
        <f>V170*K170</f>
        <v>0</v>
      </c>
      <c r="X170" s="165">
        <v>0</v>
      </c>
      <c r="Y170" s="165">
        <f>X170*K170</f>
        <v>0</v>
      </c>
      <c r="Z170" s="165">
        <v>0</v>
      </c>
      <c r="AA170" s="166">
        <f>Z170*K170</f>
        <v>0</v>
      </c>
      <c r="AR170" s="19" t="s">
        <v>171</v>
      </c>
      <c r="AT170" s="19" t="s">
        <v>168</v>
      </c>
      <c r="AU170" s="19" t="s">
        <v>85</v>
      </c>
      <c r="AY170" s="19" t="s">
        <v>167</v>
      </c>
      <c r="BE170" s="106">
        <f>IF(U170="základní",N170,0)</f>
        <v>0</v>
      </c>
      <c r="BF170" s="106">
        <f>IF(U170="snížená",N170,0)</f>
        <v>0</v>
      </c>
      <c r="BG170" s="106">
        <f>IF(U170="zákl. přenesená",N170,0)</f>
        <v>0</v>
      </c>
      <c r="BH170" s="106">
        <f>IF(U170="sníž. přenesená",N170,0)</f>
        <v>0</v>
      </c>
      <c r="BI170" s="106">
        <f>IF(U170="nulová",N170,0)</f>
        <v>0</v>
      </c>
      <c r="BJ170" s="19" t="s">
        <v>85</v>
      </c>
      <c r="BK170" s="106">
        <f>ROUND(L170*K170,2)</f>
        <v>0</v>
      </c>
      <c r="BL170" s="19" t="s">
        <v>171</v>
      </c>
      <c r="BM170" s="19" t="s">
        <v>240</v>
      </c>
    </row>
    <row r="171" spans="2:51" s="9" customFormat="1" ht="22.5" customHeight="1">
      <c r="B171" s="167"/>
      <c r="C171" s="168"/>
      <c r="D171" s="168"/>
      <c r="E171" s="169" t="s">
        <v>23</v>
      </c>
      <c r="F171" s="270" t="s">
        <v>241</v>
      </c>
      <c r="G171" s="271"/>
      <c r="H171" s="271"/>
      <c r="I171" s="271"/>
      <c r="J171" s="168"/>
      <c r="K171" s="170" t="s">
        <v>23</v>
      </c>
      <c r="L171" s="168"/>
      <c r="M171" s="168"/>
      <c r="N171" s="168"/>
      <c r="O171" s="168"/>
      <c r="P171" s="168"/>
      <c r="Q171" s="168"/>
      <c r="R171" s="171"/>
      <c r="T171" s="172"/>
      <c r="U171" s="168"/>
      <c r="V171" s="168"/>
      <c r="W171" s="168"/>
      <c r="X171" s="168"/>
      <c r="Y171" s="168"/>
      <c r="Z171" s="168"/>
      <c r="AA171" s="173"/>
      <c r="AT171" s="174" t="s">
        <v>174</v>
      </c>
      <c r="AU171" s="174" t="s">
        <v>85</v>
      </c>
      <c r="AV171" s="9" t="s">
        <v>85</v>
      </c>
      <c r="AW171" s="9" t="s">
        <v>36</v>
      </c>
      <c r="AX171" s="9" t="s">
        <v>80</v>
      </c>
      <c r="AY171" s="174" t="s">
        <v>167</v>
      </c>
    </row>
    <row r="172" spans="2:51" s="10" customFormat="1" ht="22.5" customHeight="1">
      <c r="B172" s="175"/>
      <c r="C172" s="176"/>
      <c r="D172" s="176"/>
      <c r="E172" s="177" t="s">
        <v>23</v>
      </c>
      <c r="F172" s="272" t="s">
        <v>184</v>
      </c>
      <c r="G172" s="273"/>
      <c r="H172" s="273"/>
      <c r="I172" s="273"/>
      <c r="J172" s="176"/>
      <c r="K172" s="178">
        <v>3405.5</v>
      </c>
      <c r="L172" s="176"/>
      <c r="M172" s="176"/>
      <c r="N172" s="176"/>
      <c r="O172" s="176"/>
      <c r="P172" s="176"/>
      <c r="Q172" s="176"/>
      <c r="R172" s="179"/>
      <c r="T172" s="180"/>
      <c r="U172" s="176"/>
      <c r="V172" s="176"/>
      <c r="W172" s="176"/>
      <c r="X172" s="176"/>
      <c r="Y172" s="176"/>
      <c r="Z172" s="176"/>
      <c r="AA172" s="181"/>
      <c r="AT172" s="182" t="s">
        <v>174</v>
      </c>
      <c r="AU172" s="182" t="s">
        <v>85</v>
      </c>
      <c r="AV172" s="10" t="s">
        <v>105</v>
      </c>
      <c r="AW172" s="10" t="s">
        <v>36</v>
      </c>
      <c r="AX172" s="10" t="s">
        <v>85</v>
      </c>
      <c r="AY172" s="182" t="s">
        <v>167</v>
      </c>
    </row>
    <row r="173" spans="2:65" s="1" customFormat="1" ht="22.5" customHeight="1">
      <c r="B173" s="36"/>
      <c r="C173" s="160" t="s">
        <v>242</v>
      </c>
      <c r="D173" s="160" t="s">
        <v>168</v>
      </c>
      <c r="E173" s="161" t="s">
        <v>243</v>
      </c>
      <c r="F173" s="266" t="s">
        <v>244</v>
      </c>
      <c r="G173" s="266"/>
      <c r="H173" s="266"/>
      <c r="I173" s="266"/>
      <c r="J173" s="162" t="s">
        <v>103</v>
      </c>
      <c r="K173" s="163">
        <v>2562.2</v>
      </c>
      <c r="L173" s="267">
        <v>0</v>
      </c>
      <c r="M173" s="268"/>
      <c r="N173" s="269">
        <f>ROUND(L173*K173,2)</f>
        <v>0</v>
      </c>
      <c r="O173" s="269"/>
      <c r="P173" s="269"/>
      <c r="Q173" s="269"/>
      <c r="R173" s="38"/>
      <c r="T173" s="164" t="s">
        <v>23</v>
      </c>
      <c r="U173" s="45" t="s">
        <v>45</v>
      </c>
      <c r="V173" s="37"/>
      <c r="W173" s="165">
        <f>V173*K173</f>
        <v>0</v>
      </c>
      <c r="X173" s="165">
        <v>0</v>
      </c>
      <c r="Y173" s="165">
        <f>X173*K173</f>
        <v>0</v>
      </c>
      <c r="Z173" s="165">
        <v>0</v>
      </c>
      <c r="AA173" s="166">
        <f>Z173*K173</f>
        <v>0</v>
      </c>
      <c r="AR173" s="19" t="s">
        <v>171</v>
      </c>
      <c r="AT173" s="19" t="s">
        <v>168</v>
      </c>
      <c r="AU173" s="19" t="s">
        <v>85</v>
      </c>
      <c r="AY173" s="19" t="s">
        <v>167</v>
      </c>
      <c r="BE173" s="106">
        <f>IF(U173="základní",N173,0)</f>
        <v>0</v>
      </c>
      <c r="BF173" s="106">
        <f>IF(U173="snížená",N173,0)</f>
        <v>0</v>
      </c>
      <c r="BG173" s="106">
        <f>IF(U173="zákl. přenesená",N173,0)</f>
        <v>0</v>
      </c>
      <c r="BH173" s="106">
        <f>IF(U173="sníž. přenesená",N173,0)</f>
        <v>0</v>
      </c>
      <c r="BI173" s="106">
        <f>IF(U173="nulová",N173,0)</f>
        <v>0</v>
      </c>
      <c r="BJ173" s="19" t="s">
        <v>85</v>
      </c>
      <c r="BK173" s="106">
        <f>ROUND(L173*K173,2)</f>
        <v>0</v>
      </c>
      <c r="BL173" s="19" t="s">
        <v>171</v>
      </c>
      <c r="BM173" s="19" t="s">
        <v>245</v>
      </c>
    </row>
    <row r="174" spans="2:51" s="10" customFormat="1" ht="22.5" customHeight="1">
      <c r="B174" s="175"/>
      <c r="C174" s="176"/>
      <c r="D174" s="176"/>
      <c r="E174" s="177" t="s">
        <v>23</v>
      </c>
      <c r="F174" s="278" t="s">
        <v>246</v>
      </c>
      <c r="G174" s="279"/>
      <c r="H174" s="279"/>
      <c r="I174" s="279"/>
      <c r="J174" s="176"/>
      <c r="K174" s="178">
        <v>2562.2</v>
      </c>
      <c r="L174" s="176"/>
      <c r="M174" s="176"/>
      <c r="N174" s="176"/>
      <c r="O174" s="176"/>
      <c r="P174" s="176"/>
      <c r="Q174" s="176"/>
      <c r="R174" s="179"/>
      <c r="T174" s="180"/>
      <c r="U174" s="176"/>
      <c r="V174" s="176"/>
      <c r="W174" s="176"/>
      <c r="X174" s="176"/>
      <c r="Y174" s="176"/>
      <c r="Z174" s="176"/>
      <c r="AA174" s="181"/>
      <c r="AT174" s="182" t="s">
        <v>174</v>
      </c>
      <c r="AU174" s="182" t="s">
        <v>85</v>
      </c>
      <c r="AV174" s="10" t="s">
        <v>105</v>
      </c>
      <c r="AW174" s="10" t="s">
        <v>36</v>
      </c>
      <c r="AX174" s="10" t="s">
        <v>85</v>
      </c>
      <c r="AY174" s="182" t="s">
        <v>167</v>
      </c>
    </row>
    <row r="175" spans="2:65" s="1" customFormat="1" ht="31.5" customHeight="1">
      <c r="B175" s="36"/>
      <c r="C175" s="160" t="s">
        <v>247</v>
      </c>
      <c r="D175" s="160" t="s">
        <v>168</v>
      </c>
      <c r="E175" s="161" t="s">
        <v>248</v>
      </c>
      <c r="F175" s="266" t="s">
        <v>249</v>
      </c>
      <c r="G175" s="266"/>
      <c r="H175" s="266"/>
      <c r="I175" s="266"/>
      <c r="J175" s="162" t="s">
        <v>103</v>
      </c>
      <c r="K175" s="163">
        <v>1281.1</v>
      </c>
      <c r="L175" s="267">
        <v>0</v>
      </c>
      <c r="M175" s="268"/>
      <c r="N175" s="269">
        <f>ROUND(L175*K175,2)</f>
        <v>0</v>
      </c>
      <c r="O175" s="269"/>
      <c r="P175" s="269"/>
      <c r="Q175" s="269"/>
      <c r="R175" s="38"/>
      <c r="T175" s="164" t="s">
        <v>23</v>
      </c>
      <c r="U175" s="45" t="s">
        <v>45</v>
      </c>
      <c r="V175" s="37"/>
      <c r="W175" s="165">
        <f>V175*K175</f>
        <v>0</v>
      </c>
      <c r="X175" s="165">
        <v>0</v>
      </c>
      <c r="Y175" s="165">
        <f>X175*K175</f>
        <v>0</v>
      </c>
      <c r="Z175" s="165">
        <v>0</v>
      </c>
      <c r="AA175" s="166">
        <f>Z175*K175</f>
        <v>0</v>
      </c>
      <c r="AR175" s="19" t="s">
        <v>171</v>
      </c>
      <c r="AT175" s="19" t="s">
        <v>168</v>
      </c>
      <c r="AU175" s="19" t="s">
        <v>85</v>
      </c>
      <c r="AY175" s="19" t="s">
        <v>167</v>
      </c>
      <c r="BE175" s="106">
        <f>IF(U175="základní",N175,0)</f>
        <v>0</v>
      </c>
      <c r="BF175" s="106">
        <f>IF(U175="snížená",N175,0)</f>
        <v>0</v>
      </c>
      <c r="BG175" s="106">
        <f>IF(U175="zákl. přenesená",N175,0)</f>
        <v>0</v>
      </c>
      <c r="BH175" s="106">
        <f>IF(U175="sníž. přenesená",N175,0)</f>
        <v>0</v>
      </c>
      <c r="BI175" s="106">
        <f>IF(U175="nulová",N175,0)</f>
        <v>0</v>
      </c>
      <c r="BJ175" s="19" t="s">
        <v>85</v>
      </c>
      <c r="BK175" s="106">
        <f>ROUND(L175*K175,2)</f>
        <v>0</v>
      </c>
      <c r="BL175" s="19" t="s">
        <v>171</v>
      </c>
      <c r="BM175" s="19" t="s">
        <v>250</v>
      </c>
    </row>
    <row r="176" spans="2:51" s="10" customFormat="1" ht="22.5" customHeight="1">
      <c r="B176" s="175"/>
      <c r="C176" s="176"/>
      <c r="D176" s="176"/>
      <c r="E176" s="177" t="s">
        <v>23</v>
      </c>
      <c r="F176" s="278" t="s">
        <v>114</v>
      </c>
      <c r="G176" s="279"/>
      <c r="H176" s="279"/>
      <c r="I176" s="279"/>
      <c r="J176" s="176"/>
      <c r="K176" s="178">
        <v>1281.1</v>
      </c>
      <c r="L176" s="176"/>
      <c r="M176" s="176"/>
      <c r="N176" s="176"/>
      <c r="O176" s="176"/>
      <c r="P176" s="176"/>
      <c r="Q176" s="176"/>
      <c r="R176" s="179"/>
      <c r="T176" s="180"/>
      <c r="U176" s="176"/>
      <c r="V176" s="176"/>
      <c r="W176" s="176"/>
      <c r="X176" s="176"/>
      <c r="Y176" s="176"/>
      <c r="Z176" s="176"/>
      <c r="AA176" s="181"/>
      <c r="AT176" s="182" t="s">
        <v>174</v>
      </c>
      <c r="AU176" s="182" t="s">
        <v>85</v>
      </c>
      <c r="AV176" s="10" t="s">
        <v>105</v>
      </c>
      <c r="AW176" s="10" t="s">
        <v>36</v>
      </c>
      <c r="AX176" s="10" t="s">
        <v>85</v>
      </c>
      <c r="AY176" s="182" t="s">
        <v>167</v>
      </c>
    </row>
    <row r="177" spans="2:65" s="1" customFormat="1" ht="31.5" customHeight="1">
      <c r="B177" s="36"/>
      <c r="C177" s="160" t="s">
        <v>11</v>
      </c>
      <c r="D177" s="160" t="s">
        <v>168</v>
      </c>
      <c r="E177" s="161" t="s">
        <v>251</v>
      </c>
      <c r="F177" s="266" t="s">
        <v>252</v>
      </c>
      <c r="G177" s="266"/>
      <c r="H177" s="266"/>
      <c r="I177" s="266"/>
      <c r="J177" s="162" t="s">
        <v>103</v>
      </c>
      <c r="K177" s="163">
        <v>1281.1</v>
      </c>
      <c r="L177" s="267">
        <v>0</v>
      </c>
      <c r="M177" s="268"/>
      <c r="N177" s="269">
        <f>ROUND(L177*K177,2)</f>
        <v>0</v>
      </c>
      <c r="O177" s="269"/>
      <c r="P177" s="269"/>
      <c r="Q177" s="269"/>
      <c r="R177" s="38"/>
      <c r="T177" s="164" t="s">
        <v>23</v>
      </c>
      <c r="U177" s="45" t="s">
        <v>45</v>
      </c>
      <c r="V177" s="37"/>
      <c r="W177" s="165">
        <f>V177*K177</f>
        <v>0</v>
      </c>
      <c r="X177" s="165">
        <v>0</v>
      </c>
      <c r="Y177" s="165">
        <f>X177*K177</f>
        <v>0</v>
      </c>
      <c r="Z177" s="165">
        <v>0</v>
      </c>
      <c r="AA177" s="166">
        <f>Z177*K177</f>
        <v>0</v>
      </c>
      <c r="AR177" s="19" t="s">
        <v>171</v>
      </c>
      <c r="AT177" s="19" t="s">
        <v>168</v>
      </c>
      <c r="AU177" s="19" t="s">
        <v>85</v>
      </c>
      <c r="AY177" s="19" t="s">
        <v>167</v>
      </c>
      <c r="BE177" s="106">
        <f>IF(U177="základní",N177,0)</f>
        <v>0</v>
      </c>
      <c r="BF177" s="106">
        <f>IF(U177="snížená",N177,0)</f>
        <v>0</v>
      </c>
      <c r="BG177" s="106">
        <f>IF(U177="zákl. přenesená",N177,0)</f>
        <v>0</v>
      </c>
      <c r="BH177" s="106">
        <f>IF(U177="sníž. přenesená",N177,0)</f>
        <v>0</v>
      </c>
      <c r="BI177" s="106">
        <f>IF(U177="nulová",N177,0)</f>
        <v>0</v>
      </c>
      <c r="BJ177" s="19" t="s">
        <v>85</v>
      </c>
      <c r="BK177" s="106">
        <f>ROUND(L177*K177,2)</f>
        <v>0</v>
      </c>
      <c r="BL177" s="19" t="s">
        <v>171</v>
      </c>
      <c r="BM177" s="19" t="s">
        <v>253</v>
      </c>
    </row>
    <row r="178" spans="2:51" s="9" customFormat="1" ht="22.5" customHeight="1">
      <c r="B178" s="167"/>
      <c r="C178" s="168"/>
      <c r="D178" s="168"/>
      <c r="E178" s="169" t="s">
        <v>23</v>
      </c>
      <c r="F178" s="270" t="s">
        <v>173</v>
      </c>
      <c r="G178" s="271"/>
      <c r="H178" s="271"/>
      <c r="I178" s="271"/>
      <c r="J178" s="168"/>
      <c r="K178" s="170" t="s">
        <v>23</v>
      </c>
      <c r="L178" s="168"/>
      <c r="M178" s="168"/>
      <c r="N178" s="168"/>
      <c r="O178" s="168"/>
      <c r="P178" s="168"/>
      <c r="Q178" s="168"/>
      <c r="R178" s="171"/>
      <c r="T178" s="172"/>
      <c r="U178" s="168"/>
      <c r="V178" s="168"/>
      <c r="W178" s="168"/>
      <c r="X178" s="168"/>
      <c r="Y178" s="168"/>
      <c r="Z178" s="168"/>
      <c r="AA178" s="173"/>
      <c r="AT178" s="174" t="s">
        <v>174</v>
      </c>
      <c r="AU178" s="174" t="s">
        <v>85</v>
      </c>
      <c r="AV178" s="9" t="s">
        <v>85</v>
      </c>
      <c r="AW178" s="9" t="s">
        <v>36</v>
      </c>
      <c r="AX178" s="9" t="s">
        <v>80</v>
      </c>
      <c r="AY178" s="174" t="s">
        <v>167</v>
      </c>
    </row>
    <row r="179" spans="2:51" s="10" customFormat="1" ht="22.5" customHeight="1">
      <c r="B179" s="175"/>
      <c r="C179" s="176"/>
      <c r="D179" s="176"/>
      <c r="E179" s="177" t="s">
        <v>23</v>
      </c>
      <c r="F179" s="272" t="s">
        <v>254</v>
      </c>
      <c r="G179" s="273"/>
      <c r="H179" s="273"/>
      <c r="I179" s="273"/>
      <c r="J179" s="176"/>
      <c r="K179" s="178">
        <v>316.1</v>
      </c>
      <c r="L179" s="176"/>
      <c r="M179" s="176"/>
      <c r="N179" s="176"/>
      <c r="O179" s="176"/>
      <c r="P179" s="176"/>
      <c r="Q179" s="176"/>
      <c r="R179" s="179"/>
      <c r="T179" s="180"/>
      <c r="U179" s="176"/>
      <c r="V179" s="176"/>
      <c r="W179" s="176"/>
      <c r="X179" s="176"/>
      <c r="Y179" s="176"/>
      <c r="Z179" s="176"/>
      <c r="AA179" s="181"/>
      <c r="AT179" s="182" t="s">
        <v>174</v>
      </c>
      <c r="AU179" s="182" t="s">
        <v>85</v>
      </c>
      <c r="AV179" s="10" t="s">
        <v>105</v>
      </c>
      <c r="AW179" s="10" t="s">
        <v>36</v>
      </c>
      <c r="AX179" s="10" t="s">
        <v>80</v>
      </c>
      <c r="AY179" s="182" t="s">
        <v>167</v>
      </c>
    </row>
    <row r="180" spans="2:51" s="9" customFormat="1" ht="22.5" customHeight="1">
      <c r="B180" s="167"/>
      <c r="C180" s="168"/>
      <c r="D180" s="168"/>
      <c r="E180" s="169" t="s">
        <v>23</v>
      </c>
      <c r="F180" s="274" t="s">
        <v>176</v>
      </c>
      <c r="G180" s="275"/>
      <c r="H180" s="275"/>
      <c r="I180" s="275"/>
      <c r="J180" s="168"/>
      <c r="K180" s="170" t="s">
        <v>23</v>
      </c>
      <c r="L180" s="168"/>
      <c r="M180" s="168"/>
      <c r="N180" s="168"/>
      <c r="O180" s="168"/>
      <c r="P180" s="168"/>
      <c r="Q180" s="168"/>
      <c r="R180" s="171"/>
      <c r="T180" s="172"/>
      <c r="U180" s="168"/>
      <c r="V180" s="168"/>
      <c r="W180" s="168"/>
      <c r="X180" s="168"/>
      <c r="Y180" s="168"/>
      <c r="Z180" s="168"/>
      <c r="AA180" s="173"/>
      <c r="AT180" s="174" t="s">
        <v>174</v>
      </c>
      <c r="AU180" s="174" t="s">
        <v>85</v>
      </c>
      <c r="AV180" s="9" t="s">
        <v>85</v>
      </c>
      <c r="AW180" s="9" t="s">
        <v>36</v>
      </c>
      <c r="AX180" s="9" t="s">
        <v>80</v>
      </c>
      <c r="AY180" s="174" t="s">
        <v>167</v>
      </c>
    </row>
    <row r="181" spans="2:51" s="10" customFormat="1" ht="22.5" customHeight="1">
      <c r="B181" s="175"/>
      <c r="C181" s="176"/>
      <c r="D181" s="176"/>
      <c r="E181" s="177" t="s">
        <v>23</v>
      </c>
      <c r="F181" s="272" t="s">
        <v>255</v>
      </c>
      <c r="G181" s="273"/>
      <c r="H181" s="273"/>
      <c r="I181" s="273"/>
      <c r="J181" s="176"/>
      <c r="K181" s="178">
        <v>496.3</v>
      </c>
      <c r="L181" s="176"/>
      <c r="M181" s="176"/>
      <c r="N181" s="176"/>
      <c r="O181" s="176"/>
      <c r="P181" s="176"/>
      <c r="Q181" s="176"/>
      <c r="R181" s="179"/>
      <c r="T181" s="180"/>
      <c r="U181" s="176"/>
      <c r="V181" s="176"/>
      <c r="W181" s="176"/>
      <c r="X181" s="176"/>
      <c r="Y181" s="176"/>
      <c r="Z181" s="176"/>
      <c r="AA181" s="181"/>
      <c r="AT181" s="182" t="s">
        <v>174</v>
      </c>
      <c r="AU181" s="182" t="s">
        <v>85</v>
      </c>
      <c r="AV181" s="10" t="s">
        <v>105</v>
      </c>
      <c r="AW181" s="10" t="s">
        <v>36</v>
      </c>
      <c r="AX181" s="10" t="s">
        <v>80</v>
      </c>
      <c r="AY181" s="182" t="s">
        <v>167</v>
      </c>
    </row>
    <row r="182" spans="2:51" s="9" customFormat="1" ht="22.5" customHeight="1">
      <c r="B182" s="167"/>
      <c r="C182" s="168"/>
      <c r="D182" s="168"/>
      <c r="E182" s="169" t="s">
        <v>23</v>
      </c>
      <c r="F182" s="274" t="s">
        <v>178</v>
      </c>
      <c r="G182" s="275"/>
      <c r="H182" s="275"/>
      <c r="I182" s="275"/>
      <c r="J182" s="168"/>
      <c r="K182" s="170" t="s">
        <v>23</v>
      </c>
      <c r="L182" s="168"/>
      <c r="M182" s="168"/>
      <c r="N182" s="168"/>
      <c r="O182" s="168"/>
      <c r="P182" s="168"/>
      <c r="Q182" s="168"/>
      <c r="R182" s="171"/>
      <c r="T182" s="172"/>
      <c r="U182" s="168"/>
      <c r="V182" s="168"/>
      <c r="W182" s="168"/>
      <c r="X182" s="168"/>
      <c r="Y182" s="168"/>
      <c r="Z182" s="168"/>
      <c r="AA182" s="173"/>
      <c r="AT182" s="174" t="s">
        <v>174</v>
      </c>
      <c r="AU182" s="174" t="s">
        <v>85</v>
      </c>
      <c r="AV182" s="9" t="s">
        <v>85</v>
      </c>
      <c r="AW182" s="9" t="s">
        <v>36</v>
      </c>
      <c r="AX182" s="9" t="s">
        <v>80</v>
      </c>
      <c r="AY182" s="174" t="s">
        <v>167</v>
      </c>
    </row>
    <row r="183" spans="2:51" s="10" customFormat="1" ht="22.5" customHeight="1">
      <c r="B183" s="175"/>
      <c r="C183" s="176"/>
      <c r="D183" s="176"/>
      <c r="E183" s="177" t="s">
        <v>23</v>
      </c>
      <c r="F183" s="272" t="s">
        <v>256</v>
      </c>
      <c r="G183" s="273"/>
      <c r="H183" s="273"/>
      <c r="I183" s="273"/>
      <c r="J183" s="176"/>
      <c r="K183" s="178">
        <v>468.7</v>
      </c>
      <c r="L183" s="176"/>
      <c r="M183" s="176"/>
      <c r="N183" s="176"/>
      <c r="O183" s="176"/>
      <c r="P183" s="176"/>
      <c r="Q183" s="176"/>
      <c r="R183" s="179"/>
      <c r="T183" s="180"/>
      <c r="U183" s="176"/>
      <c r="V183" s="176"/>
      <c r="W183" s="176"/>
      <c r="X183" s="176"/>
      <c r="Y183" s="176"/>
      <c r="Z183" s="176"/>
      <c r="AA183" s="181"/>
      <c r="AT183" s="182" t="s">
        <v>174</v>
      </c>
      <c r="AU183" s="182" t="s">
        <v>85</v>
      </c>
      <c r="AV183" s="10" t="s">
        <v>105</v>
      </c>
      <c r="AW183" s="10" t="s">
        <v>36</v>
      </c>
      <c r="AX183" s="10" t="s">
        <v>80</v>
      </c>
      <c r="AY183" s="182" t="s">
        <v>167</v>
      </c>
    </row>
    <row r="184" spans="2:51" s="11" customFormat="1" ht="22.5" customHeight="1">
      <c r="B184" s="183"/>
      <c r="C184" s="184"/>
      <c r="D184" s="184"/>
      <c r="E184" s="185" t="s">
        <v>114</v>
      </c>
      <c r="F184" s="276" t="s">
        <v>196</v>
      </c>
      <c r="G184" s="277"/>
      <c r="H184" s="277"/>
      <c r="I184" s="277"/>
      <c r="J184" s="184"/>
      <c r="K184" s="186">
        <v>1281.1</v>
      </c>
      <c r="L184" s="184"/>
      <c r="M184" s="184"/>
      <c r="N184" s="184"/>
      <c r="O184" s="184"/>
      <c r="P184" s="184"/>
      <c r="Q184" s="184"/>
      <c r="R184" s="187"/>
      <c r="T184" s="188"/>
      <c r="U184" s="184"/>
      <c r="V184" s="184"/>
      <c r="W184" s="184"/>
      <c r="X184" s="184"/>
      <c r="Y184" s="184"/>
      <c r="Z184" s="184"/>
      <c r="AA184" s="189"/>
      <c r="AT184" s="190" t="s">
        <v>174</v>
      </c>
      <c r="AU184" s="190" t="s">
        <v>85</v>
      </c>
      <c r="AV184" s="11" t="s">
        <v>171</v>
      </c>
      <c r="AW184" s="11" t="s">
        <v>36</v>
      </c>
      <c r="AX184" s="11" t="s">
        <v>85</v>
      </c>
      <c r="AY184" s="190" t="s">
        <v>167</v>
      </c>
    </row>
    <row r="185" spans="2:65" s="1" customFormat="1" ht="31.5" customHeight="1">
      <c r="B185" s="36"/>
      <c r="C185" s="160" t="s">
        <v>257</v>
      </c>
      <c r="D185" s="160" t="s">
        <v>168</v>
      </c>
      <c r="E185" s="161" t="s">
        <v>258</v>
      </c>
      <c r="F185" s="266" t="s">
        <v>259</v>
      </c>
      <c r="G185" s="266"/>
      <c r="H185" s="266"/>
      <c r="I185" s="266"/>
      <c r="J185" s="162" t="s">
        <v>103</v>
      </c>
      <c r="K185" s="163">
        <v>1460.2</v>
      </c>
      <c r="L185" s="267">
        <v>0</v>
      </c>
      <c r="M185" s="268"/>
      <c r="N185" s="269">
        <f>ROUND(L185*K185,2)</f>
        <v>0</v>
      </c>
      <c r="O185" s="269"/>
      <c r="P185" s="269"/>
      <c r="Q185" s="269"/>
      <c r="R185" s="38"/>
      <c r="T185" s="164" t="s">
        <v>23</v>
      </c>
      <c r="U185" s="45" t="s">
        <v>45</v>
      </c>
      <c r="V185" s="37"/>
      <c r="W185" s="165">
        <f>V185*K185</f>
        <v>0</v>
      </c>
      <c r="X185" s="165">
        <v>0.08425</v>
      </c>
      <c r="Y185" s="165">
        <f>X185*K185</f>
        <v>123.02185000000001</v>
      </c>
      <c r="Z185" s="165">
        <v>0</v>
      </c>
      <c r="AA185" s="166">
        <f>Z185*K185</f>
        <v>0</v>
      </c>
      <c r="AR185" s="19" t="s">
        <v>171</v>
      </c>
      <c r="AT185" s="19" t="s">
        <v>168</v>
      </c>
      <c r="AU185" s="19" t="s">
        <v>85</v>
      </c>
      <c r="AY185" s="19" t="s">
        <v>167</v>
      </c>
      <c r="BE185" s="106">
        <f>IF(U185="základní",N185,0)</f>
        <v>0</v>
      </c>
      <c r="BF185" s="106">
        <f>IF(U185="snížená",N185,0)</f>
        <v>0</v>
      </c>
      <c r="BG185" s="106">
        <f>IF(U185="zákl. přenesená",N185,0)</f>
        <v>0</v>
      </c>
      <c r="BH185" s="106">
        <f>IF(U185="sníž. přenesená",N185,0)</f>
        <v>0</v>
      </c>
      <c r="BI185" s="106">
        <f>IF(U185="nulová",N185,0)</f>
        <v>0</v>
      </c>
      <c r="BJ185" s="19" t="s">
        <v>85</v>
      </c>
      <c r="BK185" s="106">
        <f>ROUND(L185*K185,2)</f>
        <v>0</v>
      </c>
      <c r="BL185" s="19" t="s">
        <v>171</v>
      </c>
      <c r="BM185" s="19" t="s">
        <v>260</v>
      </c>
    </row>
    <row r="186" spans="2:51" s="10" customFormat="1" ht="22.5" customHeight="1">
      <c r="B186" s="175"/>
      <c r="C186" s="176"/>
      <c r="D186" s="176"/>
      <c r="E186" s="177" t="s">
        <v>23</v>
      </c>
      <c r="F186" s="278" t="s">
        <v>261</v>
      </c>
      <c r="G186" s="279"/>
      <c r="H186" s="279"/>
      <c r="I186" s="279"/>
      <c r="J186" s="176"/>
      <c r="K186" s="178">
        <v>1460.2</v>
      </c>
      <c r="L186" s="176"/>
      <c r="M186" s="176"/>
      <c r="N186" s="176"/>
      <c r="O186" s="176"/>
      <c r="P186" s="176"/>
      <c r="Q186" s="176"/>
      <c r="R186" s="179"/>
      <c r="T186" s="180"/>
      <c r="U186" s="176"/>
      <c r="V186" s="176"/>
      <c r="W186" s="176"/>
      <c r="X186" s="176"/>
      <c r="Y186" s="176"/>
      <c r="Z186" s="176"/>
      <c r="AA186" s="181"/>
      <c r="AT186" s="182" t="s">
        <v>174</v>
      </c>
      <c r="AU186" s="182" t="s">
        <v>85</v>
      </c>
      <c r="AV186" s="10" t="s">
        <v>105</v>
      </c>
      <c r="AW186" s="10" t="s">
        <v>36</v>
      </c>
      <c r="AX186" s="10" t="s">
        <v>85</v>
      </c>
      <c r="AY186" s="182" t="s">
        <v>167</v>
      </c>
    </row>
    <row r="187" spans="2:65" s="1" customFormat="1" ht="22.5" customHeight="1">
      <c r="B187" s="36"/>
      <c r="C187" s="191" t="s">
        <v>262</v>
      </c>
      <c r="D187" s="191" t="s">
        <v>263</v>
      </c>
      <c r="E187" s="192" t="s">
        <v>264</v>
      </c>
      <c r="F187" s="280" t="s">
        <v>265</v>
      </c>
      <c r="G187" s="280"/>
      <c r="H187" s="280"/>
      <c r="I187" s="280"/>
      <c r="J187" s="193" t="s">
        <v>103</v>
      </c>
      <c r="K187" s="194">
        <v>1413.56</v>
      </c>
      <c r="L187" s="281">
        <v>0</v>
      </c>
      <c r="M187" s="282"/>
      <c r="N187" s="283">
        <f>ROUND(L187*K187,2)</f>
        <v>0</v>
      </c>
      <c r="O187" s="269"/>
      <c r="P187" s="269"/>
      <c r="Q187" s="269"/>
      <c r="R187" s="38"/>
      <c r="T187" s="164" t="s">
        <v>23</v>
      </c>
      <c r="U187" s="45" t="s">
        <v>45</v>
      </c>
      <c r="V187" s="37"/>
      <c r="W187" s="165">
        <f>V187*K187</f>
        <v>0</v>
      </c>
      <c r="X187" s="165">
        <v>0.131</v>
      </c>
      <c r="Y187" s="165">
        <f>X187*K187</f>
        <v>185.17636</v>
      </c>
      <c r="Z187" s="165">
        <v>0</v>
      </c>
      <c r="AA187" s="166">
        <f>Z187*K187</f>
        <v>0</v>
      </c>
      <c r="AR187" s="19" t="s">
        <v>211</v>
      </c>
      <c r="AT187" s="19" t="s">
        <v>263</v>
      </c>
      <c r="AU187" s="19" t="s">
        <v>85</v>
      </c>
      <c r="AY187" s="19" t="s">
        <v>167</v>
      </c>
      <c r="BE187" s="106">
        <f>IF(U187="základní",N187,0)</f>
        <v>0</v>
      </c>
      <c r="BF187" s="106">
        <f>IF(U187="snížená",N187,0)</f>
        <v>0</v>
      </c>
      <c r="BG187" s="106">
        <f>IF(U187="zákl. přenesená",N187,0)</f>
        <v>0</v>
      </c>
      <c r="BH187" s="106">
        <f>IF(U187="sníž. přenesená",N187,0)</f>
        <v>0</v>
      </c>
      <c r="BI187" s="106">
        <f>IF(U187="nulová",N187,0)</f>
        <v>0</v>
      </c>
      <c r="BJ187" s="19" t="s">
        <v>85</v>
      </c>
      <c r="BK187" s="106">
        <f>ROUND(L187*K187,2)</f>
        <v>0</v>
      </c>
      <c r="BL187" s="19" t="s">
        <v>171</v>
      </c>
      <c r="BM187" s="19" t="s">
        <v>266</v>
      </c>
    </row>
    <row r="188" spans="2:51" s="10" customFormat="1" ht="22.5" customHeight="1">
      <c r="B188" s="175"/>
      <c r="C188" s="176"/>
      <c r="D188" s="176"/>
      <c r="E188" s="177" t="s">
        <v>23</v>
      </c>
      <c r="F188" s="278" t="s">
        <v>267</v>
      </c>
      <c r="G188" s="279"/>
      <c r="H188" s="279"/>
      <c r="I188" s="279"/>
      <c r="J188" s="176"/>
      <c r="K188" s="178">
        <v>1413.56</v>
      </c>
      <c r="L188" s="176"/>
      <c r="M188" s="176"/>
      <c r="N188" s="176"/>
      <c r="O188" s="176"/>
      <c r="P188" s="176"/>
      <c r="Q188" s="176"/>
      <c r="R188" s="179"/>
      <c r="T188" s="180"/>
      <c r="U188" s="176"/>
      <c r="V188" s="176"/>
      <c r="W188" s="176"/>
      <c r="X188" s="176"/>
      <c r="Y188" s="176"/>
      <c r="Z188" s="176"/>
      <c r="AA188" s="181"/>
      <c r="AT188" s="182" t="s">
        <v>174</v>
      </c>
      <c r="AU188" s="182" t="s">
        <v>85</v>
      </c>
      <c r="AV188" s="10" t="s">
        <v>105</v>
      </c>
      <c r="AW188" s="10" t="s">
        <v>36</v>
      </c>
      <c r="AX188" s="10" t="s">
        <v>85</v>
      </c>
      <c r="AY188" s="182" t="s">
        <v>167</v>
      </c>
    </row>
    <row r="189" spans="2:65" s="1" customFormat="1" ht="22.5" customHeight="1">
      <c r="B189" s="36"/>
      <c r="C189" s="191" t="s">
        <v>268</v>
      </c>
      <c r="D189" s="191" t="s">
        <v>263</v>
      </c>
      <c r="E189" s="192" t="s">
        <v>269</v>
      </c>
      <c r="F189" s="280" t="s">
        <v>270</v>
      </c>
      <c r="G189" s="280"/>
      <c r="H189" s="280"/>
      <c r="I189" s="280"/>
      <c r="J189" s="193" t="s">
        <v>103</v>
      </c>
      <c r="K189" s="194">
        <v>7.64</v>
      </c>
      <c r="L189" s="281">
        <v>0</v>
      </c>
      <c r="M189" s="282"/>
      <c r="N189" s="283">
        <f>ROUND(L189*K189,2)</f>
        <v>0</v>
      </c>
      <c r="O189" s="269"/>
      <c r="P189" s="269"/>
      <c r="Q189" s="269"/>
      <c r="R189" s="38"/>
      <c r="T189" s="164" t="s">
        <v>23</v>
      </c>
      <c r="U189" s="45" t="s">
        <v>45</v>
      </c>
      <c r="V189" s="37"/>
      <c r="W189" s="165">
        <f>V189*K189</f>
        <v>0</v>
      </c>
      <c r="X189" s="165">
        <v>0.131</v>
      </c>
      <c r="Y189" s="165">
        <f>X189*K189</f>
        <v>1.00084</v>
      </c>
      <c r="Z189" s="165">
        <v>0</v>
      </c>
      <c r="AA189" s="166">
        <f>Z189*K189</f>
        <v>0</v>
      </c>
      <c r="AR189" s="19" t="s">
        <v>211</v>
      </c>
      <c r="AT189" s="19" t="s">
        <v>263</v>
      </c>
      <c r="AU189" s="19" t="s">
        <v>85</v>
      </c>
      <c r="AY189" s="19" t="s">
        <v>167</v>
      </c>
      <c r="BE189" s="106">
        <f>IF(U189="základní",N189,0)</f>
        <v>0</v>
      </c>
      <c r="BF189" s="106">
        <f>IF(U189="snížená",N189,0)</f>
        <v>0</v>
      </c>
      <c r="BG189" s="106">
        <f>IF(U189="zákl. přenesená",N189,0)</f>
        <v>0</v>
      </c>
      <c r="BH189" s="106">
        <f>IF(U189="sníž. přenesená",N189,0)</f>
        <v>0</v>
      </c>
      <c r="BI189" s="106">
        <f>IF(U189="nulová",N189,0)</f>
        <v>0</v>
      </c>
      <c r="BJ189" s="19" t="s">
        <v>85</v>
      </c>
      <c r="BK189" s="106">
        <f>ROUND(L189*K189,2)</f>
        <v>0</v>
      </c>
      <c r="BL189" s="19" t="s">
        <v>171</v>
      </c>
      <c r="BM189" s="19" t="s">
        <v>271</v>
      </c>
    </row>
    <row r="190" spans="2:51" s="9" customFormat="1" ht="22.5" customHeight="1">
      <c r="B190" s="167"/>
      <c r="C190" s="168"/>
      <c r="D190" s="168"/>
      <c r="E190" s="169" t="s">
        <v>23</v>
      </c>
      <c r="F190" s="270" t="s">
        <v>173</v>
      </c>
      <c r="G190" s="271"/>
      <c r="H190" s="271"/>
      <c r="I190" s="271"/>
      <c r="J190" s="168"/>
      <c r="K190" s="170" t="s">
        <v>23</v>
      </c>
      <c r="L190" s="168"/>
      <c r="M190" s="168"/>
      <c r="N190" s="168"/>
      <c r="O190" s="168"/>
      <c r="P190" s="168"/>
      <c r="Q190" s="168"/>
      <c r="R190" s="171"/>
      <c r="T190" s="172"/>
      <c r="U190" s="168"/>
      <c r="V190" s="168"/>
      <c r="W190" s="168"/>
      <c r="X190" s="168"/>
      <c r="Y190" s="168"/>
      <c r="Z190" s="168"/>
      <c r="AA190" s="173"/>
      <c r="AT190" s="174" t="s">
        <v>174</v>
      </c>
      <c r="AU190" s="174" t="s">
        <v>85</v>
      </c>
      <c r="AV190" s="9" t="s">
        <v>85</v>
      </c>
      <c r="AW190" s="9" t="s">
        <v>36</v>
      </c>
      <c r="AX190" s="9" t="s">
        <v>80</v>
      </c>
      <c r="AY190" s="174" t="s">
        <v>167</v>
      </c>
    </row>
    <row r="191" spans="2:51" s="10" customFormat="1" ht="22.5" customHeight="1">
      <c r="B191" s="175"/>
      <c r="C191" s="176"/>
      <c r="D191" s="176"/>
      <c r="E191" s="177" t="s">
        <v>23</v>
      </c>
      <c r="F191" s="272" t="s">
        <v>272</v>
      </c>
      <c r="G191" s="273"/>
      <c r="H191" s="273"/>
      <c r="I191" s="273"/>
      <c r="J191" s="176"/>
      <c r="K191" s="178">
        <v>1.76</v>
      </c>
      <c r="L191" s="176"/>
      <c r="M191" s="176"/>
      <c r="N191" s="176"/>
      <c r="O191" s="176"/>
      <c r="P191" s="176"/>
      <c r="Q191" s="176"/>
      <c r="R191" s="179"/>
      <c r="T191" s="180"/>
      <c r="U191" s="176"/>
      <c r="V191" s="176"/>
      <c r="W191" s="176"/>
      <c r="X191" s="176"/>
      <c r="Y191" s="176"/>
      <c r="Z191" s="176"/>
      <c r="AA191" s="181"/>
      <c r="AT191" s="182" t="s">
        <v>174</v>
      </c>
      <c r="AU191" s="182" t="s">
        <v>85</v>
      </c>
      <c r="AV191" s="10" t="s">
        <v>105</v>
      </c>
      <c r="AW191" s="10" t="s">
        <v>36</v>
      </c>
      <c r="AX191" s="10" t="s">
        <v>80</v>
      </c>
      <c r="AY191" s="182" t="s">
        <v>167</v>
      </c>
    </row>
    <row r="192" spans="2:51" s="9" customFormat="1" ht="22.5" customHeight="1">
      <c r="B192" s="167"/>
      <c r="C192" s="168"/>
      <c r="D192" s="168"/>
      <c r="E192" s="169" t="s">
        <v>23</v>
      </c>
      <c r="F192" s="274" t="s">
        <v>176</v>
      </c>
      <c r="G192" s="275"/>
      <c r="H192" s="275"/>
      <c r="I192" s="275"/>
      <c r="J192" s="168"/>
      <c r="K192" s="170" t="s">
        <v>23</v>
      </c>
      <c r="L192" s="168"/>
      <c r="M192" s="168"/>
      <c r="N192" s="168"/>
      <c r="O192" s="168"/>
      <c r="P192" s="168"/>
      <c r="Q192" s="168"/>
      <c r="R192" s="171"/>
      <c r="T192" s="172"/>
      <c r="U192" s="168"/>
      <c r="V192" s="168"/>
      <c r="W192" s="168"/>
      <c r="X192" s="168"/>
      <c r="Y192" s="168"/>
      <c r="Z192" s="168"/>
      <c r="AA192" s="173"/>
      <c r="AT192" s="174" t="s">
        <v>174</v>
      </c>
      <c r="AU192" s="174" t="s">
        <v>85</v>
      </c>
      <c r="AV192" s="9" t="s">
        <v>85</v>
      </c>
      <c r="AW192" s="9" t="s">
        <v>36</v>
      </c>
      <c r="AX192" s="9" t="s">
        <v>80</v>
      </c>
      <c r="AY192" s="174" t="s">
        <v>167</v>
      </c>
    </row>
    <row r="193" spans="2:51" s="10" customFormat="1" ht="22.5" customHeight="1">
      <c r="B193" s="175"/>
      <c r="C193" s="176"/>
      <c r="D193" s="176"/>
      <c r="E193" s="177" t="s">
        <v>23</v>
      </c>
      <c r="F193" s="272" t="s">
        <v>273</v>
      </c>
      <c r="G193" s="273"/>
      <c r="H193" s="273"/>
      <c r="I193" s="273"/>
      <c r="J193" s="176"/>
      <c r="K193" s="178">
        <v>2.64</v>
      </c>
      <c r="L193" s="176"/>
      <c r="M193" s="176"/>
      <c r="N193" s="176"/>
      <c r="O193" s="176"/>
      <c r="P193" s="176"/>
      <c r="Q193" s="176"/>
      <c r="R193" s="179"/>
      <c r="T193" s="180"/>
      <c r="U193" s="176"/>
      <c r="V193" s="176"/>
      <c r="W193" s="176"/>
      <c r="X193" s="176"/>
      <c r="Y193" s="176"/>
      <c r="Z193" s="176"/>
      <c r="AA193" s="181"/>
      <c r="AT193" s="182" t="s">
        <v>174</v>
      </c>
      <c r="AU193" s="182" t="s">
        <v>85</v>
      </c>
      <c r="AV193" s="10" t="s">
        <v>105</v>
      </c>
      <c r="AW193" s="10" t="s">
        <v>36</v>
      </c>
      <c r="AX193" s="10" t="s">
        <v>80</v>
      </c>
      <c r="AY193" s="182" t="s">
        <v>167</v>
      </c>
    </row>
    <row r="194" spans="2:51" s="9" customFormat="1" ht="22.5" customHeight="1">
      <c r="B194" s="167"/>
      <c r="C194" s="168"/>
      <c r="D194" s="168"/>
      <c r="E194" s="169" t="s">
        <v>23</v>
      </c>
      <c r="F194" s="274" t="s">
        <v>178</v>
      </c>
      <c r="G194" s="275"/>
      <c r="H194" s="275"/>
      <c r="I194" s="275"/>
      <c r="J194" s="168"/>
      <c r="K194" s="170" t="s">
        <v>23</v>
      </c>
      <c r="L194" s="168"/>
      <c r="M194" s="168"/>
      <c r="N194" s="168"/>
      <c r="O194" s="168"/>
      <c r="P194" s="168"/>
      <c r="Q194" s="168"/>
      <c r="R194" s="171"/>
      <c r="T194" s="172"/>
      <c r="U194" s="168"/>
      <c r="V194" s="168"/>
      <c r="W194" s="168"/>
      <c r="X194" s="168"/>
      <c r="Y194" s="168"/>
      <c r="Z194" s="168"/>
      <c r="AA194" s="173"/>
      <c r="AT194" s="174" t="s">
        <v>174</v>
      </c>
      <c r="AU194" s="174" t="s">
        <v>85</v>
      </c>
      <c r="AV194" s="9" t="s">
        <v>85</v>
      </c>
      <c r="AW194" s="9" t="s">
        <v>36</v>
      </c>
      <c r="AX194" s="9" t="s">
        <v>80</v>
      </c>
      <c r="AY194" s="174" t="s">
        <v>167</v>
      </c>
    </row>
    <row r="195" spans="2:51" s="10" customFormat="1" ht="22.5" customHeight="1">
      <c r="B195" s="175"/>
      <c r="C195" s="176"/>
      <c r="D195" s="176"/>
      <c r="E195" s="177" t="s">
        <v>23</v>
      </c>
      <c r="F195" s="272" t="s">
        <v>272</v>
      </c>
      <c r="G195" s="273"/>
      <c r="H195" s="273"/>
      <c r="I195" s="273"/>
      <c r="J195" s="176"/>
      <c r="K195" s="178">
        <v>1.76</v>
      </c>
      <c r="L195" s="176"/>
      <c r="M195" s="176"/>
      <c r="N195" s="176"/>
      <c r="O195" s="176"/>
      <c r="P195" s="176"/>
      <c r="Q195" s="176"/>
      <c r="R195" s="179"/>
      <c r="T195" s="180"/>
      <c r="U195" s="176"/>
      <c r="V195" s="176"/>
      <c r="W195" s="176"/>
      <c r="X195" s="176"/>
      <c r="Y195" s="176"/>
      <c r="Z195" s="176"/>
      <c r="AA195" s="181"/>
      <c r="AT195" s="182" t="s">
        <v>174</v>
      </c>
      <c r="AU195" s="182" t="s">
        <v>85</v>
      </c>
      <c r="AV195" s="10" t="s">
        <v>105</v>
      </c>
      <c r="AW195" s="10" t="s">
        <v>36</v>
      </c>
      <c r="AX195" s="10" t="s">
        <v>80</v>
      </c>
      <c r="AY195" s="182" t="s">
        <v>167</v>
      </c>
    </row>
    <row r="196" spans="2:51" s="10" customFormat="1" ht="22.5" customHeight="1">
      <c r="B196" s="175"/>
      <c r="C196" s="176"/>
      <c r="D196" s="176"/>
      <c r="E196" s="177" t="s">
        <v>23</v>
      </c>
      <c r="F196" s="272" t="s">
        <v>274</v>
      </c>
      <c r="G196" s="273"/>
      <c r="H196" s="273"/>
      <c r="I196" s="273"/>
      <c r="J196" s="176"/>
      <c r="K196" s="178">
        <v>1.48</v>
      </c>
      <c r="L196" s="176"/>
      <c r="M196" s="176"/>
      <c r="N196" s="176"/>
      <c r="O196" s="176"/>
      <c r="P196" s="176"/>
      <c r="Q196" s="176"/>
      <c r="R196" s="179"/>
      <c r="T196" s="180"/>
      <c r="U196" s="176"/>
      <c r="V196" s="176"/>
      <c r="W196" s="176"/>
      <c r="X196" s="176"/>
      <c r="Y196" s="176"/>
      <c r="Z196" s="176"/>
      <c r="AA196" s="181"/>
      <c r="AT196" s="182" t="s">
        <v>174</v>
      </c>
      <c r="AU196" s="182" t="s">
        <v>85</v>
      </c>
      <c r="AV196" s="10" t="s">
        <v>105</v>
      </c>
      <c r="AW196" s="10" t="s">
        <v>36</v>
      </c>
      <c r="AX196" s="10" t="s">
        <v>80</v>
      </c>
      <c r="AY196" s="182" t="s">
        <v>167</v>
      </c>
    </row>
    <row r="197" spans="2:51" s="11" customFormat="1" ht="22.5" customHeight="1">
      <c r="B197" s="183"/>
      <c r="C197" s="184"/>
      <c r="D197" s="184"/>
      <c r="E197" s="185" t="s">
        <v>117</v>
      </c>
      <c r="F197" s="276" t="s">
        <v>118</v>
      </c>
      <c r="G197" s="277"/>
      <c r="H197" s="277"/>
      <c r="I197" s="277"/>
      <c r="J197" s="184"/>
      <c r="K197" s="186">
        <v>7.64</v>
      </c>
      <c r="L197" s="184"/>
      <c r="M197" s="184"/>
      <c r="N197" s="184"/>
      <c r="O197" s="184"/>
      <c r="P197" s="184"/>
      <c r="Q197" s="184"/>
      <c r="R197" s="187"/>
      <c r="T197" s="188"/>
      <c r="U197" s="184"/>
      <c r="V197" s="184"/>
      <c r="W197" s="184"/>
      <c r="X197" s="184"/>
      <c r="Y197" s="184"/>
      <c r="Z197" s="184"/>
      <c r="AA197" s="189"/>
      <c r="AT197" s="190" t="s">
        <v>174</v>
      </c>
      <c r="AU197" s="190" t="s">
        <v>85</v>
      </c>
      <c r="AV197" s="11" t="s">
        <v>171</v>
      </c>
      <c r="AW197" s="11" t="s">
        <v>36</v>
      </c>
      <c r="AX197" s="11" t="s">
        <v>85</v>
      </c>
      <c r="AY197" s="190" t="s">
        <v>167</v>
      </c>
    </row>
    <row r="198" spans="2:65" s="1" customFormat="1" ht="31.5" customHeight="1">
      <c r="B198" s="36"/>
      <c r="C198" s="191" t="s">
        <v>275</v>
      </c>
      <c r="D198" s="191" t="s">
        <v>263</v>
      </c>
      <c r="E198" s="192" t="s">
        <v>276</v>
      </c>
      <c r="F198" s="280" t="s">
        <v>277</v>
      </c>
      <c r="G198" s="280"/>
      <c r="H198" s="280"/>
      <c r="I198" s="280"/>
      <c r="J198" s="193" t="s">
        <v>278</v>
      </c>
      <c r="K198" s="194">
        <v>195</v>
      </c>
      <c r="L198" s="281">
        <v>0</v>
      </c>
      <c r="M198" s="282"/>
      <c r="N198" s="283">
        <f>ROUND(L198*K198,2)</f>
        <v>0</v>
      </c>
      <c r="O198" s="269"/>
      <c r="P198" s="269"/>
      <c r="Q198" s="269"/>
      <c r="R198" s="38"/>
      <c r="T198" s="164" t="s">
        <v>23</v>
      </c>
      <c r="U198" s="45" t="s">
        <v>45</v>
      </c>
      <c r="V198" s="37"/>
      <c r="W198" s="165">
        <f>V198*K198</f>
        <v>0</v>
      </c>
      <c r="X198" s="165">
        <v>0.026</v>
      </c>
      <c r="Y198" s="165">
        <f>X198*K198</f>
        <v>5.069999999999999</v>
      </c>
      <c r="Z198" s="165">
        <v>0</v>
      </c>
      <c r="AA198" s="166">
        <f>Z198*K198</f>
        <v>0</v>
      </c>
      <c r="AR198" s="19" t="s">
        <v>211</v>
      </c>
      <c r="AT198" s="19" t="s">
        <v>263</v>
      </c>
      <c r="AU198" s="19" t="s">
        <v>85</v>
      </c>
      <c r="AY198" s="19" t="s">
        <v>167</v>
      </c>
      <c r="BE198" s="106">
        <f>IF(U198="základní",N198,0)</f>
        <v>0</v>
      </c>
      <c r="BF198" s="106">
        <f>IF(U198="snížená",N198,0)</f>
        <v>0</v>
      </c>
      <c r="BG198" s="106">
        <f>IF(U198="zákl. přenesená",N198,0)</f>
        <v>0</v>
      </c>
      <c r="BH198" s="106">
        <f>IF(U198="sníž. přenesená",N198,0)</f>
        <v>0</v>
      </c>
      <c r="BI198" s="106">
        <f>IF(U198="nulová",N198,0)</f>
        <v>0</v>
      </c>
      <c r="BJ198" s="19" t="s">
        <v>85</v>
      </c>
      <c r="BK198" s="106">
        <f>ROUND(L198*K198,2)</f>
        <v>0</v>
      </c>
      <c r="BL198" s="19" t="s">
        <v>171</v>
      </c>
      <c r="BM198" s="19" t="s">
        <v>279</v>
      </c>
    </row>
    <row r="199" spans="2:51" s="9" customFormat="1" ht="22.5" customHeight="1">
      <c r="B199" s="167"/>
      <c r="C199" s="168"/>
      <c r="D199" s="168"/>
      <c r="E199" s="169" t="s">
        <v>23</v>
      </c>
      <c r="F199" s="270" t="s">
        <v>173</v>
      </c>
      <c r="G199" s="271"/>
      <c r="H199" s="271"/>
      <c r="I199" s="271"/>
      <c r="J199" s="168"/>
      <c r="K199" s="170" t="s">
        <v>23</v>
      </c>
      <c r="L199" s="168"/>
      <c r="M199" s="168"/>
      <c r="N199" s="168"/>
      <c r="O199" s="168"/>
      <c r="P199" s="168"/>
      <c r="Q199" s="168"/>
      <c r="R199" s="171"/>
      <c r="T199" s="172"/>
      <c r="U199" s="168"/>
      <c r="V199" s="168"/>
      <c r="W199" s="168"/>
      <c r="X199" s="168"/>
      <c r="Y199" s="168"/>
      <c r="Z199" s="168"/>
      <c r="AA199" s="173"/>
      <c r="AT199" s="174" t="s">
        <v>174</v>
      </c>
      <c r="AU199" s="174" t="s">
        <v>85</v>
      </c>
      <c r="AV199" s="9" t="s">
        <v>85</v>
      </c>
      <c r="AW199" s="9" t="s">
        <v>36</v>
      </c>
      <c r="AX199" s="9" t="s">
        <v>80</v>
      </c>
      <c r="AY199" s="174" t="s">
        <v>167</v>
      </c>
    </row>
    <row r="200" spans="2:51" s="10" customFormat="1" ht="22.5" customHeight="1">
      <c r="B200" s="175"/>
      <c r="C200" s="176"/>
      <c r="D200" s="176"/>
      <c r="E200" s="177" t="s">
        <v>23</v>
      </c>
      <c r="F200" s="272" t="s">
        <v>280</v>
      </c>
      <c r="G200" s="273"/>
      <c r="H200" s="273"/>
      <c r="I200" s="273"/>
      <c r="J200" s="176"/>
      <c r="K200" s="178">
        <v>23.9</v>
      </c>
      <c r="L200" s="176"/>
      <c r="M200" s="176"/>
      <c r="N200" s="176"/>
      <c r="O200" s="176"/>
      <c r="P200" s="176"/>
      <c r="Q200" s="176"/>
      <c r="R200" s="179"/>
      <c r="T200" s="180"/>
      <c r="U200" s="176"/>
      <c r="V200" s="176"/>
      <c r="W200" s="176"/>
      <c r="X200" s="176"/>
      <c r="Y200" s="176"/>
      <c r="Z200" s="176"/>
      <c r="AA200" s="181"/>
      <c r="AT200" s="182" t="s">
        <v>174</v>
      </c>
      <c r="AU200" s="182" t="s">
        <v>85</v>
      </c>
      <c r="AV200" s="10" t="s">
        <v>105</v>
      </c>
      <c r="AW200" s="10" t="s">
        <v>36</v>
      </c>
      <c r="AX200" s="10" t="s">
        <v>80</v>
      </c>
      <c r="AY200" s="182" t="s">
        <v>167</v>
      </c>
    </row>
    <row r="201" spans="2:51" s="9" customFormat="1" ht="22.5" customHeight="1">
      <c r="B201" s="167"/>
      <c r="C201" s="168"/>
      <c r="D201" s="168"/>
      <c r="E201" s="169" t="s">
        <v>23</v>
      </c>
      <c r="F201" s="274" t="s">
        <v>176</v>
      </c>
      <c r="G201" s="275"/>
      <c r="H201" s="275"/>
      <c r="I201" s="275"/>
      <c r="J201" s="168"/>
      <c r="K201" s="170" t="s">
        <v>23</v>
      </c>
      <c r="L201" s="168"/>
      <c r="M201" s="168"/>
      <c r="N201" s="168"/>
      <c r="O201" s="168"/>
      <c r="P201" s="168"/>
      <c r="Q201" s="168"/>
      <c r="R201" s="171"/>
      <c r="T201" s="172"/>
      <c r="U201" s="168"/>
      <c r="V201" s="168"/>
      <c r="W201" s="168"/>
      <c r="X201" s="168"/>
      <c r="Y201" s="168"/>
      <c r="Z201" s="168"/>
      <c r="AA201" s="173"/>
      <c r="AT201" s="174" t="s">
        <v>174</v>
      </c>
      <c r="AU201" s="174" t="s">
        <v>85</v>
      </c>
      <c r="AV201" s="9" t="s">
        <v>85</v>
      </c>
      <c r="AW201" s="9" t="s">
        <v>36</v>
      </c>
      <c r="AX201" s="9" t="s">
        <v>80</v>
      </c>
      <c r="AY201" s="174" t="s">
        <v>167</v>
      </c>
    </row>
    <row r="202" spans="2:51" s="10" customFormat="1" ht="22.5" customHeight="1">
      <c r="B202" s="175"/>
      <c r="C202" s="176"/>
      <c r="D202" s="176"/>
      <c r="E202" s="177" t="s">
        <v>23</v>
      </c>
      <c r="F202" s="272" t="s">
        <v>281</v>
      </c>
      <c r="G202" s="273"/>
      <c r="H202" s="273"/>
      <c r="I202" s="273"/>
      <c r="J202" s="176"/>
      <c r="K202" s="178">
        <v>129.36</v>
      </c>
      <c r="L202" s="176"/>
      <c r="M202" s="176"/>
      <c r="N202" s="176"/>
      <c r="O202" s="176"/>
      <c r="P202" s="176"/>
      <c r="Q202" s="176"/>
      <c r="R202" s="179"/>
      <c r="T202" s="180"/>
      <c r="U202" s="176"/>
      <c r="V202" s="176"/>
      <c r="W202" s="176"/>
      <c r="X202" s="176"/>
      <c r="Y202" s="176"/>
      <c r="Z202" s="176"/>
      <c r="AA202" s="181"/>
      <c r="AT202" s="182" t="s">
        <v>174</v>
      </c>
      <c r="AU202" s="182" t="s">
        <v>85</v>
      </c>
      <c r="AV202" s="10" t="s">
        <v>105</v>
      </c>
      <c r="AW202" s="10" t="s">
        <v>36</v>
      </c>
      <c r="AX202" s="10" t="s">
        <v>80</v>
      </c>
      <c r="AY202" s="182" t="s">
        <v>167</v>
      </c>
    </row>
    <row r="203" spans="2:51" s="9" customFormat="1" ht="22.5" customHeight="1">
      <c r="B203" s="167"/>
      <c r="C203" s="168"/>
      <c r="D203" s="168"/>
      <c r="E203" s="169" t="s">
        <v>23</v>
      </c>
      <c r="F203" s="274" t="s">
        <v>178</v>
      </c>
      <c r="G203" s="275"/>
      <c r="H203" s="275"/>
      <c r="I203" s="275"/>
      <c r="J203" s="168"/>
      <c r="K203" s="170" t="s">
        <v>23</v>
      </c>
      <c r="L203" s="168"/>
      <c r="M203" s="168"/>
      <c r="N203" s="168"/>
      <c r="O203" s="168"/>
      <c r="P203" s="168"/>
      <c r="Q203" s="168"/>
      <c r="R203" s="171"/>
      <c r="T203" s="172"/>
      <c r="U203" s="168"/>
      <c r="V203" s="168"/>
      <c r="W203" s="168"/>
      <c r="X203" s="168"/>
      <c r="Y203" s="168"/>
      <c r="Z203" s="168"/>
      <c r="AA203" s="173"/>
      <c r="AT203" s="174" t="s">
        <v>174</v>
      </c>
      <c r="AU203" s="174" t="s">
        <v>85</v>
      </c>
      <c r="AV203" s="9" t="s">
        <v>85</v>
      </c>
      <c r="AW203" s="9" t="s">
        <v>36</v>
      </c>
      <c r="AX203" s="9" t="s">
        <v>80</v>
      </c>
      <c r="AY203" s="174" t="s">
        <v>167</v>
      </c>
    </row>
    <row r="204" spans="2:51" s="10" customFormat="1" ht="22.5" customHeight="1">
      <c r="B204" s="175"/>
      <c r="C204" s="176"/>
      <c r="D204" s="176"/>
      <c r="E204" s="177" t="s">
        <v>23</v>
      </c>
      <c r="F204" s="272" t="s">
        <v>282</v>
      </c>
      <c r="G204" s="273"/>
      <c r="H204" s="273"/>
      <c r="I204" s="273"/>
      <c r="J204" s="176"/>
      <c r="K204" s="178">
        <v>40.22</v>
      </c>
      <c r="L204" s="176"/>
      <c r="M204" s="176"/>
      <c r="N204" s="176"/>
      <c r="O204" s="176"/>
      <c r="P204" s="176"/>
      <c r="Q204" s="176"/>
      <c r="R204" s="179"/>
      <c r="T204" s="180"/>
      <c r="U204" s="176"/>
      <c r="V204" s="176"/>
      <c r="W204" s="176"/>
      <c r="X204" s="176"/>
      <c r="Y204" s="176"/>
      <c r="Z204" s="176"/>
      <c r="AA204" s="181"/>
      <c r="AT204" s="182" t="s">
        <v>174</v>
      </c>
      <c r="AU204" s="182" t="s">
        <v>85</v>
      </c>
      <c r="AV204" s="10" t="s">
        <v>105</v>
      </c>
      <c r="AW204" s="10" t="s">
        <v>36</v>
      </c>
      <c r="AX204" s="10" t="s">
        <v>80</v>
      </c>
      <c r="AY204" s="182" t="s">
        <v>167</v>
      </c>
    </row>
    <row r="205" spans="2:51" s="11" customFormat="1" ht="22.5" customHeight="1">
      <c r="B205" s="183"/>
      <c r="C205" s="184"/>
      <c r="D205" s="184"/>
      <c r="E205" s="185" t="s">
        <v>23</v>
      </c>
      <c r="F205" s="276" t="s">
        <v>196</v>
      </c>
      <c r="G205" s="277"/>
      <c r="H205" s="277"/>
      <c r="I205" s="277"/>
      <c r="J205" s="184"/>
      <c r="K205" s="186">
        <v>193.48</v>
      </c>
      <c r="L205" s="184"/>
      <c r="M205" s="184"/>
      <c r="N205" s="184"/>
      <c r="O205" s="184"/>
      <c r="P205" s="184"/>
      <c r="Q205" s="184"/>
      <c r="R205" s="187"/>
      <c r="T205" s="188"/>
      <c r="U205" s="184"/>
      <c r="V205" s="184"/>
      <c r="W205" s="184"/>
      <c r="X205" s="184"/>
      <c r="Y205" s="184"/>
      <c r="Z205" s="184"/>
      <c r="AA205" s="189"/>
      <c r="AT205" s="190" t="s">
        <v>174</v>
      </c>
      <c r="AU205" s="190" t="s">
        <v>85</v>
      </c>
      <c r="AV205" s="11" t="s">
        <v>171</v>
      </c>
      <c r="AW205" s="11" t="s">
        <v>36</v>
      </c>
      <c r="AX205" s="11" t="s">
        <v>80</v>
      </c>
      <c r="AY205" s="190" t="s">
        <v>167</v>
      </c>
    </row>
    <row r="206" spans="2:51" s="9" customFormat="1" ht="22.5" customHeight="1">
      <c r="B206" s="167"/>
      <c r="C206" s="168"/>
      <c r="D206" s="168"/>
      <c r="E206" s="169" t="s">
        <v>23</v>
      </c>
      <c r="F206" s="274" t="s">
        <v>283</v>
      </c>
      <c r="G206" s="275"/>
      <c r="H206" s="275"/>
      <c r="I206" s="275"/>
      <c r="J206" s="168"/>
      <c r="K206" s="170" t="s">
        <v>23</v>
      </c>
      <c r="L206" s="168"/>
      <c r="M206" s="168"/>
      <c r="N206" s="168"/>
      <c r="O206" s="168"/>
      <c r="P206" s="168"/>
      <c r="Q206" s="168"/>
      <c r="R206" s="171"/>
      <c r="T206" s="172"/>
      <c r="U206" s="168"/>
      <c r="V206" s="168"/>
      <c r="W206" s="168"/>
      <c r="X206" s="168"/>
      <c r="Y206" s="168"/>
      <c r="Z206" s="168"/>
      <c r="AA206" s="173"/>
      <c r="AT206" s="174" t="s">
        <v>174</v>
      </c>
      <c r="AU206" s="174" t="s">
        <v>85</v>
      </c>
      <c r="AV206" s="9" t="s">
        <v>85</v>
      </c>
      <c r="AW206" s="9" t="s">
        <v>36</v>
      </c>
      <c r="AX206" s="9" t="s">
        <v>80</v>
      </c>
      <c r="AY206" s="174" t="s">
        <v>167</v>
      </c>
    </row>
    <row r="207" spans="2:51" s="10" customFormat="1" ht="22.5" customHeight="1">
      <c r="B207" s="175"/>
      <c r="C207" s="176"/>
      <c r="D207" s="176"/>
      <c r="E207" s="177" t="s">
        <v>23</v>
      </c>
      <c r="F207" s="272" t="s">
        <v>284</v>
      </c>
      <c r="G207" s="273"/>
      <c r="H207" s="273"/>
      <c r="I207" s="273"/>
      <c r="J207" s="176"/>
      <c r="K207" s="178">
        <v>195</v>
      </c>
      <c r="L207" s="176"/>
      <c r="M207" s="176"/>
      <c r="N207" s="176"/>
      <c r="O207" s="176"/>
      <c r="P207" s="176"/>
      <c r="Q207" s="176"/>
      <c r="R207" s="179"/>
      <c r="T207" s="180"/>
      <c r="U207" s="176"/>
      <c r="V207" s="176"/>
      <c r="W207" s="176"/>
      <c r="X207" s="176"/>
      <c r="Y207" s="176"/>
      <c r="Z207" s="176"/>
      <c r="AA207" s="181"/>
      <c r="AT207" s="182" t="s">
        <v>174</v>
      </c>
      <c r="AU207" s="182" t="s">
        <v>85</v>
      </c>
      <c r="AV207" s="10" t="s">
        <v>105</v>
      </c>
      <c r="AW207" s="10" t="s">
        <v>36</v>
      </c>
      <c r="AX207" s="10" t="s">
        <v>85</v>
      </c>
      <c r="AY207" s="182" t="s">
        <v>167</v>
      </c>
    </row>
    <row r="208" spans="2:51" s="9" customFormat="1" ht="22.5" customHeight="1">
      <c r="B208" s="167"/>
      <c r="C208" s="168"/>
      <c r="D208" s="168"/>
      <c r="E208" s="169" t="s">
        <v>23</v>
      </c>
      <c r="F208" s="274" t="s">
        <v>285</v>
      </c>
      <c r="G208" s="275"/>
      <c r="H208" s="275"/>
      <c r="I208" s="275"/>
      <c r="J208" s="168"/>
      <c r="K208" s="170" t="s">
        <v>23</v>
      </c>
      <c r="L208" s="168"/>
      <c r="M208" s="168"/>
      <c r="N208" s="168"/>
      <c r="O208" s="168"/>
      <c r="P208" s="168"/>
      <c r="Q208" s="168"/>
      <c r="R208" s="171"/>
      <c r="T208" s="172"/>
      <c r="U208" s="168"/>
      <c r="V208" s="168"/>
      <c r="W208" s="168"/>
      <c r="X208" s="168"/>
      <c r="Y208" s="168"/>
      <c r="Z208" s="168"/>
      <c r="AA208" s="173"/>
      <c r="AT208" s="174" t="s">
        <v>174</v>
      </c>
      <c r="AU208" s="174" t="s">
        <v>85</v>
      </c>
      <c r="AV208" s="9" t="s">
        <v>85</v>
      </c>
      <c r="AW208" s="9" t="s">
        <v>36</v>
      </c>
      <c r="AX208" s="9" t="s">
        <v>80</v>
      </c>
      <c r="AY208" s="174" t="s">
        <v>167</v>
      </c>
    </row>
    <row r="209" spans="2:51" s="10" customFormat="1" ht="22.5" customHeight="1">
      <c r="B209" s="175"/>
      <c r="C209" s="176"/>
      <c r="D209" s="176"/>
      <c r="E209" s="177" t="s">
        <v>120</v>
      </c>
      <c r="F209" s="272" t="s">
        <v>286</v>
      </c>
      <c r="G209" s="273"/>
      <c r="H209" s="273"/>
      <c r="I209" s="273"/>
      <c r="J209" s="176"/>
      <c r="K209" s="178">
        <v>39</v>
      </c>
      <c r="L209" s="176"/>
      <c r="M209" s="176"/>
      <c r="N209" s="176"/>
      <c r="O209" s="176"/>
      <c r="P209" s="176"/>
      <c r="Q209" s="176"/>
      <c r="R209" s="179"/>
      <c r="T209" s="180"/>
      <c r="U209" s="176"/>
      <c r="V209" s="176"/>
      <c r="W209" s="176"/>
      <c r="X209" s="176"/>
      <c r="Y209" s="176"/>
      <c r="Z209" s="176"/>
      <c r="AA209" s="181"/>
      <c r="AT209" s="182" t="s">
        <v>174</v>
      </c>
      <c r="AU209" s="182" t="s">
        <v>85</v>
      </c>
      <c r="AV209" s="10" t="s">
        <v>105</v>
      </c>
      <c r="AW209" s="10" t="s">
        <v>36</v>
      </c>
      <c r="AX209" s="10" t="s">
        <v>80</v>
      </c>
      <c r="AY209" s="182" t="s">
        <v>167</v>
      </c>
    </row>
    <row r="210" spans="2:65" s="1" customFormat="1" ht="31.5" customHeight="1">
      <c r="B210" s="36"/>
      <c r="C210" s="160" t="s">
        <v>287</v>
      </c>
      <c r="D210" s="160" t="s">
        <v>168</v>
      </c>
      <c r="E210" s="161" t="s">
        <v>288</v>
      </c>
      <c r="F210" s="266" t="s">
        <v>289</v>
      </c>
      <c r="G210" s="266"/>
      <c r="H210" s="266"/>
      <c r="I210" s="266"/>
      <c r="J210" s="162" t="s">
        <v>103</v>
      </c>
      <c r="K210" s="163">
        <v>664.2</v>
      </c>
      <c r="L210" s="267">
        <v>0</v>
      </c>
      <c r="M210" s="268"/>
      <c r="N210" s="269">
        <f>ROUND(L210*K210,2)</f>
        <v>0</v>
      </c>
      <c r="O210" s="269"/>
      <c r="P210" s="269"/>
      <c r="Q210" s="269"/>
      <c r="R210" s="38"/>
      <c r="T210" s="164" t="s">
        <v>23</v>
      </c>
      <c r="U210" s="45" t="s">
        <v>45</v>
      </c>
      <c r="V210" s="37"/>
      <c r="W210" s="165">
        <f>V210*K210</f>
        <v>0</v>
      </c>
      <c r="X210" s="165">
        <v>0.08565</v>
      </c>
      <c r="Y210" s="165">
        <f>X210*K210</f>
        <v>56.88873000000001</v>
      </c>
      <c r="Z210" s="165">
        <v>0</v>
      </c>
      <c r="AA210" s="166">
        <f>Z210*K210</f>
        <v>0</v>
      </c>
      <c r="AR210" s="19" t="s">
        <v>171</v>
      </c>
      <c r="AT210" s="19" t="s">
        <v>168</v>
      </c>
      <c r="AU210" s="19" t="s">
        <v>85</v>
      </c>
      <c r="AY210" s="19" t="s">
        <v>167</v>
      </c>
      <c r="BE210" s="106">
        <f>IF(U210="základní",N210,0)</f>
        <v>0</v>
      </c>
      <c r="BF210" s="106">
        <f>IF(U210="snížená",N210,0)</f>
        <v>0</v>
      </c>
      <c r="BG210" s="106">
        <f>IF(U210="zákl. přenesená",N210,0)</f>
        <v>0</v>
      </c>
      <c r="BH210" s="106">
        <f>IF(U210="sníž. přenesená",N210,0)</f>
        <v>0</v>
      </c>
      <c r="BI210" s="106">
        <f>IF(U210="nulová",N210,0)</f>
        <v>0</v>
      </c>
      <c r="BJ210" s="19" t="s">
        <v>85</v>
      </c>
      <c r="BK210" s="106">
        <f>ROUND(L210*K210,2)</f>
        <v>0</v>
      </c>
      <c r="BL210" s="19" t="s">
        <v>171</v>
      </c>
      <c r="BM210" s="19" t="s">
        <v>290</v>
      </c>
    </row>
    <row r="211" spans="2:51" s="10" customFormat="1" ht="22.5" customHeight="1">
      <c r="B211" s="175"/>
      <c r="C211" s="176"/>
      <c r="D211" s="176"/>
      <c r="E211" s="177" t="s">
        <v>23</v>
      </c>
      <c r="F211" s="278" t="s">
        <v>111</v>
      </c>
      <c r="G211" s="279"/>
      <c r="H211" s="279"/>
      <c r="I211" s="279"/>
      <c r="J211" s="176"/>
      <c r="K211" s="178">
        <v>664.2</v>
      </c>
      <c r="L211" s="176"/>
      <c r="M211" s="176"/>
      <c r="N211" s="176"/>
      <c r="O211" s="176"/>
      <c r="P211" s="176"/>
      <c r="Q211" s="176"/>
      <c r="R211" s="179"/>
      <c r="T211" s="180"/>
      <c r="U211" s="176"/>
      <c r="V211" s="176"/>
      <c r="W211" s="176"/>
      <c r="X211" s="176"/>
      <c r="Y211" s="176"/>
      <c r="Z211" s="176"/>
      <c r="AA211" s="181"/>
      <c r="AT211" s="182" t="s">
        <v>174</v>
      </c>
      <c r="AU211" s="182" t="s">
        <v>85</v>
      </c>
      <c r="AV211" s="10" t="s">
        <v>105</v>
      </c>
      <c r="AW211" s="10" t="s">
        <v>36</v>
      </c>
      <c r="AX211" s="10" t="s">
        <v>85</v>
      </c>
      <c r="AY211" s="182" t="s">
        <v>167</v>
      </c>
    </row>
    <row r="212" spans="2:65" s="1" customFormat="1" ht="22.5" customHeight="1">
      <c r="B212" s="36"/>
      <c r="C212" s="191" t="s">
        <v>10</v>
      </c>
      <c r="D212" s="191" t="s">
        <v>263</v>
      </c>
      <c r="E212" s="192" t="s">
        <v>291</v>
      </c>
      <c r="F212" s="280" t="s">
        <v>292</v>
      </c>
      <c r="G212" s="280"/>
      <c r="H212" s="280"/>
      <c r="I212" s="280"/>
      <c r="J212" s="193" t="s">
        <v>103</v>
      </c>
      <c r="K212" s="194">
        <v>537.56</v>
      </c>
      <c r="L212" s="281">
        <v>0</v>
      </c>
      <c r="M212" s="282"/>
      <c r="N212" s="283">
        <f>ROUND(L212*K212,2)</f>
        <v>0</v>
      </c>
      <c r="O212" s="269"/>
      <c r="P212" s="269"/>
      <c r="Q212" s="269"/>
      <c r="R212" s="38"/>
      <c r="T212" s="164" t="s">
        <v>23</v>
      </c>
      <c r="U212" s="45" t="s">
        <v>45</v>
      </c>
      <c r="V212" s="37"/>
      <c r="W212" s="165">
        <f>V212*K212</f>
        <v>0</v>
      </c>
      <c r="X212" s="165">
        <v>0.176</v>
      </c>
      <c r="Y212" s="165">
        <f>X212*K212</f>
        <v>94.61055999999998</v>
      </c>
      <c r="Z212" s="165">
        <v>0</v>
      </c>
      <c r="AA212" s="166">
        <f>Z212*K212</f>
        <v>0</v>
      </c>
      <c r="AR212" s="19" t="s">
        <v>211</v>
      </c>
      <c r="AT212" s="19" t="s">
        <v>263</v>
      </c>
      <c r="AU212" s="19" t="s">
        <v>85</v>
      </c>
      <c r="AY212" s="19" t="s">
        <v>167</v>
      </c>
      <c r="BE212" s="106">
        <f>IF(U212="základní",N212,0)</f>
        <v>0</v>
      </c>
      <c r="BF212" s="106">
        <f>IF(U212="snížená",N212,0)</f>
        <v>0</v>
      </c>
      <c r="BG212" s="106">
        <f>IF(U212="zákl. přenesená",N212,0)</f>
        <v>0</v>
      </c>
      <c r="BH212" s="106">
        <f>IF(U212="sníž. přenesená",N212,0)</f>
        <v>0</v>
      </c>
      <c r="BI212" s="106">
        <f>IF(U212="nulová",N212,0)</f>
        <v>0</v>
      </c>
      <c r="BJ212" s="19" t="s">
        <v>85</v>
      </c>
      <c r="BK212" s="106">
        <f>ROUND(L212*K212,2)</f>
        <v>0</v>
      </c>
      <c r="BL212" s="19" t="s">
        <v>171</v>
      </c>
      <c r="BM212" s="19" t="s">
        <v>293</v>
      </c>
    </row>
    <row r="213" spans="2:51" s="10" customFormat="1" ht="22.5" customHeight="1">
      <c r="B213" s="175"/>
      <c r="C213" s="176"/>
      <c r="D213" s="176"/>
      <c r="E213" s="177" t="s">
        <v>23</v>
      </c>
      <c r="F213" s="278" t="s">
        <v>294</v>
      </c>
      <c r="G213" s="279"/>
      <c r="H213" s="279"/>
      <c r="I213" s="279"/>
      <c r="J213" s="176"/>
      <c r="K213" s="178">
        <v>537.56</v>
      </c>
      <c r="L213" s="176"/>
      <c r="M213" s="176"/>
      <c r="N213" s="176"/>
      <c r="O213" s="176"/>
      <c r="P213" s="176"/>
      <c r="Q213" s="176"/>
      <c r="R213" s="179"/>
      <c r="T213" s="180"/>
      <c r="U213" s="176"/>
      <c r="V213" s="176"/>
      <c r="W213" s="176"/>
      <c r="X213" s="176"/>
      <c r="Y213" s="176"/>
      <c r="Z213" s="176"/>
      <c r="AA213" s="181"/>
      <c r="AT213" s="182" t="s">
        <v>174</v>
      </c>
      <c r="AU213" s="182" t="s">
        <v>85</v>
      </c>
      <c r="AV213" s="10" t="s">
        <v>105</v>
      </c>
      <c r="AW213" s="10" t="s">
        <v>36</v>
      </c>
      <c r="AX213" s="10" t="s">
        <v>80</v>
      </c>
      <c r="AY213" s="182" t="s">
        <v>167</v>
      </c>
    </row>
    <row r="214" spans="2:51" s="11" customFormat="1" ht="22.5" customHeight="1">
      <c r="B214" s="183"/>
      <c r="C214" s="184"/>
      <c r="D214" s="184"/>
      <c r="E214" s="185" t="s">
        <v>123</v>
      </c>
      <c r="F214" s="276" t="s">
        <v>124</v>
      </c>
      <c r="G214" s="277"/>
      <c r="H214" s="277"/>
      <c r="I214" s="277"/>
      <c r="J214" s="184"/>
      <c r="K214" s="186">
        <v>537.56</v>
      </c>
      <c r="L214" s="184"/>
      <c r="M214" s="184"/>
      <c r="N214" s="184"/>
      <c r="O214" s="184"/>
      <c r="P214" s="184"/>
      <c r="Q214" s="184"/>
      <c r="R214" s="187"/>
      <c r="T214" s="188"/>
      <c r="U214" s="184"/>
      <c r="V214" s="184"/>
      <c r="W214" s="184"/>
      <c r="X214" s="184"/>
      <c r="Y214" s="184"/>
      <c r="Z214" s="184"/>
      <c r="AA214" s="189"/>
      <c r="AT214" s="190" t="s">
        <v>174</v>
      </c>
      <c r="AU214" s="190" t="s">
        <v>85</v>
      </c>
      <c r="AV214" s="11" t="s">
        <v>171</v>
      </c>
      <c r="AW214" s="11" t="s">
        <v>36</v>
      </c>
      <c r="AX214" s="11" t="s">
        <v>85</v>
      </c>
      <c r="AY214" s="190" t="s">
        <v>167</v>
      </c>
    </row>
    <row r="215" spans="2:65" s="1" customFormat="1" ht="22.5" customHeight="1">
      <c r="B215" s="36"/>
      <c r="C215" s="191" t="s">
        <v>295</v>
      </c>
      <c r="D215" s="191" t="s">
        <v>263</v>
      </c>
      <c r="E215" s="192" t="s">
        <v>296</v>
      </c>
      <c r="F215" s="280" t="s">
        <v>297</v>
      </c>
      <c r="G215" s="280"/>
      <c r="H215" s="280"/>
      <c r="I215" s="280"/>
      <c r="J215" s="193" t="s">
        <v>103</v>
      </c>
      <c r="K215" s="194">
        <v>126.64</v>
      </c>
      <c r="L215" s="281">
        <v>0</v>
      </c>
      <c r="M215" s="282"/>
      <c r="N215" s="283">
        <f>ROUND(L215*K215,2)</f>
        <v>0</v>
      </c>
      <c r="O215" s="269"/>
      <c r="P215" s="269"/>
      <c r="Q215" s="269"/>
      <c r="R215" s="38"/>
      <c r="T215" s="164" t="s">
        <v>23</v>
      </c>
      <c r="U215" s="45" t="s">
        <v>45</v>
      </c>
      <c r="V215" s="37"/>
      <c r="W215" s="165">
        <f>V215*K215</f>
        <v>0</v>
      </c>
      <c r="X215" s="165">
        <v>0.176</v>
      </c>
      <c r="Y215" s="165">
        <f>X215*K215</f>
        <v>22.288639999999997</v>
      </c>
      <c r="Z215" s="165">
        <v>0</v>
      </c>
      <c r="AA215" s="166">
        <f>Z215*K215</f>
        <v>0</v>
      </c>
      <c r="AR215" s="19" t="s">
        <v>211</v>
      </c>
      <c r="AT215" s="19" t="s">
        <v>263</v>
      </c>
      <c r="AU215" s="19" t="s">
        <v>85</v>
      </c>
      <c r="AY215" s="19" t="s">
        <v>167</v>
      </c>
      <c r="BE215" s="106">
        <f>IF(U215="základní",N215,0)</f>
        <v>0</v>
      </c>
      <c r="BF215" s="106">
        <f>IF(U215="snížená",N215,0)</f>
        <v>0</v>
      </c>
      <c r="BG215" s="106">
        <f>IF(U215="zákl. přenesená",N215,0)</f>
        <v>0</v>
      </c>
      <c r="BH215" s="106">
        <f>IF(U215="sníž. přenesená",N215,0)</f>
        <v>0</v>
      </c>
      <c r="BI215" s="106">
        <f>IF(U215="nulová",N215,0)</f>
        <v>0</v>
      </c>
      <c r="BJ215" s="19" t="s">
        <v>85</v>
      </c>
      <c r="BK215" s="106">
        <f>ROUND(L215*K215,2)</f>
        <v>0</v>
      </c>
      <c r="BL215" s="19" t="s">
        <v>171</v>
      </c>
      <c r="BM215" s="19" t="s">
        <v>298</v>
      </c>
    </row>
    <row r="216" spans="2:51" s="9" customFormat="1" ht="22.5" customHeight="1">
      <c r="B216" s="167"/>
      <c r="C216" s="168"/>
      <c r="D216" s="168"/>
      <c r="E216" s="169" t="s">
        <v>23</v>
      </c>
      <c r="F216" s="270" t="s">
        <v>173</v>
      </c>
      <c r="G216" s="271"/>
      <c r="H216" s="271"/>
      <c r="I216" s="271"/>
      <c r="J216" s="168"/>
      <c r="K216" s="170" t="s">
        <v>23</v>
      </c>
      <c r="L216" s="168"/>
      <c r="M216" s="168"/>
      <c r="N216" s="168"/>
      <c r="O216" s="168"/>
      <c r="P216" s="168"/>
      <c r="Q216" s="168"/>
      <c r="R216" s="171"/>
      <c r="T216" s="172"/>
      <c r="U216" s="168"/>
      <c r="V216" s="168"/>
      <c r="W216" s="168"/>
      <c r="X216" s="168"/>
      <c r="Y216" s="168"/>
      <c r="Z216" s="168"/>
      <c r="AA216" s="173"/>
      <c r="AT216" s="174" t="s">
        <v>174</v>
      </c>
      <c r="AU216" s="174" t="s">
        <v>85</v>
      </c>
      <c r="AV216" s="9" t="s">
        <v>85</v>
      </c>
      <c r="AW216" s="9" t="s">
        <v>36</v>
      </c>
      <c r="AX216" s="9" t="s">
        <v>80</v>
      </c>
      <c r="AY216" s="174" t="s">
        <v>167</v>
      </c>
    </row>
    <row r="217" spans="2:51" s="10" customFormat="1" ht="22.5" customHeight="1">
      <c r="B217" s="175"/>
      <c r="C217" s="176"/>
      <c r="D217" s="176"/>
      <c r="E217" s="177" t="s">
        <v>23</v>
      </c>
      <c r="F217" s="272" t="s">
        <v>299</v>
      </c>
      <c r="G217" s="273"/>
      <c r="H217" s="273"/>
      <c r="I217" s="273"/>
      <c r="J217" s="176"/>
      <c r="K217" s="178">
        <v>2</v>
      </c>
      <c r="L217" s="176"/>
      <c r="M217" s="176"/>
      <c r="N217" s="176"/>
      <c r="O217" s="176"/>
      <c r="P217" s="176"/>
      <c r="Q217" s="176"/>
      <c r="R217" s="179"/>
      <c r="T217" s="180"/>
      <c r="U217" s="176"/>
      <c r="V217" s="176"/>
      <c r="W217" s="176"/>
      <c r="X217" s="176"/>
      <c r="Y217" s="176"/>
      <c r="Z217" s="176"/>
      <c r="AA217" s="181"/>
      <c r="AT217" s="182" t="s">
        <v>174</v>
      </c>
      <c r="AU217" s="182" t="s">
        <v>85</v>
      </c>
      <c r="AV217" s="10" t="s">
        <v>105</v>
      </c>
      <c r="AW217" s="10" t="s">
        <v>36</v>
      </c>
      <c r="AX217" s="10" t="s">
        <v>80</v>
      </c>
      <c r="AY217" s="182" t="s">
        <v>167</v>
      </c>
    </row>
    <row r="218" spans="2:51" s="10" customFormat="1" ht="22.5" customHeight="1">
      <c r="B218" s="175"/>
      <c r="C218" s="176"/>
      <c r="D218" s="176"/>
      <c r="E218" s="177" t="s">
        <v>23</v>
      </c>
      <c r="F218" s="272" t="s">
        <v>300</v>
      </c>
      <c r="G218" s="273"/>
      <c r="H218" s="273"/>
      <c r="I218" s="273"/>
      <c r="J218" s="176"/>
      <c r="K218" s="178">
        <v>1.4</v>
      </c>
      <c r="L218" s="176"/>
      <c r="M218" s="176"/>
      <c r="N218" s="176"/>
      <c r="O218" s="176"/>
      <c r="P218" s="176"/>
      <c r="Q218" s="176"/>
      <c r="R218" s="179"/>
      <c r="T218" s="180"/>
      <c r="U218" s="176"/>
      <c r="V218" s="176"/>
      <c r="W218" s="176"/>
      <c r="X218" s="176"/>
      <c r="Y218" s="176"/>
      <c r="Z218" s="176"/>
      <c r="AA218" s="181"/>
      <c r="AT218" s="182" t="s">
        <v>174</v>
      </c>
      <c r="AU218" s="182" t="s">
        <v>85</v>
      </c>
      <c r="AV218" s="10" t="s">
        <v>105</v>
      </c>
      <c r="AW218" s="10" t="s">
        <v>36</v>
      </c>
      <c r="AX218" s="10" t="s">
        <v>80</v>
      </c>
      <c r="AY218" s="182" t="s">
        <v>167</v>
      </c>
    </row>
    <row r="219" spans="2:51" s="10" customFormat="1" ht="22.5" customHeight="1">
      <c r="B219" s="175"/>
      <c r="C219" s="176"/>
      <c r="D219" s="176"/>
      <c r="E219" s="177" t="s">
        <v>23</v>
      </c>
      <c r="F219" s="272" t="s">
        <v>301</v>
      </c>
      <c r="G219" s="273"/>
      <c r="H219" s="273"/>
      <c r="I219" s="273"/>
      <c r="J219" s="176"/>
      <c r="K219" s="178">
        <v>2.8</v>
      </c>
      <c r="L219" s="176"/>
      <c r="M219" s="176"/>
      <c r="N219" s="176"/>
      <c r="O219" s="176"/>
      <c r="P219" s="176"/>
      <c r="Q219" s="176"/>
      <c r="R219" s="179"/>
      <c r="T219" s="180"/>
      <c r="U219" s="176"/>
      <c r="V219" s="176"/>
      <c r="W219" s="176"/>
      <c r="X219" s="176"/>
      <c r="Y219" s="176"/>
      <c r="Z219" s="176"/>
      <c r="AA219" s="181"/>
      <c r="AT219" s="182" t="s">
        <v>174</v>
      </c>
      <c r="AU219" s="182" t="s">
        <v>85</v>
      </c>
      <c r="AV219" s="10" t="s">
        <v>105</v>
      </c>
      <c r="AW219" s="10" t="s">
        <v>36</v>
      </c>
      <c r="AX219" s="10" t="s">
        <v>80</v>
      </c>
      <c r="AY219" s="182" t="s">
        <v>167</v>
      </c>
    </row>
    <row r="220" spans="2:51" s="10" customFormat="1" ht="22.5" customHeight="1">
      <c r="B220" s="175"/>
      <c r="C220" s="176"/>
      <c r="D220" s="176"/>
      <c r="E220" s="177" t="s">
        <v>23</v>
      </c>
      <c r="F220" s="272" t="s">
        <v>302</v>
      </c>
      <c r="G220" s="273"/>
      <c r="H220" s="273"/>
      <c r="I220" s="273"/>
      <c r="J220" s="176"/>
      <c r="K220" s="178">
        <v>1.6</v>
      </c>
      <c r="L220" s="176"/>
      <c r="M220" s="176"/>
      <c r="N220" s="176"/>
      <c r="O220" s="176"/>
      <c r="P220" s="176"/>
      <c r="Q220" s="176"/>
      <c r="R220" s="179"/>
      <c r="T220" s="180"/>
      <c r="U220" s="176"/>
      <c r="V220" s="176"/>
      <c r="W220" s="176"/>
      <c r="X220" s="176"/>
      <c r="Y220" s="176"/>
      <c r="Z220" s="176"/>
      <c r="AA220" s="181"/>
      <c r="AT220" s="182" t="s">
        <v>174</v>
      </c>
      <c r="AU220" s="182" t="s">
        <v>85</v>
      </c>
      <c r="AV220" s="10" t="s">
        <v>105</v>
      </c>
      <c r="AW220" s="10" t="s">
        <v>36</v>
      </c>
      <c r="AX220" s="10" t="s">
        <v>80</v>
      </c>
      <c r="AY220" s="182" t="s">
        <v>167</v>
      </c>
    </row>
    <row r="221" spans="2:51" s="10" customFormat="1" ht="22.5" customHeight="1">
      <c r="B221" s="175"/>
      <c r="C221" s="176"/>
      <c r="D221" s="176"/>
      <c r="E221" s="177" t="s">
        <v>23</v>
      </c>
      <c r="F221" s="272" t="s">
        <v>299</v>
      </c>
      <c r="G221" s="273"/>
      <c r="H221" s="273"/>
      <c r="I221" s="273"/>
      <c r="J221" s="176"/>
      <c r="K221" s="178">
        <v>2</v>
      </c>
      <c r="L221" s="176"/>
      <c r="M221" s="176"/>
      <c r="N221" s="176"/>
      <c r="O221" s="176"/>
      <c r="P221" s="176"/>
      <c r="Q221" s="176"/>
      <c r="R221" s="179"/>
      <c r="T221" s="180"/>
      <c r="U221" s="176"/>
      <c r="V221" s="176"/>
      <c r="W221" s="176"/>
      <c r="X221" s="176"/>
      <c r="Y221" s="176"/>
      <c r="Z221" s="176"/>
      <c r="AA221" s="181"/>
      <c r="AT221" s="182" t="s">
        <v>174</v>
      </c>
      <c r="AU221" s="182" t="s">
        <v>85</v>
      </c>
      <c r="AV221" s="10" t="s">
        <v>105</v>
      </c>
      <c r="AW221" s="10" t="s">
        <v>36</v>
      </c>
      <c r="AX221" s="10" t="s">
        <v>80</v>
      </c>
      <c r="AY221" s="182" t="s">
        <v>167</v>
      </c>
    </row>
    <row r="222" spans="2:51" s="10" customFormat="1" ht="22.5" customHeight="1">
      <c r="B222" s="175"/>
      <c r="C222" s="176"/>
      <c r="D222" s="176"/>
      <c r="E222" s="177" t="s">
        <v>23</v>
      </c>
      <c r="F222" s="272" t="s">
        <v>303</v>
      </c>
      <c r="G222" s="273"/>
      <c r="H222" s="273"/>
      <c r="I222" s="273"/>
      <c r="J222" s="176"/>
      <c r="K222" s="178">
        <v>3.8</v>
      </c>
      <c r="L222" s="176"/>
      <c r="M222" s="176"/>
      <c r="N222" s="176"/>
      <c r="O222" s="176"/>
      <c r="P222" s="176"/>
      <c r="Q222" s="176"/>
      <c r="R222" s="179"/>
      <c r="T222" s="180"/>
      <c r="U222" s="176"/>
      <c r="V222" s="176"/>
      <c r="W222" s="176"/>
      <c r="X222" s="176"/>
      <c r="Y222" s="176"/>
      <c r="Z222" s="176"/>
      <c r="AA222" s="181"/>
      <c r="AT222" s="182" t="s">
        <v>174</v>
      </c>
      <c r="AU222" s="182" t="s">
        <v>85</v>
      </c>
      <c r="AV222" s="10" t="s">
        <v>105</v>
      </c>
      <c r="AW222" s="10" t="s">
        <v>36</v>
      </c>
      <c r="AX222" s="10" t="s">
        <v>80</v>
      </c>
      <c r="AY222" s="182" t="s">
        <v>167</v>
      </c>
    </row>
    <row r="223" spans="2:51" s="10" customFormat="1" ht="22.5" customHeight="1">
      <c r="B223" s="175"/>
      <c r="C223" s="176"/>
      <c r="D223" s="176"/>
      <c r="E223" s="177" t="s">
        <v>23</v>
      </c>
      <c r="F223" s="272" t="s">
        <v>304</v>
      </c>
      <c r="G223" s="273"/>
      <c r="H223" s="273"/>
      <c r="I223" s="273"/>
      <c r="J223" s="176"/>
      <c r="K223" s="178">
        <v>4.8</v>
      </c>
      <c r="L223" s="176"/>
      <c r="M223" s="176"/>
      <c r="N223" s="176"/>
      <c r="O223" s="176"/>
      <c r="P223" s="176"/>
      <c r="Q223" s="176"/>
      <c r="R223" s="179"/>
      <c r="T223" s="180"/>
      <c r="U223" s="176"/>
      <c r="V223" s="176"/>
      <c r="W223" s="176"/>
      <c r="X223" s="176"/>
      <c r="Y223" s="176"/>
      <c r="Z223" s="176"/>
      <c r="AA223" s="181"/>
      <c r="AT223" s="182" t="s">
        <v>174</v>
      </c>
      <c r="AU223" s="182" t="s">
        <v>85</v>
      </c>
      <c r="AV223" s="10" t="s">
        <v>105</v>
      </c>
      <c r="AW223" s="10" t="s">
        <v>36</v>
      </c>
      <c r="AX223" s="10" t="s">
        <v>80</v>
      </c>
      <c r="AY223" s="182" t="s">
        <v>167</v>
      </c>
    </row>
    <row r="224" spans="2:51" s="10" customFormat="1" ht="22.5" customHeight="1">
      <c r="B224" s="175"/>
      <c r="C224" s="176"/>
      <c r="D224" s="176"/>
      <c r="E224" s="177" t="s">
        <v>23</v>
      </c>
      <c r="F224" s="272" t="s">
        <v>302</v>
      </c>
      <c r="G224" s="273"/>
      <c r="H224" s="273"/>
      <c r="I224" s="273"/>
      <c r="J224" s="176"/>
      <c r="K224" s="178">
        <v>1.6</v>
      </c>
      <c r="L224" s="176"/>
      <c r="M224" s="176"/>
      <c r="N224" s="176"/>
      <c r="O224" s="176"/>
      <c r="P224" s="176"/>
      <c r="Q224" s="176"/>
      <c r="R224" s="179"/>
      <c r="T224" s="180"/>
      <c r="U224" s="176"/>
      <c r="V224" s="176"/>
      <c r="W224" s="176"/>
      <c r="X224" s="176"/>
      <c r="Y224" s="176"/>
      <c r="Z224" s="176"/>
      <c r="AA224" s="181"/>
      <c r="AT224" s="182" t="s">
        <v>174</v>
      </c>
      <c r="AU224" s="182" t="s">
        <v>85</v>
      </c>
      <c r="AV224" s="10" t="s">
        <v>105</v>
      </c>
      <c r="AW224" s="10" t="s">
        <v>36</v>
      </c>
      <c r="AX224" s="10" t="s">
        <v>80</v>
      </c>
      <c r="AY224" s="182" t="s">
        <v>167</v>
      </c>
    </row>
    <row r="225" spans="2:51" s="10" customFormat="1" ht="22.5" customHeight="1">
      <c r="B225" s="175"/>
      <c r="C225" s="176"/>
      <c r="D225" s="176"/>
      <c r="E225" s="177" t="s">
        <v>23</v>
      </c>
      <c r="F225" s="272" t="s">
        <v>305</v>
      </c>
      <c r="G225" s="273"/>
      <c r="H225" s="273"/>
      <c r="I225" s="273"/>
      <c r="J225" s="176"/>
      <c r="K225" s="178">
        <v>1.8</v>
      </c>
      <c r="L225" s="176"/>
      <c r="M225" s="176"/>
      <c r="N225" s="176"/>
      <c r="O225" s="176"/>
      <c r="P225" s="176"/>
      <c r="Q225" s="176"/>
      <c r="R225" s="179"/>
      <c r="T225" s="180"/>
      <c r="U225" s="176"/>
      <c r="V225" s="176"/>
      <c r="W225" s="176"/>
      <c r="X225" s="176"/>
      <c r="Y225" s="176"/>
      <c r="Z225" s="176"/>
      <c r="AA225" s="181"/>
      <c r="AT225" s="182" t="s">
        <v>174</v>
      </c>
      <c r="AU225" s="182" t="s">
        <v>85</v>
      </c>
      <c r="AV225" s="10" t="s">
        <v>105</v>
      </c>
      <c r="AW225" s="10" t="s">
        <v>36</v>
      </c>
      <c r="AX225" s="10" t="s">
        <v>80</v>
      </c>
      <c r="AY225" s="182" t="s">
        <v>167</v>
      </c>
    </row>
    <row r="226" spans="2:51" s="10" customFormat="1" ht="22.5" customHeight="1">
      <c r="B226" s="175"/>
      <c r="C226" s="176"/>
      <c r="D226" s="176"/>
      <c r="E226" s="177" t="s">
        <v>23</v>
      </c>
      <c r="F226" s="272" t="s">
        <v>305</v>
      </c>
      <c r="G226" s="273"/>
      <c r="H226" s="273"/>
      <c r="I226" s="273"/>
      <c r="J226" s="176"/>
      <c r="K226" s="178">
        <v>1.8</v>
      </c>
      <c r="L226" s="176"/>
      <c r="M226" s="176"/>
      <c r="N226" s="176"/>
      <c r="O226" s="176"/>
      <c r="P226" s="176"/>
      <c r="Q226" s="176"/>
      <c r="R226" s="179"/>
      <c r="T226" s="180"/>
      <c r="U226" s="176"/>
      <c r="V226" s="176"/>
      <c r="W226" s="176"/>
      <c r="X226" s="176"/>
      <c r="Y226" s="176"/>
      <c r="Z226" s="176"/>
      <c r="AA226" s="181"/>
      <c r="AT226" s="182" t="s">
        <v>174</v>
      </c>
      <c r="AU226" s="182" t="s">
        <v>85</v>
      </c>
      <c r="AV226" s="10" t="s">
        <v>105</v>
      </c>
      <c r="AW226" s="10" t="s">
        <v>36</v>
      </c>
      <c r="AX226" s="10" t="s">
        <v>80</v>
      </c>
      <c r="AY226" s="182" t="s">
        <v>167</v>
      </c>
    </row>
    <row r="227" spans="2:51" s="10" customFormat="1" ht="22.5" customHeight="1">
      <c r="B227" s="175"/>
      <c r="C227" s="176"/>
      <c r="D227" s="176"/>
      <c r="E227" s="177" t="s">
        <v>23</v>
      </c>
      <c r="F227" s="272" t="s">
        <v>306</v>
      </c>
      <c r="G227" s="273"/>
      <c r="H227" s="273"/>
      <c r="I227" s="273"/>
      <c r="J227" s="176"/>
      <c r="K227" s="178">
        <v>2.4</v>
      </c>
      <c r="L227" s="176"/>
      <c r="M227" s="176"/>
      <c r="N227" s="176"/>
      <c r="O227" s="176"/>
      <c r="P227" s="176"/>
      <c r="Q227" s="176"/>
      <c r="R227" s="179"/>
      <c r="T227" s="180"/>
      <c r="U227" s="176"/>
      <c r="V227" s="176"/>
      <c r="W227" s="176"/>
      <c r="X227" s="176"/>
      <c r="Y227" s="176"/>
      <c r="Z227" s="176"/>
      <c r="AA227" s="181"/>
      <c r="AT227" s="182" t="s">
        <v>174</v>
      </c>
      <c r="AU227" s="182" t="s">
        <v>85</v>
      </c>
      <c r="AV227" s="10" t="s">
        <v>105</v>
      </c>
      <c r="AW227" s="10" t="s">
        <v>36</v>
      </c>
      <c r="AX227" s="10" t="s">
        <v>80</v>
      </c>
      <c r="AY227" s="182" t="s">
        <v>167</v>
      </c>
    </row>
    <row r="228" spans="2:51" s="10" customFormat="1" ht="22.5" customHeight="1">
      <c r="B228" s="175"/>
      <c r="C228" s="176"/>
      <c r="D228" s="176"/>
      <c r="E228" s="177" t="s">
        <v>23</v>
      </c>
      <c r="F228" s="272" t="s">
        <v>300</v>
      </c>
      <c r="G228" s="273"/>
      <c r="H228" s="273"/>
      <c r="I228" s="273"/>
      <c r="J228" s="176"/>
      <c r="K228" s="178">
        <v>1.4</v>
      </c>
      <c r="L228" s="176"/>
      <c r="M228" s="176"/>
      <c r="N228" s="176"/>
      <c r="O228" s="176"/>
      <c r="P228" s="176"/>
      <c r="Q228" s="176"/>
      <c r="R228" s="179"/>
      <c r="T228" s="180"/>
      <c r="U228" s="176"/>
      <c r="V228" s="176"/>
      <c r="W228" s="176"/>
      <c r="X228" s="176"/>
      <c r="Y228" s="176"/>
      <c r="Z228" s="176"/>
      <c r="AA228" s="181"/>
      <c r="AT228" s="182" t="s">
        <v>174</v>
      </c>
      <c r="AU228" s="182" t="s">
        <v>85</v>
      </c>
      <c r="AV228" s="10" t="s">
        <v>105</v>
      </c>
      <c r="AW228" s="10" t="s">
        <v>36</v>
      </c>
      <c r="AX228" s="10" t="s">
        <v>80</v>
      </c>
      <c r="AY228" s="182" t="s">
        <v>167</v>
      </c>
    </row>
    <row r="229" spans="2:51" s="10" customFormat="1" ht="22.5" customHeight="1">
      <c r="B229" s="175"/>
      <c r="C229" s="176"/>
      <c r="D229" s="176"/>
      <c r="E229" s="177" t="s">
        <v>23</v>
      </c>
      <c r="F229" s="272" t="s">
        <v>307</v>
      </c>
      <c r="G229" s="273"/>
      <c r="H229" s="273"/>
      <c r="I229" s="273"/>
      <c r="J229" s="176"/>
      <c r="K229" s="178">
        <v>3.6</v>
      </c>
      <c r="L229" s="176"/>
      <c r="M229" s="176"/>
      <c r="N229" s="176"/>
      <c r="O229" s="176"/>
      <c r="P229" s="176"/>
      <c r="Q229" s="176"/>
      <c r="R229" s="179"/>
      <c r="T229" s="180"/>
      <c r="U229" s="176"/>
      <c r="V229" s="176"/>
      <c r="W229" s="176"/>
      <c r="X229" s="176"/>
      <c r="Y229" s="176"/>
      <c r="Z229" s="176"/>
      <c r="AA229" s="181"/>
      <c r="AT229" s="182" t="s">
        <v>174</v>
      </c>
      <c r="AU229" s="182" t="s">
        <v>85</v>
      </c>
      <c r="AV229" s="10" t="s">
        <v>105</v>
      </c>
      <c r="AW229" s="10" t="s">
        <v>36</v>
      </c>
      <c r="AX229" s="10" t="s">
        <v>80</v>
      </c>
      <c r="AY229" s="182" t="s">
        <v>167</v>
      </c>
    </row>
    <row r="230" spans="2:51" s="10" customFormat="1" ht="22.5" customHeight="1">
      <c r="B230" s="175"/>
      <c r="C230" s="176"/>
      <c r="D230" s="176"/>
      <c r="E230" s="177" t="s">
        <v>23</v>
      </c>
      <c r="F230" s="272" t="s">
        <v>305</v>
      </c>
      <c r="G230" s="273"/>
      <c r="H230" s="273"/>
      <c r="I230" s="273"/>
      <c r="J230" s="176"/>
      <c r="K230" s="178">
        <v>1.8</v>
      </c>
      <c r="L230" s="176"/>
      <c r="M230" s="176"/>
      <c r="N230" s="176"/>
      <c r="O230" s="176"/>
      <c r="P230" s="176"/>
      <c r="Q230" s="176"/>
      <c r="R230" s="179"/>
      <c r="T230" s="180"/>
      <c r="U230" s="176"/>
      <c r="V230" s="176"/>
      <c r="W230" s="176"/>
      <c r="X230" s="176"/>
      <c r="Y230" s="176"/>
      <c r="Z230" s="176"/>
      <c r="AA230" s="181"/>
      <c r="AT230" s="182" t="s">
        <v>174</v>
      </c>
      <c r="AU230" s="182" t="s">
        <v>85</v>
      </c>
      <c r="AV230" s="10" t="s">
        <v>105</v>
      </c>
      <c r="AW230" s="10" t="s">
        <v>36</v>
      </c>
      <c r="AX230" s="10" t="s">
        <v>80</v>
      </c>
      <c r="AY230" s="182" t="s">
        <v>167</v>
      </c>
    </row>
    <row r="231" spans="2:51" s="10" customFormat="1" ht="22.5" customHeight="1">
      <c r="B231" s="175"/>
      <c r="C231" s="176"/>
      <c r="D231" s="176"/>
      <c r="E231" s="177" t="s">
        <v>23</v>
      </c>
      <c r="F231" s="272" t="s">
        <v>23</v>
      </c>
      <c r="G231" s="273"/>
      <c r="H231" s="273"/>
      <c r="I231" s="273"/>
      <c r="J231" s="176"/>
      <c r="K231" s="178">
        <v>0</v>
      </c>
      <c r="L231" s="176"/>
      <c r="M231" s="176"/>
      <c r="N231" s="176"/>
      <c r="O231" s="176"/>
      <c r="P231" s="176"/>
      <c r="Q231" s="176"/>
      <c r="R231" s="179"/>
      <c r="T231" s="180"/>
      <c r="U231" s="176"/>
      <c r="V231" s="176"/>
      <c r="W231" s="176"/>
      <c r="X231" s="176"/>
      <c r="Y231" s="176"/>
      <c r="Z231" s="176"/>
      <c r="AA231" s="181"/>
      <c r="AT231" s="182" t="s">
        <v>174</v>
      </c>
      <c r="AU231" s="182" t="s">
        <v>85</v>
      </c>
      <c r="AV231" s="10" t="s">
        <v>105</v>
      </c>
      <c r="AW231" s="10" t="s">
        <v>36</v>
      </c>
      <c r="AX231" s="10" t="s">
        <v>80</v>
      </c>
      <c r="AY231" s="182" t="s">
        <v>167</v>
      </c>
    </row>
    <row r="232" spans="2:51" s="9" customFormat="1" ht="22.5" customHeight="1">
      <c r="B232" s="167"/>
      <c r="C232" s="168"/>
      <c r="D232" s="168"/>
      <c r="E232" s="169" t="s">
        <v>23</v>
      </c>
      <c r="F232" s="274" t="s">
        <v>176</v>
      </c>
      <c r="G232" s="275"/>
      <c r="H232" s="275"/>
      <c r="I232" s="275"/>
      <c r="J232" s="168"/>
      <c r="K232" s="170" t="s">
        <v>23</v>
      </c>
      <c r="L232" s="168"/>
      <c r="M232" s="168"/>
      <c r="N232" s="168"/>
      <c r="O232" s="168"/>
      <c r="P232" s="168"/>
      <c r="Q232" s="168"/>
      <c r="R232" s="171"/>
      <c r="T232" s="172"/>
      <c r="U232" s="168"/>
      <c r="V232" s="168"/>
      <c r="W232" s="168"/>
      <c r="X232" s="168"/>
      <c r="Y232" s="168"/>
      <c r="Z232" s="168"/>
      <c r="AA232" s="173"/>
      <c r="AT232" s="174" t="s">
        <v>174</v>
      </c>
      <c r="AU232" s="174" t="s">
        <v>85</v>
      </c>
      <c r="AV232" s="9" t="s">
        <v>85</v>
      </c>
      <c r="AW232" s="9" t="s">
        <v>36</v>
      </c>
      <c r="AX232" s="9" t="s">
        <v>80</v>
      </c>
      <c r="AY232" s="174" t="s">
        <v>167</v>
      </c>
    </row>
    <row r="233" spans="2:51" s="10" customFormat="1" ht="22.5" customHeight="1">
      <c r="B233" s="175"/>
      <c r="C233" s="176"/>
      <c r="D233" s="176"/>
      <c r="E233" s="177" t="s">
        <v>23</v>
      </c>
      <c r="F233" s="272" t="s">
        <v>302</v>
      </c>
      <c r="G233" s="273"/>
      <c r="H233" s="273"/>
      <c r="I233" s="273"/>
      <c r="J233" s="176"/>
      <c r="K233" s="178">
        <v>1.6</v>
      </c>
      <c r="L233" s="176"/>
      <c r="M233" s="176"/>
      <c r="N233" s="176"/>
      <c r="O233" s="176"/>
      <c r="P233" s="176"/>
      <c r="Q233" s="176"/>
      <c r="R233" s="179"/>
      <c r="T233" s="180"/>
      <c r="U233" s="176"/>
      <c r="V233" s="176"/>
      <c r="W233" s="176"/>
      <c r="X233" s="176"/>
      <c r="Y233" s="176"/>
      <c r="Z233" s="176"/>
      <c r="AA233" s="181"/>
      <c r="AT233" s="182" t="s">
        <v>174</v>
      </c>
      <c r="AU233" s="182" t="s">
        <v>85</v>
      </c>
      <c r="AV233" s="10" t="s">
        <v>105</v>
      </c>
      <c r="AW233" s="10" t="s">
        <v>36</v>
      </c>
      <c r="AX233" s="10" t="s">
        <v>80</v>
      </c>
      <c r="AY233" s="182" t="s">
        <v>167</v>
      </c>
    </row>
    <row r="234" spans="2:51" s="10" customFormat="1" ht="22.5" customHeight="1">
      <c r="B234" s="175"/>
      <c r="C234" s="176"/>
      <c r="D234" s="176"/>
      <c r="E234" s="177" t="s">
        <v>23</v>
      </c>
      <c r="F234" s="272" t="s">
        <v>308</v>
      </c>
      <c r="G234" s="273"/>
      <c r="H234" s="273"/>
      <c r="I234" s="273"/>
      <c r="J234" s="176"/>
      <c r="K234" s="178">
        <v>2.2</v>
      </c>
      <c r="L234" s="176"/>
      <c r="M234" s="176"/>
      <c r="N234" s="176"/>
      <c r="O234" s="176"/>
      <c r="P234" s="176"/>
      <c r="Q234" s="176"/>
      <c r="R234" s="179"/>
      <c r="T234" s="180"/>
      <c r="U234" s="176"/>
      <c r="V234" s="176"/>
      <c r="W234" s="176"/>
      <c r="X234" s="176"/>
      <c r="Y234" s="176"/>
      <c r="Z234" s="176"/>
      <c r="AA234" s="181"/>
      <c r="AT234" s="182" t="s">
        <v>174</v>
      </c>
      <c r="AU234" s="182" t="s">
        <v>85</v>
      </c>
      <c r="AV234" s="10" t="s">
        <v>105</v>
      </c>
      <c r="AW234" s="10" t="s">
        <v>36</v>
      </c>
      <c r="AX234" s="10" t="s">
        <v>80</v>
      </c>
      <c r="AY234" s="182" t="s">
        <v>167</v>
      </c>
    </row>
    <row r="235" spans="2:51" s="10" customFormat="1" ht="22.5" customHeight="1">
      <c r="B235" s="175"/>
      <c r="C235" s="176"/>
      <c r="D235" s="176"/>
      <c r="E235" s="177" t="s">
        <v>23</v>
      </c>
      <c r="F235" s="272" t="s">
        <v>302</v>
      </c>
      <c r="G235" s="273"/>
      <c r="H235" s="273"/>
      <c r="I235" s="273"/>
      <c r="J235" s="176"/>
      <c r="K235" s="178">
        <v>1.6</v>
      </c>
      <c r="L235" s="176"/>
      <c r="M235" s="176"/>
      <c r="N235" s="176"/>
      <c r="O235" s="176"/>
      <c r="P235" s="176"/>
      <c r="Q235" s="176"/>
      <c r="R235" s="179"/>
      <c r="T235" s="180"/>
      <c r="U235" s="176"/>
      <c r="V235" s="176"/>
      <c r="W235" s="176"/>
      <c r="X235" s="176"/>
      <c r="Y235" s="176"/>
      <c r="Z235" s="176"/>
      <c r="AA235" s="181"/>
      <c r="AT235" s="182" t="s">
        <v>174</v>
      </c>
      <c r="AU235" s="182" t="s">
        <v>85</v>
      </c>
      <c r="AV235" s="10" t="s">
        <v>105</v>
      </c>
      <c r="AW235" s="10" t="s">
        <v>36</v>
      </c>
      <c r="AX235" s="10" t="s">
        <v>80</v>
      </c>
      <c r="AY235" s="182" t="s">
        <v>167</v>
      </c>
    </row>
    <row r="236" spans="2:51" s="10" customFormat="1" ht="22.5" customHeight="1">
      <c r="B236" s="175"/>
      <c r="C236" s="176"/>
      <c r="D236" s="176"/>
      <c r="E236" s="177" t="s">
        <v>23</v>
      </c>
      <c r="F236" s="272" t="s">
        <v>299</v>
      </c>
      <c r="G236" s="273"/>
      <c r="H236" s="273"/>
      <c r="I236" s="273"/>
      <c r="J236" s="176"/>
      <c r="K236" s="178">
        <v>2</v>
      </c>
      <c r="L236" s="176"/>
      <c r="M236" s="176"/>
      <c r="N236" s="176"/>
      <c r="O236" s="176"/>
      <c r="P236" s="176"/>
      <c r="Q236" s="176"/>
      <c r="R236" s="179"/>
      <c r="T236" s="180"/>
      <c r="U236" s="176"/>
      <c r="V236" s="176"/>
      <c r="W236" s="176"/>
      <c r="X236" s="176"/>
      <c r="Y236" s="176"/>
      <c r="Z236" s="176"/>
      <c r="AA236" s="181"/>
      <c r="AT236" s="182" t="s">
        <v>174</v>
      </c>
      <c r="AU236" s="182" t="s">
        <v>85</v>
      </c>
      <c r="AV236" s="10" t="s">
        <v>105</v>
      </c>
      <c r="AW236" s="10" t="s">
        <v>36</v>
      </c>
      <c r="AX236" s="10" t="s">
        <v>80</v>
      </c>
      <c r="AY236" s="182" t="s">
        <v>167</v>
      </c>
    </row>
    <row r="237" spans="2:51" s="10" customFormat="1" ht="22.5" customHeight="1">
      <c r="B237" s="175"/>
      <c r="C237" s="176"/>
      <c r="D237" s="176"/>
      <c r="E237" s="177" t="s">
        <v>23</v>
      </c>
      <c r="F237" s="272" t="s">
        <v>305</v>
      </c>
      <c r="G237" s="273"/>
      <c r="H237" s="273"/>
      <c r="I237" s="273"/>
      <c r="J237" s="176"/>
      <c r="K237" s="178">
        <v>1.8</v>
      </c>
      <c r="L237" s="176"/>
      <c r="M237" s="176"/>
      <c r="N237" s="176"/>
      <c r="O237" s="176"/>
      <c r="P237" s="176"/>
      <c r="Q237" s="176"/>
      <c r="R237" s="179"/>
      <c r="T237" s="180"/>
      <c r="U237" s="176"/>
      <c r="V237" s="176"/>
      <c r="W237" s="176"/>
      <c r="X237" s="176"/>
      <c r="Y237" s="176"/>
      <c r="Z237" s="176"/>
      <c r="AA237" s="181"/>
      <c r="AT237" s="182" t="s">
        <v>174</v>
      </c>
      <c r="AU237" s="182" t="s">
        <v>85</v>
      </c>
      <c r="AV237" s="10" t="s">
        <v>105</v>
      </c>
      <c r="AW237" s="10" t="s">
        <v>36</v>
      </c>
      <c r="AX237" s="10" t="s">
        <v>80</v>
      </c>
      <c r="AY237" s="182" t="s">
        <v>167</v>
      </c>
    </row>
    <row r="238" spans="2:51" s="10" customFormat="1" ht="22.5" customHeight="1">
      <c r="B238" s="175"/>
      <c r="C238" s="176"/>
      <c r="D238" s="176"/>
      <c r="E238" s="177" t="s">
        <v>23</v>
      </c>
      <c r="F238" s="272" t="s">
        <v>309</v>
      </c>
      <c r="G238" s="273"/>
      <c r="H238" s="273"/>
      <c r="I238" s="273"/>
      <c r="J238" s="176"/>
      <c r="K238" s="178">
        <v>4.6</v>
      </c>
      <c r="L238" s="176"/>
      <c r="M238" s="176"/>
      <c r="N238" s="176"/>
      <c r="O238" s="176"/>
      <c r="P238" s="176"/>
      <c r="Q238" s="176"/>
      <c r="R238" s="179"/>
      <c r="T238" s="180"/>
      <c r="U238" s="176"/>
      <c r="V238" s="176"/>
      <c r="W238" s="176"/>
      <c r="X238" s="176"/>
      <c r="Y238" s="176"/>
      <c r="Z238" s="176"/>
      <c r="AA238" s="181"/>
      <c r="AT238" s="182" t="s">
        <v>174</v>
      </c>
      <c r="AU238" s="182" t="s">
        <v>85</v>
      </c>
      <c r="AV238" s="10" t="s">
        <v>105</v>
      </c>
      <c r="AW238" s="10" t="s">
        <v>36</v>
      </c>
      <c r="AX238" s="10" t="s">
        <v>80</v>
      </c>
      <c r="AY238" s="182" t="s">
        <v>167</v>
      </c>
    </row>
    <row r="239" spans="2:51" s="10" customFormat="1" ht="22.5" customHeight="1">
      <c r="B239" s="175"/>
      <c r="C239" s="176"/>
      <c r="D239" s="176"/>
      <c r="E239" s="177" t="s">
        <v>23</v>
      </c>
      <c r="F239" s="272" t="s">
        <v>299</v>
      </c>
      <c r="G239" s="273"/>
      <c r="H239" s="273"/>
      <c r="I239" s="273"/>
      <c r="J239" s="176"/>
      <c r="K239" s="178">
        <v>2</v>
      </c>
      <c r="L239" s="176"/>
      <c r="M239" s="176"/>
      <c r="N239" s="176"/>
      <c r="O239" s="176"/>
      <c r="P239" s="176"/>
      <c r="Q239" s="176"/>
      <c r="R239" s="179"/>
      <c r="T239" s="180"/>
      <c r="U239" s="176"/>
      <c r="V239" s="176"/>
      <c r="W239" s="176"/>
      <c r="X239" s="176"/>
      <c r="Y239" s="176"/>
      <c r="Z239" s="176"/>
      <c r="AA239" s="181"/>
      <c r="AT239" s="182" t="s">
        <v>174</v>
      </c>
      <c r="AU239" s="182" t="s">
        <v>85</v>
      </c>
      <c r="AV239" s="10" t="s">
        <v>105</v>
      </c>
      <c r="AW239" s="10" t="s">
        <v>36</v>
      </c>
      <c r="AX239" s="10" t="s">
        <v>80</v>
      </c>
      <c r="AY239" s="182" t="s">
        <v>167</v>
      </c>
    </row>
    <row r="240" spans="2:51" s="10" customFormat="1" ht="22.5" customHeight="1">
      <c r="B240" s="175"/>
      <c r="C240" s="176"/>
      <c r="D240" s="176"/>
      <c r="E240" s="177" t="s">
        <v>23</v>
      </c>
      <c r="F240" s="272" t="s">
        <v>305</v>
      </c>
      <c r="G240" s="273"/>
      <c r="H240" s="273"/>
      <c r="I240" s="273"/>
      <c r="J240" s="176"/>
      <c r="K240" s="178">
        <v>1.8</v>
      </c>
      <c r="L240" s="176"/>
      <c r="M240" s="176"/>
      <c r="N240" s="176"/>
      <c r="O240" s="176"/>
      <c r="P240" s="176"/>
      <c r="Q240" s="176"/>
      <c r="R240" s="179"/>
      <c r="T240" s="180"/>
      <c r="U240" s="176"/>
      <c r="V240" s="176"/>
      <c r="W240" s="176"/>
      <c r="X240" s="176"/>
      <c r="Y240" s="176"/>
      <c r="Z240" s="176"/>
      <c r="AA240" s="181"/>
      <c r="AT240" s="182" t="s">
        <v>174</v>
      </c>
      <c r="AU240" s="182" t="s">
        <v>85</v>
      </c>
      <c r="AV240" s="10" t="s">
        <v>105</v>
      </c>
      <c r="AW240" s="10" t="s">
        <v>36</v>
      </c>
      <c r="AX240" s="10" t="s">
        <v>80</v>
      </c>
      <c r="AY240" s="182" t="s">
        <v>167</v>
      </c>
    </row>
    <row r="241" spans="2:51" s="10" customFormat="1" ht="22.5" customHeight="1">
      <c r="B241" s="175"/>
      <c r="C241" s="176"/>
      <c r="D241" s="176"/>
      <c r="E241" s="177" t="s">
        <v>23</v>
      </c>
      <c r="F241" s="272" t="s">
        <v>305</v>
      </c>
      <c r="G241" s="273"/>
      <c r="H241" s="273"/>
      <c r="I241" s="273"/>
      <c r="J241" s="176"/>
      <c r="K241" s="178">
        <v>1.8</v>
      </c>
      <c r="L241" s="176"/>
      <c r="M241" s="176"/>
      <c r="N241" s="176"/>
      <c r="O241" s="176"/>
      <c r="P241" s="176"/>
      <c r="Q241" s="176"/>
      <c r="R241" s="179"/>
      <c r="T241" s="180"/>
      <c r="U241" s="176"/>
      <c r="V241" s="176"/>
      <c r="W241" s="176"/>
      <c r="X241" s="176"/>
      <c r="Y241" s="176"/>
      <c r="Z241" s="176"/>
      <c r="AA241" s="181"/>
      <c r="AT241" s="182" t="s">
        <v>174</v>
      </c>
      <c r="AU241" s="182" t="s">
        <v>85</v>
      </c>
      <c r="AV241" s="10" t="s">
        <v>105</v>
      </c>
      <c r="AW241" s="10" t="s">
        <v>36</v>
      </c>
      <c r="AX241" s="10" t="s">
        <v>80</v>
      </c>
      <c r="AY241" s="182" t="s">
        <v>167</v>
      </c>
    </row>
    <row r="242" spans="2:51" s="10" customFormat="1" ht="22.5" customHeight="1">
      <c r="B242" s="175"/>
      <c r="C242" s="176"/>
      <c r="D242" s="176"/>
      <c r="E242" s="177" t="s">
        <v>23</v>
      </c>
      <c r="F242" s="272" t="s">
        <v>310</v>
      </c>
      <c r="G242" s="273"/>
      <c r="H242" s="273"/>
      <c r="I242" s="273"/>
      <c r="J242" s="176"/>
      <c r="K242" s="178">
        <v>3.2</v>
      </c>
      <c r="L242" s="176"/>
      <c r="M242" s="176"/>
      <c r="N242" s="176"/>
      <c r="O242" s="176"/>
      <c r="P242" s="176"/>
      <c r="Q242" s="176"/>
      <c r="R242" s="179"/>
      <c r="T242" s="180"/>
      <c r="U242" s="176"/>
      <c r="V242" s="176"/>
      <c r="W242" s="176"/>
      <c r="X242" s="176"/>
      <c r="Y242" s="176"/>
      <c r="Z242" s="176"/>
      <c r="AA242" s="181"/>
      <c r="AT242" s="182" t="s">
        <v>174</v>
      </c>
      <c r="AU242" s="182" t="s">
        <v>85</v>
      </c>
      <c r="AV242" s="10" t="s">
        <v>105</v>
      </c>
      <c r="AW242" s="10" t="s">
        <v>36</v>
      </c>
      <c r="AX242" s="10" t="s">
        <v>80</v>
      </c>
      <c r="AY242" s="182" t="s">
        <v>167</v>
      </c>
    </row>
    <row r="243" spans="2:51" s="10" customFormat="1" ht="22.5" customHeight="1">
      <c r="B243" s="175"/>
      <c r="C243" s="176"/>
      <c r="D243" s="176"/>
      <c r="E243" s="177" t="s">
        <v>23</v>
      </c>
      <c r="F243" s="272" t="s">
        <v>302</v>
      </c>
      <c r="G243" s="273"/>
      <c r="H243" s="273"/>
      <c r="I243" s="273"/>
      <c r="J243" s="176"/>
      <c r="K243" s="178">
        <v>1.6</v>
      </c>
      <c r="L243" s="176"/>
      <c r="M243" s="176"/>
      <c r="N243" s="176"/>
      <c r="O243" s="176"/>
      <c r="P243" s="176"/>
      <c r="Q243" s="176"/>
      <c r="R243" s="179"/>
      <c r="T243" s="180"/>
      <c r="U243" s="176"/>
      <c r="V243" s="176"/>
      <c r="W243" s="176"/>
      <c r="X243" s="176"/>
      <c r="Y243" s="176"/>
      <c r="Z243" s="176"/>
      <c r="AA243" s="181"/>
      <c r="AT243" s="182" t="s">
        <v>174</v>
      </c>
      <c r="AU243" s="182" t="s">
        <v>85</v>
      </c>
      <c r="AV243" s="10" t="s">
        <v>105</v>
      </c>
      <c r="AW243" s="10" t="s">
        <v>36</v>
      </c>
      <c r="AX243" s="10" t="s">
        <v>80</v>
      </c>
      <c r="AY243" s="182" t="s">
        <v>167</v>
      </c>
    </row>
    <row r="244" spans="2:51" s="10" customFormat="1" ht="22.5" customHeight="1">
      <c r="B244" s="175"/>
      <c r="C244" s="176"/>
      <c r="D244" s="176"/>
      <c r="E244" s="177" t="s">
        <v>23</v>
      </c>
      <c r="F244" s="272" t="s">
        <v>311</v>
      </c>
      <c r="G244" s="273"/>
      <c r="H244" s="273"/>
      <c r="I244" s="273"/>
      <c r="J244" s="176"/>
      <c r="K244" s="178">
        <v>3.64</v>
      </c>
      <c r="L244" s="176"/>
      <c r="M244" s="176"/>
      <c r="N244" s="176"/>
      <c r="O244" s="176"/>
      <c r="P244" s="176"/>
      <c r="Q244" s="176"/>
      <c r="R244" s="179"/>
      <c r="T244" s="180"/>
      <c r="U244" s="176"/>
      <c r="V244" s="176"/>
      <c r="W244" s="176"/>
      <c r="X244" s="176"/>
      <c r="Y244" s="176"/>
      <c r="Z244" s="176"/>
      <c r="AA244" s="181"/>
      <c r="AT244" s="182" t="s">
        <v>174</v>
      </c>
      <c r="AU244" s="182" t="s">
        <v>85</v>
      </c>
      <c r="AV244" s="10" t="s">
        <v>105</v>
      </c>
      <c r="AW244" s="10" t="s">
        <v>36</v>
      </c>
      <c r="AX244" s="10" t="s">
        <v>80</v>
      </c>
      <c r="AY244" s="182" t="s">
        <v>167</v>
      </c>
    </row>
    <row r="245" spans="2:51" s="10" customFormat="1" ht="22.5" customHeight="1">
      <c r="B245" s="175"/>
      <c r="C245" s="176"/>
      <c r="D245" s="176"/>
      <c r="E245" s="177" t="s">
        <v>23</v>
      </c>
      <c r="F245" s="272" t="s">
        <v>305</v>
      </c>
      <c r="G245" s="273"/>
      <c r="H245" s="273"/>
      <c r="I245" s="273"/>
      <c r="J245" s="176"/>
      <c r="K245" s="178">
        <v>1.8</v>
      </c>
      <c r="L245" s="176"/>
      <c r="M245" s="176"/>
      <c r="N245" s="176"/>
      <c r="O245" s="176"/>
      <c r="P245" s="176"/>
      <c r="Q245" s="176"/>
      <c r="R245" s="179"/>
      <c r="T245" s="180"/>
      <c r="U245" s="176"/>
      <c r="V245" s="176"/>
      <c r="W245" s="176"/>
      <c r="X245" s="176"/>
      <c r="Y245" s="176"/>
      <c r="Z245" s="176"/>
      <c r="AA245" s="181"/>
      <c r="AT245" s="182" t="s">
        <v>174</v>
      </c>
      <c r="AU245" s="182" t="s">
        <v>85</v>
      </c>
      <c r="AV245" s="10" t="s">
        <v>105</v>
      </c>
      <c r="AW245" s="10" t="s">
        <v>36</v>
      </c>
      <c r="AX245" s="10" t="s">
        <v>80</v>
      </c>
      <c r="AY245" s="182" t="s">
        <v>167</v>
      </c>
    </row>
    <row r="246" spans="2:51" s="10" customFormat="1" ht="22.5" customHeight="1">
      <c r="B246" s="175"/>
      <c r="C246" s="176"/>
      <c r="D246" s="176"/>
      <c r="E246" s="177" t="s">
        <v>23</v>
      </c>
      <c r="F246" s="272" t="s">
        <v>309</v>
      </c>
      <c r="G246" s="273"/>
      <c r="H246" s="273"/>
      <c r="I246" s="273"/>
      <c r="J246" s="176"/>
      <c r="K246" s="178">
        <v>4.6</v>
      </c>
      <c r="L246" s="176"/>
      <c r="M246" s="176"/>
      <c r="N246" s="176"/>
      <c r="O246" s="176"/>
      <c r="P246" s="176"/>
      <c r="Q246" s="176"/>
      <c r="R246" s="179"/>
      <c r="T246" s="180"/>
      <c r="U246" s="176"/>
      <c r="V246" s="176"/>
      <c r="W246" s="176"/>
      <c r="X246" s="176"/>
      <c r="Y246" s="176"/>
      <c r="Z246" s="176"/>
      <c r="AA246" s="181"/>
      <c r="AT246" s="182" t="s">
        <v>174</v>
      </c>
      <c r="AU246" s="182" t="s">
        <v>85</v>
      </c>
      <c r="AV246" s="10" t="s">
        <v>105</v>
      </c>
      <c r="AW246" s="10" t="s">
        <v>36</v>
      </c>
      <c r="AX246" s="10" t="s">
        <v>80</v>
      </c>
      <c r="AY246" s="182" t="s">
        <v>167</v>
      </c>
    </row>
    <row r="247" spans="2:51" s="10" customFormat="1" ht="22.5" customHeight="1">
      <c r="B247" s="175"/>
      <c r="C247" s="176"/>
      <c r="D247" s="176"/>
      <c r="E247" s="177" t="s">
        <v>23</v>
      </c>
      <c r="F247" s="272" t="s">
        <v>312</v>
      </c>
      <c r="G247" s="273"/>
      <c r="H247" s="273"/>
      <c r="I247" s="273"/>
      <c r="J247" s="176"/>
      <c r="K247" s="178">
        <v>4</v>
      </c>
      <c r="L247" s="176"/>
      <c r="M247" s="176"/>
      <c r="N247" s="176"/>
      <c r="O247" s="176"/>
      <c r="P247" s="176"/>
      <c r="Q247" s="176"/>
      <c r="R247" s="179"/>
      <c r="T247" s="180"/>
      <c r="U247" s="176"/>
      <c r="V247" s="176"/>
      <c r="W247" s="176"/>
      <c r="X247" s="176"/>
      <c r="Y247" s="176"/>
      <c r="Z247" s="176"/>
      <c r="AA247" s="181"/>
      <c r="AT247" s="182" t="s">
        <v>174</v>
      </c>
      <c r="AU247" s="182" t="s">
        <v>85</v>
      </c>
      <c r="AV247" s="10" t="s">
        <v>105</v>
      </c>
      <c r="AW247" s="10" t="s">
        <v>36</v>
      </c>
      <c r="AX247" s="10" t="s">
        <v>80</v>
      </c>
      <c r="AY247" s="182" t="s">
        <v>167</v>
      </c>
    </row>
    <row r="248" spans="2:51" s="10" customFormat="1" ht="22.5" customHeight="1">
      <c r="B248" s="175"/>
      <c r="C248" s="176"/>
      <c r="D248" s="176"/>
      <c r="E248" s="177" t="s">
        <v>23</v>
      </c>
      <c r="F248" s="272" t="s">
        <v>302</v>
      </c>
      <c r="G248" s="273"/>
      <c r="H248" s="273"/>
      <c r="I248" s="273"/>
      <c r="J248" s="176"/>
      <c r="K248" s="178">
        <v>1.6</v>
      </c>
      <c r="L248" s="176"/>
      <c r="M248" s="176"/>
      <c r="N248" s="176"/>
      <c r="O248" s="176"/>
      <c r="P248" s="176"/>
      <c r="Q248" s="176"/>
      <c r="R248" s="179"/>
      <c r="T248" s="180"/>
      <c r="U248" s="176"/>
      <c r="V248" s="176"/>
      <c r="W248" s="176"/>
      <c r="X248" s="176"/>
      <c r="Y248" s="176"/>
      <c r="Z248" s="176"/>
      <c r="AA248" s="181"/>
      <c r="AT248" s="182" t="s">
        <v>174</v>
      </c>
      <c r="AU248" s="182" t="s">
        <v>85</v>
      </c>
      <c r="AV248" s="10" t="s">
        <v>105</v>
      </c>
      <c r="AW248" s="10" t="s">
        <v>36</v>
      </c>
      <c r="AX248" s="10" t="s">
        <v>80</v>
      </c>
      <c r="AY248" s="182" t="s">
        <v>167</v>
      </c>
    </row>
    <row r="249" spans="2:51" s="10" customFormat="1" ht="22.5" customHeight="1">
      <c r="B249" s="175"/>
      <c r="C249" s="176"/>
      <c r="D249" s="176"/>
      <c r="E249" s="177" t="s">
        <v>23</v>
      </c>
      <c r="F249" s="272" t="s">
        <v>303</v>
      </c>
      <c r="G249" s="273"/>
      <c r="H249" s="273"/>
      <c r="I249" s="273"/>
      <c r="J249" s="176"/>
      <c r="K249" s="178">
        <v>3.8</v>
      </c>
      <c r="L249" s="176"/>
      <c r="M249" s="176"/>
      <c r="N249" s="176"/>
      <c r="O249" s="176"/>
      <c r="P249" s="176"/>
      <c r="Q249" s="176"/>
      <c r="R249" s="179"/>
      <c r="T249" s="180"/>
      <c r="U249" s="176"/>
      <c r="V249" s="176"/>
      <c r="W249" s="176"/>
      <c r="X249" s="176"/>
      <c r="Y249" s="176"/>
      <c r="Z249" s="176"/>
      <c r="AA249" s="181"/>
      <c r="AT249" s="182" t="s">
        <v>174</v>
      </c>
      <c r="AU249" s="182" t="s">
        <v>85</v>
      </c>
      <c r="AV249" s="10" t="s">
        <v>105</v>
      </c>
      <c r="AW249" s="10" t="s">
        <v>36</v>
      </c>
      <c r="AX249" s="10" t="s">
        <v>80</v>
      </c>
      <c r="AY249" s="182" t="s">
        <v>167</v>
      </c>
    </row>
    <row r="250" spans="2:51" s="10" customFormat="1" ht="22.5" customHeight="1">
      <c r="B250" s="175"/>
      <c r="C250" s="176"/>
      <c r="D250" s="176"/>
      <c r="E250" s="177" t="s">
        <v>23</v>
      </c>
      <c r="F250" s="272" t="s">
        <v>302</v>
      </c>
      <c r="G250" s="273"/>
      <c r="H250" s="273"/>
      <c r="I250" s="273"/>
      <c r="J250" s="176"/>
      <c r="K250" s="178">
        <v>1.6</v>
      </c>
      <c r="L250" s="176"/>
      <c r="M250" s="176"/>
      <c r="N250" s="176"/>
      <c r="O250" s="176"/>
      <c r="P250" s="176"/>
      <c r="Q250" s="176"/>
      <c r="R250" s="179"/>
      <c r="T250" s="180"/>
      <c r="U250" s="176"/>
      <c r="V250" s="176"/>
      <c r="W250" s="176"/>
      <c r="X250" s="176"/>
      <c r="Y250" s="176"/>
      <c r="Z250" s="176"/>
      <c r="AA250" s="181"/>
      <c r="AT250" s="182" t="s">
        <v>174</v>
      </c>
      <c r="AU250" s="182" t="s">
        <v>85</v>
      </c>
      <c r="AV250" s="10" t="s">
        <v>105</v>
      </c>
      <c r="AW250" s="10" t="s">
        <v>36</v>
      </c>
      <c r="AX250" s="10" t="s">
        <v>80</v>
      </c>
      <c r="AY250" s="182" t="s">
        <v>167</v>
      </c>
    </row>
    <row r="251" spans="2:51" s="10" customFormat="1" ht="22.5" customHeight="1">
      <c r="B251" s="175"/>
      <c r="C251" s="176"/>
      <c r="D251" s="176"/>
      <c r="E251" s="177" t="s">
        <v>23</v>
      </c>
      <c r="F251" s="272" t="s">
        <v>305</v>
      </c>
      <c r="G251" s="273"/>
      <c r="H251" s="273"/>
      <c r="I251" s="273"/>
      <c r="J251" s="176"/>
      <c r="K251" s="178">
        <v>1.8</v>
      </c>
      <c r="L251" s="176"/>
      <c r="M251" s="176"/>
      <c r="N251" s="176"/>
      <c r="O251" s="176"/>
      <c r="P251" s="176"/>
      <c r="Q251" s="176"/>
      <c r="R251" s="179"/>
      <c r="T251" s="180"/>
      <c r="U251" s="176"/>
      <c r="V251" s="176"/>
      <c r="W251" s="176"/>
      <c r="X251" s="176"/>
      <c r="Y251" s="176"/>
      <c r="Z251" s="176"/>
      <c r="AA251" s="181"/>
      <c r="AT251" s="182" t="s">
        <v>174</v>
      </c>
      <c r="AU251" s="182" t="s">
        <v>85</v>
      </c>
      <c r="AV251" s="10" t="s">
        <v>105</v>
      </c>
      <c r="AW251" s="10" t="s">
        <v>36</v>
      </c>
      <c r="AX251" s="10" t="s">
        <v>80</v>
      </c>
      <c r="AY251" s="182" t="s">
        <v>167</v>
      </c>
    </row>
    <row r="252" spans="2:51" s="10" customFormat="1" ht="22.5" customHeight="1">
      <c r="B252" s="175"/>
      <c r="C252" s="176"/>
      <c r="D252" s="176"/>
      <c r="E252" s="177" t="s">
        <v>23</v>
      </c>
      <c r="F252" s="272" t="s">
        <v>313</v>
      </c>
      <c r="G252" s="273"/>
      <c r="H252" s="273"/>
      <c r="I252" s="273"/>
      <c r="J252" s="176"/>
      <c r="K252" s="178">
        <v>2</v>
      </c>
      <c r="L252" s="176"/>
      <c r="M252" s="176"/>
      <c r="N252" s="176"/>
      <c r="O252" s="176"/>
      <c r="P252" s="176"/>
      <c r="Q252" s="176"/>
      <c r="R252" s="179"/>
      <c r="T252" s="180"/>
      <c r="U252" s="176"/>
      <c r="V252" s="176"/>
      <c r="W252" s="176"/>
      <c r="X252" s="176"/>
      <c r="Y252" s="176"/>
      <c r="Z252" s="176"/>
      <c r="AA252" s="181"/>
      <c r="AT252" s="182" t="s">
        <v>174</v>
      </c>
      <c r="AU252" s="182" t="s">
        <v>85</v>
      </c>
      <c r="AV252" s="10" t="s">
        <v>105</v>
      </c>
      <c r="AW252" s="10" t="s">
        <v>36</v>
      </c>
      <c r="AX252" s="10" t="s">
        <v>80</v>
      </c>
      <c r="AY252" s="182" t="s">
        <v>167</v>
      </c>
    </row>
    <row r="253" spans="2:51" s="10" customFormat="1" ht="22.5" customHeight="1">
      <c r="B253" s="175"/>
      <c r="C253" s="176"/>
      <c r="D253" s="176"/>
      <c r="E253" s="177" t="s">
        <v>23</v>
      </c>
      <c r="F253" s="272" t="s">
        <v>23</v>
      </c>
      <c r="G253" s="273"/>
      <c r="H253" s="273"/>
      <c r="I253" s="273"/>
      <c r="J253" s="176"/>
      <c r="K253" s="178">
        <v>0</v>
      </c>
      <c r="L253" s="176"/>
      <c r="M253" s="176"/>
      <c r="N253" s="176"/>
      <c r="O253" s="176"/>
      <c r="P253" s="176"/>
      <c r="Q253" s="176"/>
      <c r="R253" s="179"/>
      <c r="T253" s="180"/>
      <c r="U253" s="176"/>
      <c r="V253" s="176"/>
      <c r="W253" s="176"/>
      <c r="X253" s="176"/>
      <c r="Y253" s="176"/>
      <c r="Z253" s="176"/>
      <c r="AA253" s="181"/>
      <c r="AT253" s="182" t="s">
        <v>174</v>
      </c>
      <c r="AU253" s="182" t="s">
        <v>85</v>
      </c>
      <c r="AV253" s="10" t="s">
        <v>105</v>
      </c>
      <c r="AW253" s="10" t="s">
        <v>36</v>
      </c>
      <c r="AX253" s="10" t="s">
        <v>80</v>
      </c>
      <c r="AY253" s="182" t="s">
        <v>167</v>
      </c>
    </row>
    <row r="254" spans="2:51" s="9" customFormat="1" ht="22.5" customHeight="1">
      <c r="B254" s="167"/>
      <c r="C254" s="168"/>
      <c r="D254" s="168"/>
      <c r="E254" s="169" t="s">
        <v>23</v>
      </c>
      <c r="F254" s="274" t="s">
        <v>178</v>
      </c>
      <c r="G254" s="275"/>
      <c r="H254" s="275"/>
      <c r="I254" s="275"/>
      <c r="J254" s="168"/>
      <c r="K254" s="170" t="s">
        <v>23</v>
      </c>
      <c r="L254" s="168"/>
      <c r="M254" s="168"/>
      <c r="N254" s="168"/>
      <c r="O254" s="168"/>
      <c r="P254" s="168"/>
      <c r="Q254" s="168"/>
      <c r="R254" s="171"/>
      <c r="T254" s="172"/>
      <c r="U254" s="168"/>
      <c r="V254" s="168"/>
      <c r="W254" s="168"/>
      <c r="X254" s="168"/>
      <c r="Y254" s="168"/>
      <c r="Z254" s="168"/>
      <c r="AA254" s="173"/>
      <c r="AT254" s="174" t="s">
        <v>174</v>
      </c>
      <c r="AU254" s="174" t="s">
        <v>85</v>
      </c>
      <c r="AV254" s="9" t="s">
        <v>85</v>
      </c>
      <c r="AW254" s="9" t="s">
        <v>36</v>
      </c>
      <c r="AX254" s="9" t="s">
        <v>80</v>
      </c>
      <c r="AY254" s="174" t="s">
        <v>167</v>
      </c>
    </row>
    <row r="255" spans="2:51" s="10" customFormat="1" ht="22.5" customHeight="1">
      <c r="B255" s="175"/>
      <c r="C255" s="176"/>
      <c r="D255" s="176"/>
      <c r="E255" s="177" t="s">
        <v>23</v>
      </c>
      <c r="F255" s="272" t="s">
        <v>307</v>
      </c>
      <c r="G255" s="273"/>
      <c r="H255" s="273"/>
      <c r="I255" s="273"/>
      <c r="J255" s="176"/>
      <c r="K255" s="178">
        <v>3.6</v>
      </c>
      <c r="L255" s="176"/>
      <c r="M255" s="176"/>
      <c r="N255" s="176"/>
      <c r="O255" s="176"/>
      <c r="P255" s="176"/>
      <c r="Q255" s="176"/>
      <c r="R255" s="179"/>
      <c r="T255" s="180"/>
      <c r="U255" s="176"/>
      <c r="V255" s="176"/>
      <c r="W255" s="176"/>
      <c r="X255" s="176"/>
      <c r="Y255" s="176"/>
      <c r="Z255" s="176"/>
      <c r="AA255" s="181"/>
      <c r="AT255" s="182" t="s">
        <v>174</v>
      </c>
      <c r="AU255" s="182" t="s">
        <v>85</v>
      </c>
      <c r="AV255" s="10" t="s">
        <v>105</v>
      </c>
      <c r="AW255" s="10" t="s">
        <v>36</v>
      </c>
      <c r="AX255" s="10" t="s">
        <v>80</v>
      </c>
      <c r="AY255" s="182" t="s">
        <v>167</v>
      </c>
    </row>
    <row r="256" spans="2:51" s="10" customFormat="1" ht="22.5" customHeight="1">
      <c r="B256" s="175"/>
      <c r="C256" s="176"/>
      <c r="D256" s="176"/>
      <c r="E256" s="177" t="s">
        <v>23</v>
      </c>
      <c r="F256" s="272" t="s">
        <v>314</v>
      </c>
      <c r="G256" s="273"/>
      <c r="H256" s="273"/>
      <c r="I256" s="273"/>
      <c r="J256" s="176"/>
      <c r="K256" s="178">
        <v>4</v>
      </c>
      <c r="L256" s="176"/>
      <c r="M256" s="176"/>
      <c r="N256" s="176"/>
      <c r="O256" s="176"/>
      <c r="P256" s="176"/>
      <c r="Q256" s="176"/>
      <c r="R256" s="179"/>
      <c r="T256" s="180"/>
      <c r="U256" s="176"/>
      <c r="V256" s="176"/>
      <c r="W256" s="176"/>
      <c r="X256" s="176"/>
      <c r="Y256" s="176"/>
      <c r="Z256" s="176"/>
      <c r="AA256" s="181"/>
      <c r="AT256" s="182" t="s">
        <v>174</v>
      </c>
      <c r="AU256" s="182" t="s">
        <v>85</v>
      </c>
      <c r="AV256" s="10" t="s">
        <v>105</v>
      </c>
      <c r="AW256" s="10" t="s">
        <v>36</v>
      </c>
      <c r="AX256" s="10" t="s">
        <v>80</v>
      </c>
      <c r="AY256" s="182" t="s">
        <v>167</v>
      </c>
    </row>
    <row r="257" spans="2:51" s="10" customFormat="1" ht="22.5" customHeight="1">
      <c r="B257" s="175"/>
      <c r="C257" s="176"/>
      <c r="D257" s="176"/>
      <c r="E257" s="177" t="s">
        <v>23</v>
      </c>
      <c r="F257" s="272" t="s">
        <v>307</v>
      </c>
      <c r="G257" s="273"/>
      <c r="H257" s="273"/>
      <c r="I257" s="273"/>
      <c r="J257" s="176"/>
      <c r="K257" s="178">
        <v>3.6</v>
      </c>
      <c r="L257" s="176"/>
      <c r="M257" s="176"/>
      <c r="N257" s="176"/>
      <c r="O257" s="176"/>
      <c r="P257" s="176"/>
      <c r="Q257" s="176"/>
      <c r="R257" s="179"/>
      <c r="T257" s="180"/>
      <c r="U257" s="176"/>
      <c r="V257" s="176"/>
      <c r="W257" s="176"/>
      <c r="X257" s="176"/>
      <c r="Y257" s="176"/>
      <c r="Z257" s="176"/>
      <c r="AA257" s="181"/>
      <c r="AT257" s="182" t="s">
        <v>174</v>
      </c>
      <c r="AU257" s="182" t="s">
        <v>85</v>
      </c>
      <c r="AV257" s="10" t="s">
        <v>105</v>
      </c>
      <c r="AW257" s="10" t="s">
        <v>36</v>
      </c>
      <c r="AX257" s="10" t="s">
        <v>80</v>
      </c>
      <c r="AY257" s="182" t="s">
        <v>167</v>
      </c>
    </row>
    <row r="258" spans="2:51" s="10" customFormat="1" ht="22.5" customHeight="1">
      <c r="B258" s="175"/>
      <c r="C258" s="176"/>
      <c r="D258" s="176"/>
      <c r="E258" s="177" t="s">
        <v>23</v>
      </c>
      <c r="F258" s="272" t="s">
        <v>300</v>
      </c>
      <c r="G258" s="273"/>
      <c r="H258" s="273"/>
      <c r="I258" s="273"/>
      <c r="J258" s="176"/>
      <c r="K258" s="178">
        <v>1.4</v>
      </c>
      <c r="L258" s="176"/>
      <c r="M258" s="176"/>
      <c r="N258" s="176"/>
      <c r="O258" s="176"/>
      <c r="P258" s="176"/>
      <c r="Q258" s="176"/>
      <c r="R258" s="179"/>
      <c r="T258" s="180"/>
      <c r="U258" s="176"/>
      <c r="V258" s="176"/>
      <c r="W258" s="176"/>
      <c r="X258" s="176"/>
      <c r="Y258" s="176"/>
      <c r="Z258" s="176"/>
      <c r="AA258" s="181"/>
      <c r="AT258" s="182" t="s">
        <v>174</v>
      </c>
      <c r="AU258" s="182" t="s">
        <v>85</v>
      </c>
      <c r="AV258" s="10" t="s">
        <v>105</v>
      </c>
      <c r="AW258" s="10" t="s">
        <v>36</v>
      </c>
      <c r="AX258" s="10" t="s">
        <v>80</v>
      </c>
      <c r="AY258" s="182" t="s">
        <v>167</v>
      </c>
    </row>
    <row r="259" spans="2:51" s="9" customFormat="1" ht="22.5" customHeight="1">
      <c r="B259" s="167"/>
      <c r="C259" s="168"/>
      <c r="D259" s="168"/>
      <c r="E259" s="169" t="s">
        <v>23</v>
      </c>
      <c r="F259" s="274" t="s">
        <v>315</v>
      </c>
      <c r="G259" s="275"/>
      <c r="H259" s="275"/>
      <c r="I259" s="275"/>
      <c r="J259" s="168"/>
      <c r="K259" s="170" t="s">
        <v>23</v>
      </c>
      <c r="L259" s="168"/>
      <c r="M259" s="168"/>
      <c r="N259" s="168"/>
      <c r="O259" s="168"/>
      <c r="P259" s="168"/>
      <c r="Q259" s="168"/>
      <c r="R259" s="171"/>
      <c r="T259" s="172"/>
      <c r="U259" s="168"/>
      <c r="V259" s="168"/>
      <c r="W259" s="168"/>
      <c r="X259" s="168"/>
      <c r="Y259" s="168"/>
      <c r="Z259" s="168"/>
      <c r="AA259" s="173"/>
      <c r="AT259" s="174" t="s">
        <v>174</v>
      </c>
      <c r="AU259" s="174" t="s">
        <v>85</v>
      </c>
      <c r="AV259" s="9" t="s">
        <v>85</v>
      </c>
      <c r="AW259" s="9" t="s">
        <v>36</v>
      </c>
      <c r="AX259" s="9" t="s">
        <v>80</v>
      </c>
      <c r="AY259" s="174" t="s">
        <v>167</v>
      </c>
    </row>
    <row r="260" spans="2:51" s="10" customFormat="1" ht="22.5" customHeight="1">
      <c r="B260" s="175"/>
      <c r="C260" s="176"/>
      <c r="D260" s="176"/>
      <c r="E260" s="177" t="s">
        <v>23</v>
      </c>
      <c r="F260" s="272" t="s">
        <v>316</v>
      </c>
      <c r="G260" s="273"/>
      <c r="H260" s="273"/>
      <c r="I260" s="273"/>
      <c r="J260" s="176"/>
      <c r="K260" s="178">
        <v>4.2</v>
      </c>
      <c r="L260" s="176"/>
      <c r="M260" s="176"/>
      <c r="N260" s="176"/>
      <c r="O260" s="176"/>
      <c r="P260" s="176"/>
      <c r="Q260" s="176"/>
      <c r="R260" s="179"/>
      <c r="T260" s="180"/>
      <c r="U260" s="176"/>
      <c r="V260" s="176"/>
      <c r="W260" s="176"/>
      <c r="X260" s="176"/>
      <c r="Y260" s="176"/>
      <c r="Z260" s="176"/>
      <c r="AA260" s="181"/>
      <c r="AT260" s="182" t="s">
        <v>174</v>
      </c>
      <c r="AU260" s="182" t="s">
        <v>85</v>
      </c>
      <c r="AV260" s="10" t="s">
        <v>105</v>
      </c>
      <c r="AW260" s="10" t="s">
        <v>36</v>
      </c>
      <c r="AX260" s="10" t="s">
        <v>80</v>
      </c>
      <c r="AY260" s="182" t="s">
        <v>167</v>
      </c>
    </row>
    <row r="261" spans="2:51" s="10" customFormat="1" ht="22.5" customHeight="1">
      <c r="B261" s="175"/>
      <c r="C261" s="176"/>
      <c r="D261" s="176"/>
      <c r="E261" s="177" t="s">
        <v>23</v>
      </c>
      <c r="F261" s="272" t="s">
        <v>299</v>
      </c>
      <c r="G261" s="273"/>
      <c r="H261" s="273"/>
      <c r="I261" s="273"/>
      <c r="J261" s="176"/>
      <c r="K261" s="178">
        <v>2</v>
      </c>
      <c r="L261" s="176"/>
      <c r="M261" s="176"/>
      <c r="N261" s="176"/>
      <c r="O261" s="176"/>
      <c r="P261" s="176"/>
      <c r="Q261" s="176"/>
      <c r="R261" s="179"/>
      <c r="T261" s="180"/>
      <c r="U261" s="176"/>
      <c r="V261" s="176"/>
      <c r="W261" s="176"/>
      <c r="X261" s="176"/>
      <c r="Y261" s="176"/>
      <c r="Z261" s="176"/>
      <c r="AA261" s="181"/>
      <c r="AT261" s="182" t="s">
        <v>174</v>
      </c>
      <c r="AU261" s="182" t="s">
        <v>85</v>
      </c>
      <c r="AV261" s="10" t="s">
        <v>105</v>
      </c>
      <c r="AW261" s="10" t="s">
        <v>36</v>
      </c>
      <c r="AX261" s="10" t="s">
        <v>80</v>
      </c>
      <c r="AY261" s="182" t="s">
        <v>167</v>
      </c>
    </row>
    <row r="262" spans="2:51" s="10" customFormat="1" ht="22.5" customHeight="1">
      <c r="B262" s="175"/>
      <c r="C262" s="176"/>
      <c r="D262" s="176"/>
      <c r="E262" s="177" t="s">
        <v>23</v>
      </c>
      <c r="F262" s="272" t="s">
        <v>308</v>
      </c>
      <c r="G262" s="273"/>
      <c r="H262" s="273"/>
      <c r="I262" s="273"/>
      <c r="J262" s="176"/>
      <c r="K262" s="178">
        <v>2.2</v>
      </c>
      <c r="L262" s="176"/>
      <c r="M262" s="176"/>
      <c r="N262" s="176"/>
      <c r="O262" s="176"/>
      <c r="P262" s="176"/>
      <c r="Q262" s="176"/>
      <c r="R262" s="179"/>
      <c r="T262" s="180"/>
      <c r="U262" s="176"/>
      <c r="V262" s="176"/>
      <c r="W262" s="176"/>
      <c r="X262" s="176"/>
      <c r="Y262" s="176"/>
      <c r="Z262" s="176"/>
      <c r="AA262" s="181"/>
      <c r="AT262" s="182" t="s">
        <v>174</v>
      </c>
      <c r="AU262" s="182" t="s">
        <v>85</v>
      </c>
      <c r="AV262" s="10" t="s">
        <v>105</v>
      </c>
      <c r="AW262" s="10" t="s">
        <v>36</v>
      </c>
      <c r="AX262" s="10" t="s">
        <v>80</v>
      </c>
      <c r="AY262" s="182" t="s">
        <v>167</v>
      </c>
    </row>
    <row r="263" spans="2:51" s="10" customFormat="1" ht="22.5" customHeight="1">
      <c r="B263" s="175"/>
      <c r="C263" s="176"/>
      <c r="D263" s="176"/>
      <c r="E263" s="177" t="s">
        <v>23</v>
      </c>
      <c r="F263" s="272" t="s">
        <v>317</v>
      </c>
      <c r="G263" s="273"/>
      <c r="H263" s="273"/>
      <c r="I263" s="273"/>
      <c r="J263" s="176"/>
      <c r="K263" s="178">
        <v>4.2</v>
      </c>
      <c r="L263" s="176"/>
      <c r="M263" s="176"/>
      <c r="N263" s="176"/>
      <c r="O263" s="176"/>
      <c r="P263" s="176"/>
      <c r="Q263" s="176"/>
      <c r="R263" s="179"/>
      <c r="T263" s="180"/>
      <c r="U263" s="176"/>
      <c r="V263" s="176"/>
      <c r="W263" s="176"/>
      <c r="X263" s="176"/>
      <c r="Y263" s="176"/>
      <c r="Z263" s="176"/>
      <c r="AA263" s="181"/>
      <c r="AT263" s="182" t="s">
        <v>174</v>
      </c>
      <c r="AU263" s="182" t="s">
        <v>85</v>
      </c>
      <c r="AV263" s="10" t="s">
        <v>105</v>
      </c>
      <c r="AW263" s="10" t="s">
        <v>36</v>
      </c>
      <c r="AX263" s="10" t="s">
        <v>80</v>
      </c>
      <c r="AY263" s="182" t="s">
        <v>167</v>
      </c>
    </row>
    <row r="264" spans="2:51" s="10" customFormat="1" ht="22.5" customHeight="1">
      <c r="B264" s="175"/>
      <c r="C264" s="176"/>
      <c r="D264" s="176"/>
      <c r="E264" s="177" t="s">
        <v>23</v>
      </c>
      <c r="F264" s="272" t="s">
        <v>299</v>
      </c>
      <c r="G264" s="273"/>
      <c r="H264" s="273"/>
      <c r="I264" s="273"/>
      <c r="J264" s="176"/>
      <c r="K264" s="178">
        <v>2</v>
      </c>
      <c r="L264" s="176"/>
      <c r="M264" s="176"/>
      <c r="N264" s="176"/>
      <c r="O264" s="176"/>
      <c r="P264" s="176"/>
      <c r="Q264" s="176"/>
      <c r="R264" s="179"/>
      <c r="T264" s="180"/>
      <c r="U264" s="176"/>
      <c r="V264" s="176"/>
      <c r="W264" s="176"/>
      <c r="X264" s="176"/>
      <c r="Y264" s="176"/>
      <c r="Z264" s="176"/>
      <c r="AA264" s="181"/>
      <c r="AT264" s="182" t="s">
        <v>174</v>
      </c>
      <c r="AU264" s="182" t="s">
        <v>85</v>
      </c>
      <c r="AV264" s="10" t="s">
        <v>105</v>
      </c>
      <c r="AW264" s="10" t="s">
        <v>36</v>
      </c>
      <c r="AX264" s="10" t="s">
        <v>80</v>
      </c>
      <c r="AY264" s="182" t="s">
        <v>167</v>
      </c>
    </row>
    <row r="265" spans="2:51" s="10" customFormat="1" ht="22.5" customHeight="1">
      <c r="B265" s="175"/>
      <c r="C265" s="176"/>
      <c r="D265" s="176"/>
      <c r="E265" s="177" t="s">
        <v>23</v>
      </c>
      <c r="F265" s="272" t="s">
        <v>308</v>
      </c>
      <c r="G265" s="273"/>
      <c r="H265" s="273"/>
      <c r="I265" s="273"/>
      <c r="J265" s="176"/>
      <c r="K265" s="178">
        <v>2.2</v>
      </c>
      <c r="L265" s="176"/>
      <c r="M265" s="176"/>
      <c r="N265" s="176"/>
      <c r="O265" s="176"/>
      <c r="P265" s="176"/>
      <c r="Q265" s="176"/>
      <c r="R265" s="179"/>
      <c r="T265" s="180"/>
      <c r="U265" s="176"/>
      <c r="V265" s="176"/>
      <c r="W265" s="176"/>
      <c r="X265" s="176"/>
      <c r="Y265" s="176"/>
      <c r="Z265" s="176"/>
      <c r="AA265" s="181"/>
      <c r="AT265" s="182" t="s">
        <v>174</v>
      </c>
      <c r="AU265" s="182" t="s">
        <v>85</v>
      </c>
      <c r="AV265" s="10" t="s">
        <v>105</v>
      </c>
      <c r="AW265" s="10" t="s">
        <v>36</v>
      </c>
      <c r="AX265" s="10" t="s">
        <v>80</v>
      </c>
      <c r="AY265" s="182" t="s">
        <v>167</v>
      </c>
    </row>
    <row r="266" spans="2:51" s="10" customFormat="1" ht="22.5" customHeight="1">
      <c r="B266" s="175"/>
      <c r="C266" s="176"/>
      <c r="D266" s="176"/>
      <c r="E266" s="177" t="s">
        <v>23</v>
      </c>
      <c r="F266" s="272" t="s">
        <v>305</v>
      </c>
      <c r="G266" s="273"/>
      <c r="H266" s="273"/>
      <c r="I266" s="273"/>
      <c r="J266" s="176"/>
      <c r="K266" s="178">
        <v>1.8</v>
      </c>
      <c r="L266" s="176"/>
      <c r="M266" s="176"/>
      <c r="N266" s="176"/>
      <c r="O266" s="176"/>
      <c r="P266" s="176"/>
      <c r="Q266" s="176"/>
      <c r="R266" s="179"/>
      <c r="T266" s="180"/>
      <c r="U266" s="176"/>
      <c r="V266" s="176"/>
      <c r="W266" s="176"/>
      <c r="X266" s="176"/>
      <c r="Y266" s="176"/>
      <c r="Z266" s="176"/>
      <c r="AA266" s="181"/>
      <c r="AT266" s="182" t="s">
        <v>174</v>
      </c>
      <c r="AU266" s="182" t="s">
        <v>85</v>
      </c>
      <c r="AV266" s="10" t="s">
        <v>105</v>
      </c>
      <c r="AW266" s="10" t="s">
        <v>36</v>
      </c>
      <c r="AX266" s="10" t="s">
        <v>80</v>
      </c>
      <c r="AY266" s="182" t="s">
        <v>167</v>
      </c>
    </row>
    <row r="267" spans="2:51" s="10" customFormat="1" ht="22.5" customHeight="1">
      <c r="B267" s="175"/>
      <c r="C267" s="176"/>
      <c r="D267" s="176"/>
      <c r="E267" s="177" t="s">
        <v>23</v>
      </c>
      <c r="F267" s="272" t="s">
        <v>299</v>
      </c>
      <c r="G267" s="273"/>
      <c r="H267" s="273"/>
      <c r="I267" s="273"/>
      <c r="J267" s="176"/>
      <c r="K267" s="178">
        <v>2</v>
      </c>
      <c r="L267" s="176"/>
      <c r="M267" s="176"/>
      <c r="N267" s="176"/>
      <c r="O267" s="176"/>
      <c r="P267" s="176"/>
      <c r="Q267" s="176"/>
      <c r="R267" s="179"/>
      <c r="T267" s="180"/>
      <c r="U267" s="176"/>
      <c r="V267" s="176"/>
      <c r="W267" s="176"/>
      <c r="X267" s="176"/>
      <c r="Y267" s="176"/>
      <c r="Z267" s="176"/>
      <c r="AA267" s="181"/>
      <c r="AT267" s="182" t="s">
        <v>174</v>
      </c>
      <c r="AU267" s="182" t="s">
        <v>85</v>
      </c>
      <c r="AV267" s="10" t="s">
        <v>105</v>
      </c>
      <c r="AW267" s="10" t="s">
        <v>36</v>
      </c>
      <c r="AX267" s="10" t="s">
        <v>80</v>
      </c>
      <c r="AY267" s="182" t="s">
        <v>167</v>
      </c>
    </row>
    <row r="268" spans="2:51" s="10" customFormat="1" ht="22.5" customHeight="1">
      <c r="B268" s="175"/>
      <c r="C268" s="176"/>
      <c r="D268" s="176"/>
      <c r="E268" s="177" t="s">
        <v>23</v>
      </c>
      <c r="F268" s="272" t="s">
        <v>306</v>
      </c>
      <c r="G268" s="273"/>
      <c r="H268" s="273"/>
      <c r="I268" s="273"/>
      <c r="J268" s="176"/>
      <c r="K268" s="178">
        <v>2.4</v>
      </c>
      <c r="L268" s="176"/>
      <c r="M268" s="176"/>
      <c r="N268" s="176"/>
      <c r="O268" s="176"/>
      <c r="P268" s="176"/>
      <c r="Q268" s="176"/>
      <c r="R268" s="179"/>
      <c r="T268" s="180"/>
      <c r="U268" s="176"/>
      <c r="V268" s="176"/>
      <c r="W268" s="176"/>
      <c r="X268" s="176"/>
      <c r="Y268" s="176"/>
      <c r="Z268" s="176"/>
      <c r="AA268" s="181"/>
      <c r="AT268" s="182" t="s">
        <v>174</v>
      </c>
      <c r="AU268" s="182" t="s">
        <v>85</v>
      </c>
      <c r="AV268" s="10" t="s">
        <v>105</v>
      </c>
      <c r="AW268" s="10" t="s">
        <v>36</v>
      </c>
      <c r="AX268" s="10" t="s">
        <v>80</v>
      </c>
      <c r="AY268" s="182" t="s">
        <v>167</v>
      </c>
    </row>
    <row r="269" spans="2:51" s="10" customFormat="1" ht="22.5" customHeight="1">
      <c r="B269" s="175"/>
      <c r="C269" s="176"/>
      <c r="D269" s="176"/>
      <c r="E269" s="177" t="s">
        <v>23</v>
      </c>
      <c r="F269" s="272" t="s">
        <v>305</v>
      </c>
      <c r="G269" s="273"/>
      <c r="H269" s="273"/>
      <c r="I269" s="273"/>
      <c r="J269" s="176"/>
      <c r="K269" s="178">
        <v>1.8</v>
      </c>
      <c r="L269" s="176"/>
      <c r="M269" s="176"/>
      <c r="N269" s="176"/>
      <c r="O269" s="176"/>
      <c r="P269" s="176"/>
      <c r="Q269" s="176"/>
      <c r="R269" s="179"/>
      <c r="T269" s="180"/>
      <c r="U269" s="176"/>
      <c r="V269" s="176"/>
      <c r="W269" s="176"/>
      <c r="X269" s="176"/>
      <c r="Y269" s="176"/>
      <c r="Z269" s="176"/>
      <c r="AA269" s="181"/>
      <c r="AT269" s="182" t="s">
        <v>174</v>
      </c>
      <c r="AU269" s="182" t="s">
        <v>85</v>
      </c>
      <c r="AV269" s="10" t="s">
        <v>105</v>
      </c>
      <c r="AW269" s="10" t="s">
        <v>36</v>
      </c>
      <c r="AX269" s="10" t="s">
        <v>80</v>
      </c>
      <c r="AY269" s="182" t="s">
        <v>167</v>
      </c>
    </row>
    <row r="270" spans="2:51" s="10" customFormat="1" ht="22.5" customHeight="1">
      <c r="B270" s="175"/>
      <c r="C270" s="176"/>
      <c r="D270" s="176"/>
      <c r="E270" s="177" t="s">
        <v>23</v>
      </c>
      <c r="F270" s="272" t="s">
        <v>303</v>
      </c>
      <c r="G270" s="273"/>
      <c r="H270" s="273"/>
      <c r="I270" s="273"/>
      <c r="J270" s="176"/>
      <c r="K270" s="178">
        <v>3.8</v>
      </c>
      <c r="L270" s="176"/>
      <c r="M270" s="176"/>
      <c r="N270" s="176"/>
      <c r="O270" s="176"/>
      <c r="P270" s="176"/>
      <c r="Q270" s="176"/>
      <c r="R270" s="179"/>
      <c r="T270" s="180"/>
      <c r="U270" s="176"/>
      <c r="V270" s="176"/>
      <c r="W270" s="176"/>
      <c r="X270" s="176"/>
      <c r="Y270" s="176"/>
      <c r="Z270" s="176"/>
      <c r="AA270" s="181"/>
      <c r="AT270" s="182" t="s">
        <v>174</v>
      </c>
      <c r="AU270" s="182" t="s">
        <v>85</v>
      </c>
      <c r="AV270" s="10" t="s">
        <v>105</v>
      </c>
      <c r="AW270" s="10" t="s">
        <v>36</v>
      </c>
      <c r="AX270" s="10" t="s">
        <v>80</v>
      </c>
      <c r="AY270" s="182" t="s">
        <v>167</v>
      </c>
    </row>
    <row r="271" spans="2:51" s="10" customFormat="1" ht="22.5" customHeight="1">
      <c r="B271" s="175"/>
      <c r="C271" s="176"/>
      <c r="D271" s="176"/>
      <c r="E271" s="177" t="s">
        <v>23</v>
      </c>
      <c r="F271" s="272" t="s">
        <v>307</v>
      </c>
      <c r="G271" s="273"/>
      <c r="H271" s="273"/>
      <c r="I271" s="273"/>
      <c r="J271" s="176"/>
      <c r="K271" s="178">
        <v>3.6</v>
      </c>
      <c r="L271" s="176"/>
      <c r="M271" s="176"/>
      <c r="N271" s="176"/>
      <c r="O271" s="176"/>
      <c r="P271" s="176"/>
      <c r="Q271" s="176"/>
      <c r="R271" s="179"/>
      <c r="T271" s="180"/>
      <c r="U271" s="176"/>
      <c r="V271" s="176"/>
      <c r="W271" s="176"/>
      <c r="X271" s="176"/>
      <c r="Y271" s="176"/>
      <c r="Z271" s="176"/>
      <c r="AA271" s="181"/>
      <c r="AT271" s="182" t="s">
        <v>174</v>
      </c>
      <c r="AU271" s="182" t="s">
        <v>85</v>
      </c>
      <c r="AV271" s="10" t="s">
        <v>105</v>
      </c>
      <c r="AW271" s="10" t="s">
        <v>36</v>
      </c>
      <c r="AX271" s="10" t="s">
        <v>80</v>
      </c>
      <c r="AY271" s="182" t="s">
        <v>167</v>
      </c>
    </row>
    <row r="272" spans="2:51" s="11" customFormat="1" ht="22.5" customHeight="1">
      <c r="B272" s="183"/>
      <c r="C272" s="184"/>
      <c r="D272" s="184"/>
      <c r="E272" s="185" t="s">
        <v>126</v>
      </c>
      <c r="F272" s="276" t="s">
        <v>318</v>
      </c>
      <c r="G272" s="277"/>
      <c r="H272" s="277"/>
      <c r="I272" s="277"/>
      <c r="J272" s="184"/>
      <c r="K272" s="186">
        <v>126.64</v>
      </c>
      <c r="L272" s="184"/>
      <c r="M272" s="184"/>
      <c r="N272" s="184"/>
      <c r="O272" s="184"/>
      <c r="P272" s="184"/>
      <c r="Q272" s="184"/>
      <c r="R272" s="187"/>
      <c r="T272" s="188"/>
      <c r="U272" s="184"/>
      <c r="V272" s="184"/>
      <c r="W272" s="184"/>
      <c r="X272" s="184"/>
      <c r="Y272" s="184"/>
      <c r="Z272" s="184"/>
      <c r="AA272" s="189"/>
      <c r="AT272" s="190" t="s">
        <v>174</v>
      </c>
      <c r="AU272" s="190" t="s">
        <v>85</v>
      </c>
      <c r="AV272" s="11" t="s">
        <v>171</v>
      </c>
      <c r="AW272" s="11" t="s">
        <v>36</v>
      </c>
      <c r="AX272" s="11" t="s">
        <v>85</v>
      </c>
      <c r="AY272" s="190" t="s">
        <v>167</v>
      </c>
    </row>
    <row r="273" spans="2:65" s="1" customFormat="1" ht="31.5" customHeight="1">
      <c r="B273" s="36"/>
      <c r="C273" s="160" t="s">
        <v>319</v>
      </c>
      <c r="D273" s="160" t="s">
        <v>168</v>
      </c>
      <c r="E273" s="161" t="s">
        <v>320</v>
      </c>
      <c r="F273" s="266" t="s">
        <v>321</v>
      </c>
      <c r="G273" s="266"/>
      <c r="H273" s="266"/>
      <c r="I273" s="266"/>
      <c r="J273" s="162" t="s">
        <v>191</v>
      </c>
      <c r="K273" s="163">
        <v>1258.4</v>
      </c>
      <c r="L273" s="267">
        <v>0</v>
      </c>
      <c r="M273" s="268"/>
      <c r="N273" s="269">
        <f>ROUND(L273*K273,2)</f>
        <v>0</v>
      </c>
      <c r="O273" s="269"/>
      <c r="P273" s="269"/>
      <c r="Q273" s="269"/>
      <c r="R273" s="38"/>
      <c r="T273" s="164" t="s">
        <v>23</v>
      </c>
      <c r="U273" s="45" t="s">
        <v>45</v>
      </c>
      <c r="V273" s="37"/>
      <c r="W273" s="165">
        <f>V273*K273</f>
        <v>0</v>
      </c>
      <c r="X273" s="165">
        <v>0.0036</v>
      </c>
      <c r="Y273" s="165">
        <f>X273*K273</f>
        <v>4.53024</v>
      </c>
      <c r="Z273" s="165">
        <v>0</v>
      </c>
      <c r="AA273" s="166">
        <f>Z273*K273</f>
        <v>0</v>
      </c>
      <c r="AR273" s="19" t="s">
        <v>171</v>
      </c>
      <c r="AT273" s="19" t="s">
        <v>168</v>
      </c>
      <c r="AU273" s="19" t="s">
        <v>85</v>
      </c>
      <c r="AY273" s="19" t="s">
        <v>167</v>
      </c>
      <c r="BE273" s="106">
        <f>IF(U273="základní",N273,0)</f>
        <v>0</v>
      </c>
      <c r="BF273" s="106">
        <f>IF(U273="snížená",N273,0)</f>
        <v>0</v>
      </c>
      <c r="BG273" s="106">
        <f>IF(U273="zákl. přenesená",N273,0)</f>
        <v>0</v>
      </c>
      <c r="BH273" s="106">
        <f>IF(U273="sníž. přenesená",N273,0)</f>
        <v>0</v>
      </c>
      <c r="BI273" s="106">
        <f>IF(U273="nulová",N273,0)</f>
        <v>0</v>
      </c>
      <c r="BJ273" s="19" t="s">
        <v>85</v>
      </c>
      <c r="BK273" s="106">
        <f>ROUND(L273*K273,2)</f>
        <v>0</v>
      </c>
      <c r="BL273" s="19" t="s">
        <v>171</v>
      </c>
      <c r="BM273" s="19" t="s">
        <v>322</v>
      </c>
    </row>
    <row r="274" spans="2:63" s="8" customFormat="1" ht="37.35" customHeight="1">
      <c r="B274" s="150"/>
      <c r="C274" s="151"/>
      <c r="D274" s="152" t="s">
        <v>138</v>
      </c>
      <c r="E274" s="152"/>
      <c r="F274" s="152"/>
      <c r="G274" s="152"/>
      <c r="H274" s="152"/>
      <c r="I274" s="152"/>
      <c r="J274" s="152"/>
      <c r="K274" s="152"/>
      <c r="L274" s="152"/>
      <c r="M274" s="152"/>
      <c r="N274" s="289">
        <f>BK274</f>
        <v>0</v>
      </c>
      <c r="O274" s="290"/>
      <c r="P274" s="290"/>
      <c r="Q274" s="290"/>
      <c r="R274" s="153"/>
      <c r="T274" s="154"/>
      <c r="U274" s="151"/>
      <c r="V274" s="151"/>
      <c r="W274" s="155">
        <f>W275</f>
        <v>0</v>
      </c>
      <c r="X274" s="151"/>
      <c r="Y274" s="155">
        <f>Y275</f>
        <v>40.8176</v>
      </c>
      <c r="Z274" s="151"/>
      <c r="AA274" s="156">
        <f>AA275</f>
        <v>0</v>
      </c>
      <c r="AR274" s="157" t="s">
        <v>85</v>
      </c>
      <c r="AT274" s="158" t="s">
        <v>79</v>
      </c>
      <c r="AU274" s="158" t="s">
        <v>80</v>
      </c>
      <c r="AY274" s="157" t="s">
        <v>167</v>
      </c>
      <c r="BK274" s="159">
        <f>BK275</f>
        <v>0</v>
      </c>
    </row>
    <row r="275" spans="2:65" s="1" customFormat="1" ht="31.5" customHeight="1">
      <c r="B275" s="36"/>
      <c r="C275" s="160" t="s">
        <v>323</v>
      </c>
      <c r="D275" s="160" t="s">
        <v>168</v>
      </c>
      <c r="E275" s="161" t="s">
        <v>324</v>
      </c>
      <c r="F275" s="266" t="s">
        <v>325</v>
      </c>
      <c r="G275" s="266"/>
      <c r="H275" s="266"/>
      <c r="I275" s="266"/>
      <c r="J275" s="162" t="s">
        <v>278</v>
      </c>
      <c r="K275" s="163">
        <v>97</v>
      </c>
      <c r="L275" s="267">
        <v>0</v>
      </c>
      <c r="M275" s="268"/>
      <c r="N275" s="269">
        <f>ROUND(L275*K275,2)</f>
        <v>0</v>
      </c>
      <c r="O275" s="269"/>
      <c r="P275" s="269"/>
      <c r="Q275" s="269"/>
      <c r="R275" s="38"/>
      <c r="T275" s="164" t="s">
        <v>23</v>
      </c>
      <c r="U275" s="45" t="s">
        <v>45</v>
      </c>
      <c r="V275" s="37"/>
      <c r="W275" s="165">
        <f>V275*K275</f>
        <v>0</v>
      </c>
      <c r="X275" s="165">
        <v>0.4208</v>
      </c>
      <c r="Y275" s="165">
        <f>X275*K275</f>
        <v>40.8176</v>
      </c>
      <c r="Z275" s="165">
        <v>0</v>
      </c>
      <c r="AA275" s="166">
        <f>Z275*K275</f>
        <v>0</v>
      </c>
      <c r="AR275" s="19" t="s">
        <v>171</v>
      </c>
      <c r="AT275" s="19" t="s">
        <v>168</v>
      </c>
      <c r="AU275" s="19" t="s">
        <v>85</v>
      </c>
      <c r="AY275" s="19" t="s">
        <v>167</v>
      </c>
      <c r="BE275" s="106">
        <f>IF(U275="základní",N275,0)</f>
        <v>0</v>
      </c>
      <c r="BF275" s="106">
        <f>IF(U275="snížená",N275,0)</f>
        <v>0</v>
      </c>
      <c r="BG275" s="106">
        <f>IF(U275="zákl. přenesená",N275,0)</f>
        <v>0</v>
      </c>
      <c r="BH275" s="106">
        <f>IF(U275="sníž. přenesená",N275,0)</f>
        <v>0</v>
      </c>
      <c r="BI275" s="106">
        <f>IF(U275="nulová",N275,0)</f>
        <v>0</v>
      </c>
      <c r="BJ275" s="19" t="s">
        <v>85</v>
      </c>
      <c r="BK275" s="106">
        <f>ROUND(L275*K275,2)</f>
        <v>0</v>
      </c>
      <c r="BL275" s="19" t="s">
        <v>171</v>
      </c>
      <c r="BM275" s="19" t="s">
        <v>326</v>
      </c>
    </row>
    <row r="276" spans="2:63" s="8" customFormat="1" ht="37.35" customHeight="1">
      <c r="B276" s="150"/>
      <c r="C276" s="151"/>
      <c r="D276" s="152" t="s">
        <v>139</v>
      </c>
      <c r="E276" s="152"/>
      <c r="F276" s="152"/>
      <c r="G276" s="152"/>
      <c r="H276" s="152"/>
      <c r="I276" s="152"/>
      <c r="J276" s="152"/>
      <c r="K276" s="152"/>
      <c r="L276" s="152"/>
      <c r="M276" s="152"/>
      <c r="N276" s="289">
        <f>BK276</f>
        <v>0</v>
      </c>
      <c r="O276" s="290"/>
      <c r="P276" s="290"/>
      <c r="Q276" s="290"/>
      <c r="R276" s="153"/>
      <c r="T276" s="154"/>
      <c r="U276" s="151"/>
      <c r="V276" s="151"/>
      <c r="W276" s="155">
        <f>SUM(W277:W317)</f>
        <v>0</v>
      </c>
      <c r="X276" s="151"/>
      <c r="Y276" s="155">
        <f>SUM(Y277:Y317)</f>
        <v>442.449456</v>
      </c>
      <c r="Z276" s="151"/>
      <c r="AA276" s="156">
        <f>SUM(AA277:AA317)</f>
        <v>0</v>
      </c>
      <c r="AR276" s="157" t="s">
        <v>85</v>
      </c>
      <c r="AT276" s="158" t="s">
        <v>79</v>
      </c>
      <c r="AU276" s="158" t="s">
        <v>80</v>
      </c>
      <c r="AY276" s="157" t="s">
        <v>167</v>
      </c>
      <c r="BK276" s="159">
        <f>SUM(BK277:BK317)</f>
        <v>0</v>
      </c>
    </row>
    <row r="277" spans="2:65" s="1" customFormat="1" ht="44.25" customHeight="1">
      <c r="B277" s="36"/>
      <c r="C277" s="160" t="s">
        <v>327</v>
      </c>
      <c r="D277" s="160" t="s">
        <v>168</v>
      </c>
      <c r="E277" s="161" t="s">
        <v>328</v>
      </c>
      <c r="F277" s="266" t="s">
        <v>329</v>
      </c>
      <c r="G277" s="266"/>
      <c r="H277" s="266"/>
      <c r="I277" s="266"/>
      <c r="J277" s="162" t="s">
        <v>191</v>
      </c>
      <c r="K277" s="163">
        <v>1268.4</v>
      </c>
      <c r="L277" s="267">
        <v>0</v>
      </c>
      <c r="M277" s="268"/>
      <c r="N277" s="269">
        <f>ROUND(L277*K277,2)</f>
        <v>0</v>
      </c>
      <c r="O277" s="269"/>
      <c r="P277" s="269"/>
      <c r="Q277" s="269"/>
      <c r="R277" s="38"/>
      <c r="T277" s="164" t="s">
        <v>23</v>
      </c>
      <c r="U277" s="45" t="s">
        <v>45</v>
      </c>
      <c r="V277" s="37"/>
      <c r="W277" s="165">
        <f>V277*K277</f>
        <v>0</v>
      </c>
      <c r="X277" s="165">
        <v>0.1554</v>
      </c>
      <c r="Y277" s="165">
        <f>X277*K277</f>
        <v>197.10936000000004</v>
      </c>
      <c r="Z277" s="165">
        <v>0</v>
      </c>
      <c r="AA277" s="166">
        <f>Z277*K277</f>
        <v>0</v>
      </c>
      <c r="AR277" s="19" t="s">
        <v>171</v>
      </c>
      <c r="AT277" s="19" t="s">
        <v>168</v>
      </c>
      <c r="AU277" s="19" t="s">
        <v>85</v>
      </c>
      <c r="AY277" s="19" t="s">
        <v>167</v>
      </c>
      <c r="BE277" s="106">
        <f>IF(U277="základní",N277,0)</f>
        <v>0</v>
      </c>
      <c r="BF277" s="106">
        <f>IF(U277="snížená",N277,0)</f>
        <v>0</v>
      </c>
      <c r="BG277" s="106">
        <f>IF(U277="zákl. přenesená",N277,0)</f>
        <v>0</v>
      </c>
      <c r="BH277" s="106">
        <f>IF(U277="sníž. přenesená",N277,0)</f>
        <v>0</v>
      </c>
      <c r="BI277" s="106">
        <f>IF(U277="nulová",N277,0)</f>
        <v>0</v>
      </c>
      <c r="BJ277" s="19" t="s">
        <v>85</v>
      </c>
      <c r="BK277" s="106">
        <f>ROUND(L277*K277,2)</f>
        <v>0</v>
      </c>
      <c r="BL277" s="19" t="s">
        <v>171</v>
      </c>
      <c r="BM277" s="19" t="s">
        <v>330</v>
      </c>
    </row>
    <row r="278" spans="2:51" s="9" customFormat="1" ht="22.5" customHeight="1">
      <c r="B278" s="167"/>
      <c r="C278" s="168"/>
      <c r="D278" s="168"/>
      <c r="E278" s="169" t="s">
        <v>23</v>
      </c>
      <c r="F278" s="270" t="s">
        <v>173</v>
      </c>
      <c r="G278" s="271"/>
      <c r="H278" s="271"/>
      <c r="I278" s="271"/>
      <c r="J278" s="168"/>
      <c r="K278" s="170" t="s">
        <v>23</v>
      </c>
      <c r="L278" s="168"/>
      <c r="M278" s="168"/>
      <c r="N278" s="168"/>
      <c r="O278" s="168"/>
      <c r="P278" s="168"/>
      <c r="Q278" s="168"/>
      <c r="R278" s="171"/>
      <c r="T278" s="172"/>
      <c r="U278" s="168"/>
      <c r="V278" s="168"/>
      <c r="W278" s="168"/>
      <c r="X278" s="168"/>
      <c r="Y278" s="168"/>
      <c r="Z278" s="168"/>
      <c r="AA278" s="173"/>
      <c r="AT278" s="174" t="s">
        <v>174</v>
      </c>
      <c r="AU278" s="174" t="s">
        <v>85</v>
      </c>
      <c r="AV278" s="9" t="s">
        <v>85</v>
      </c>
      <c r="AW278" s="9" t="s">
        <v>36</v>
      </c>
      <c r="AX278" s="9" t="s">
        <v>80</v>
      </c>
      <c r="AY278" s="174" t="s">
        <v>167</v>
      </c>
    </row>
    <row r="279" spans="2:51" s="10" customFormat="1" ht="22.5" customHeight="1">
      <c r="B279" s="175"/>
      <c r="C279" s="176"/>
      <c r="D279" s="176"/>
      <c r="E279" s="177" t="s">
        <v>23</v>
      </c>
      <c r="F279" s="272" t="s">
        <v>331</v>
      </c>
      <c r="G279" s="273"/>
      <c r="H279" s="273"/>
      <c r="I279" s="273"/>
      <c r="J279" s="176"/>
      <c r="K279" s="178">
        <v>314.5</v>
      </c>
      <c r="L279" s="176"/>
      <c r="M279" s="176"/>
      <c r="N279" s="176"/>
      <c r="O279" s="176"/>
      <c r="P279" s="176"/>
      <c r="Q279" s="176"/>
      <c r="R279" s="179"/>
      <c r="T279" s="180"/>
      <c r="U279" s="176"/>
      <c r="V279" s="176"/>
      <c r="W279" s="176"/>
      <c r="X279" s="176"/>
      <c r="Y279" s="176"/>
      <c r="Z279" s="176"/>
      <c r="AA279" s="181"/>
      <c r="AT279" s="182" t="s">
        <v>174</v>
      </c>
      <c r="AU279" s="182" t="s">
        <v>85</v>
      </c>
      <c r="AV279" s="10" t="s">
        <v>105</v>
      </c>
      <c r="AW279" s="10" t="s">
        <v>36</v>
      </c>
      <c r="AX279" s="10" t="s">
        <v>80</v>
      </c>
      <c r="AY279" s="182" t="s">
        <v>167</v>
      </c>
    </row>
    <row r="280" spans="2:51" s="9" customFormat="1" ht="22.5" customHeight="1">
      <c r="B280" s="167"/>
      <c r="C280" s="168"/>
      <c r="D280" s="168"/>
      <c r="E280" s="169" t="s">
        <v>23</v>
      </c>
      <c r="F280" s="274" t="s">
        <v>176</v>
      </c>
      <c r="G280" s="275"/>
      <c r="H280" s="275"/>
      <c r="I280" s="275"/>
      <c r="J280" s="168"/>
      <c r="K280" s="170" t="s">
        <v>23</v>
      </c>
      <c r="L280" s="168"/>
      <c r="M280" s="168"/>
      <c r="N280" s="168"/>
      <c r="O280" s="168"/>
      <c r="P280" s="168"/>
      <c r="Q280" s="168"/>
      <c r="R280" s="171"/>
      <c r="T280" s="172"/>
      <c r="U280" s="168"/>
      <c r="V280" s="168"/>
      <c r="W280" s="168"/>
      <c r="X280" s="168"/>
      <c r="Y280" s="168"/>
      <c r="Z280" s="168"/>
      <c r="AA280" s="173"/>
      <c r="AT280" s="174" t="s">
        <v>174</v>
      </c>
      <c r="AU280" s="174" t="s">
        <v>85</v>
      </c>
      <c r="AV280" s="9" t="s">
        <v>85</v>
      </c>
      <c r="AW280" s="9" t="s">
        <v>36</v>
      </c>
      <c r="AX280" s="9" t="s">
        <v>80</v>
      </c>
      <c r="AY280" s="174" t="s">
        <v>167</v>
      </c>
    </row>
    <row r="281" spans="2:51" s="10" customFormat="1" ht="22.5" customHeight="1">
      <c r="B281" s="175"/>
      <c r="C281" s="176"/>
      <c r="D281" s="176"/>
      <c r="E281" s="177" t="s">
        <v>23</v>
      </c>
      <c r="F281" s="272" t="s">
        <v>332</v>
      </c>
      <c r="G281" s="273"/>
      <c r="H281" s="273"/>
      <c r="I281" s="273"/>
      <c r="J281" s="176"/>
      <c r="K281" s="178">
        <v>488.2</v>
      </c>
      <c r="L281" s="176"/>
      <c r="M281" s="176"/>
      <c r="N281" s="176"/>
      <c r="O281" s="176"/>
      <c r="P281" s="176"/>
      <c r="Q281" s="176"/>
      <c r="R281" s="179"/>
      <c r="T281" s="180"/>
      <c r="U281" s="176"/>
      <c r="V281" s="176"/>
      <c r="W281" s="176"/>
      <c r="X281" s="176"/>
      <c r="Y281" s="176"/>
      <c r="Z281" s="176"/>
      <c r="AA281" s="181"/>
      <c r="AT281" s="182" t="s">
        <v>174</v>
      </c>
      <c r="AU281" s="182" t="s">
        <v>85</v>
      </c>
      <c r="AV281" s="10" t="s">
        <v>105</v>
      </c>
      <c r="AW281" s="10" t="s">
        <v>36</v>
      </c>
      <c r="AX281" s="10" t="s">
        <v>80</v>
      </c>
      <c r="AY281" s="182" t="s">
        <v>167</v>
      </c>
    </row>
    <row r="282" spans="2:51" s="9" customFormat="1" ht="22.5" customHeight="1">
      <c r="B282" s="167"/>
      <c r="C282" s="168"/>
      <c r="D282" s="168"/>
      <c r="E282" s="169" t="s">
        <v>23</v>
      </c>
      <c r="F282" s="274" t="s">
        <v>178</v>
      </c>
      <c r="G282" s="275"/>
      <c r="H282" s="275"/>
      <c r="I282" s="275"/>
      <c r="J282" s="168"/>
      <c r="K282" s="170" t="s">
        <v>23</v>
      </c>
      <c r="L282" s="168"/>
      <c r="M282" s="168"/>
      <c r="N282" s="168"/>
      <c r="O282" s="168"/>
      <c r="P282" s="168"/>
      <c r="Q282" s="168"/>
      <c r="R282" s="171"/>
      <c r="T282" s="172"/>
      <c r="U282" s="168"/>
      <c r="V282" s="168"/>
      <c r="W282" s="168"/>
      <c r="X282" s="168"/>
      <c r="Y282" s="168"/>
      <c r="Z282" s="168"/>
      <c r="AA282" s="173"/>
      <c r="AT282" s="174" t="s">
        <v>174</v>
      </c>
      <c r="AU282" s="174" t="s">
        <v>85</v>
      </c>
      <c r="AV282" s="9" t="s">
        <v>85</v>
      </c>
      <c r="AW282" s="9" t="s">
        <v>36</v>
      </c>
      <c r="AX282" s="9" t="s">
        <v>80</v>
      </c>
      <c r="AY282" s="174" t="s">
        <v>167</v>
      </c>
    </row>
    <row r="283" spans="2:51" s="10" customFormat="1" ht="22.5" customHeight="1">
      <c r="B283" s="175"/>
      <c r="C283" s="176"/>
      <c r="D283" s="176"/>
      <c r="E283" s="177" t="s">
        <v>23</v>
      </c>
      <c r="F283" s="272" t="s">
        <v>333</v>
      </c>
      <c r="G283" s="273"/>
      <c r="H283" s="273"/>
      <c r="I283" s="273"/>
      <c r="J283" s="176"/>
      <c r="K283" s="178">
        <v>465.7</v>
      </c>
      <c r="L283" s="176"/>
      <c r="M283" s="176"/>
      <c r="N283" s="176"/>
      <c r="O283" s="176"/>
      <c r="P283" s="176"/>
      <c r="Q283" s="176"/>
      <c r="R283" s="179"/>
      <c r="T283" s="180"/>
      <c r="U283" s="176"/>
      <c r="V283" s="176"/>
      <c r="W283" s="176"/>
      <c r="X283" s="176"/>
      <c r="Y283" s="176"/>
      <c r="Z283" s="176"/>
      <c r="AA283" s="181"/>
      <c r="AT283" s="182" t="s">
        <v>174</v>
      </c>
      <c r="AU283" s="182" t="s">
        <v>85</v>
      </c>
      <c r="AV283" s="10" t="s">
        <v>105</v>
      </c>
      <c r="AW283" s="10" t="s">
        <v>36</v>
      </c>
      <c r="AX283" s="10" t="s">
        <v>80</v>
      </c>
      <c r="AY283" s="182" t="s">
        <v>167</v>
      </c>
    </row>
    <row r="284" spans="2:51" s="11" customFormat="1" ht="22.5" customHeight="1">
      <c r="B284" s="183"/>
      <c r="C284" s="184"/>
      <c r="D284" s="184"/>
      <c r="E284" s="185" t="s">
        <v>23</v>
      </c>
      <c r="F284" s="276" t="s">
        <v>196</v>
      </c>
      <c r="G284" s="277"/>
      <c r="H284" s="277"/>
      <c r="I284" s="277"/>
      <c r="J284" s="184"/>
      <c r="K284" s="186">
        <v>1268.4</v>
      </c>
      <c r="L284" s="184"/>
      <c r="M284" s="184"/>
      <c r="N284" s="184"/>
      <c r="O284" s="184"/>
      <c r="P284" s="184"/>
      <c r="Q284" s="184"/>
      <c r="R284" s="187"/>
      <c r="T284" s="188"/>
      <c r="U284" s="184"/>
      <c r="V284" s="184"/>
      <c r="W284" s="184"/>
      <c r="X284" s="184"/>
      <c r="Y284" s="184"/>
      <c r="Z284" s="184"/>
      <c r="AA284" s="189"/>
      <c r="AT284" s="190" t="s">
        <v>174</v>
      </c>
      <c r="AU284" s="190" t="s">
        <v>85</v>
      </c>
      <c r="AV284" s="11" t="s">
        <v>171</v>
      </c>
      <c r="AW284" s="11" t="s">
        <v>36</v>
      </c>
      <c r="AX284" s="11" t="s">
        <v>85</v>
      </c>
      <c r="AY284" s="190" t="s">
        <v>167</v>
      </c>
    </row>
    <row r="285" spans="2:65" s="1" customFormat="1" ht="31.5" customHeight="1">
      <c r="B285" s="36"/>
      <c r="C285" s="191" t="s">
        <v>334</v>
      </c>
      <c r="D285" s="191" t="s">
        <v>263</v>
      </c>
      <c r="E285" s="192" t="s">
        <v>335</v>
      </c>
      <c r="F285" s="280" t="s">
        <v>336</v>
      </c>
      <c r="G285" s="280"/>
      <c r="H285" s="280"/>
      <c r="I285" s="280"/>
      <c r="J285" s="193" t="s">
        <v>278</v>
      </c>
      <c r="K285" s="194">
        <v>804</v>
      </c>
      <c r="L285" s="281">
        <v>0</v>
      </c>
      <c r="M285" s="282"/>
      <c r="N285" s="283">
        <f>ROUND(L285*K285,2)</f>
        <v>0</v>
      </c>
      <c r="O285" s="269"/>
      <c r="P285" s="269"/>
      <c r="Q285" s="269"/>
      <c r="R285" s="38"/>
      <c r="T285" s="164" t="s">
        <v>23</v>
      </c>
      <c r="U285" s="45" t="s">
        <v>45</v>
      </c>
      <c r="V285" s="37"/>
      <c r="W285" s="165">
        <f>V285*K285</f>
        <v>0</v>
      </c>
      <c r="X285" s="165">
        <v>0.0821</v>
      </c>
      <c r="Y285" s="165">
        <f>X285*K285</f>
        <v>66.00840000000001</v>
      </c>
      <c r="Z285" s="165">
        <v>0</v>
      </c>
      <c r="AA285" s="166">
        <f>Z285*K285</f>
        <v>0</v>
      </c>
      <c r="AR285" s="19" t="s">
        <v>211</v>
      </c>
      <c r="AT285" s="19" t="s">
        <v>263</v>
      </c>
      <c r="AU285" s="19" t="s">
        <v>85</v>
      </c>
      <c r="AY285" s="19" t="s">
        <v>167</v>
      </c>
      <c r="BE285" s="106">
        <f>IF(U285="základní",N285,0)</f>
        <v>0</v>
      </c>
      <c r="BF285" s="106">
        <f>IF(U285="snížená",N285,0)</f>
        <v>0</v>
      </c>
      <c r="BG285" s="106">
        <f>IF(U285="zákl. přenesená",N285,0)</f>
        <v>0</v>
      </c>
      <c r="BH285" s="106">
        <f>IF(U285="sníž. přenesená",N285,0)</f>
        <v>0</v>
      </c>
      <c r="BI285" s="106">
        <f>IF(U285="nulová",N285,0)</f>
        <v>0</v>
      </c>
      <c r="BJ285" s="19" t="s">
        <v>85</v>
      </c>
      <c r="BK285" s="106">
        <f>ROUND(L285*K285,2)</f>
        <v>0</v>
      </c>
      <c r="BL285" s="19" t="s">
        <v>171</v>
      </c>
      <c r="BM285" s="19" t="s">
        <v>337</v>
      </c>
    </row>
    <row r="286" spans="2:51" s="10" customFormat="1" ht="22.5" customHeight="1">
      <c r="B286" s="175"/>
      <c r="C286" s="176"/>
      <c r="D286" s="176"/>
      <c r="E286" s="177" t="s">
        <v>23</v>
      </c>
      <c r="F286" s="278" t="s">
        <v>338</v>
      </c>
      <c r="G286" s="279"/>
      <c r="H286" s="279"/>
      <c r="I286" s="279"/>
      <c r="J286" s="176"/>
      <c r="K286" s="178">
        <v>1268.4</v>
      </c>
      <c r="L286" s="176"/>
      <c r="M286" s="176"/>
      <c r="N286" s="176"/>
      <c r="O286" s="176"/>
      <c r="P286" s="176"/>
      <c r="Q286" s="176"/>
      <c r="R286" s="179"/>
      <c r="T286" s="180"/>
      <c r="U286" s="176"/>
      <c r="V286" s="176"/>
      <c r="W286" s="176"/>
      <c r="X286" s="176"/>
      <c r="Y286" s="176"/>
      <c r="Z286" s="176"/>
      <c r="AA286" s="181"/>
      <c r="AT286" s="182" t="s">
        <v>174</v>
      </c>
      <c r="AU286" s="182" t="s">
        <v>85</v>
      </c>
      <c r="AV286" s="10" t="s">
        <v>105</v>
      </c>
      <c r="AW286" s="10" t="s">
        <v>36</v>
      </c>
      <c r="AX286" s="10" t="s">
        <v>80</v>
      </c>
      <c r="AY286" s="182" t="s">
        <v>167</v>
      </c>
    </row>
    <row r="287" spans="2:51" s="9" customFormat="1" ht="22.5" customHeight="1">
      <c r="B287" s="167"/>
      <c r="C287" s="168"/>
      <c r="D287" s="168"/>
      <c r="E287" s="169" t="s">
        <v>23</v>
      </c>
      <c r="F287" s="274" t="s">
        <v>339</v>
      </c>
      <c r="G287" s="275"/>
      <c r="H287" s="275"/>
      <c r="I287" s="275"/>
      <c r="J287" s="168"/>
      <c r="K287" s="170" t="s">
        <v>23</v>
      </c>
      <c r="L287" s="168"/>
      <c r="M287" s="168"/>
      <c r="N287" s="168"/>
      <c r="O287" s="168"/>
      <c r="P287" s="168"/>
      <c r="Q287" s="168"/>
      <c r="R287" s="171"/>
      <c r="T287" s="172"/>
      <c r="U287" s="168"/>
      <c r="V287" s="168"/>
      <c r="W287" s="168"/>
      <c r="X287" s="168"/>
      <c r="Y287" s="168"/>
      <c r="Z287" s="168"/>
      <c r="AA287" s="173"/>
      <c r="AT287" s="174" t="s">
        <v>174</v>
      </c>
      <c r="AU287" s="174" t="s">
        <v>85</v>
      </c>
      <c r="AV287" s="9" t="s">
        <v>85</v>
      </c>
      <c r="AW287" s="9" t="s">
        <v>36</v>
      </c>
      <c r="AX287" s="9" t="s">
        <v>80</v>
      </c>
      <c r="AY287" s="174" t="s">
        <v>167</v>
      </c>
    </row>
    <row r="288" spans="2:51" s="10" customFormat="1" ht="22.5" customHeight="1">
      <c r="B288" s="175"/>
      <c r="C288" s="176"/>
      <c r="D288" s="176"/>
      <c r="E288" s="177" t="s">
        <v>23</v>
      </c>
      <c r="F288" s="272" t="s">
        <v>340</v>
      </c>
      <c r="G288" s="273"/>
      <c r="H288" s="273"/>
      <c r="I288" s="273"/>
      <c r="J288" s="176"/>
      <c r="K288" s="178">
        <v>-465.02</v>
      </c>
      <c r="L288" s="176"/>
      <c r="M288" s="176"/>
      <c r="N288" s="176"/>
      <c r="O288" s="176"/>
      <c r="P288" s="176"/>
      <c r="Q288" s="176"/>
      <c r="R288" s="179"/>
      <c r="T288" s="180"/>
      <c r="U288" s="176"/>
      <c r="V288" s="176"/>
      <c r="W288" s="176"/>
      <c r="X288" s="176"/>
      <c r="Y288" s="176"/>
      <c r="Z288" s="176"/>
      <c r="AA288" s="181"/>
      <c r="AT288" s="182" t="s">
        <v>174</v>
      </c>
      <c r="AU288" s="182" t="s">
        <v>85</v>
      </c>
      <c r="AV288" s="10" t="s">
        <v>105</v>
      </c>
      <c r="AW288" s="10" t="s">
        <v>36</v>
      </c>
      <c r="AX288" s="10" t="s">
        <v>80</v>
      </c>
      <c r="AY288" s="182" t="s">
        <v>167</v>
      </c>
    </row>
    <row r="289" spans="2:51" s="11" customFormat="1" ht="22.5" customHeight="1">
      <c r="B289" s="183"/>
      <c r="C289" s="184"/>
      <c r="D289" s="184"/>
      <c r="E289" s="185" t="s">
        <v>23</v>
      </c>
      <c r="F289" s="276" t="s">
        <v>196</v>
      </c>
      <c r="G289" s="277"/>
      <c r="H289" s="277"/>
      <c r="I289" s="277"/>
      <c r="J289" s="184"/>
      <c r="K289" s="186">
        <v>803.38</v>
      </c>
      <c r="L289" s="184"/>
      <c r="M289" s="184"/>
      <c r="N289" s="184"/>
      <c r="O289" s="184"/>
      <c r="P289" s="184"/>
      <c r="Q289" s="184"/>
      <c r="R289" s="187"/>
      <c r="T289" s="188"/>
      <c r="U289" s="184"/>
      <c r="V289" s="184"/>
      <c r="W289" s="184"/>
      <c r="X289" s="184"/>
      <c r="Y289" s="184"/>
      <c r="Z289" s="184"/>
      <c r="AA289" s="189"/>
      <c r="AT289" s="190" t="s">
        <v>174</v>
      </c>
      <c r="AU289" s="190" t="s">
        <v>85</v>
      </c>
      <c r="AV289" s="11" t="s">
        <v>171</v>
      </c>
      <c r="AW289" s="11" t="s">
        <v>36</v>
      </c>
      <c r="AX289" s="11" t="s">
        <v>80</v>
      </c>
      <c r="AY289" s="190" t="s">
        <v>167</v>
      </c>
    </row>
    <row r="290" spans="2:51" s="9" customFormat="1" ht="22.5" customHeight="1">
      <c r="B290" s="167"/>
      <c r="C290" s="168"/>
      <c r="D290" s="168"/>
      <c r="E290" s="169" t="s">
        <v>23</v>
      </c>
      <c r="F290" s="274" t="s">
        <v>283</v>
      </c>
      <c r="G290" s="275"/>
      <c r="H290" s="275"/>
      <c r="I290" s="275"/>
      <c r="J290" s="168"/>
      <c r="K290" s="170" t="s">
        <v>23</v>
      </c>
      <c r="L290" s="168"/>
      <c r="M290" s="168"/>
      <c r="N290" s="168"/>
      <c r="O290" s="168"/>
      <c r="P290" s="168"/>
      <c r="Q290" s="168"/>
      <c r="R290" s="171"/>
      <c r="T290" s="172"/>
      <c r="U290" s="168"/>
      <c r="V290" s="168"/>
      <c r="W290" s="168"/>
      <c r="X290" s="168"/>
      <c r="Y290" s="168"/>
      <c r="Z290" s="168"/>
      <c r="AA290" s="173"/>
      <c r="AT290" s="174" t="s">
        <v>174</v>
      </c>
      <c r="AU290" s="174" t="s">
        <v>85</v>
      </c>
      <c r="AV290" s="9" t="s">
        <v>85</v>
      </c>
      <c r="AW290" s="9" t="s">
        <v>36</v>
      </c>
      <c r="AX290" s="9" t="s">
        <v>80</v>
      </c>
      <c r="AY290" s="174" t="s">
        <v>167</v>
      </c>
    </row>
    <row r="291" spans="2:51" s="10" customFormat="1" ht="22.5" customHeight="1">
      <c r="B291" s="175"/>
      <c r="C291" s="176"/>
      <c r="D291" s="176"/>
      <c r="E291" s="177" t="s">
        <v>23</v>
      </c>
      <c r="F291" s="272" t="s">
        <v>341</v>
      </c>
      <c r="G291" s="273"/>
      <c r="H291" s="273"/>
      <c r="I291" s="273"/>
      <c r="J291" s="176"/>
      <c r="K291" s="178">
        <v>804</v>
      </c>
      <c r="L291" s="176"/>
      <c r="M291" s="176"/>
      <c r="N291" s="176"/>
      <c r="O291" s="176"/>
      <c r="P291" s="176"/>
      <c r="Q291" s="176"/>
      <c r="R291" s="179"/>
      <c r="T291" s="180"/>
      <c r="U291" s="176"/>
      <c r="V291" s="176"/>
      <c r="W291" s="176"/>
      <c r="X291" s="176"/>
      <c r="Y291" s="176"/>
      <c r="Z291" s="176"/>
      <c r="AA291" s="181"/>
      <c r="AT291" s="182" t="s">
        <v>174</v>
      </c>
      <c r="AU291" s="182" t="s">
        <v>85</v>
      </c>
      <c r="AV291" s="10" t="s">
        <v>105</v>
      </c>
      <c r="AW291" s="10" t="s">
        <v>36</v>
      </c>
      <c r="AX291" s="10" t="s">
        <v>85</v>
      </c>
      <c r="AY291" s="182" t="s">
        <v>167</v>
      </c>
    </row>
    <row r="292" spans="2:65" s="1" customFormat="1" ht="31.5" customHeight="1">
      <c r="B292" s="36"/>
      <c r="C292" s="191" t="s">
        <v>342</v>
      </c>
      <c r="D292" s="191" t="s">
        <v>263</v>
      </c>
      <c r="E292" s="192" t="s">
        <v>343</v>
      </c>
      <c r="F292" s="280" t="s">
        <v>344</v>
      </c>
      <c r="G292" s="280"/>
      <c r="H292" s="280"/>
      <c r="I292" s="280"/>
      <c r="J292" s="193" t="s">
        <v>278</v>
      </c>
      <c r="K292" s="194">
        <v>309.02</v>
      </c>
      <c r="L292" s="281">
        <v>0</v>
      </c>
      <c r="M292" s="282"/>
      <c r="N292" s="283">
        <f>ROUND(L292*K292,2)</f>
        <v>0</v>
      </c>
      <c r="O292" s="269"/>
      <c r="P292" s="269"/>
      <c r="Q292" s="269"/>
      <c r="R292" s="38"/>
      <c r="T292" s="164" t="s">
        <v>23</v>
      </c>
      <c r="U292" s="45" t="s">
        <v>45</v>
      </c>
      <c r="V292" s="37"/>
      <c r="W292" s="165">
        <f>V292*K292</f>
        <v>0</v>
      </c>
      <c r="X292" s="165">
        <v>0.0483</v>
      </c>
      <c r="Y292" s="165">
        <f>X292*K292</f>
        <v>14.925666</v>
      </c>
      <c r="Z292" s="165">
        <v>0</v>
      </c>
      <c r="AA292" s="166">
        <f>Z292*K292</f>
        <v>0</v>
      </c>
      <c r="AR292" s="19" t="s">
        <v>211</v>
      </c>
      <c r="AT292" s="19" t="s">
        <v>263</v>
      </c>
      <c r="AU292" s="19" t="s">
        <v>85</v>
      </c>
      <c r="AY292" s="19" t="s">
        <v>167</v>
      </c>
      <c r="BE292" s="106">
        <f>IF(U292="základní",N292,0)</f>
        <v>0</v>
      </c>
      <c r="BF292" s="106">
        <f>IF(U292="snížená",N292,0)</f>
        <v>0</v>
      </c>
      <c r="BG292" s="106">
        <f>IF(U292="zákl. přenesená",N292,0)</f>
        <v>0</v>
      </c>
      <c r="BH292" s="106">
        <f>IF(U292="sníž. přenesená",N292,0)</f>
        <v>0</v>
      </c>
      <c r="BI292" s="106">
        <f>IF(U292="nulová",N292,0)</f>
        <v>0</v>
      </c>
      <c r="BJ292" s="19" t="s">
        <v>85</v>
      </c>
      <c r="BK292" s="106">
        <f>ROUND(L292*K292,2)</f>
        <v>0</v>
      </c>
      <c r="BL292" s="19" t="s">
        <v>171</v>
      </c>
      <c r="BM292" s="19" t="s">
        <v>345</v>
      </c>
    </row>
    <row r="293" spans="2:51" s="9" customFormat="1" ht="22.5" customHeight="1">
      <c r="B293" s="167"/>
      <c r="C293" s="168"/>
      <c r="D293" s="168"/>
      <c r="E293" s="169" t="s">
        <v>23</v>
      </c>
      <c r="F293" s="270" t="s">
        <v>173</v>
      </c>
      <c r="G293" s="271"/>
      <c r="H293" s="271"/>
      <c r="I293" s="271"/>
      <c r="J293" s="168"/>
      <c r="K293" s="170" t="s">
        <v>23</v>
      </c>
      <c r="L293" s="168"/>
      <c r="M293" s="168"/>
      <c r="N293" s="168"/>
      <c r="O293" s="168"/>
      <c r="P293" s="168"/>
      <c r="Q293" s="168"/>
      <c r="R293" s="171"/>
      <c r="T293" s="172"/>
      <c r="U293" s="168"/>
      <c r="V293" s="168"/>
      <c r="W293" s="168"/>
      <c r="X293" s="168"/>
      <c r="Y293" s="168"/>
      <c r="Z293" s="168"/>
      <c r="AA293" s="173"/>
      <c r="AT293" s="174" t="s">
        <v>174</v>
      </c>
      <c r="AU293" s="174" t="s">
        <v>85</v>
      </c>
      <c r="AV293" s="9" t="s">
        <v>85</v>
      </c>
      <c r="AW293" s="9" t="s">
        <v>36</v>
      </c>
      <c r="AX293" s="9" t="s">
        <v>80</v>
      </c>
      <c r="AY293" s="174" t="s">
        <v>167</v>
      </c>
    </row>
    <row r="294" spans="2:51" s="10" customFormat="1" ht="44.25" customHeight="1">
      <c r="B294" s="175"/>
      <c r="C294" s="176"/>
      <c r="D294" s="176"/>
      <c r="E294" s="177" t="s">
        <v>23</v>
      </c>
      <c r="F294" s="272" t="s">
        <v>346</v>
      </c>
      <c r="G294" s="273"/>
      <c r="H294" s="273"/>
      <c r="I294" s="273"/>
      <c r="J294" s="176"/>
      <c r="K294" s="178">
        <v>76.5</v>
      </c>
      <c r="L294" s="176"/>
      <c r="M294" s="176"/>
      <c r="N294" s="176"/>
      <c r="O294" s="176"/>
      <c r="P294" s="176"/>
      <c r="Q294" s="176"/>
      <c r="R294" s="179"/>
      <c r="T294" s="180"/>
      <c r="U294" s="176"/>
      <c r="V294" s="176"/>
      <c r="W294" s="176"/>
      <c r="X294" s="176"/>
      <c r="Y294" s="176"/>
      <c r="Z294" s="176"/>
      <c r="AA294" s="181"/>
      <c r="AT294" s="182" t="s">
        <v>174</v>
      </c>
      <c r="AU294" s="182" t="s">
        <v>85</v>
      </c>
      <c r="AV294" s="10" t="s">
        <v>105</v>
      </c>
      <c r="AW294" s="10" t="s">
        <v>36</v>
      </c>
      <c r="AX294" s="10" t="s">
        <v>80</v>
      </c>
      <c r="AY294" s="182" t="s">
        <v>167</v>
      </c>
    </row>
    <row r="295" spans="2:51" s="9" customFormat="1" ht="22.5" customHeight="1">
      <c r="B295" s="167"/>
      <c r="C295" s="168"/>
      <c r="D295" s="168"/>
      <c r="E295" s="169" t="s">
        <v>23</v>
      </c>
      <c r="F295" s="274" t="s">
        <v>176</v>
      </c>
      <c r="G295" s="275"/>
      <c r="H295" s="275"/>
      <c r="I295" s="275"/>
      <c r="J295" s="168"/>
      <c r="K295" s="170" t="s">
        <v>23</v>
      </c>
      <c r="L295" s="168"/>
      <c r="M295" s="168"/>
      <c r="N295" s="168"/>
      <c r="O295" s="168"/>
      <c r="P295" s="168"/>
      <c r="Q295" s="168"/>
      <c r="R295" s="171"/>
      <c r="T295" s="172"/>
      <c r="U295" s="168"/>
      <c r="V295" s="168"/>
      <c r="W295" s="168"/>
      <c r="X295" s="168"/>
      <c r="Y295" s="168"/>
      <c r="Z295" s="168"/>
      <c r="AA295" s="173"/>
      <c r="AT295" s="174" t="s">
        <v>174</v>
      </c>
      <c r="AU295" s="174" t="s">
        <v>85</v>
      </c>
      <c r="AV295" s="9" t="s">
        <v>85</v>
      </c>
      <c r="AW295" s="9" t="s">
        <v>36</v>
      </c>
      <c r="AX295" s="9" t="s">
        <v>80</v>
      </c>
      <c r="AY295" s="174" t="s">
        <v>167</v>
      </c>
    </row>
    <row r="296" spans="2:51" s="10" customFormat="1" ht="31.5" customHeight="1">
      <c r="B296" s="175"/>
      <c r="C296" s="176"/>
      <c r="D296" s="176"/>
      <c r="E296" s="177" t="s">
        <v>23</v>
      </c>
      <c r="F296" s="272" t="s">
        <v>347</v>
      </c>
      <c r="G296" s="273"/>
      <c r="H296" s="273"/>
      <c r="I296" s="273"/>
      <c r="J296" s="176"/>
      <c r="K296" s="178">
        <v>54.7</v>
      </c>
      <c r="L296" s="176"/>
      <c r="M296" s="176"/>
      <c r="N296" s="176"/>
      <c r="O296" s="176"/>
      <c r="P296" s="176"/>
      <c r="Q296" s="176"/>
      <c r="R296" s="179"/>
      <c r="T296" s="180"/>
      <c r="U296" s="176"/>
      <c r="V296" s="176"/>
      <c r="W296" s="176"/>
      <c r="X296" s="176"/>
      <c r="Y296" s="176"/>
      <c r="Z296" s="176"/>
      <c r="AA296" s="181"/>
      <c r="AT296" s="182" t="s">
        <v>174</v>
      </c>
      <c r="AU296" s="182" t="s">
        <v>85</v>
      </c>
      <c r="AV296" s="10" t="s">
        <v>105</v>
      </c>
      <c r="AW296" s="10" t="s">
        <v>36</v>
      </c>
      <c r="AX296" s="10" t="s">
        <v>80</v>
      </c>
      <c r="AY296" s="182" t="s">
        <v>167</v>
      </c>
    </row>
    <row r="297" spans="2:51" s="10" customFormat="1" ht="31.5" customHeight="1">
      <c r="B297" s="175"/>
      <c r="C297" s="176"/>
      <c r="D297" s="176"/>
      <c r="E297" s="177" t="s">
        <v>23</v>
      </c>
      <c r="F297" s="272" t="s">
        <v>348</v>
      </c>
      <c r="G297" s="273"/>
      <c r="H297" s="273"/>
      <c r="I297" s="273"/>
      <c r="J297" s="176"/>
      <c r="K297" s="178">
        <v>69.82</v>
      </c>
      <c r="L297" s="176"/>
      <c r="M297" s="176"/>
      <c r="N297" s="176"/>
      <c r="O297" s="176"/>
      <c r="P297" s="176"/>
      <c r="Q297" s="176"/>
      <c r="R297" s="179"/>
      <c r="T297" s="180"/>
      <c r="U297" s="176"/>
      <c r="V297" s="176"/>
      <c r="W297" s="176"/>
      <c r="X297" s="176"/>
      <c r="Y297" s="176"/>
      <c r="Z297" s="176"/>
      <c r="AA297" s="181"/>
      <c r="AT297" s="182" t="s">
        <v>174</v>
      </c>
      <c r="AU297" s="182" t="s">
        <v>85</v>
      </c>
      <c r="AV297" s="10" t="s">
        <v>105</v>
      </c>
      <c r="AW297" s="10" t="s">
        <v>36</v>
      </c>
      <c r="AX297" s="10" t="s">
        <v>80</v>
      </c>
      <c r="AY297" s="182" t="s">
        <v>167</v>
      </c>
    </row>
    <row r="298" spans="2:51" s="9" customFormat="1" ht="22.5" customHeight="1">
      <c r="B298" s="167"/>
      <c r="C298" s="168"/>
      <c r="D298" s="168"/>
      <c r="E298" s="169" t="s">
        <v>23</v>
      </c>
      <c r="F298" s="274" t="s">
        <v>178</v>
      </c>
      <c r="G298" s="275"/>
      <c r="H298" s="275"/>
      <c r="I298" s="275"/>
      <c r="J298" s="168"/>
      <c r="K298" s="170" t="s">
        <v>23</v>
      </c>
      <c r="L298" s="168"/>
      <c r="M298" s="168"/>
      <c r="N298" s="168"/>
      <c r="O298" s="168"/>
      <c r="P298" s="168"/>
      <c r="Q298" s="168"/>
      <c r="R298" s="171"/>
      <c r="T298" s="172"/>
      <c r="U298" s="168"/>
      <c r="V298" s="168"/>
      <c r="W298" s="168"/>
      <c r="X298" s="168"/>
      <c r="Y298" s="168"/>
      <c r="Z298" s="168"/>
      <c r="AA298" s="173"/>
      <c r="AT298" s="174" t="s">
        <v>174</v>
      </c>
      <c r="AU298" s="174" t="s">
        <v>85</v>
      </c>
      <c r="AV298" s="9" t="s">
        <v>85</v>
      </c>
      <c r="AW298" s="9" t="s">
        <v>36</v>
      </c>
      <c r="AX298" s="9" t="s">
        <v>80</v>
      </c>
      <c r="AY298" s="174" t="s">
        <v>167</v>
      </c>
    </row>
    <row r="299" spans="2:51" s="10" customFormat="1" ht="22.5" customHeight="1">
      <c r="B299" s="175"/>
      <c r="C299" s="176"/>
      <c r="D299" s="176"/>
      <c r="E299" s="177" t="s">
        <v>23</v>
      </c>
      <c r="F299" s="272" t="s">
        <v>349</v>
      </c>
      <c r="G299" s="273"/>
      <c r="H299" s="273"/>
      <c r="I299" s="273"/>
      <c r="J299" s="176"/>
      <c r="K299" s="178">
        <v>50</v>
      </c>
      <c r="L299" s="176"/>
      <c r="M299" s="176"/>
      <c r="N299" s="176"/>
      <c r="O299" s="176"/>
      <c r="P299" s="176"/>
      <c r="Q299" s="176"/>
      <c r="R299" s="179"/>
      <c r="T299" s="180"/>
      <c r="U299" s="176"/>
      <c r="V299" s="176"/>
      <c r="W299" s="176"/>
      <c r="X299" s="176"/>
      <c r="Y299" s="176"/>
      <c r="Z299" s="176"/>
      <c r="AA299" s="181"/>
      <c r="AT299" s="182" t="s">
        <v>174</v>
      </c>
      <c r="AU299" s="182" t="s">
        <v>85</v>
      </c>
      <c r="AV299" s="10" t="s">
        <v>105</v>
      </c>
      <c r="AW299" s="10" t="s">
        <v>36</v>
      </c>
      <c r="AX299" s="10" t="s">
        <v>80</v>
      </c>
      <c r="AY299" s="182" t="s">
        <v>167</v>
      </c>
    </row>
    <row r="300" spans="2:51" s="10" customFormat="1" ht="31.5" customHeight="1">
      <c r="B300" s="175"/>
      <c r="C300" s="176"/>
      <c r="D300" s="176"/>
      <c r="E300" s="177" t="s">
        <v>23</v>
      </c>
      <c r="F300" s="272" t="s">
        <v>350</v>
      </c>
      <c r="G300" s="273"/>
      <c r="H300" s="273"/>
      <c r="I300" s="273"/>
      <c r="J300" s="176"/>
      <c r="K300" s="178">
        <v>58</v>
      </c>
      <c r="L300" s="176"/>
      <c r="M300" s="176"/>
      <c r="N300" s="176"/>
      <c r="O300" s="176"/>
      <c r="P300" s="176"/>
      <c r="Q300" s="176"/>
      <c r="R300" s="179"/>
      <c r="T300" s="180"/>
      <c r="U300" s="176"/>
      <c r="V300" s="176"/>
      <c r="W300" s="176"/>
      <c r="X300" s="176"/>
      <c r="Y300" s="176"/>
      <c r="Z300" s="176"/>
      <c r="AA300" s="181"/>
      <c r="AT300" s="182" t="s">
        <v>174</v>
      </c>
      <c r="AU300" s="182" t="s">
        <v>85</v>
      </c>
      <c r="AV300" s="10" t="s">
        <v>105</v>
      </c>
      <c r="AW300" s="10" t="s">
        <v>36</v>
      </c>
      <c r="AX300" s="10" t="s">
        <v>80</v>
      </c>
      <c r="AY300" s="182" t="s">
        <v>167</v>
      </c>
    </row>
    <row r="301" spans="2:51" s="11" customFormat="1" ht="22.5" customHeight="1">
      <c r="B301" s="183"/>
      <c r="C301" s="184"/>
      <c r="D301" s="184"/>
      <c r="E301" s="185" t="s">
        <v>23</v>
      </c>
      <c r="F301" s="276" t="s">
        <v>196</v>
      </c>
      <c r="G301" s="277"/>
      <c r="H301" s="277"/>
      <c r="I301" s="277"/>
      <c r="J301" s="184"/>
      <c r="K301" s="186">
        <v>309.02</v>
      </c>
      <c r="L301" s="184"/>
      <c r="M301" s="184"/>
      <c r="N301" s="184"/>
      <c r="O301" s="184"/>
      <c r="P301" s="184"/>
      <c r="Q301" s="184"/>
      <c r="R301" s="187"/>
      <c r="T301" s="188"/>
      <c r="U301" s="184"/>
      <c r="V301" s="184"/>
      <c r="W301" s="184"/>
      <c r="X301" s="184"/>
      <c r="Y301" s="184"/>
      <c r="Z301" s="184"/>
      <c r="AA301" s="189"/>
      <c r="AT301" s="190" t="s">
        <v>174</v>
      </c>
      <c r="AU301" s="190" t="s">
        <v>85</v>
      </c>
      <c r="AV301" s="11" t="s">
        <v>171</v>
      </c>
      <c r="AW301" s="11" t="s">
        <v>36</v>
      </c>
      <c r="AX301" s="11" t="s">
        <v>85</v>
      </c>
      <c r="AY301" s="190" t="s">
        <v>167</v>
      </c>
    </row>
    <row r="302" spans="2:65" s="1" customFormat="1" ht="31.5" customHeight="1">
      <c r="B302" s="36"/>
      <c r="C302" s="191" t="s">
        <v>351</v>
      </c>
      <c r="D302" s="191" t="s">
        <v>263</v>
      </c>
      <c r="E302" s="192" t="s">
        <v>352</v>
      </c>
      <c r="F302" s="280" t="s">
        <v>353</v>
      </c>
      <c r="G302" s="280"/>
      <c r="H302" s="280"/>
      <c r="I302" s="280"/>
      <c r="J302" s="193" t="s">
        <v>278</v>
      </c>
      <c r="K302" s="194">
        <v>156</v>
      </c>
      <c r="L302" s="281">
        <v>0</v>
      </c>
      <c r="M302" s="282"/>
      <c r="N302" s="283">
        <f>ROUND(L302*K302,2)</f>
        <v>0</v>
      </c>
      <c r="O302" s="269"/>
      <c r="P302" s="269"/>
      <c r="Q302" s="269"/>
      <c r="R302" s="38"/>
      <c r="T302" s="164" t="s">
        <v>23</v>
      </c>
      <c r="U302" s="45" t="s">
        <v>45</v>
      </c>
      <c r="V302" s="37"/>
      <c r="W302" s="165">
        <f>V302*K302</f>
        <v>0</v>
      </c>
      <c r="X302" s="165">
        <v>0.064</v>
      </c>
      <c r="Y302" s="165">
        <f>X302*K302</f>
        <v>9.984</v>
      </c>
      <c r="Z302" s="165">
        <v>0</v>
      </c>
      <c r="AA302" s="166">
        <f>Z302*K302</f>
        <v>0</v>
      </c>
      <c r="AR302" s="19" t="s">
        <v>211</v>
      </c>
      <c r="AT302" s="19" t="s">
        <v>263</v>
      </c>
      <c r="AU302" s="19" t="s">
        <v>85</v>
      </c>
      <c r="AY302" s="19" t="s">
        <v>167</v>
      </c>
      <c r="BE302" s="106">
        <f>IF(U302="základní",N302,0)</f>
        <v>0</v>
      </c>
      <c r="BF302" s="106">
        <f>IF(U302="snížená",N302,0)</f>
        <v>0</v>
      </c>
      <c r="BG302" s="106">
        <f>IF(U302="zákl. přenesená",N302,0)</f>
        <v>0</v>
      </c>
      <c r="BH302" s="106">
        <f>IF(U302="sníž. přenesená",N302,0)</f>
        <v>0</v>
      </c>
      <c r="BI302" s="106">
        <f>IF(U302="nulová",N302,0)</f>
        <v>0</v>
      </c>
      <c r="BJ302" s="19" t="s">
        <v>85</v>
      </c>
      <c r="BK302" s="106">
        <f>ROUND(L302*K302,2)</f>
        <v>0</v>
      </c>
      <c r="BL302" s="19" t="s">
        <v>171</v>
      </c>
      <c r="BM302" s="19" t="s">
        <v>354</v>
      </c>
    </row>
    <row r="303" spans="2:51" s="10" customFormat="1" ht="22.5" customHeight="1">
      <c r="B303" s="175"/>
      <c r="C303" s="176"/>
      <c r="D303" s="176"/>
      <c r="E303" s="177" t="s">
        <v>23</v>
      </c>
      <c r="F303" s="278" t="s">
        <v>355</v>
      </c>
      <c r="G303" s="279"/>
      <c r="H303" s="279"/>
      <c r="I303" s="279"/>
      <c r="J303" s="176"/>
      <c r="K303" s="178">
        <v>76</v>
      </c>
      <c r="L303" s="176"/>
      <c r="M303" s="176"/>
      <c r="N303" s="176"/>
      <c r="O303" s="176"/>
      <c r="P303" s="176"/>
      <c r="Q303" s="176"/>
      <c r="R303" s="179"/>
      <c r="T303" s="180"/>
      <c r="U303" s="176"/>
      <c r="V303" s="176"/>
      <c r="W303" s="176"/>
      <c r="X303" s="176"/>
      <c r="Y303" s="176"/>
      <c r="Z303" s="176"/>
      <c r="AA303" s="181"/>
      <c r="AT303" s="182" t="s">
        <v>174</v>
      </c>
      <c r="AU303" s="182" t="s">
        <v>85</v>
      </c>
      <c r="AV303" s="10" t="s">
        <v>105</v>
      </c>
      <c r="AW303" s="10" t="s">
        <v>36</v>
      </c>
      <c r="AX303" s="10" t="s">
        <v>80</v>
      </c>
      <c r="AY303" s="182" t="s">
        <v>167</v>
      </c>
    </row>
    <row r="304" spans="2:51" s="10" customFormat="1" ht="22.5" customHeight="1">
      <c r="B304" s="175"/>
      <c r="C304" s="176"/>
      <c r="D304" s="176"/>
      <c r="E304" s="177" t="s">
        <v>23</v>
      </c>
      <c r="F304" s="272" t="s">
        <v>356</v>
      </c>
      <c r="G304" s="273"/>
      <c r="H304" s="273"/>
      <c r="I304" s="273"/>
      <c r="J304" s="176"/>
      <c r="K304" s="178">
        <v>80</v>
      </c>
      <c r="L304" s="176"/>
      <c r="M304" s="176"/>
      <c r="N304" s="176"/>
      <c r="O304" s="176"/>
      <c r="P304" s="176"/>
      <c r="Q304" s="176"/>
      <c r="R304" s="179"/>
      <c r="T304" s="180"/>
      <c r="U304" s="176"/>
      <c r="V304" s="176"/>
      <c r="W304" s="176"/>
      <c r="X304" s="176"/>
      <c r="Y304" s="176"/>
      <c r="Z304" s="176"/>
      <c r="AA304" s="181"/>
      <c r="AT304" s="182" t="s">
        <v>174</v>
      </c>
      <c r="AU304" s="182" t="s">
        <v>85</v>
      </c>
      <c r="AV304" s="10" t="s">
        <v>105</v>
      </c>
      <c r="AW304" s="10" t="s">
        <v>36</v>
      </c>
      <c r="AX304" s="10" t="s">
        <v>80</v>
      </c>
      <c r="AY304" s="182" t="s">
        <v>167</v>
      </c>
    </row>
    <row r="305" spans="2:51" s="11" customFormat="1" ht="22.5" customHeight="1">
      <c r="B305" s="183"/>
      <c r="C305" s="184"/>
      <c r="D305" s="184"/>
      <c r="E305" s="185" t="s">
        <v>23</v>
      </c>
      <c r="F305" s="276" t="s">
        <v>196</v>
      </c>
      <c r="G305" s="277"/>
      <c r="H305" s="277"/>
      <c r="I305" s="277"/>
      <c r="J305" s="184"/>
      <c r="K305" s="186">
        <v>156</v>
      </c>
      <c r="L305" s="184"/>
      <c r="M305" s="184"/>
      <c r="N305" s="184"/>
      <c r="O305" s="184"/>
      <c r="P305" s="184"/>
      <c r="Q305" s="184"/>
      <c r="R305" s="187"/>
      <c r="T305" s="188"/>
      <c r="U305" s="184"/>
      <c r="V305" s="184"/>
      <c r="W305" s="184"/>
      <c r="X305" s="184"/>
      <c r="Y305" s="184"/>
      <c r="Z305" s="184"/>
      <c r="AA305" s="189"/>
      <c r="AT305" s="190" t="s">
        <v>174</v>
      </c>
      <c r="AU305" s="190" t="s">
        <v>85</v>
      </c>
      <c r="AV305" s="11" t="s">
        <v>171</v>
      </c>
      <c r="AW305" s="11" t="s">
        <v>36</v>
      </c>
      <c r="AX305" s="11" t="s">
        <v>85</v>
      </c>
      <c r="AY305" s="190" t="s">
        <v>167</v>
      </c>
    </row>
    <row r="306" spans="2:65" s="1" customFormat="1" ht="44.25" customHeight="1">
      <c r="B306" s="36"/>
      <c r="C306" s="160" t="s">
        <v>357</v>
      </c>
      <c r="D306" s="160" t="s">
        <v>168</v>
      </c>
      <c r="E306" s="161" t="s">
        <v>358</v>
      </c>
      <c r="F306" s="266" t="s">
        <v>359</v>
      </c>
      <c r="G306" s="266"/>
      <c r="H306" s="266"/>
      <c r="I306" s="266"/>
      <c r="J306" s="162" t="s">
        <v>191</v>
      </c>
      <c r="K306" s="163">
        <v>1047</v>
      </c>
      <c r="L306" s="267">
        <v>0</v>
      </c>
      <c r="M306" s="268"/>
      <c r="N306" s="269">
        <f>ROUND(L306*K306,2)</f>
        <v>0</v>
      </c>
      <c r="O306" s="269"/>
      <c r="P306" s="269"/>
      <c r="Q306" s="269"/>
      <c r="R306" s="38"/>
      <c r="T306" s="164" t="s">
        <v>23</v>
      </c>
      <c r="U306" s="45" t="s">
        <v>45</v>
      </c>
      <c r="V306" s="37"/>
      <c r="W306" s="165">
        <f>V306*K306</f>
        <v>0</v>
      </c>
      <c r="X306" s="165">
        <v>0.09599</v>
      </c>
      <c r="Y306" s="165">
        <f>X306*K306</f>
        <v>100.50153</v>
      </c>
      <c r="Z306" s="165">
        <v>0</v>
      </c>
      <c r="AA306" s="166">
        <f>Z306*K306</f>
        <v>0</v>
      </c>
      <c r="AR306" s="19" t="s">
        <v>171</v>
      </c>
      <c r="AT306" s="19" t="s">
        <v>168</v>
      </c>
      <c r="AU306" s="19" t="s">
        <v>85</v>
      </c>
      <c r="AY306" s="19" t="s">
        <v>167</v>
      </c>
      <c r="BE306" s="106">
        <f>IF(U306="základní",N306,0)</f>
        <v>0</v>
      </c>
      <c r="BF306" s="106">
        <f>IF(U306="snížená",N306,0)</f>
        <v>0</v>
      </c>
      <c r="BG306" s="106">
        <f>IF(U306="zákl. přenesená",N306,0)</f>
        <v>0</v>
      </c>
      <c r="BH306" s="106">
        <f>IF(U306="sníž. přenesená",N306,0)</f>
        <v>0</v>
      </c>
      <c r="BI306" s="106">
        <f>IF(U306="nulová",N306,0)</f>
        <v>0</v>
      </c>
      <c r="BJ306" s="19" t="s">
        <v>85</v>
      </c>
      <c r="BK306" s="106">
        <f>ROUND(L306*K306,2)</f>
        <v>0</v>
      </c>
      <c r="BL306" s="19" t="s">
        <v>171</v>
      </c>
      <c r="BM306" s="19" t="s">
        <v>360</v>
      </c>
    </row>
    <row r="307" spans="2:51" s="9" customFormat="1" ht="22.5" customHeight="1">
      <c r="B307" s="167"/>
      <c r="C307" s="168"/>
      <c r="D307" s="168"/>
      <c r="E307" s="169" t="s">
        <v>23</v>
      </c>
      <c r="F307" s="270" t="s">
        <v>173</v>
      </c>
      <c r="G307" s="271"/>
      <c r="H307" s="271"/>
      <c r="I307" s="271"/>
      <c r="J307" s="168"/>
      <c r="K307" s="170" t="s">
        <v>23</v>
      </c>
      <c r="L307" s="168"/>
      <c r="M307" s="168"/>
      <c r="N307" s="168"/>
      <c r="O307" s="168"/>
      <c r="P307" s="168"/>
      <c r="Q307" s="168"/>
      <c r="R307" s="171"/>
      <c r="T307" s="172"/>
      <c r="U307" s="168"/>
      <c r="V307" s="168"/>
      <c r="W307" s="168"/>
      <c r="X307" s="168"/>
      <c r="Y307" s="168"/>
      <c r="Z307" s="168"/>
      <c r="AA307" s="173"/>
      <c r="AT307" s="174" t="s">
        <v>174</v>
      </c>
      <c r="AU307" s="174" t="s">
        <v>85</v>
      </c>
      <c r="AV307" s="9" t="s">
        <v>85</v>
      </c>
      <c r="AW307" s="9" t="s">
        <v>36</v>
      </c>
      <c r="AX307" s="9" t="s">
        <v>80</v>
      </c>
      <c r="AY307" s="174" t="s">
        <v>167</v>
      </c>
    </row>
    <row r="308" spans="2:51" s="10" customFormat="1" ht="22.5" customHeight="1">
      <c r="B308" s="175"/>
      <c r="C308" s="176"/>
      <c r="D308" s="176"/>
      <c r="E308" s="177" t="s">
        <v>23</v>
      </c>
      <c r="F308" s="272" t="s">
        <v>361</v>
      </c>
      <c r="G308" s="273"/>
      <c r="H308" s="273"/>
      <c r="I308" s="273"/>
      <c r="J308" s="176"/>
      <c r="K308" s="178">
        <v>280.3</v>
      </c>
      <c r="L308" s="176"/>
      <c r="M308" s="176"/>
      <c r="N308" s="176"/>
      <c r="O308" s="176"/>
      <c r="P308" s="176"/>
      <c r="Q308" s="176"/>
      <c r="R308" s="179"/>
      <c r="T308" s="180"/>
      <c r="U308" s="176"/>
      <c r="V308" s="176"/>
      <c r="W308" s="176"/>
      <c r="X308" s="176"/>
      <c r="Y308" s="176"/>
      <c r="Z308" s="176"/>
      <c r="AA308" s="181"/>
      <c r="AT308" s="182" t="s">
        <v>174</v>
      </c>
      <c r="AU308" s="182" t="s">
        <v>85</v>
      </c>
      <c r="AV308" s="10" t="s">
        <v>105</v>
      </c>
      <c r="AW308" s="10" t="s">
        <v>36</v>
      </c>
      <c r="AX308" s="10" t="s">
        <v>80</v>
      </c>
      <c r="AY308" s="182" t="s">
        <v>167</v>
      </c>
    </row>
    <row r="309" spans="2:51" s="9" customFormat="1" ht="22.5" customHeight="1">
      <c r="B309" s="167"/>
      <c r="C309" s="168"/>
      <c r="D309" s="168"/>
      <c r="E309" s="169" t="s">
        <v>23</v>
      </c>
      <c r="F309" s="274" t="s">
        <v>176</v>
      </c>
      <c r="G309" s="275"/>
      <c r="H309" s="275"/>
      <c r="I309" s="275"/>
      <c r="J309" s="168"/>
      <c r="K309" s="170" t="s">
        <v>23</v>
      </c>
      <c r="L309" s="168"/>
      <c r="M309" s="168"/>
      <c r="N309" s="168"/>
      <c r="O309" s="168"/>
      <c r="P309" s="168"/>
      <c r="Q309" s="168"/>
      <c r="R309" s="171"/>
      <c r="T309" s="172"/>
      <c r="U309" s="168"/>
      <c r="V309" s="168"/>
      <c r="W309" s="168"/>
      <c r="X309" s="168"/>
      <c r="Y309" s="168"/>
      <c r="Z309" s="168"/>
      <c r="AA309" s="173"/>
      <c r="AT309" s="174" t="s">
        <v>174</v>
      </c>
      <c r="AU309" s="174" t="s">
        <v>85</v>
      </c>
      <c r="AV309" s="9" t="s">
        <v>85</v>
      </c>
      <c r="AW309" s="9" t="s">
        <v>36</v>
      </c>
      <c r="AX309" s="9" t="s">
        <v>80</v>
      </c>
      <c r="AY309" s="174" t="s">
        <v>167</v>
      </c>
    </row>
    <row r="310" spans="2:51" s="10" customFormat="1" ht="22.5" customHeight="1">
      <c r="B310" s="175"/>
      <c r="C310" s="176"/>
      <c r="D310" s="176"/>
      <c r="E310" s="177" t="s">
        <v>23</v>
      </c>
      <c r="F310" s="272" t="s">
        <v>362</v>
      </c>
      <c r="G310" s="273"/>
      <c r="H310" s="273"/>
      <c r="I310" s="273"/>
      <c r="J310" s="176"/>
      <c r="K310" s="178">
        <v>429.2</v>
      </c>
      <c r="L310" s="176"/>
      <c r="M310" s="176"/>
      <c r="N310" s="176"/>
      <c r="O310" s="176"/>
      <c r="P310" s="176"/>
      <c r="Q310" s="176"/>
      <c r="R310" s="179"/>
      <c r="T310" s="180"/>
      <c r="U310" s="176"/>
      <c r="V310" s="176"/>
      <c r="W310" s="176"/>
      <c r="X310" s="176"/>
      <c r="Y310" s="176"/>
      <c r="Z310" s="176"/>
      <c r="AA310" s="181"/>
      <c r="AT310" s="182" t="s">
        <v>174</v>
      </c>
      <c r="AU310" s="182" t="s">
        <v>85</v>
      </c>
      <c r="AV310" s="10" t="s">
        <v>105</v>
      </c>
      <c r="AW310" s="10" t="s">
        <v>36</v>
      </c>
      <c r="AX310" s="10" t="s">
        <v>80</v>
      </c>
      <c r="AY310" s="182" t="s">
        <v>167</v>
      </c>
    </row>
    <row r="311" spans="2:51" s="9" customFormat="1" ht="22.5" customHeight="1">
      <c r="B311" s="167"/>
      <c r="C311" s="168"/>
      <c r="D311" s="168"/>
      <c r="E311" s="169" t="s">
        <v>23</v>
      </c>
      <c r="F311" s="274" t="s">
        <v>178</v>
      </c>
      <c r="G311" s="275"/>
      <c r="H311" s="275"/>
      <c r="I311" s="275"/>
      <c r="J311" s="168"/>
      <c r="K311" s="170" t="s">
        <v>23</v>
      </c>
      <c r="L311" s="168"/>
      <c r="M311" s="168"/>
      <c r="N311" s="168"/>
      <c r="O311" s="168"/>
      <c r="P311" s="168"/>
      <c r="Q311" s="168"/>
      <c r="R311" s="171"/>
      <c r="T311" s="172"/>
      <c r="U311" s="168"/>
      <c r="V311" s="168"/>
      <c r="W311" s="168"/>
      <c r="X311" s="168"/>
      <c r="Y311" s="168"/>
      <c r="Z311" s="168"/>
      <c r="AA311" s="173"/>
      <c r="AT311" s="174" t="s">
        <v>174</v>
      </c>
      <c r="AU311" s="174" t="s">
        <v>85</v>
      </c>
      <c r="AV311" s="9" t="s">
        <v>85</v>
      </c>
      <c r="AW311" s="9" t="s">
        <v>36</v>
      </c>
      <c r="AX311" s="9" t="s">
        <v>80</v>
      </c>
      <c r="AY311" s="174" t="s">
        <v>167</v>
      </c>
    </row>
    <row r="312" spans="2:51" s="10" customFormat="1" ht="22.5" customHeight="1">
      <c r="B312" s="175"/>
      <c r="C312" s="176"/>
      <c r="D312" s="176"/>
      <c r="E312" s="177" t="s">
        <v>23</v>
      </c>
      <c r="F312" s="272" t="s">
        <v>363</v>
      </c>
      <c r="G312" s="273"/>
      <c r="H312" s="273"/>
      <c r="I312" s="273"/>
      <c r="J312" s="176"/>
      <c r="K312" s="178">
        <v>337.1</v>
      </c>
      <c r="L312" s="176"/>
      <c r="M312" s="176"/>
      <c r="N312" s="176"/>
      <c r="O312" s="176"/>
      <c r="P312" s="176"/>
      <c r="Q312" s="176"/>
      <c r="R312" s="179"/>
      <c r="T312" s="180"/>
      <c r="U312" s="176"/>
      <c r="V312" s="176"/>
      <c r="W312" s="176"/>
      <c r="X312" s="176"/>
      <c r="Y312" s="176"/>
      <c r="Z312" s="176"/>
      <c r="AA312" s="181"/>
      <c r="AT312" s="182" t="s">
        <v>174</v>
      </c>
      <c r="AU312" s="182" t="s">
        <v>85</v>
      </c>
      <c r="AV312" s="10" t="s">
        <v>105</v>
      </c>
      <c r="AW312" s="10" t="s">
        <v>36</v>
      </c>
      <c r="AX312" s="10" t="s">
        <v>80</v>
      </c>
      <c r="AY312" s="182" t="s">
        <v>167</v>
      </c>
    </row>
    <row r="313" spans="2:51" s="11" customFormat="1" ht="22.5" customHeight="1">
      <c r="B313" s="183"/>
      <c r="C313" s="184"/>
      <c r="D313" s="184"/>
      <c r="E313" s="185" t="s">
        <v>23</v>
      </c>
      <c r="F313" s="276" t="s">
        <v>196</v>
      </c>
      <c r="G313" s="277"/>
      <c r="H313" s="277"/>
      <c r="I313" s="277"/>
      <c r="J313" s="184"/>
      <c r="K313" s="186">
        <v>1046.6</v>
      </c>
      <c r="L313" s="184"/>
      <c r="M313" s="184"/>
      <c r="N313" s="184"/>
      <c r="O313" s="184"/>
      <c r="P313" s="184"/>
      <c r="Q313" s="184"/>
      <c r="R313" s="187"/>
      <c r="T313" s="188"/>
      <c r="U313" s="184"/>
      <c r="V313" s="184"/>
      <c r="W313" s="184"/>
      <c r="X313" s="184"/>
      <c r="Y313" s="184"/>
      <c r="Z313" s="184"/>
      <c r="AA313" s="189"/>
      <c r="AT313" s="190" t="s">
        <v>174</v>
      </c>
      <c r="AU313" s="190" t="s">
        <v>85</v>
      </c>
      <c r="AV313" s="11" t="s">
        <v>171</v>
      </c>
      <c r="AW313" s="11" t="s">
        <v>36</v>
      </c>
      <c r="AX313" s="11" t="s">
        <v>80</v>
      </c>
      <c r="AY313" s="190" t="s">
        <v>167</v>
      </c>
    </row>
    <row r="314" spans="2:51" s="9" customFormat="1" ht="22.5" customHeight="1">
      <c r="B314" s="167"/>
      <c r="C314" s="168"/>
      <c r="D314" s="168"/>
      <c r="E314" s="169" t="s">
        <v>23</v>
      </c>
      <c r="F314" s="274" t="s">
        <v>364</v>
      </c>
      <c r="G314" s="275"/>
      <c r="H314" s="275"/>
      <c r="I314" s="275"/>
      <c r="J314" s="168"/>
      <c r="K314" s="170" t="s">
        <v>23</v>
      </c>
      <c r="L314" s="168"/>
      <c r="M314" s="168"/>
      <c r="N314" s="168"/>
      <c r="O314" s="168"/>
      <c r="P314" s="168"/>
      <c r="Q314" s="168"/>
      <c r="R314" s="171"/>
      <c r="T314" s="172"/>
      <c r="U314" s="168"/>
      <c r="V314" s="168"/>
      <c r="W314" s="168"/>
      <c r="X314" s="168"/>
      <c r="Y314" s="168"/>
      <c r="Z314" s="168"/>
      <c r="AA314" s="173"/>
      <c r="AT314" s="174" t="s">
        <v>174</v>
      </c>
      <c r="AU314" s="174" t="s">
        <v>85</v>
      </c>
      <c r="AV314" s="9" t="s">
        <v>85</v>
      </c>
      <c r="AW314" s="9" t="s">
        <v>36</v>
      </c>
      <c r="AX314" s="9" t="s">
        <v>80</v>
      </c>
      <c r="AY314" s="174" t="s">
        <v>167</v>
      </c>
    </row>
    <row r="315" spans="2:51" s="10" customFormat="1" ht="22.5" customHeight="1">
      <c r="B315" s="175"/>
      <c r="C315" s="176"/>
      <c r="D315" s="176"/>
      <c r="E315" s="177" t="s">
        <v>23</v>
      </c>
      <c r="F315" s="272" t="s">
        <v>365</v>
      </c>
      <c r="G315" s="273"/>
      <c r="H315" s="273"/>
      <c r="I315" s="273"/>
      <c r="J315" s="176"/>
      <c r="K315" s="178">
        <v>1047</v>
      </c>
      <c r="L315" s="176"/>
      <c r="M315" s="176"/>
      <c r="N315" s="176"/>
      <c r="O315" s="176"/>
      <c r="P315" s="176"/>
      <c r="Q315" s="176"/>
      <c r="R315" s="179"/>
      <c r="T315" s="180"/>
      <c r="U315" s="176"/>
      <c r="V315" s="176"/>
      <c r="W315" s="176"/>
      <c r="X315" s="176"/>
      <c r="Y315" s="176"/>
      <c r="Z315" s="176"/>
      <c r="AA315" s="181"/>
      <c r="AT315" s="182" t="s">
        <v>174</v>
      </c>
      <c r="AU315" s="182" t="s">
        <v>85</v>
      </c>
      <c r="AV315" s="10" t="s">
        <v>105</v>
      </c>
      <c r="AW315" s="10" t="s">
        <v>36</v>
      </c>
      <c r="AX315" s="10" t="s">
        <v>85</v>
      </c>
      <c r="AY315" s="182" t="s">
        <v>167</v>
      </c>
    </row>
    <row r="316" spans="2:65" s="1" customFormat="1" ht="31.5" customHeight="1">
      <c r="B316" s="36"/>
      <c r="C316" s="191" t="s">
        <v>366</v>
      </c>
      <c r="D316" s="191" t="s">
        <v>263</v>
      </c>
      <c r="E316" s="192" t="s">
        <v>367</v>
      </c>
      <c r="F316" s="280" t="s">
        <v>368</v>
      </c>
      <c r="G316" s="280"/>
      <c r="H316" s="280"/>
      <c r="I316" s="280"/>
      <c r="J316" s="193" t="s">
        <v>278</v>
      </c>
      <c r="K316" s="194">
        <v>1047</v>
      </c>
      <c r="L316" s="281">
        <v>0</v>
      </c>
      <c r="M316" s="282"/>
      <c r="N316" s="283">
        <f>ROUND(L316*K316,2)</f>
        <v>0</v>
      </c>
      <c r="O316" s="269"/>
      <c r="P316" s="269"/>
      <c r="Q316" s="269"/>
      <c r="R316" s="38"/>
      <c r="T316" s="164" t="s">
        <v>23</v>
      </c>
      <c r="U316" s="45" t="s">
        <v>45</v>
      </c>
      <c r="V316" s="37"/>
      <c r="W316" s="165">
        <f>V316*K316</f>
        <v>0</v>
      </c>
      <c r="X316" s="165">
        <v>0.0515</v>
      </c>
      <c r="Y316" s="165">
        <f>X316*K316</f>
        <v>53.9205</v>
      </c>
      <c r="Z316" s="165">
        <v>0</v>
      </c>
      <c r="AA316" s="166">
        <f>Z316*K316</f>
        <v>0</v>
      </c>
      <c r="AR316" s="19" t="s">
        <v>211</v>
      </c>
      <c r="AT316" s="19" t="s">
        <v>263</v>
      </c>
      <c r="AU316" s="19" t="s">
        <v>85</v>
      </c>
      <c r="AY316" s="19" t="s">
        <v>167</v>
      </c>
      <c r="BE316" s="106">
        <f>IF(U316="základní",N316,0)</f>
        <v>0</v>
      </c>
      <c r="BF316" s="106">
        <f>IF(U316="snížená",N316,0)</f>
        <v>0</v>
      </c>
      <c r="BG316" s="106">
        <f>IF(U316="zákl. přenesená",N316,0)</f>
        <v>0</v>
      </c>
      <c r="BH316" s="106">
        <f>IF(U316="sníž. přenesená",N316,0)</f>
        <v>0</v>
      </c>
      <c r="BI316" s="106">
        <f>IF(U316="nulová",N316,0)</f>
        <v>0</v>
      </c>
      <c r="BJ316" s="19" t="s">
        <v>85</v>
      </c>
      <c r="BK316" s="106">
        <f>ROUND(L316*K316,2)</f>
        <v>0</v>
      </c>
      <c r="BL316" s="19" t="s">
        <v>171</v>
      </c>
      <c r="BM316" s="19" t="s">
        <v>369</v>
      </c>
    </row>
    <row r="317" spans="2:65" s="1" customFormat="1" ht="22.5" customHeight="1">
      <c r="B317" s="36"/>
      <c r="C317" s="160" t="s">
        <v>370</v>
      </c>
      <c r="D317" s="160" t="s">
        <v>168</v>
      </c>
      <c r="E317" s="161" t="s">
        <v>371</v>
      </c>
      <c r="F317" s="266" t="s">
        <v>372</v>
      </c>
      <c r="G317" s="266"/>
      <c r="H317" s="266"/>
      <c r="I317" s="266"/>
      <c r="J317" s="162" t="s">
        <v>191</v>
      </c>
      <c r="K317" s="163">
        <v>1268.4</v>
      </c>
      <c r="L317" s="267">
        <v>0</v>
      </c>
      <c r="M317" s="268"/>
      <c r="N317" s="269">
        <f>ROUND(L317*K317,2)</f>
        <v>0</v>
      </c>
      <c r="O317" s="269"/>
      <c r="P317" s="269"/>
      <c r="Q317" s="269"/>
      <c r="R317" s="38"/>
      <c r="T317" s="164" t="s">
        <v>23</v>
      </c>
      <c r="U317" s="45" t="s">
        <v>45</v>
      </c>
      <c r="V317" s="37"/>
      <c r="W317" s="165">
        <f>V317*K317</f>
        <v>0</v>
      </c>
      <c r="X317" s="165">
        <v>0</v>
      </c>
      <c r="Y317" s="165">
        <f>X317*K317</f>
        <v>0</v>
      </c>
      <c r="Z317" s="165">
        <v>0</v>
      </c>
      <c r="AA317" s="166">
        <f>Z317*K317</f>
        <v>0</v>
      </c>
      <c r="AR317" s="19" t="s">
        <v>171</v>
      </c>
      <c r="AT317" s="19" t="s">
        <v>168</v>
      </c>
      <c r="AU317" s="19" t="s">
        <v>85</v>
      </c>
      <c r="AY317" s="19" t="s">
        <v>167</v>
      </c>
      <c r="BE317" s="106">
        <f>IF(U317="základní",N317,0)</f>
        <v>0</v>
      </c>
      <c r="BF317" s="106">
        <f>IF(U317="snížená",N317,0)</f>
        <v>0</v>
      </c>
      <c r="BG317" s="106">
        <f>IF(U317="zákl. přenesená",N317,0)</f>
        <v>0</v>
      </c>
      <c r="BH317" s="106">
        <f>IF(U317="sníž. přenesená",N317,0)</f>
        <v>0</v>
      </c>
      <c r="BI317" s="106">
        <f>IF(U317="nulová",N317,0)</f>
        <v>0</v>
      </c>
      <c r="BJ317" s="19" t="s">
        <v>85</v>
      </c>
      <c r="BK317" s="106">
        <f>ROUND(L317*K317,2)</f>
        <v>0</v>
      </c>
      <c r="BL317" s="19" t="s">
        <v>171</v>
      </c>
      <c r="BM317" s="19" t="s">
        <v>373</v>
      </c>
    </row>
    <row r="318" spans="2:63" s="8" customFormat="1" ht="37.35" customHeight="1">
      <c r="B318" s="150"/>
      <c r="C318" s="151"/>
      <c r="D318" s="152" t="s">
        <v>140</v>
      </c>
      <c r="E318" s="152"/>
      <c r="F318" s="152"/>
      <c r="G318" s="152"/>
      <c r="H318" s="152"/>
      <c r="I318" s="152"/>
      <c r="J318" s="152"/>
      <c r="K318" s="152"/>
      <c r="L318" s="152"/>
      <c r="M318" s="152"/>
      <c r="N318" s="289">
        <f>BK318</f>
        <v>0</v>
      </c>
      <c r="O318" s="290"/>
      <c r="P318" s="290"/>
      <c r="Q318" s="290"/>
      <c r="R318" s="153"/>
      <c r="T318" s="154"/>
      <c r="U318" s="151"/>
      <c r="V318" s="151"/>
      <c r="W318" s="155">
        <f>SUM(W319:W325)</f>
        <v>0</v>
      </c>
      <c r="X318" s="151"/>
      <c r="Y318" s="155">
        <f>SUM(Y319:Y325)</f>
        <v>0</v>
      </c>
      <c r="Z318" s="151"/>
      <c r="AA318" s="156">
        <f>SUM(AA319:AA325)</f>
        <v>0</v>
      </c>
      <c r="AR318" s="157" t="s">
        <v>85</v>
      </c>
      <c r="AT318" s="158" t="s">
        <v>79</v>
      </c>
      <c r="AU318" s="158" t="s">
        <v>80</v>
      </c>
      <c r="AY318" s="157" t="s">
        <v>167</v>
      </c>
      <c r="BK318" s="159">
        <f>SUM(BK319:BK325)</f>
        <v>0</v>
      </c>
    </row>
    <row r="319" spans="2:65" s="1" customFormat="1" ht="31.5" customHeight="1">
      <c r="B319" s="36"/>
      <c r="C319" s="160" t="s">
        <v>374</v>
      </c>
      <c r="D319" s="160" t="s">
        <v>168</v>
      </c>
      <c r="E319" s="161" t="s">
        <v>375</v>
      </c>
      <c r="F319" s="266" t="s">
        <v>376</v>
      </c>
      <c r="G319" s="266"/>
      <c r="H319" s="266"/>
      <c r="I319" s="266"/>
      <c r="J319" s="162" t="s">
        <v>214</v>
      </c>
      <c r="K319" s="163">
        <v>544.88</v>
      </c>
      <c r="L319" s="267">
        <v>0</v>
      </c>
      <c r="M319" s="268"/>
      <c r="N319" s="269">
        <f aca="true" t="shared" si="5" ref="N319:N325">ROUND(L319*K319,2)</f>
        <v>0</v>
      </c>
      <c r="O319" s="269"/>
      <c r="P319" s="269"/>
      <c r="Q319" s="269"/>
      <c r="R319" s="38"/>
      <c r="T319" s="164" t="s">
        <v>23</v>
      </c>
      <c r="U319" s="45" t="s">
        <v>45</v>
      </c>
      <c r="V319" s="37"/>
      <c r="W319" s="165">
        <f aca="true" t="shared" si="6" ref="W319:W325">V319*K319</f>
        <v>0</v>
      </c>
      <c r="X319" s="165">
        <v>0</v>
      </c>
      <c r="Y319" s="165">
        <f aca="true" t="shared" si="7" ref="Y319:Y325">X319*K319</f>
        <v>0</v>
      </c>
      <c r="Z319" s="165">
        <v>0</v>
      </c>
      <c r="AA319" s="166">
        <f aca="true" t="shared" si="8" ref="AA319:AA325">Z319*K319</f>
        <v>0</v>
      </c>
      <c r="AR319" s="19" t="s">
        <v>171</v>
      </c>
      <c r="AT319" s="19" t="s">
        <v>168</v>
      </c>
      <c r="AU319" s="19" t="s">
        <v>85</v>
      </c>
      <c r="AY319" s="19" t="s">
        <v>167</v>
      </c>
      <c r="BE319" s="106">
        <f aca="true" t="shared" si="9" ref="BE319:BE325">IF(U319="základní",N319,0)</f>
        <v>0</v>
      </c>
      <c r="BF319" s="106">
        <f aca="true" t="shared" si="10" ref="BF319:BF325">IF(U319="snížená",N319,0)</f>
        <v>0</v>
      </c>
      <c r="BG319" s="106">
        <f aca="true" t="shared" si="11" ref="BG319:BG325">IF(U319="zákl. přenesená",N319,0)</f>
        <v>0</v>
      </c>
      <c r="BH319" s="106">
        <f aca="true" t="shared" si="12" ref="BH319:BH325">IF(U319="sníž. přenesená",N319,0)</f>
        <v>0</v>
      </c>
      <c r="BI319" s="106">
        <f aca="true" t="shared" si="13" ref="BI319:BI325">IF(U319="nulová",N319,0)</f>
        <v>0</v>
      </c>
      <c r="BJ319" s="19" t="s">
        <v>85</v>
      </c>
      <c r="BK319" s="106">
        <f aca="true" t="shared" si="14" ref="BK319:BK325">ROUND(L319*K319,2)</f>
        <v>0</v>
      </c>
      <c r="BL319" s="19" t="s">
        <v>171</v>
      </c>
      <c r="BM319" s="19" t="s">
        <v>377</v>
      </c>
    </row>
    <row r="320" spans="2:65" s="1" customFormat="1" ht="31.5" customHeight="1">
      <c r="B320" s="36"/>
      <c r="C320" s="160" t="s">
        <v>378</v>
      </c>
      <c r="D320" s="160" t="s">
        <v>168</v>
      </c>
      <c r="E320" s="161" t="s">
        <v>379</v>
      </c>
      <c r="F320" s="266" t="s">
        <v>380</v>
      </c>
      <c r="G320" s="266"/>
      <c r="H320" s="266"/>
      <c r="I320" s="266"/>
      <c r="J320" s="162" t="s">
        <v>214</v>
      </c>
      <c r="K320" s="163">
        <v>10352.72</v>
      </c>
      <c r="L320" s="267">
        <v>0</v>
      </c>
      <c r="M320" s="268"/>
      <c r="N320" s="269">
        <f t="shared" si="5"/>
        <v>0</v>
      </c>
      <c r="O320" s="269"/>
      <c r="P320" s="269"/>
      <c r="Q320" s="269"/>
      <c r="R320" s="38"/>
      <c r="T320" s="164" t="s">
        <v>23</v>
      </c>
      <c r="U320" s="45" t="s">
        <v>45</v>
      </c>
      <c r="V320" s="37"/>
      <c r="W320" s="165">
        <f t="shared" si="6"/>
        <v>0</v>
      </c>
      <c r="X320" s="165">
        <v>0</v>
      </c>
      <c r="Y320" s="165">
        <f t="shared" si="7"/>
        <v>0</v>
      </c>
      <c r="Z320" s="165">
        <v>0</v>
      </c>
      <c r="AA320" s="166">
        <f t="shared" si="8"/>
        <v>0</v>
      </c>
      <c r="AR320" s="19" t="s">
        <v>171</v>
      </c>
      <c r="AT320" s="19" t="s">
        <v>168</v>
      </c>
      <c r="AU320" s="19" t="s">
        <v>85</v>
      </c>
      <c r="AY320" s="19" t="s">
        <v>167</v>
      </c>
      <c r="BE320" s="106">
        <f t="shared" si="9"/>
        <v>0</v>
      </c>
      <c r="BF320" s="106">
        <f t="shared" si="10"/>
        <v>0</v>
      </c>
      <c r="BG320" s="106">
        <f t="shared" si="11"/>
        <v>0</v>
      </c>
      <c r="BH320" s="106">
        <f t="shared" si="12"/>
        <v>0</v>
      </c>
      <c r="BI320" s="106">
        <f t="shared" si="13"/>
        <v>0</v>
      </c>
      <c r="BJ320" s="19" t="s">
        <v>85</v>
      </c>
      <c r="BK320" s="106">
        <f t="shared" si="14"/>
        <v>0</v>
      </c>
      <c r="BL320" s="19" t="s">
        <v>171</v>
      </c>
      <c r="BM320" s="19" t="s">
        <v>381</v>
      </c>
    </row>
    <row r="321" spans="2:65" s="1" customFormat="1" ht="31.5" customHeight="1">
      <c r="B321" s="36"/>
      <c r="C321" s="160" t="s">
        <v>382</v>
      </c>
      <c r="D321" s="160" t="s">
        <v>168</v>
      </c>
      <c r="E321" s="161" t="s">
        <v>383</v>
      </c>
      <c r="F321" s="266" t="s">
        <v>384</v>
      </c>
      <c r="G321" s="266"/>
      <c r="H321" s="266"/>
      <c r="I321" s="266"/>
      <c r="J321" s="162" t="s">
        <v>214</v>
      </c>
      <c r="K321" s="163">
        <v>1016.297</v>
      </c>
      <c r="L321" s="267">
        <v>0</v>
      </c>
      <c r="M321" s="268"/>
      <c r="N321" s="269">
        <f t="shared" si="5"/>
        <v>0</v>
      </c>
      <c r="O321" s="269"/>
      <c r="P321" s="269"/>
      <c r="Q321" s="269"/>
      <c r="R321" s="38"/>
      <c r="T321" s="164" t="s">
        <v>23</v>
      </c>
      <c r="U321" s="45" t="s">
        <v>45</v>
      </c>
      <c r="V321" s="37"/>
      <c r="W321" s="165">
        <f t="shared" si="6"/>
        <v>0</v>
      </c>
      <c r="X321" s="165">
        <v>0</v>
      </c>
      <c r="Y321" s="165">
        <f t="shared" si="7"/>
        <v>0</v>
      </c>
      <c r="Z321" s="165">
        <v>0</v>
      </c>
      <c r="AA321" s="166">
        <f t="shared" si="8"/>
        <v>0</v>
      </c>
      <c r="AR321" s="19" t="s">
        <v>171</v>
      </c>
      <c r="AT321" s="19" t="s">
        <v>168</v>
      </c>
      <c r="AU321" s="19" t="s">
        <v>85</v>
      </c>
      <c r="AY321" s="19" t="s">
        <v>167</v>
      </c>
      <c r="BE321" s="106">
        <f t="shared" si="9"/>
        <v>0</v>
      </c>
      <c r="BF321" s="106">
        <f t="shared" si="10"/>
        <v>0</v>
      </c>
      <c r="BG321" s="106">
        <f t="shared" si="11"/>
        <v>0</v>
      </c>
      <c r="BH321" s="106">
        <f t="shared" si="12"/>
        <v>0</v>
      </c>
      <c r="BI321" s="106">
        <f t="shared" si="13"/>
        <v>0</v>
      </c>
      <c r="BJ321" s="19" t="s">
        <v>85</v>
      </c>
      <c r="BK321" s="106">
        <f t="shared" si="14"/>
        <v>0</v>
      </c>
      <c r="BL321" s="19" t="s">
        <v>171</v>
      </c>
      <c r="BM321" s="19" t="s">
        <v>385</v>
      </c>
    </row>
    <row r="322" spans="2:65" s="1" customFormat="1" ht="31.5" customHeight="1">
      <c r="B322" s="36"/>
      <c r="C322" s="160" t="s">
        <v>386</v>
      </c>
      <c r="D322" s="160" t="s">
        <v>168</v>
      </c>
      <c r="E322" s="161" t="s">
        <v>387</v>
      </c>
      <c r="F322" s="266" t="s">
        <v>388</v>
      </c>
      <c r="G322" s="266"/>
      <c r="H322" s="266"/>
      <c r="I322" s="266"/>
      <c r="J322" s="162" t="s">
        <v>214</v>
      </c>
      <c r="K322" s="163">
        <v>19309.643</v>
      </c>
      <c r="L322" s="267">
        <v>0</v>
      </c>
      <c r="M322" s="268"/>
      <c r="N322" s="269">
        <f t="shared" si="5"/>
        <v>0</v>
      </c>
      <c r="O322" s="269"/>
      <c r="P322" s="269"/>
      <c r="Q322" s="269"/>
      <c r="R322" s="38"/>
      <c r="T322" s="164" t="s">
        <v>23</v>
      </c>
      <c r="U322" s="45" t="s">
        <v>45</v>
      </c>
      <c r="V322" s="37"/>
      <c r="W322" s="165">
        <f t="shared" si="6"/>
        <v>0</v>
      </c>
      <c r="X322" s="165">
        <v>0</v>
      </c>
      <c r="Y322" s="165">
        <f t="shared" si="7"/>
        <v>0</v>
      </c>
      <c r="Z322" s="165">
        <v>0</v>
      </c>
      <c r="AA322" s="166">
        <f t="shared" si="8"/>
        <v>0</v>
      </c>
      <c r="AR322" s="19" t="s">
        <v>171</v>
      </c>
      <c r="AT322" s="19" t="s">
        <v>168</v>
      </c>
      <c r="AU322" s="19" t="s">
        <v>85</v>
      </c>
      <c r="AY322" s="19" t="s">
        <v>167</v>
      </c>
      <c r="BE322" s="106">
        <f t="shared" si="9"/>
        <v>0</v>
      </c>
      <c r="BF322" s="106">
        <f t="shared" si="10"/>
        <v>0</v>
      </c>
      <c r="BG322" s="106">
        <f t="shared" si="11"/>
        <v>0</v>
      </c>
      <c r="BH322" s="106">
        <f t="shared" si="12"/>
        <v>0</v>
      </c>
      <c r="BI322" s="106">
        <f t="shared" si="13"/>
        <v>0</v>
      </c>
      <c r="BJ322" s="19" t="s">
        <v>85</v>
      </c>
      <c r="BK322" s="106">
        <f t="shared" si="14"/>
        <v>0</v>
      </c>
      <c r="BL322" s="19" t="s">
        <v>171</v>
      </c>
      <c r="BM322" s="19" t="s">
        <v>389</v>
      </c>
    </row>
    <row r="323" spans="2:65" s="1" customFormat="1" ht="31.5" customHeight="1">
      <c r="B323" s="36"/>
      <c r="C323" s="160" t="s">
        <v>390</v>
      </c>
      <c r="D323" s="160" t="s">
        <v>168</v>
      </c>
      <c r="E323" s="161" t="s">
        <v>391</v>
      </c>
      <c r="F323" s="266" t="s">
        <v>392</v>
      </c>
      <c r="G323" s="266"/>
      <c r="H323" s="266"/>
      <c r="I323" s="266"/>
      <c r="J323" s="162" t="s">
        <v>214</v>
      </c>
      <c r="K323" s="163">
        <v>1016.297</v>
      </c>
      <c r="L323" s="267">
        <v>0</v>
      </c>
      <c r="M323" s="268"/>
      <c r="N323" s="269">
        <f t="shared" si="5"/>
        <v>0</v>
      </c>
      <c r="O323" s="269"/>
      <c r="P323" s="269"/>
      <c r="Q323" s="269"/>
      <c r="R323" s="38"/>
      <c r="T323" s="164" t="s">
        <v>23</v>
      </c>
      <c r="U323" s="45" t="s">
        <v>45</v>
      </c>
      <c r="V323" s="37"/>
      <c r="W323" s="165">
        <f t="shared" si="6"/>
        <v>0</v>
      </c>
      <c r="X323" s="165">
        <v>0</v>
      </c>
      <c r="Y323" s="165">
        <f t="shared" si="7"/>
        <v>0</v>
      </c>
      <c r="Z323" s="165">
        <v>0</v>
      </c>
      <c r="AA323" s="166">
        <f t="shared" si="8"/>
        <v>0</v>
      </c>
      <c r="AR323" s="19" t="s">
        <v>171</v>
      </c>
      <c r="AT323" s="19" t="s">
        <v>168</v>
      </c>
      <c r="AU323" s="19" t="s">
        <v>85</v>
      </c>
      <c r="AY323" s="19" t="s">
        <v>167</v>
      </c>
      <c r="BE323" s="106">
        <f t="shared" si="9"/>
        <v>0</v>
      </c>
      <c r="BF323" s="106">
        <f t="shared" si="10"/>
        <v>0</v>
      </c>
      <c r="BG323" s="106">
        <f t="shared" si="11"/>
        <v>0</v>
      </c>
      <c r="BH323" s="106">
        <f t="shared" si="12"/>
        <v>0</v>
      </c>
      <c r="BI323" s="106">
        <f t="shared" si="13"/>
        <v>0</v>
      </c>
      <c r="BJ323" s="19" t="s">
        <v>85</v>
      </c>
      <c r="BK323" s="106">
        <f t="shared" si="14"/>
        <v>0</v>
      </c>
      <c r="BL323" s="19" t="s">
        <v>171</v>
      </c>
      <c r="BM323" s="19" t="s">
        <v>393</v>
      </c>
    </row>
    <row r="324" spans="2:65" s="1" customFormat="1" ht="31.5" customHeight="1">
      <c r="B324" s="36"/>
      <c r="C324" s="160" t="s">
        <v>394</v>
      </c>
      <c r="D324" s="160" t="s">
        <v>168</v>
      </c>
      <c r="E324" s="161" t="s">
        <v>395</v>
      </c>
      <c r="F324" s="266" t="s">
        <v>396</v>
      </c>
      <c r="G324" s="266"/>
      <c r="H324" s="266"/>
      <c r="I324" s="266"/>
      <c r="J324" s="162" t="s">
        <v>214</v>
      </c>
      <c r="K324" s="163">
        <v>125.548</v>
      </c>
      <c r="L324" s="267">
        <v>0</v>
      </c>
      <c r="M324" s="268"/>
      <c r="N324" s="269">
        <f t="shared" si="5"/>
        <v>0</v>
      </c>
      <c r="O324" s="269"/>
      <c r="P324" s="269"/>
      <c r="Q324" s="269"/>
      <c r="R324" s="38"/>
      <c r="T324" s="164" t="s">
        <v>23</v>
      </c>
      <c r="U324" s="45" t="s">
        <v>45</v>
      </c>
      <c r="V324" s="37"/>
      <c r="W324" s="165">
        <f t="shared" si="6"/>
        <v>0</v>
      </c>
      <c r="X324" s="165">
        <v>0</v>
      </c>
      <c r="Y324" s="165">
        <f t="shared" si="7"/>
        <v>0</v>
      </c>
      <c r="Z324" s="165">
        <v>0</v>
      </c>
      <c r="AA324" s="166">
        <f t="shared" si="8"/>
        <v>0</v>
      </c>
      <c r="AR324" s="19" t="s">
        <v>171</v>
      </c>
      <c r="AT324" s="19" t="s">
        <v>168</v>
      </c>
      <c r="AU324" s="19" t="s">
        <v>85</v>
      </c>
      <c r="AY324" s="19" t="s">
        <v>167</v>
      </c>
      <c r="BE324" s="106">
        <f t="shared" si="9"/>
        <v>0</v>
      </c>
      <c r="BF324" s="106">
        <f t="shared" si="10"/>
        <v>0</v>
      </c>
      <c r="BG324" s="106">
        <f t="shared" si="11"/>
        <v>0</v>
      </c>
      <c r="BH324" s="106">
        <f t="shared" si="12"/>
        <v>0</v>
      </c>
      <c r="BI324" s="106">
        <f t="shared" si="13"/>
        <v>0</v>
      </c>
      <c r="BJ324" s="19" t="s">
        <v>85</v>
      </c>
      <c r="BK324" s="106">
        <f t="shared" si="14"/>
        <v>0</v>
      </c>
      <c r="BL324" s="19" t="s">
        <v>171</v>
      </c>
      <c r="BM324" s="19" t="s">
        <v>397</v>
      </c>
    </row>
    <row r="325" spans="2:65" s="1" customFormat="1" ht="31.5" customHeight="1">
      <c r="B325" s="36"/>
      <c r="C325" s="160" t="s">
        <v>398</v>
      </c>
      <c r="D325" s="160" t="s">
        <v>168</v>
      </c>
      <c r="E325" s="161" t="s">
        <v>399</v>
      </c>
      <c r="F325" s="266" t="s">
        <v>400</v>
      </c>
      <c r="G325" s="266"/>
      <c r="H325" s="266"/>
      <c r="I325" s="266"/>
      <c r="J325" s="162" t="s">
        <v>214</v>
      </c>
      <c r="K325" s="163">
        <v>544.88</v>
      </c>
      <c r="L325" s="267">
        <v>0</v>
      </c>
      <c r="M325" s="268"/>
      <c r="N325" s="269">
        <f t="shared" si="5"/>
        <v>0</v>
      </c>
      <c r="O325" s="269"/>
      <c r="P325" s="269"/>
      <c r="Q325" s="269"/>
      <c r="R325" s="38"/>
      <c r="T325" s="164" t="s">
        <v>23</v>
      </c>
      <c r="U325" s="45" t="s">
        <v>45</v>
      </c>
      <c r="V325" s="37"/>
      <c r="W325" s="165">
        <f t="shared" si="6"/>
        <v>0</v>
      </c>
      <c r="X325" s="165">
        <v>0</v>
      </c>
      <c r="Y325" s="165">
        <f t="shared" si="7"/>
        <v>0</v>
      </c>
      <c r="Z325" s="165">
        <v>0</v>
      </c>
      <c r="AA325" s="166">
        <f t="shared" si="8"/>
        <v>0</v>
      </c>
      <c r="AR325" s="19" t="s">
        <v>171</v>
      </c>
      <c r="AT325" s="19" t="s">
        <v>168</v>
      </c>
      <c r="AU325" s="19" t="s">
        <v>85</v>
      </c>
      <c r="AY325" s="19" t="s">
        <v>167</v>
      </c>
      <c r="BE325" s="106">
        <f t="shared" si="9"/>
        <v>0</v>
      </c>
      <c r="BF325" s="106">
        <f t="shared" si="10"/>
        <v>0</v>
      </c>
      <c r="BG325" s="106">
        <f t="shared" si="11"/>
        <v>0</v>
      </c>
      <c r="BH325" s="106">
        <f t="shared" si="12"/>
        <v>0</v>
      </c>
      <c r="BI325" s="106">
        <f t="shared" si="13"/>
        <v>0</v>
      </c>
      <c r="BJ325" s="19" t="s">
        <v>85</v>
      </c>
      <c r="BK325" s="106">
        <f t="shared" si="14"/>
        <v>0</v>
      </c>
      <c r="BL325" s="19" t="s">
        <v>171</v>
      </c>
      <c r="BM325" s="19" t="s">
        <v>401</v>
      </c>
    </row>
    <row r="326" spans="2:63" s="8" customFormat="1" ht="37.35" customHeight="1">
      <c r="B326" s="150"/>
      <c r="C326" s="151"/>
      <c r="D326" s="152" t="s">
        <v>141</v>
      </c>
      <c r="E326" s="152"/>
      <c r="F326" s="152"/>
      <c r="G326" s="152"/>
      <c r="H326" s="152"/>
      <c r="I326" s="152"/>
      <c r="J326" s="152"/>
      <c r="K326" s="152"/>
      <c r="L326" s="152"/>
      <c r="M326" s="152"/>
      <c r="N326" s="289">
        <f>BK326</f>
        <v>0</v>
      </c>
      <c r="O326" s="290"/>
      <c r="P326" s="290"/>
      <c r="Q326" s="290"/>
      <c r="R326" s="153"/>
      <c r="T326" s="154"/>
      <c r="U326" s="151"/>
      <c r="V326" s="151"/>
      <c r="W326" s="155">
        <f>W327</f>
        <v>0</v>
      </c>
      <c r="X326" s="151"/>
      <c r="Y326" s="155">
        <f>Y327</f>
        <v>0</v>
      </c>
      <c r="Z326" s="151"/>
      <c r="AA326" s="156">
        <f>AA327</f>
        <v>0</v>
      </c>
      <c r="AR326" s="157" t="s">
        <v>85</v>
      </c>
      <c r="AT326" s="158" t="s">
        <v>79</v>
      </c>
      <c r="AU326" s="158" t="s">
        <v>80</v>
      </c>
      <c r="AY326" s="157" t="s">
        <v>167</v>
      </c>
      <c r="BK326" s="159">
        <f>BK327</f>
        <v>0</v>
      </c>
    </row>
    <row r="327" spans="2:65" s="1" customFormat="1" ht="31.5" customHeight="1">
      <c r="B327" s="36"/>
      <c r="C327" s="160" t="s">
        <v>122</v>
      </c>
      <c r="D327" s="160" t="s">
        <v>168</v>
      </c>
      <c r="E327" s="161" t="s">
        <v>402</v>
      </c>
      <c r="F327" s="266" t="s">
        <v>403</v>
      </c>
      <c r="G327" s="266"/>
      <c r="H327" s="266"/>
      <c r="I327" s="266"/>
      <c r="J327" s="162" t="s">
        <v>214</v>
      </c>
      <c r="K327" s="163">
        <v>975.854</v>
      </c>
      <c r="L327" s="267">
        <v>0</v>
      </c>
      <c r="M327" s="268"/>
      <c r="N327" s="269">
        <f>ROUND(L327*K327,2)</f>
        <v>0</v>
      </c>
      <c r="O327" s="269"/>
      <c r="P327" s="269"/>
      <c r="Q327" s="269"/>
      <c r="R327" s="38"/>
      <c r="T327" s="164" t="s">
        <v>23</v>
      </c>
      <c r="U327" s="45" t="s">
        <v>45</v>
      </c>
      <c r="V327" s="37"/>
      <c r="W327" s="165">
        <f>V327*K327</f>
        <v>0</v>
      </c>
      <c r="X327" s="165">
        <v>0</v>
      </c>
      <c r="Y327" s="165">
        <f>X327*K327</f>
        <v>0</v>
      </c>
      <c r="Z327" s="165">
        <v>0</v>
      </c>
      <c r="AA327" s="166">
        <f>Z327*K327</f>
        <v>0</v>
      </c>
      <c r="AR327" s="19" t="s">
        <v>171</v>
      </c>
      <c r="AT327" s="19" t="s">
        <v>168</v>
      </c>
      <c r="AU327" s="19" t="s">
        <v>85</v>
      </c>
      <c r="AY327" s="19" t="s">
        <v>167</v>
      </c>
      <c r="BE327" s="106">
        <f>IF(U327="základní",N327,0)</f>
        <v>0</v>
      </c>
      <c r="BF327" s="106">
        <f>IF(U327="snížená",N327,0)</f>
        <v>0</v>
      </c>
      <c r="BG327" s="106">
        <f>IF(U327="zákl. přenesená",N327,0)</f>
        <v>0</v>
      </c>
      <c r="BH327" s="106">
        <f>IF(U327="sníž. přenesená",N327,0)</f>
        <v>0</v>
      </c>
      <c r="BI327" s="106">
        <f>IF(U327="nulová",N327,0)</f>
        <v>0</v>
      </c>
      <c r="BJ327" s="19" t="s">
        <v>85</v>
      </c>
      <c r="BK327" s="106">
        <f>ROUND(L327*K327,2)</f>
        <v>0</v>
      </c>
      <c r="BL327" s="19" t="s">
        <v>171</v>
      </c>
      <c r="BM327" s="19" t="s">
        <v>404</v>
      </c>
    </row>
    <row r="328" spans="2:63" s="8" customFormat="1" ht="37.35" customHeight="1">
      <c r="B328" s="150"/>
      <c r="C328" s="151"/>
      <c r="D328" s="152" t="s">
        <v>142</v>
      </c>
      <c r="E328" s="152"/>
      <c r="F328" s="152"/>
      <c r="G328" s="152"/>
      <c r="H328" s="152"/>
      <c r="I328" s="152"/>
      <c r="J328" s="152"/>
      <c r="K328" s="152"/>
      <c r="L328" s="152"/>
      <c r="M328" s="152"/>
      <c r="N328" s="289">
        <f>BK328</f>
        <v>0</v>
      </c>
      <c r="O328" s="290"/>
      <c r="P328" s="290"/>
      <c r="Q328" s="290"/>
      <c r="R328" s="153"/>
      <c r="T328" s="154"/>
      <c r="U328" s="151"/>
      <c r="V328" s="151"/>
      <c r="W328" s="155">
        <f>SUM(W329:W333)</f>
        <v>0</v>
      </c>
      <c r="X328" s="151"/>
      <c r="Y328" s="155">
        <f>SUM(Y329:Y333)</f>
        <v>0</v>
      </c>
      <c r="Z328" s="151"/>
      <c r="AA328" s="156">
        <f>SUM(AA329:AA333)</f>
        <v>0</v>
      </c>
      <c r="AR328" s="157" t="s">
        <v>197</v>
      </c>
      <c r="AT328" s="158" t="s">
        <v>79</v>
      </c>
      <c r="AU328" s="158" t="s">
        <v>80</v>
      </c>
      <c r="AY328" s="157" t="s">
        <v>167</v>
      </c>
      <c r="BK328" s="159">
        <f>SUM(BK329:BK333)</f>
        <v>0</v>
      </c>
    </row>
    <row r="329" spans="2:65" s="1" customFormat="1" ht="22.5" customHeight="1">
      <c r="B329" s="36"/>
      <c r="C329" s="160" t="s">
        <v>405</v>
      </c>
      <c r="D329" s="160" t="s">
        <v>168</v>
      </c>
      <c r="E329" s="161" t="s">
        <v>406</v>
      </c>
      <c r="F329" s="266" t="s">
        <v>407</v>
      </c>
      <c r="G329" s="266"/>
      <c r="H329" s="266"/>
      <c r="I329" s="266"/>
      <c r="J329" s="162" t="s">
        <v>408</v>
      </c>
      <c r="K329" s="163">
        <v>1</v>
      </c>
      <c r="L329" s="267">
        <v>0</v>
      </c>
      <c r="M329" s="268"/>
      <c r="N329" s="269">
        <f>ROUND(L329*K329,2)</f>
        <v>0</v>
      </c>
      <c r="O329" s="269"/>
      <c r="P329" s="269"/>
      <c r="Q329" s="269"/>
      <c r="R329" s="38"/>
      <c r="T329" s="164" t="s">
        <v>23</v>
      </c>
      <c r="U329" s="45" t="s">
        <v>45</v>
      </c>
      <c r="V329" s="37"/>
      <c r="W329" s="165">
        <f>V329*K329</f>
        <v>0</v>
      </c>
      <c r="X329" s="165">
        <v>0</v>
      </c>
      <c r="Y329" s="165">
        <f>X329*K329</f>
        <v>0</v>
      </c>
      <c r="Z329" s="165">
        <v>0</v>
      </c>
      <c r="AA329" s="166">
        <f>Z329*K329</f>
        <v>0</v>
      </c>
      <c r="AR329" s="19" t="s">
        <v>409</v>
      </c>
      <c r="AT329" s="19" t="s">
        <v>168</v>
      </c>
      <c r="AU329" s="19" t="s">
        <v>85</v>
      </c>
      <c r="AY329" s="19" t="s">
        <v>167</v>
      </c>
      <c r="BE329" s="106">
        <f>IF(U329="základní",N329,0)</f>
        <v>0</v>
      </c>
      <c r="BF329" s="106">
        <f>IF(U329="snížená",N329,0)</f>
        <v>0</v>
      </c>
      <c r="BG329" s="106">
        <f>IF(U329="zákl. přenesená",N329,0)</f>
        <v>0</v>
      </c>
      <c r="BH329" s="106">
        <f>IF(U329="sníž. přenesená",N329,0)</f>
        <v>0</v>
      </c>
      <c r="BI329" s="106">
        <f>IF(U329="nulová",N329,0)</f>
        <v>0</v>
      </c>
      <c r="BJ329" s="19" t="s">
        <v>85</v>
      </c>
      <c r="BK329" s="106">
        <f>ROUND(L329*K329,2)</f>
        <v>0</v>
      </c>
      <c r="BL329" s="19" t="s">
        <v>409</v>
      </c>
      <c r="BM329" s="19" t="s">
        <v>410</v>
      </c>
    </row>
    <row r="330" spans="2:65" s="1" customFormat="1" ht="22.5" customHeight="1">
      <c r="B330" s="36"/>
      <c r="C330" s="160" t="s">
        <v>411</v>
      </c>
      <c r="D330" s="160" t="s">
        <v>168</v>
      </c>
      <c r="E330" s="161" t="s">
        <v>412</v>
      </c>
      <c r="F330" s="266" t="s">
        <v>413</v>
      </c>
      <c r="G330" s="266"/>
      <c r="H330" s="266"/>
      <c r="I330" s="266"/>
      <c r="J330" s="162" t="s">
        <v>408</v>
      </c>
      <c r="K330" s="163">
        <v>1</v>
      </c>
      <c r="L330" s="267">
        <v>0</v>
      </c>
      <c r="M330" s="268"/>
      <c r="N330" s="269">
        <f>ROUND(L330*K330,2)</f>
        <v>0</v>
      </c>
      <c r="O330" s="269"/>
      <c r="P330" s="269"/>
      <c r="Q330" s="269"/>
      <c r="R330" s="38"/>
      <c r="T330" s="164" t="s">
        <v>23</v>
      </c>
      <c r="U330" s="45" t="s">
        <v>45</v>
      </c>
      <c r="V330" s="37"/>
      <c r="W330" s="165">
        <f>V330*K330</f>
        <v>0</v>
      </c>
      <c r="X330" s="165">
        <v>0</v>
      </c>
      <c r="Y330" s="165">
        <f>X330*K330</f>
        <v>0</v>
      </c>
      <c r="Z330" s="165">
        <v>0</v>
      </c>
      <c r="AA330" s="166">
        <f>Z330*K330</f>
        <v>0</v>
      </c>
      <c r="AR330" s="19" t="s">
        <v>409</v>
      </c>
      <c r="AT330" s="19" t="s">
        <v>168</v>
      </c>
      <c r="AU330" s="19" t="s">
        <v>85</v>
      </c>
      <c r="AY330" s="19" t="s">
        <v>167</v>
      </c>
      <c r="BE330" s="106">
        <f>IF(U330="základní",N330,0)</f>
        <v>0</v>
      </c>
      <c r="BF330" s="106">
        <f>IF(U330="snížená",N330,0)</f>
        <v>0</v>
      </c>
      <c r="BG330" s="106">
        <f>IF(U330="zákl. přenesená",N330,0)</f>
        <v>0</v>
      </c>
      <c r="BH330" s="106">
        <f>IF(U330="sníž. přenesená",N330,0)</f>
        <v>0</v>
      </c>
      <c r="BI330" s="106">
        <f>IF(U330="nulová",N330,0)</f>
        <v>0</v>
      </c>
      <c r="BJ330" s="19" t="s">
        <v>85</v>
      </c>
      <c r="BK330" s="106">
        <f>ROUND(L330*K330,2)</f>
        <v>0</v>
      </c>
      <c r="BL330" s="19" t="s">
        <v>409</v>
      </c>
      <c r="BM330" s="19" t="s">
        <v>414</v>
      </c>
    </row>
    <row r="331" spans="2:65" s="1" customFormat="1" ht="22.5" customHeight="1">
      <c r="B331" s="36"/>
      <c r="C331" s="160" t="s">
        <v>415</v>
      </c>
      <c r="D331" s="160" t="s">
        <v>168</v>
      </c>
      <c r="E331" s="161" t="s">
        <v>416</v>
      </c>
      <c r="F331" s="266" t="s">
        <v>145</v>
      </c>
      <c r="G331" s="266"/>
      <c r="H331" s="266"/>
      <c r="I331" s="266"/>
      <c r="J331" s="162" t="s">
        <v>408</v>
      </c>
      <c r="K331" s="163">
        <v>1</v>
      </c>
      <c r="L331" s="267">
        <v>0</v>
      </c>
      <c r="M331" s="268"/>
      <c r="N331" s="269">
        <f>ROUND(L331*K331,2)</f>
        <v>0</v>
      </c>
      <c r="O331" s="269"/>
      <c r="P331" s="269"/>
      <c r="Q331" s="269"/>
      <c r="R331" s="38"/>
      <c r="T331" s="164" t="s">
        <v>23</v>
      </c>
      <c r="U331" s="45" t="s">
        <v>45</v>
      </c>
      <c r="V331" s="37"/>
      <c r="W331" s="165">
        <f>V331*K331</f>
        <v>0</v>
      </c>
      <c r="X331" s="165">
        <v>0</v>
      </c>
      <c r="Y331" s="165">
        <f>X331*K331</f>
        <v>0</v>
      </c>
      <c r="Z331" s="165">
        <v>0</v>
      </c>
      <c r="AA331" s="166">
        <f>Z331*K331</f>
        <v>0</v>
      </c>
      <c r="AR331" s="19" t="s">
        <v>409</v>
      </c>
      <c r="AT331" s="19" t="s">
        <v>168</v>
      </c>
      <c r="AU331" s="19" t="s">
        <v>85</v>
      </c>
      <c r="AY331" s="19" t="s">
        <v>167</v>
      </c>
      <c r="BE331" s="106">
        <f>IF(U331="základní",N331,0)</f>
        <v>0</v>
      </c>
      <c r="BF331" s="106">
        <f>IF(U331="snížená",N331,0)</f>
        <v>0</v>
      </c>
      <c r="BG331" s="106">
        <f>IF(U331="zákl. přenesená",N331,0)</f>
        <v>0</v>
      </c>
      <c r="BH331" s="106">
        <f>IF(U331="sníž. přenesená",N331,0)</f>
        <v>0</v>
      </c>
      <c r="BI331" s="106">
        <f>IF(U331="nulová",N331,0)</f>
        <v>0</v>
      </c>
      <c r="BJ331" s="19" t="s">
        <v>85</v>
      </c>
      <c r="BK331" s="106">
        <f>ROUND(L331*K331,2)</f>
        <v>0</v>
      </c>
      <c r="BL331" s="19" t="s">
        <v>409</v>
      </c>
      <c r="BM331" s="19" t="s">
        <v>417</v>
      </c>
    </row>
    <row r="332" spans="2:65" s="1" customFormat="1" ht="22.5" customHeight="1">
      <c r="B332" s="36"/>
      <c r="C332" s="160" t="s">
        <v>418</v>
      </c>
      <c r="D332" s="160" t="s">
        <v>168</v>
      </c>
      <c r="E332" s="161" t="s">
        <v>419</v>
      </c>
      <c r="F332" s="266" t="s">
        <v>420</v>
      </c>
      <c r="G332" s="266"/>
      <c r="H332" s="266"/>
      <c r="I332" s="266"/>
      <c r="J332" s="162" t="s">
        <v>421</v>
      </c>
      <c r="K332" s="163">
        <v>3</v>
      </c>
      <c r="L332" s="267">
        <v>0</v>
      </c>
      <c r="M332" s="268"/>
      <c r="N332" s="269">
        <f>ROUND(L332*K332,2)</f>
        <v>0</v>
      </c>
      <c r="O332" s="269"/>
      <c r="P332" s="269"/>
      <c r="Q332" s="269"/>
      <c r="R332" s="38"/>
      <c r="T332" s="164" t="s">
        <v>23</v>
      </c>
      <c r="U332" s="45" t="s">
        <v>45</v>
      </c>
      <c r="V332" s="37"/>
      <c r="W332" s="165">
        <f>V332*K332</f>
        <v>0</v>
      </c>
      <c r="X332" s="165">
        <v>0</v>
      </c>
      <c r="Y332" s="165">
        <f>X332*K332</f>
        <v>0</v>
      </c>
      <c r="Z332" s="165">
        <v>0</v>
      </c>
      <c r="AA332" s="166">
        <f>Z332*K332</f>
        <v>0</v>
      </c>
      <c r="AR332" s="19" t="s">
        <v>409</v>
      </c>
      <c r="AT332" s="19" t="s">
        <v>168</v>
      </c>
      <c r="AU332" s="19" t="s">
        <v>85</v>
      </c>
      <c r="AY332" s="19" t="s">
        <v>167</v>
      </c>
      <c r="BE332" s="106">
        <f>IF(U332="základní",N332,0)</f>
        <v>0</v>
      </c>
      <c r="BF332" s="106">
        <f>IF(U332="snížená",N332,0)</f>
        <v>0</v>
      </c>
      <c r="BG332" s="106">
        <f>IF(U332="zákl. přenesená",N332,0)</f>
        <v>0</v>
      </c>
      <c r="BH332" s="106">
        <f>IF(U332="sníž. přenesená",N332,0)</f>
        <v>0</v>
      </c>
      <c r="BI332" s="106">
        <f>IF(U332="nulová",N332,0)</f>
        <v>0</v>
      </c>
      <c r="BJ332" s="19" t="s">
        <v>85</v>
      </c>
      <c r="BK332" s="106">
        <f>ROUND(L332*K332,2)</f>
        <v>0</v>
      </c>
      <c r="BL332" s="19" t="s">
        <v>409</v>
      </c>
      <c r="BM332" s="19" t="s">
        <v>422</v>
      </c>
    </row>
    <row r="333" spans="2:65" s="1" customFormat="1" ht="22.5" customHeight="1">
      <c r="B333" s="36"/>
      <c r="C333" s="160" t="s">
        <v>423</v>
      </c>
      <c r="D333" s="160" t="s">
        <v>168</v>
      </c>
      <c r="E333" s="161" t="s">
        <v>424</v>
      </c>
      <c r="F333" s="266" t="s">
        <v>425</v>
      </c>
      <c r="G333" s="266"/>
      <c r="H333" s="266"/>
      <c r="I333" s="266"/>
      <c r="J333" s="162" t="s">
        <v>408</v>
      </c>
      <c r="K333" s="163">
        <v>1</v>
      </c>
      <c r="L333" s="267">
        <v>0</v>
      </c>
      <c r="M333" s="268"/>
      <c r="N333" s="269">
        <f>ROUND(L333*K333,2)</f>
        <v>0</v>
      </c>
      <c r="O333" s="269"/>
      <c r="P333" s="269"/>
      <c r="Q333" s="269"/>
      <c r="R333" s="38"/>
      <c r="T333" s="164" t="s">
        <v>23</v>
      </c>
      <c r="U333" s="45" t="s">
        <v>45</v>
      </c>
      <c r="V333" s="37"/>
      <c r="W333" s="165">
        <f>V333*K333</f>
        <v>0</v>
      </c>
      <c r="X333" s="165">
        <v>0</v>
      </c>
      <c r="Y333" s="165">
        <f>X333*K333</f>
        <v>0</v>
      </c>
      <c r="Z333" s="165">
        <v>0</v>
      </c>
      <c r="AA333" s="166">
        <f>Z333*K333</f>
        <v>0</v>
      </c>
      <c r="AR333" s="19" t="s">
        <v>409</v>
      </c>
      <c r="AT333" s="19" t="s">
        <v>168</v>
      </c>
      <c r="AU333" s="19" t="s">
        <v>85</v>
      </c>
      <c r="AY333" s="19" t="s">
        <v>167</v>
      </c>
      <c r="BE333" s="106">
        <f>IF(U333="základní",N333,0)</f>
        <v>0</v>
      </c>
      <c r="BF333" s="106">
        <f>IF(U333="snížená",N333,0)</f>
        <v>0</v>
      </c>
      <c r="BG333" s="106">
        <f>IF(U333="zákl. přenesená",N333,0)</f>
        <v>0</v>
      </c>
      <c r="BH333" s="106">
        <f>IF(U333="sníž. přenesená",N333,0)</f>
        <v>0</v>
      </c>
      <c r="BI333" s="106">
        <f>IF(U333="nulová",N333,0)</f>
        <v>0</v>
      </c>
      <c r="BJ333" s="19" t="s">
        <v>85</v>
      </c>
      <c r="BK333" s="106">
        <f>ROUND(L333*K333,2)</f>
        <v>0</v>
      </c>
      <c r="BL333" s="19" t="s">
        <v>409</v>
      </c>
      <c r="BM333" s="19" t="s">
        <v>426</v>
      </c>
    </row>
    <row r="334" spans="2:63" s="1" customFormat="1" ht="49.9" customHeight="1">
      <c r="B334" s="36"/>
      <c r="C334" s="37"/>
      <c r="D334" s="152" t="s">
        <v>427</v>
      </c>
      <c r="E334" s="37"/>
      <c r="F334" s="37"/>
      <c r="G334" s="37"/>
      <c r="H334" s="37"/>
      <c r="I334" s="37"/>
      <c r="J334" s="37"/>
      <c r="K334" s="37"/>
      <c r="L334" s="37"/>
      <c r="M334" s="37"/>
      <c r="N334" s="289">
        <f aca="true" t="shared" si="15" ref="N334:N339">BK334</f>
        <v>0</v>
      </c>
      <c r="O334" s="290"/>
      <c r="P334" s="290"/>
      <c r="Q334" s="290"/>
      <c r="R334" s="38"/>
      <c r="T334" s="136"/>
      <c r="U334" s="37"/>
      <c r="V334" s="37"/>
      <c r="W334" s="37"/>
      <c r="X334" s="37"/>
      <c r="Y334" s="37"/>
      <c r="Z334" s="37"/>
      <c r="AA334" s="79"/>
      <c r="AT334" s="19" t="s">
        <v>79</v>
      </c>
      <c r="AU334" s="19" t="s">
        <v>80</v>
      </c>
      <c r="AY334" s="19" t="s">
        <v>428</v>
      </c>
      <c r="BK334" s="106">
        <f>SUM(BK335:BK339)</f>
        <v>0</v>
      </c>
    </row>
    <row r="335" spans="2:63" s="1" customFormat="1" ht="22.35" customHeight="1">
      <c r="B335" s="36"/>
      <c r="C335" s="195" t="s">
        <v>23</v>
      </c>
      <c r="D335" s="195" t="s">
        <v>168</v>
      </c>
      <c r="E335" s="196" t="s">
        <v>23</v>
      </c>
      <c r="F335" s="284" t="s">
        <v>23</v>
      </c>
      <c r="G335" s="284"/>
      <c r="H335" s="284"/>
      <c r="I335" s="284"/>
      <c r="J335" s="197" t="s">
        <v>23</v>
      </c>
      <c r="K335" s="198"/>
      <c r="L335" s="267"/>
      <c r="M335" s="269"/>
      <c r="N335" s="269">
        <f t="shared" si="15"/>
        <v>0</v>
      </c>
      <c r="O335" s="269"/>
      <c r="P335" s="269"/>
      <c r="Q335" s="269"/>
      <c r="R335" s="38"/>
      <c r="T335" s="164" t="s">
        <v>23</v>
      </c>
      <c r="U335" s="199" t="s">
        <v>45</v>
      </c>
      <c r="V335" s="37"/>
      <c r="W335" s="37"/>
      <c r="X335" s="37"/>
      <c r="Y335" s="37"/>
      <c r="Z335" s="37"/>
      <c r="AA335" s="79"/>
      <c r="AT335" s="19" t="s">
        <v>428</v>
      </c>
      <c r="AU335" s="19" t="s">
        <v>85</v>
      </c>
      <c r="AY335" s="19" t="s">
        <v>428</v>
      </c>
      <c r="BE335" s="106">
        <f>IF(U335="základní",N335,0)</f>
        <v>0</v>
      </c>
      <c r="BF335" s="106">
        <f>IF(U335="snížená",N335,0)</f>
        <v>0</v>
      </c>
      <c r="BG335" s="106">
        <f>IF(U335="zákl. přenesená",N335,0)</f>
        <v>0</v>
      </c>
      <c r="BH335" s="106">
        <f>IF(U335="sníž. přenesená",N335,0)</f>
        <v>0</v>
      </c>
      <c r="BI335" s="106">
        <f>IF(U335="nulová",N335,0)</f>
        <v>0</v>
      </c>
      <c r="BJ335" s="19" t="s">
        <v>85</v>
      </c>
      <c r="BK335" s="106">
        <f>L335*K335</f>
        <v>0</v>
      </c>
    </row>
    <row r="336" spans="2:63" s="1" customFormat="1" ht="22.35" customHeight="1">
      <c r="B336" s="36"/>
      <c r="C336" s="195" t="s">
        <v>23</v>
      </c>
      <c r="D336" s="195" t="s">
        <v>168</v>
      </c>
      <c r="E336" s="196" t="s">
        <v>23</v>
      </c>
      <c r="F336" s="284" t="s">
        <v>23</v>
      </c>
      <c r="G336" s="284"/>
      <c r="H336" s="284"/>
      <c r="I336" s="284"/>
      <c r="J336" s="197" t="s">
        <v>23</v>
      </c>
      <c r="K336" s="198"/>
      <c r="L336" s="267"/>
      <c r="M336" s="269"/>
      <c r="N336" s="269">
        <f t="shared" si="15"/>
        <v>0</v>
      </c>
      <c r="O336" s="269"/>
      <c r="P336" s="269"/>
      <c r="Q336" s="269"/>
      <c r="R336" s="38"/>
      <c r="T336" s="164" t="s">
        <v>23</v>
      </c>
      <c r="U336" s="199" t="s">
        <v>45</v>
      </c>
      <c r="V336" s="37"/>
      <c r="W336" s="37"/>
      <c r="X336" s="37"/>
      <c r="Y336" s="37"/>
      <c r="Z336" s="37"/>
      <c r="AA336" s="79"/>
      <c r="AT336" s="19" t="s">
        <v>428</v>
      </c>
      <c r="AU336" s="19" t="s">
        <v>85</v>
      </c>
      <c r="AY336" s="19" t="s">
        <v>428</v>
      </c>
      <c r="BE336" s="106">
        <f>IF(U336="základní",N336,0)</f>
        <v>0</v>
      </c>
      <c r="BF336" s="106">
        <f>IF(U336="snížená",N336,0)</f>
        <v>0</v>
      </c>
      <c r="BG336" s="106">
        <f>IF(U336="zákl. přenesená",N336,0)</f>
        <v>0</v>
      </c>
      <c r="BH336" s="106">
        <f>IF(U336="sníž. přenesená",N336,0)</f>
        <v>0</v>
      </c>
      <c r="BI336" s="106">
        <f>IF(U336="nulová",N336,0)</f>
        <v>0</v>
      </c>
      <c r="BJ336" s="19" t="s">
        <v>85</v>
      </c>
      <c r="BK336" s="106">
        <f>L336*K336</f>
        <v>0</v>
      </c>
    </row>
    <row r="337" spans="2:63" s="1" customFormat="1" ht="22.35" customHeight="1">
      <c r="B337" s="36"/>
      <c r="C337" s="195" t="s">
        <v>23</v>
      </c>
      <c r="D337" s="195" t="s">
        <v>168</v>
      </c>
      <c r="E337" s="196" t="s">
        <v>23</v>
      </c>
      <c r="F337" s="284" t="s">
        <v>23</v>
      </c>
      <c r="G337" s="284"/>
      <c r="H337" s="284"/>
      <c r="I337" s="284"/>
      <c r="J337" s="197" t="s">
        <v>23</v>
      </c>
      <c r="K337" s="198"/>
      <c r="L337" s="267"/>
      <c r="M337" s="269"/>
      <c r="N337" s="269">
        <f t="shared" si="15"/>
        <v>0</v>
      </c>
      <c r="O337" s="269"/>
      <c r="P337" s="269"/>
      <c r="Q337" s="269"/>
      <c r="R337" s="38"/>
      <c r="T337" s="164" t="s">
        <v>23</v>
      </c>
      <c r="U337" s="199" t="s">
        <v>45</v>
      </c>
      <c r="V337" s="37"/>
      <c r="W337" s="37"/>
      <c r="X337" s="37"/>
      <c r="Y337" s="37"/>
      <c r="Z337" s="37"/>
      <c r="AA337" s="79"/>
      <c r="AT337" s="19" t="s">
        <v>428</v>
      </c>
      <c r="AU337" s="19" t="s">
        <v>85</v>
      </c>
      <c r="AY337" s="19" t="s">
        <v>428</v>
      </c>
      <c r="BE337" s="106">
        <f>IF(U337="základní",N337,0)</f>
        <v>0</v>
      </c>
      <c r="BF337" s="106">
        <f>IF(U337="snížená",N337,0)</f>
        <v>0</v>
      </c>
      <c r="BG337" s="106">
        <f>IF(U337="zákl. přenesená",N337,0)</f>
        <v>0</v>
      </c>
      <c r="BH337" s="106">
        <f>IF(U337="sníž. přenesená",N337,0)</f>
        <v>0</v>
      </c>
      <c r="BI337" s="106">
        <f>IF(U337="nulová",N337,0)</f>
        <v>0</v>
      </c>
      <c r="BJ337" s="19" t="s">
        <v>85</v>
      </c>
      <c r="BK337" s="106">
        <f>L337*K337</f>
        <v>0</v>
      </c>
    </row>
    <row r="338" spans="2:63" s="1" customFormat="1" ht="22.35" customHeight="1">
      <c r="B338" s="36"/>
      <c r="C338" s="195" t="s">
        <v>23</v>
      </c>
      <c r="D338" s="195" t="s">
        <v>168</v>
      </c>
      <c r="E338" s="196" t="s">
        <v>23</v>
      </c>
      <c r="F338" s="284" t="s">
        <v>23</v>
      </c>
      <c r="G338" s="284"/>
      <c r="H338" s="284"/>
      <c r="I338" s="284"/>
      <c r="J338" s="197" t="s">
        <v>23</v>
      </c>
      <c r="K338" s="198"/>
      <c r="L338" s="267"/>
      <c r="M338" s="269"/>
      <c r="N338" s="269">
        <f t="shared" si="15"/>
        <v>0</v>
      </c>
      <c r="O338" s="269"/>
      <c r="P338" s="269"/>
      <c r="Q338" s="269"/>
      <c r="R338" s="38"/>
      <c r="T338" s="164" t="s">
        <v>23</v>
      </c>
      <c r="U338" s="199" t="s">
        <v>45</v>
      </c>
      <c r="V338" s="37"/>
      <c r="W338" s="37"/>
      <c r="X338" s="37"/>
      <c r="Y338" s="37"/>
      <c r="Z338" s="37"/>
      <c r="AA338" s="79"/>
      <c r="AT338" s="19" t="s">
        <v>428</v>
      </c>
      <c r="AU338" s="19" t="s">
        <v>85</v>
      </c>
      <c r="AY338" s="19" t="s">
        <v>428</v>
      </c>
      <c r="BE338" s="106">
        <f>IF(U338="základní",N338,0)</f>
        <v>0</v>
      </c>
      <c r="BF338" s="106">
        <f>IF(U338="snížená",N338,0)</f>
        <v>0</v>
      </c>
      <c r="BG338" s="106">
        <f>IF(U338="zákl. přenesená",N338,0)</f>
        <v>0</v>
      </c>
      <c r="BH338" s="106">
        <f>IF(U338="sníž. přenesená",N338,0)</f>
        <v>0</v>
      </c>
      <c r="BI338" s="106">
        <f>IF(U338="nulová",N338,0)</f>
        <v>0</v>
      </c>
      <c r="BJ338" s="19" t="s">
        <v>85</v>
      </c>
      <c r="BK338" s="106">
        <f>L338*K338</f>
        <v>0</v>
      </c>
    </row>
    <row r="339" spans="2:63" s="1" customFormat="1" ht="22.35" customHeight="1">
      <c r="B339" s="36"/>
      <c r="C339" s="195" t="s">
        <v>23</v>
      </c>
      <c r="D339" s="195" t="s">
        <v>168</v>
      </c>
      <c r="E339" s="196" t="s">
        <v>23</v>
      </c>
      <c r="F339" s="284" t="s">
        <v>23</v>
      </c>
      <c r="G339" s="284"/>
      <c r="H339" s="284"/>
      <c r="I339" s="284"/>
      <c r="J339" s="197" t="s">
        <v>23</v>
      </c>
      <c r="K339" s="198"/>
      <c r="L339" s="267"/>
      <c r="M339" s="269"/>
      <c r="N339" s="269">
        <f t="shared" si="15"/>
        <v>0</v>
      </c>
      <c r="O339" s="269"/>
      <c r="P339" s="269"/>
      <c r="Q339" s="269"/>
      <c r="R339" s="38"/>
      <c r="T339" s="164" t="s">
        <v>23</v>
      </c>
      <c r="U339" s="199" t="s">
        <v>45</v>
      </c>
      <c r="V339" s="57"/>
      <c r="W339" s="57"/>
      <c r="X339" s="57"/>
      <c r="Y339" s="57"/>
      <c r="Z339" s="57"/>
      <c r="AA339" s="59"/>
      <c r="AT339" s="19" t="s">
        <v>428</v>
      </c>
      <c r="AU339" s="19" t="s">
        <v>85</v>
      </c>
      <c r="AY339" s="19" t="s">
        <v>428</v>
      </c>
      <c r="BE339" s="106">
        <f>IF(U339="základní",N339,0)</f>
        <v>0</v>
      </c>
      <c r="BF339" s="106">
        <f>IF(U339="snížená",N339,0)</f>
        <v>0</v>
      </c>
      <c r="BG339" s="106">
        <f>IF(U339="zákl. přenesená",N339,0)</f>
        <v>0</v>
      </c>
      <c r="BH339" s="106">
        <f>IF(U339="sníž. přenesená",N339,0)</f>
        <v>0</v>
      </c>
      <c r="BI339" s="106">
        <f>IF(U339="nulová",N339,0)</f>
        <v>0</v>
      </c>
      <c r="BJ339" s="19" t="s">
        <v>85</v>
      </c>
      <c r="BK339" s="106">
        <f>L339*K339</f>
        <v>0</v>
      </c>
    </row>
    <row r="340" spans="2:18" s="1" customFormat="1" ht="6.95" customHeight="1">
      <c r="B340" s="60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2"/>
    </row>
  </sheetData>
  <sheetProtection password="CC35" sheet="1" objects="1" scenarios="1" formatCells="0" formatColumns="0" formatRows="0" sort="0" autoFilter="0"/>
  <mergeCells count="384">
    <mergeCell ref="H1:K1"/>
    <mergeCell ref="S2:AC2"/>
    <mergeCell ref="F338:I338"/>
    <mergeCell ref="L338:M338"/>
    <mergeCell ref="N338:Q338"/>
    <mergeCell ref="F339:I339"/>
    <mergeCell ref="L339:M339"/>
    <mergeCell ref="N339:Q339"/>
    <mergeCell ref="N121:Q121"/>
    <mergeCell ref="N122:Q122"/>
    <mergeCell ref="N155:Q155"/>
    <mergeCell ref="N274:Q274"/>
    <mergeCell ref="N276:Q276"/>
    <mergeCell ref="N318:Q318"/>
    <mergeCell ref="N326:Q326"/>
    <mergeCell ref="N328:Q328"/>
    <mergeCell ref="N334:Q334"/>
    <mergeCell ref="F335:I335"/>
    <mergeCell ref="L335:M335"/>
    <mergeCell ref="N335:Q335"/>
    <mergeCell ref="F336:I336"/>
    <mergeCell ref="L336:M336"/>
    <mergeCell ref="N336:Q336"/>
    <mergeCell ref="F337:I337"/>
    <mergeCell ref="L337:M337"/>
    <mergeCell ref="N337:Q337"/>
    <mergeCell ref="F331:I331"/>
    <mergeCell ref="L331:M331"/>
    <mergeCell ref="N331:Q331"/>
    <mergeCell ref="F332:I332"/>
    <mergeCell ref="L332:M332"/>
    <mergeCell ref="N332:Q332"/>
    <mergeCell ref="F333:I333"/>
    <mergeCell ref="L333:M333"/>
    <mergeCell ref="N333:Q333"/>
    <mergeCell ref="F327:I327"/>
    <mergeCell ref="L327:M327"/>
    <mergeCell ref="N327:Q327"/>
    <mergeCell ref="F329:I329"/>
    <mergeCell ref="L329:M329"/>
    <mergeCell ref="N329:Q329"/>
    <mergeCell ref="F330:I330"/>
    <mergeCell ref="L330:M330"/>
    <mergeCell ref="N330:Q330"/>
    <mergeCell ref="F323:I323"/>
    <mergeCell ref="L323:M323"/>
    <mergeCell ref="N323:Q323"/>
    <mergeCell ref="F324:I324"/>
    <mergeCell ref="L324:M324"/>
    <mergeCell ref="N324:Q324"/>
    <mergeCell ref="F325:I325"/>
    <mergeCell ref="L325:M325"/>
    <mergeCell ref="N325:Q325"/>
    <mergeCell ref="F320:I320"/>
    <mergeCell ref="L320:M320"/>
    <mergeCell ref="N320:Q320"/>
    <mergeCell ref="F321:I321"/>
    <mergeCell ref="L321:M321"/>
    <mergeCell ref="N321:Q321"/>
    <mergeCell ref="F322:I322"/>
    <mergeCell ref="L322:M322"/>
    <mergeCell ref="N322:Q322"/>
    <mergeCell ref="F316:I316"/>
    <mergeCell ref="L316:M316"/>
    <mergeCell ref="N316:Q316"/>
    <mergeCell ref="F317:I317"/>
    <mergeCell ref="L317:M317"/>
    <mergeCell ref="N317:Q317"/>
    <mergeCell ref="F319:I319"/>
    <mergeCell ref="L319:M319"/>
    <mergeCell ref="N319:Q319"/>
    <mergeCell ref="F307:I307"/>
    <mergeCell ref="F308:I308"/>
    <mergeCell ref="F309:I309"/>
    <mergeCell ref="F310:I310"/>
    <mergeCell ref="F311:I311"/>
    <mergeCell ref="F312:I312"/>
    <mergeCell ref="F313:I313"/>
    <mergeCell ref="F314:I314"/>
    <mergeCell ref="F315:I315"/>
    <mergeCell ref="F302:I302"/>
    <mergeCell ref="L302:M302"/>
    <mergeCell ref="N302:Q302"/>
    <mergeCell ref="F303:I303"/>
    <mergeCell ref="F304:I304"/>
    <mergeCell ref="F305:I305"/>
    <mergeCell ref="F306:I306"/>
    <mergeCell ref="L306:M306"/>
    <mergeCell ref="N306:Q306"/>
    <mergeCell ref="F293:I293"/>
    <mergeCell ref="F294:I294"/>
    <mergeCell ref="F295:I295"/>
    <mergeCell ref="F296:I296"/>
    <mergeCell ref="F297:I297"/>
    <mergeCell ref="F298:I298"/>
    <mergeCell ref="F299:I299"/>
    <mergeCell ref="F300:I300"/>
    <mergeCell ref="F301:I301"/>
    <mergeCell ref="F286:I286"/>
    <mergeCell ref="F287:I287"/>
    <mergeCell ref="F288:I288"/>
    <mergeCell ref="F289:I289"/>
    <mergeCell ref="F290:I290"/>
    <mergeCell ref="F291:I291"/>
    <mergeCell ref="F292:I292"/>
    <mergeCell ref="L292:M292"/>
    <mergeCell ref="N292:Q292"/>
    <mergeCell ref="F279:I279"/>
    <mergeCell ref="F280:I280"/>
    <mergeCell ref="F281:I281"/>
    <mergeCell ref="F282:I282"/>
    <mergeCell ref="F283:I283"/>
    <mergeCell ref="F284:I284"/>
    <mergeCell ref="F285:I285"/>
    <mergeCell ref="L285:M285"/>
    <mergeCell ref="N285:Q285"/>
    <mergeCell ref="L273:M273"/>
    <mergeCell ref="N273:Q273"/>
    <mergeCell ref="F275:I275"/>
    <mergeCell ref="L275:M275"/>
    <mergeCell ref="N275:Q275"/>
    <mergeCell ref="F277:I277"/>
    <mergeCell ref="L277:M277"/>
    <mergeCell ref="N277:Q277"/>
    <mergeCell ref="F278:I278"/>
    <mergeCell ref="F265:I265"/>
    <mergeCell ref="F266:I266"/>
    <mergeCell ref="F267:I267"/>
    <mergeCell ref="F268:I268"/>
    <mergeCell ref="F269:I269"/>
    <mergeCell ref="F270:I270"/>
    <mergeCell ref="F271:I271"/>
    <mergeCell ref="F272:I272"/>
    <mergeCell ref="F273:I273"/>
    <mergeCell ref="F256:I256"/>
    <mergeCell ref="F257:I257"/>
    <mergeCell ref="F258:I258"/>
    <mergeCell ref="F259:I259"/>
    <mergeCell ref="F260:I260"/>
    <mergeCell ref="F261:I261"/>
    <mergeCell ref="F262:I262"/>
    <mergeCell ref="F263:I263"/>
    <mergeCell ref="F264:I264"/>
    <mergeCell ref="F247:I247"/>
    <mergeCell ref="F248:I248"/>
    <mergeCell ref="F249:I249"/>
    <mergeCell ref="F250:I250"/>
    <mergeCell ref="F251:I251"/>
    <mergeCell ref="F252:I252"/>
    <mergeCell ref="F253:I253"/>
    <mergeCell ref="F254:I254"/>
    <mergeCell ref="F255:I255"/>
    <mergeCell ref="F238:I238"/>
    <mergeCell ref="F239:I239"/>
    <mergeCell ref="F240:I240"/>
    <mergeCell ref="F241:I241"/>
    <mergeCell ref="F242:I242"/>
    <mergeCell ref="F243:I243"/>
    <mergeCell ref="F244:I244"/>
    <mergeCell ref="F245:I245"/>
    <mergeCell ref="F246:I246"/>
    <mergeCell ref="F229:I229"/>
    <mergeCell ref="F230:I230"/>
    <mergeCell ref="F231:I231"/>
    <mergeCell ref="F232:I232"/>
    <mergeCell ref="F233:I233"/>
    <mergeCell ref="F234:I234"/>
    <mergeCell ref="F235:I235"/>
    <mergeCell ref="F236:I236"/>
    <mergeCell ref="F237:I237"/>
    <mergeCell ref="F220:I220"/>
    <mergeCell ref="F221:I221"/>
    <mergeCell ref="F222:I222"/>
    <mergeCell ref="F223:I223"/>
    <mergeCell ref="F224:I224"/>
    <mergeCell ref="F225:I225"/>
    <mergeCell ref="F226:I226"/>
    <mergeCell ref="F227:I227"/>
    <mergeCell ref="F228:I228"/>
    <mergeCell ref="F213:I213"/>
    <mergeCell ref="F214:I214"/>
    <mergeCell ref="F215:I215"/>
    <mergeCell ref="L215:M215"/>
    <mergeCell ref="N215:Q215"/>
    <mergeCell ref="F216:I216"/>
    <mergeCell ref="F217:I217"/>
    <mergeCell ref="F218:I218"/>
    <mergeCell ref="F219:I219"/>
    <mergeCell ref="F207:I207"/>
    <mergeCell ref="F208:I208"/>
    <mergeCell ref="F209:I209"/>
    <mergeCell ref="F210:I210"/>
    <mergeCell ref="L210:M210"/>
    <mergeCell ref="N210:Q210"/>
    <mergeCell ref="F211:I211"/>
    <mergeCell ref="F212:I212"/>
    <mergeCell ref="L212:M212"/>
    <mergeCell ref="N212:Q212"/>
    <mergeCell ref="N198:Q198"/>
    <mergeCell ref="F199:I199"/>
    <mergeCell ref="F200:I200"/>
    <mergeCell ref="F201:I201"/>
    <mergeCell ref="F202:I202"/>
    <mergeCell ref="F203:I203"/>
    <mergeCell ref="F204:I204"/>
    <mergeCell ref="F205:I205"/>
    <mergeCell ref="F206:I206"/>
    <mergeCell ref="F191:I191"/>
    <mergeCell ref="F192:I192"/>
    <mergeCell ref="F193:I193"/>
    <mergeCell ref="F194:I194"/>
    <mergeCell ref="F195:I195"/>
    <mergeCell ref="F196:I196"/>
    <mergeCell ref="F197:I197"/>
    <mergeCell ref="F198:I198"/>
    <mergeCell ref="L198:M198"/>
    <mergeCell ref="F186:I186"/>
    <mergeCell ref="F187:I187"/>
    <mergeCell ref="L187:M187"/>
    <mergeCell ref="N187:Q187"/>
    <mergeCell ref="F188:I188"/>
    <mergeCell ref="F189:I189"/>
    <mergeCell ref="L189:M189"/>
    <mergeCell ref="N189:Q189"/>
    <mergeCell ref="F190:I190"/>
    <mergeCell ref="F179:I179"/>
    <mergeCell ref="F180:I180"/>
    <mergeCell ref="F181:I181"/>
    <mergeCell ref="F182:I182"/>
    <mergeCell ref="F183:I183"/>
    <mergeCell ref="F184:I184"/>
    <mergeCell ref="F185:I185"/>
    <mergeCell ref="L185:M185"/>
    <mergeCell ref="N185:Q185"/>
    <mergeCell ref="F174:I174"/>
    <mergeCell ref="F175:I175"/>
    <mergeCell ref="L175:M175"/>
    <mergeCell ref="N175:Q175"/>
    <mergeCell ref="F176:I176"/>
    <mergeCell ref="F177:I177"/>
    <mergeCell ref="L177:M177"/>
    <mergeCell ref="N177:Q177"/>
    <mergeCell ref="F178:I178"/>
    <mergeCell ref="F168:I168"/>
    <mergeCell ref="F169:I169"/>
    <mergeCell ref="F170:I170"/>
    <mergeCell ref="L170:M170"/>
    <mergeCell ref="N170:Q170"/>
    <mergeCell ref="F171:I171"/>
    <mergeCell ref="F172:I172"/>
    <mergeCell ref="F173:I173"/>
    <mergeCell ref="L173:M173"/>
    <mergeCell ref="N173:Q173"/>
    <mergeCell ref="F159:I159"/>
    <mergeCell ref="F160:I160"/>
    <mergeCell ref="F161:I161"/>
    <mergeCell ref="F162:I162"/>
    <mergeCell ref="F163:I163"/>
    <mergeCell ref="F164:I164"/>
    <mergeCell ref="F165:I165"/>
    <mergeCell ref="F166:I166"/>
    <mergeCell ref="F167:I167"/>
    <mergeCell ref="F153:I153"/>
    <mergeCell ref="L153:M153"/>
    <mergeCell ref="N153:Q153"/>
    <mergeCell ref="F154:I154"/>
    <mergeCell ref="F156:I156"/>
    <mergeCell ref="L156:M156"/>
    <mergeCell ref="N156:Q156"/>
    <mergeCell ref="F157:I157"/>
    <mergeCell ref="F158:I158"/>
    <mergeCell ref="L158:M158"/>
    <mergeCell ref="N158:Q158"/>
    <mergeCell ref="F148:I148"/>
    <mergeCell ref="F149:I149"/>
    <mergeCell ref="L149:M149"/>
    <mergeCell ref="N149:Q149"/>
    <mergeCell ref="F150:I150"/>
    <mergeCell ref="F151:I151"/>
    <mergeCell ref="L151:M151"/>
    <mergeCell ref="N151:Q151"/>
    <mergeCell ref="F152:I152"/>
    <mergeCell ref="F142:I142"/>
    <mergeCell ref="F143:I143"/>
    <mergeCell ref="L143:M143"/>
    <mergeCell ref="N143:Q143"/>
    <mergeCell ref="F144:I144"/>
    <mergeCell ref="F145:I145"/>
    <mergeCell ref="F146:I146"/>
    <mergeCell ref="F147:I147"/>
    <mergeCell ref="L147:M147"/>
    <mergeCell ref="N147:Q147"/>
    <mergeCell ref="F135:I135"/>
    <mergeCell ref="L135:M135"/>
    <mergeCell ref="N135:Q135"/>
    <mergeCell ref="F136:I136"/>
    <mergeCell ref="F137:I137"/>
    <mergeCell ref="F138:I138"/>
    <mergeCell ref="F139:I139"/>
    <mergeCell ref="F140:I140"/>
    <mergeCell ref="F141:I141"/>
    <mergeCell ref="F130:I130"/>
    <mergeCell ref="F131:I131"/>
    <mergeCell ref="L131:M131"/>
    <mergeCell ref="N131:Q131"/>
    <mergeCell ref="F132:I132"/>
    <mergeCell ref="F133:I133"/>
    <mergeCell ref="L133:M133"/>
    <mergeCell ref="N133:Q133"/>
    <mergeCell ref="F134:I134"/>
    <mergeCell ref="F123:I123"/>
    <mergeCell ref="L123:M123"/>
    <mergeCell ref="N123:Q123"/>
    <mergeCell ref="F124:I124"/>
    <mergeCell ref="F125:I125"/>
    <mergeCell ref="F126:I126"/>
    <mergeCell ref="F127:I127"/>
    <mergeCell ref="F128:I128"/>
    <mergeCell ref="F129:I129"/>
    <mergeCell ref="L105:Q105"/>
    <mergeCell ref="C111:Q111"/>
    <mergeCell ref="F113:P113"/>
    <mergeCell ref="M115:P115"/>
    <mergeCell ref="M117:Q117"/>
    <mergeCell ref="M118:Q118"/>
    <mergeCell ref="F120:I120"/>
    <mergeCell ref="L120:M120"/>
    <mergeCell ref="N120:Q120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N103:Q103"/>
    <mergeCell ref="N89:Q89"/>
    <mergeCell ref="N90:Q90"/>
    <mergeCell ref="N91:Q91"/>
    <mergeCell ref="N92:Q92"/>
    <mergeCell ref="N93:Q93"/>
    <mergeCell ref="N94:Q94"/>
    <mergeCell ref="N95:Q95"/>
    <mergeCell ref="N97:Q97"/>
    <mergeCell ref="D98:H98"/>
    <mergeCell ref="N98:Q98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C2:Q2"/>
    <mergeCell ref="C4:Q4"/>
    <mergeCell ref="F6:P6"/>
    <mergeCell ref="O8:P8"/>
    <mergeCell ref="O10:P10"/>
    <mergeCell ref="O11:P11"/>
    <mergeCell ref="O13:P13"/>
    <mergeCell ref="E14:L14"/>
    <mergeCell ref="O14:P14"/>
  </mergeCells>
  <dataValidations count="2">
    <dataValidation type="list" allowBlank="1" showInputMessage="1" showErrorMessage="1" error="Povoleny jsou hodnoty K, M." sqref="D335:D340">
      <formula1>"K, M"</formula1>
    </dataValidation>
    <dataValidation type="list" allowBlank="1" showInputMessage="1" showErrorMessage="1" error="Povoleny jsou hodnoty základní, snížená, zákl. přenesená, sníž. přenesená, nulová." sqref="U335:U340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5" display="2) Rekapitulace rozpočtu"/>
    <hyperlink ref="L1" location="C120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PC_Dela\Ladislav</dc:creator>
  <cp:keywords/>
  <dc:description/>
  <cp:lastModifiedBy>Ladislav Pekárek</cp:lastModifiedBy>
  <dcterms:created xsi:type="dcterms:W3CDTF">2017-01-19T12:53:01Z</dcterms:created>
  <dcterms:modified xsi:type="dcterms:W3CDTF">2017-01-19T12:53:06Z</dcterms:modified>
  <cp:category/>
  <cp:version/>
  <cp:contentType/>
  <cp:contentStatus/>
</cp:coreProperties>
</file>