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600" windowWidth="10215" windowHeight="4500"/>
  </bookViews>
  <sheets>
    <sheet name="Rekapitulace stavby" sheetId="1" r:id="rId1"/>
    <sheet name="Kanalizace" sheetId="3" r:id="rId2"/>
    <sheet name="Vodovod" sheetId="4" r:id="rId3"/>
    <sheet name="Stavební úpravy" sheetId="5" r:id="rId4"/>
  </sheets>
  <definedNames>
    <definedName name="_xlnm.Print_Titles" localSheetId="1">Kanalizace!$119:$119</definedName>
    <definedName name="_xlnm.Print_Titles" localSheetId="0">'Rekapitulace stavby'!$85:$85</definedName>
    <definedName name="_xlnm.Print_Titles" localSheetId="3">'Stavební úpravy'!$120:$120</definedName>
    <definedName name="_xlnm.Print_Titles" localSheetId="2">Vodovod!$115:$115</definedName>
    <definedName name="_xlnm.Print_Area" localSheetId="1">Kanalizace!$C$4:$Q$70,Kanalizace!$C$76:$Q$103,Kanalizace!$C$109:$Q$250</definedName>
    <definedName name="_xlnm.Print_Area" localSheetId="0">'Rekapitulace stavby'!$C$4:$AP$70,'Rekapitulace stavby'!$C$76:$AP$95</definedName>
    <definedName name="_xlnm.Print_Area" localSheetId="3">'Stavební úpravy'!$C$4:$Q$70,'Stavební úpravy'!$C$76:$Q$107,'Stavební úpravy'!$C$111:$Q$249</definedName>
    <definedName name="_xlnm.Print_Area" localSheetId="2">Vodovod!$C$4:$Q$70,Vodovod!$C$76:$Q$99,Vodovod!$C$105:$Q$293</definedName>
  </definedNames>
  <calcPr calcId="145621"/>
</workbook>
</file>

<file path=xl/calcChain.xml><?xml version="1.0" encoding="utf-8"?>
<calcChain xmlns="http://schemas.openxmlformats.org/spreadsheetml/2006/main">
  <c r="N249" i="5" l="1"/>
  <c r="N247" i="5"/>
  <c r="N246" i="5"/>
  <c r="N235" i="5"/>
  <c r="N232" i="5"/>
  <c r="N231" i="5"/>
  <c r="N228" i="5"/>
  <c r="N227" i="5"/>
  <c r="N226" i="5"/>
  <c r="N225" i="5"/>
  <c r="N224" i="5"/>
  <c r="N223" i="5"/>
  <c r="N222" i="5"/>
  <c r="N221" i="5"/>
  <c r="N219" i="5"/>
  <c r="N218" i="5"/>
  <c r="N216" i="5"/>
  <c r="N214" i="5"/>
  <c r="N213" i="5" s="1"/>
  <c r="N98" i="5" s="1"/>
  <c r="N212" i="5"/>
  <c r="N211" i="5" s="1"/>
  <c r="N97" i="5" s="1"/>
  <c r="N209" i="5"/>
  <c r="N208" i="5"/>
  <c r="N205" i="5"/>
  <c r="N203" i="5"/>
  <c r="N204" i="5"/>
  <c r="N199" i="5"/>
  <c r="N173" i="5"/>
  <c r="N172" i="5"/>
  <c r="N201" i="5"/>
  <c r="N200" i="5"/>
  <c r="N198" i="5"/>
  <c r="N197" i="5"/>
  <c r="N194" i="5"/>
  <c r="N193" i="5"/>
  <c r="N192" i="5"/>
  <c r="N191" i="5"/>
  <c r="N190" i="5"/>
  <c r="N189" i="5"/>
  <c r="N183" i="5"/>
  <c r="N188" i="5"/>
  <c r="N187" i="5"/>
  <c r="N186" i="5"/>
  <c r="N185" i="5"/>
  <c r="N184" i="5"/>
  <c r="N179" i="5"/>
  <c r="N178" i="5"/>
  <c r="N175" i="5"/>
  <c r="N266" i="4"/>
  <c r="N159" i="5"/>
  <c r="N170" i="5"/>
  <c r="N171" i="5"/>
  <c r="N169" i="5"/>
  <c r="N168" i="5"/>
  <c r="N167" i="5"/>
  <c r="N166" i="5"/>
  <c r="N164" i="5"/>
  <c r="N163" i="5"/>
  <c r="N162" i="5"/>
  <c r="N161" i="5"/>
  <c r="N160" i="5"/>
  <c r="N156" i="5"/>
  <c r="N150" i="5"/>
  <c r="N148" i="5"/>
  <c r="N144" i="5"/>
  <c r="N141" i="5"/>
  <c r="N137" i="5"/>
  <c r="N135" i="5"/>
  <c r="N134" i="5"/>
  <c r="N130" i="5"/>
  <c r="N126" i="5"/>
  <c r="N125" i="5"/>
  <c r="N269" i="4"/>
  <c r="N268" i="4"/>
  <c r="N267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3" i="4"/>
  <c r="N238" i="4"/>
  <c r="N237" i="4"/>
  <c r="N236" i="4"/>
  <c r="N235" i="4"/>
  <c r="N234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141" i="4"/>
  <c r="N199" i="4"/>
  <c r="N198" i="4"/>
  <c r="N197" i="4"/>
  <c r="N196" i="4"/>
  <c r="N195" i="4"/>
  <c r="N194" i="4"/>
  <c r="N193" i="4"/>
  <c r="N192" i="4"/>
  <c r="N190" i="4"/>
  <c r="N191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33" i="4"/>
  <c r="N238" i="3"/>
  <c r="N220" i="3"/>
  <c r="N219" i="3"/>
  <c r="N218" i="3"/>
  <c r="N217" i="3"/>
  <c r="N216" i="3"/>
  <c r="N210" i="3"/>
  <c r="N209" i="3"/>
  <c r="N203" i="3"/>
  <c r="N202" i="3"/>
  <c r="N196" i="3"/>
  <c r="N195" i="3"/>
  <c r="N215" i="3"/>
  <c r="N214" i="3"/>
  <c r="N213" i="3"/>
  <c r="N212" i="3"/>
  <c r="N208" i="3"/>
  <c r="N207" i="3"/>
  <c r="N206" i="3"/>
  <c r="N205" i="3"/>
  <c r="N201" i="3"/>
  <c r="N200" i="3"/>
  <c r="N199" i="3"/>
  <c r="N198" i="3"/>
  <c r="N194" i="3"/>
  <c r="N193" i="3"/>
  <c r="N192" i="3"/>
  <c r="N191" i="3"/>
  <c r="N234" i="5" l="1"/>
  <c r="N101" i="5" s="1"/>
  <c r="N230" i="5"/>
  <c r="N100" i="5" s="1"/>
  <c r="K229" i="5"/>
  <c r="N229" i="5" s="1"/>
  <c r="N215" i="5" s="1"/>
  <c r="N99" i="5" s="1"/>
  <c r="K210" i="5"/>
  <c r="N210" i="5" s="1"/>
  <c r="N207" i="5" s="1"/>
  <c r="N96" i="5" s="1"/>
  <c r="K206" i="5"/>
  <c r="N206" i="5" s="1"/>
  <c r="N202" i="5" s="1"/>
  <c r="N95" i="5" s="1"/>
  <c r="N196" i="5"/>
  <c r="N94" i="5" s="1"/>
  <c r="K195" i="5"/>
  <c r="N124" i="5"/>
  <c r="N174" i="5"/>
  <c r="N91" i="5" s="1"/>
  <c r="N187" i="3"/>
  <c r="N186" i="3"/>
  <c r="N185" i="3"/>
  <c r="N184" i="3"/>
  <c r="N150" i="3"/>
  <c r="N167" i="3"/>
  <c r="N166" i="3"/>
  <c r="N165" i="3"/>
  <c r="N164" i="3"/>
  <c r="N163" i="3"/>
  <c r="N162" i="3"/>
  <c r="N161" i="3"/>
  <c r="N159" i="3"/>
  <c r="N160" i="3"/>
  <c r="N158" i="3"/>
  <c r="N157" i="3"/>
  <c r="N156" i="3"/>
  <c r="N155" i="3"/>
  <c r="N154" i="3"/>
  <c r="N153" i="3"/>
  <c r="N152" i="3"/>
  <c r="N151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2" i="3"/>
  <c r="N209" i="4"/>
  <c r="N206" i="4"/>
  <c r="N250" i="3"/>
  <c r="N248" i="3"/>
  <c r="N245" i="3"/>
  <c r="N123" i="5" l="1"/>
  <c r="N247" i="3"/>
  <c r="N92" i="3" s="1"/>
  <c r="N222" i="3"/>
  <c r="N221" i="3"/>
  <c r="N189" i="3" l="1"/>
  <c r="N188" i="3"/>
  <c r="N183" i="3" l="1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33" i="3" l="1"/>
  <c r="N135" i="3"/>
  <c r="N134" i="3"/>
  <c r="N129" i="3"/>
  <c r="N131" i="3"/>
  <c r="N130" i="3"/>
  <c r="N124" i="3"/>
  <c r="W123" i="5" l="1"/>
  <c r="Y123" i="5"/>
  <c r="AA123" i="5"/>
  <c r="BK123" i="5"/>
  <c r="N280" i="4"/>
  <c r="N279" i="4"/>
  <c r="N274" i="4"/>
  <c r="N273" i="4"/>
  <c r="N291" i="4"/>
  <c r="N290" i="4"/>
  <c r="N289" i="4"/>
  <c r="N288" i="4"/>
  <c r="N287" i="4"/>
  <c r="N286" i="4"/>
  <c r="N285" i="4"/>
  <c r="N284" i="4"/>
  <c r="N283" i="4"/>
  <c r="N282" i="4"/>
  <c r="N281" i="4"/>
  <c r="N278" i="4"/>
  <c r="N277" i="4"/>
  <c r="N276" i="4"/>
  <c r="N275" i="4"/>
  <c r="N159" i="4" l="1"/>
  <c r="N158" i="4"/>
  <c r="N157" i="4"/>
  <c r="N156" i="4"/>
  <c r="N155" i="4"/>
  <c r="N153" i="4"/>
  <c r="N147" i="4"/>
  <c r="N137" i="4"/>
  <c r="N136" i="4"/>
  <c r="N135" i="4"/>
  <c r="N134" i="4"/>
  <c r="N154" i="4"/>
  <c r="N152" i="4"/>
  <c r="N151" i="4"/>
  <c r="N150" i="4"/>
  <c r="N149" i="4"/>
  <c r="N148" i="4"/>
  <c r="N146" i="4"/>
  <c r="N145" i="4"/>
  <c r="N144" i="4"/>
  <c r="N143" i="4"/>
  <c r="N142" i="4"/>
  <c r="N120" i="4"/>
  <c r="N119" i="4"/>
  <c r="N244" i="3"/>
  <c r="N243" i="3"/>
  <c r="N239" i="3"/>
  <c r="N242" i="3"/>
  <c r="N241" i="3"/>
  <c r="N240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05" i="4" l="1"/>
  <c r="N124" i="4"/>
  <c r="N140" i="4"/>
  <c r="N139" i="4"/>
  <c r="N138" i="4"/>
  <c r="N132" i="4"/>
  <c r="N131" i="4"/>
  <c r="N130" i="4"/>
  <c r="N129" i="4"/>
  <c r="N126" i="4"/>
  <c r="N225" i="3"/>
  <c r="N127" i="3"/>
  <c r="N128" i="3"/>
  <c r="N126" i="3"/>
  <c r="N125" i="3"/>
  <c r="N123" i="3"/>
  <c r="K223" i="3" l="1"/>
  <c r="K246" i="3"/>
  <c r="N200" i="4" l="1"/>
  <c r="N201" i="4"/>
  <c r="N125" i="4"/>
  <c r="N122" i="4"/>
  <c r="N121" i="4"/>
  <c r="N187" i="4" l="1"/>
  <c r="N186" i="4"/>
  <c r="N202" i="4" l="1"/>
  <c r="N204" i="4" l="1"/>
  <c r="N203" i="4"/>
  <c r="N189" i="4"/>
  <c r="N292" i="4" l="1"/>
  <c r="N272" i="4"/>
  <c r="K293" i="4" l="1"/>
  <c r="N208" i="4"/>
  <c r="N207" i="4"/>
  <c r="N188" i="4"/>
  <c r="N123" i="4"/>
  <c r="N183" i="4"/>
  <c r="N182" i="4"/>
  <c r="K270" i="4" l="1"/>
  <c r="N270" i="4" s="1"/>
  <c r="K184" i="4"/>
  <c r="N184" i="4" s="1"/>
  <c r="N128" i="4" s="1"/>
  <c r="K127" i="4"/>
  <c r="BE173" i="3" l="1"/>
  <c r="BE162" i="3"/>
  <c r="AY91" i="1"/>
  <c r="AX91" i="1"/>
  <c r="BI249" i="5"/>
  <c r="BH249" i="5"/>
  <c r="BG249" i="5"/>
  <c r="BF249" i="5"/>
  <c r="AA249" i="5"/>
  <c r="Y249" i="5"/>
  <c r="W249" i="5"/>
  <c r="BK249" i="5"/>
  <c r="BE249" i="5"/>
  <c r="M119" i="5"/>
  <c r="M118" i="5"/>
  <c r="F116" i="5"/>
  <c r="F114" i="5"/>
  <c r="M28" i="5"/>
  <c r="AS91" i="1" s="1"/>
  <c r="BI104" i="5"/>
  <c r="BH104" i="5"/>
  <c r="BG104" i="5"/>
  <c r="BF104" i="5"/>
  <c r="BE104" i="5"/>
  <c r="BI103" i="5"/>
  <c r="BH103" i="5"/>
  <c r="BG103" i="5"/>
  <c r="BF103" i="5"/>
  <c r="BE103" i="5"/>
  <c r="F84" i="5"/>
  <c r="M83" i="5"/>
  <c r="F79" i="5"/>
  <c r="M116" i="5"/>
  <c r="F78" i="5"/>
  <c r="AY90" i="1"/>
  <c r="AX90" i="1"/>
  <c r="N185" i="4"/>
  <c r="BI184" i="4"/>
  <c r="BH184" i="4"/>
  <c r="BG184" i="4"/>
  <c r="BF184" i="4"/>
  <c r="AA184" i="4"/>
  <c r="Y184" i="4"/>
  <c r="W184" i="4"/>
  <c r="BK184" i="4"/>
  <c r="BE184" i="4"/>
  <c r="BI183" i="4"/>
  <c r="BH183" i="4"/>
  <c r="BG183" i="4"/>
  <c r="BF183" i="4"/>
  <c r="AA183" i="4"/>
  <c r="Y183" i="4"/>
  <c r="W183" i="4"/>
  <c r="BK183" i="4"/>
  <c r="BE183" i="4"/>
  <c r="M113" i="4"/>
  <c r="M112" i="4"/>
  <c r="F112" i="4"/>
  <c r="F110" i="4"/>
  <c r="F108" i="4"/>
  <c r="N95" i="4"/>
  <c r="M28" i="4" s="1"/>
  <c r="AS90" i="1" s="1"/>
  <c r="BI97" i="4"/>
  <c r="BH97" i="4"/>
  <c r="BG97" i="4"/>
  <c r="BF97" i="4"/>
  <c r="BE97" i="4"/>
  <c r="BI96" i="4"/>
  <c r="BH96" i="4"/>
  <c r="BG96" i="4"/>
  <c r="BF96" i="4"/>
  <c r="BE96" i="4"/>
  <c r="F84" i="4"/>
  <c r="M83" i="4"/>
  <c r="F81" i="4"/>
  <c r="F79" i="4"/>
  <c r="F78" i="4"/>
  <c r="AY89" i="1"/>
  <c r="AX89" i="1"/>
  <c r="BI173" i="3"/>
  <c r="BH173" i="3"/>
  <c r="BG173" i="3"/>
  <c r="BF173" i="3"/>
  <c r="AA173" i="3"/>
  <c r="Y173" i="3"/>
  <c r="W173" i="3"/>
  <c r="BK173" i="3"/>
  <c r="BI162" i="3"/>
  <c r="BH162" i="3"/>
  <c r="BG162" i="3"/>
  <c r="BF162" i="3"/>
  <c r="AA162" i="3"/>
  <c r="Y162" i="3"/>
  <c r="W162" i="3"/>
  <c r="BK162" i="3"/>
  <c r="M116" i="3"/>
  <c r="F114" i="3"/>
  <c r="M28" i="3"/>
  <c r="AS89" i="1" s="1"/>
  <c r="BI101" i="3"/>
  <c r="BH101" i="3"/>
  <c r="BG101" i="3"/>
  <c r="BF101" i="3"/>
  <c r="BE101" i="3"/>
  <c r="BI100" i="3"/>
  <c r="BH100" i="3"/>
  <c r="BG100" i="3"/>
  <c r="BF100" i="3"/>
  <c r="BE100" i="3"/>
  <c r="F81" i="3"/>
  <c r="F78" i="3"/>
  <c r="AY88" i="1"/>
  <c r="AX88" i="1"/>
  <c r="AS88" i="1"/>
  <c r="AK27" i="1"/>
  <c r="AM83" i="1"/>
  <c r="L83" i="1"/>
  <c r="AM82" i="1"/>
  <c r="L82" i="1"/>
  <c r="L80" i="1"/>
  <c r="L78" i="1"/>
  <c r="H34" i="5" l="1"/>
  <c r="BB91" i="1" s="1"/>
  <c r="H35" i="5"/>
  <c r="BC91" i="1" s="1"/>
  <c r="H36" i="5"/>
  <c r="BD91" i="1" s="1"/>
  <c r="M33" i="5"/>
  <c r="BK128" i="4"/>
  <c r="N91" i="4" s="1"/>
  <c r="Y128" i="4"/>
  <c r="AA185" i="4"/>
  <c r="Y185" i="4"/>
  <c r="W128" i="4"/>
  <c r="BK185" i="4"/>
  <c r="AA128" i="4"/>
  <c r="W185" i="4"/>
  <c r="M33" i="4"/>
  <c r="AW90" i="1" s="1"/>
  <c r="H33" i="4"/>
  <c r="BA90" i="1" s="1"/>
  <c r="BK118" i="4"/>
  <c r="H35" i="4"/>
  <c r="BC90" i="1" s="1"/>
  <c r="W118" i="4"/>
  <c r="H34" i="4"/>
  <c r="BB90" i="1" s="1"/>
  <c r="H36" i="4"/>
  <c r="BD90" i="1" s="1"/>
  <c r="AA118" i="4"/>
  <c r="Y118" i="4"/>
  <c r="H34" i="3"/>
  <c r="BB89" i="1" s="1"/>
  <c r="H35" i="3"/>
  <c r="BC89" i="1" s="1"/>
  <c r="H36" i="3"/>
  <c r="BD89" i="1" s="1"/>
  <c r="M33" i="3"/>
  <c r="AW89" i="1" s="1"/>
  <c r="M81" i="4"/>
  <c r="F107" i="4"/>
  <c r="F113" i="5"/>
  <c r="AS87" i="1"/>
  <c r="F111" i="3"/>
  <c r="BC88" i="1"/>
  <c r="BC87" i="1" s="1"/>
  <c r="W34" i="1" s="1"/>
  <c r="BB88" i="1"/>
  <c r="BB87" i="1" s="1"/>
  <c r="W33" i="1" s="1"/>
  <c r="AW88" i="1"/>
  <c r="BD88" i="1"/>
  <c r="BD87" i="1" s="1"/>
  <c r="W35" i="1" s="1"/>
  <c r="AU88" i="1"/>
  <c r="AZ88" i="1"/>
  <c r="AV88" i="1"/>
  <c r="BA88" i="1"/>
  <c r="M114" i="3"/>
  <c r="M81" i="5"/>
  <c r="H33" i="3"/>
  <c r="BA89" i="1" s="1"/>
  <c r="H33" i="5"/>
  <c r="BA91" i="1" s="1"/>
  <c r="AW91" i="1" l="1"/>
  <c r="Y122" i="5"/>
  <c r="W122" i="5"/>
  <c r="AA122" i="5"/>
  <c r="BK122" i="5"/>
  <c r="N92" i="4"/>
  <c r="AA117" i="4"/>
  <c r="AA116" i="4" s="1"/>
  <c r="Y117" i="4"/>
  <c r="Y116" i="4" s="1"/>
  <c r="W117" i="4"/>
  <c r="W116" i="4" s="1"/>
  <c r="AU90" i="1" s="1"/>
  <c r="BK117" i="4"/>
  <c r="BK116" i="4" s="1"/>
  <c r="AZ87" i="1"/>
  <c r="AY87" i="1"/>
  <c r="AX87" i="1"/>
  <c r="AT88" i="1"/>
  <c r="AU87" i="1"/>
  <c r="BA87" i="1"/>
  <c r="AV87" i="1" l="1"/>
  <c r="AW87" i="1"/>
  <c r="AT87" i="1" l="1"/>
  <c r="N127" i="4" l="1"/>
  <c r="N118" i="4" s="1"/>
  <c r="N90" i="4" l="1"/>
  <c r="W121" i="5" l="1"/>
  <c r="AU91" i="1" s="1"/>
  <c r="AA121" i="5"/>
  <c r="Y121" i="5"/>
  <c r="BK121" i="5" l="1"/>
  <c r="N90" i="5" l="1"/>
  <c r="N89" i="5" l="1"/>
  <c r="N223" i="3" l="1"/>
  <c r="N122" i="3" s="1"/>
  <c r="N90" i="3" s="1"/>
  <c r="AA122" i="3" l="1"/>
  <c r="AA121" i="3" s="1"/>
  <c r="AA120" i="3" s="1"/>
  <c r="BK122" i="3"/>
  <c r="BK121" i="3" s="1"/>
  <c r="BK120" i="3" s="1"/>
  <c r="Y122" i="3"/>
  <c r="Y121" i="3" s="1"/>
  <c r="Y120" i="3" s="1"/>
  <c r="W122" i="3"/>
  <c r="W121" i="3" s="1"/>
  <c r="W120" i="3" s="1"/>
  <c r="AU89" i="1" s="1"/>
  <c r="N246" i="3"/>
  <c r="N224" i="3" s="1"/>
  <c r="N121" i="3" s="1"/>
  <c r="N91" i="3" l="1"/>
  <c r="N120" i="3" l="1"/>
  <c r="N88" i="3" s="1"/>
  <c r="N89" i="3"/>
  <c r="M27" i="3" l="1"/>
  <c r="M30" i="3" s="1"/>
  <c r="L103" i="3"/>
  <c r="H32" i="3" l="1"/>
  <c r="AG89" i="1"/>
  <c r="M32" i="3" l="1"/>
  <c r="AZ89" i="1"/>
  <c r="AV89" i="1" l="1"/>
  <c r="AT89" i="1" s="1"/>
  <c r="AN89" i="1" s="1"/>
  <c r="L38" i="3"/>
  <c r="N293" i="4" l="1"/>
  <c r="N271" i="4" s="1"/>
  <c r="N93" i="4" l="1"/>
  <c r="N117" i="4"/>
  <c r="N116" i="4" l="1"/>
  <c r="N88" i="4" s="1"/>
  <c r="N89" i="4"/>
  <c r="L99" i="4" l="1"/>
  <c r="M27" i="4"/>
  <c r="M30" i="4" s="1"/>
  <c r="H32" i="4" l="1"/>
  <c r="AG90" i="1"/>
  <c r="M32" i="4" l="1"/>
  <c r="AZ90" i="1"/>
  <c r="AV90" i="1" l="1"/>
  <c r="AT90" i="1" s="1"/>
  <c r="AN90" i="1" s="1"/>
  <c r="L38" i="4"/>
  <c r="N195" i="5" l="1"/>
  <c r="N182" i="5" s="1"/>
  <c r="N181" i="5" l="1"/>
  <c r="N93" i="5"/>
  <c r="N122" i="5" l="1"/>
  <c r="N88" i="5" s="1"/>
  <c r="N92" i="5"/>
  <c r="M27" i="5" l="1"/>
  <c r="M30" i="5" s="1"/>
  <c r="L107" i="5"/>
  <c r="H32" i="5" l="1"/>
  <c r="AG91" i="1"/>
  <c r="AG87" i="1" s="1"/>
  <c r="AK26" i="1" l="1"/>
  <c r="AK29" i="1" s="1"/>
  <c r="W31" i="1" s="1"/>
  <c r="AK31" i="1" s="1"/>
  <c r="AK37" i="1" s="1"/>
  <c r="AG95" i="1"/>
  <c r="M32" i="5"/>
  <c r="AZ91" i="1"/>
  <c r="L38" i="5" l="1"/>
  <c r="AV91" i="1"/>
  <c r="AT91" i="1" s="1"/>
  <c r="AN91" i="1" s="1"/>
  <c r="AN87" i="1" s="1"/>
  <c r="AN95" i="1" s="1"/>
</calcChain>
</file>

<file path=xl/sharedStrings.xml><?xml version="1.0" encoding="utf-8"?>
<sst xmlns="http://schemas.openxmlformats.org/spreadsheetml/2006/main" count="2201" uniqueCount="845">
  <si>
    <t>2012</t>
  </si>
  <si>
    <t>List obsahuje:</t>
  </si>
  <si>
    <t>1) Souhrnný list stavby</t>
  </si>
  <si>
    <t>2) Rekapitulace objektů</t>
  </si>
  <si>
    <t>2.0</t>
  </si>
  <si>
    <t/>
  </si>
  <si>
    <t>False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</si>
  <si>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</si>
  <si>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</si>
  <si>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</si>
  <si>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</si>
  <si>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</si>
  <si>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</si>
  <si>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</si>
  <si>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</si>
  <si>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JKSO:</t>
  </si>
  <si>
    <t>CC-CZ:</t>
  </si>
  <si>
    <t>Místo:</t>
  </si>
  <si>
    <t>Datum: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</si>
  <si>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</si>
  <si>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</si>
  <si>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</si>
  <si>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</si>
  <si>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</si>
  <si>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</si>
  <si>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</si>
  <si>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</si>
  <si>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</si>
  <si>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</si>
  <si>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</si>
  <si>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</si>
  <si>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</si>
  <si>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</si>
  <si>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</si>
  <si>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</si>
  <si>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</si>
  <si>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</si>
  <si>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</si>
  <si>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</si>
  <si>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</si>
  <si>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</si>
  <si>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</si>
  <si>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</si>
  <si>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</si>
  <si>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</si>
  <si>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</si>
  <si>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</si>
  <si>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</si>
  <si>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</si>
  <si>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</si>
  <si>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</si>
  <si>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</si>
  <si>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</si>
  <si>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</si>
  <si>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</si>
  <si>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</si>
  <si>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</si>
  <si>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</si>
  <si>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</si>
  <si>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</si>
  <si>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</si>
  <si>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</si>
  <si>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</si>
  <si>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</si>
  <si>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</si>
  <si>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</si>
  <si>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</si>
  <si>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</si>
  <si>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</si>
  <si>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{2f1bae70-660f-42af-8a62-448794b15207}</t>
  </si>
  <si>
    <t>{00000000-0000-0000-0000-000000000000}</t>
  </si>
  <si>
    <t>/</t>
  </si>
  <si>
    <t>1</t>
  </si>
  <si>
    <t>{2897c6fb-2660-4e6b-8cdd-6e9aef727640}</t>
  </si>
  <si>
    <t>{7b99cb90-1f49-4b31-aea9-fd2a881fd550}</t>
  </si>
  <si>
    <t>{4145183a-aa50-4ead-b61e-0e1818533b1a}</t>
  </si>
  <si>
    <t>{083a510c-0699-455a-bd4a-73b418eff865}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</si>
  <si>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</si>
  <si>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</si>
  <si>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</si>
  <si>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</si>
  <si>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</si>
  <si>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</si>
  <si>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</si>
  <si>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</si>
  <si>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</si>
  <si>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</si>
  <si>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</si>
  <si>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</si>
  <si>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</si>
  <si>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</si>
  <si>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</si>
  <si>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</si>
  <si>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</si>
  <si>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</si>
  <si>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</si>
  <si>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</si>
  <si>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767 - Konstrukce zámečnické</t>
  </si>
  <si>
    <t>2) Ostatní náklady</t>
  </si>
  <si>
    <t>Zařízení staveniště</t>
  </si>
  <si>
    <t>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</si>
  <si>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</si>
  <si>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</si>
  <si>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</si>
  <si>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</si>
  <si>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</si>
  <si>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</si>
  <si>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</si>
  <si>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</si>
  <si>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</si>
  <si>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</si>
  <si>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</si>
  <si>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</si>
  <si>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</si>
  <si>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</si>
  <si>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</si>
  <si>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</si>
  <si>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</si>
  <si>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</si>
  <si>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m2</t>
  </si>
  <si>
    <t>16</t>
  </si>
  <si>
    <t>VV</t>
  </si>
  <si>
    <t>M</t>
  </si>
  <si>
    <t>32</t>
  </si>
  <si>
    <t>4</t>
  </si>
  <si>
    <t>m</t>
  </si>
  <si>
    <t>%</t>
  </si>
  <si>
    <t>kus</t>
  </si>
  <si>
    <t>HSV - Práce a dodávky HSV</t>
  </si>
  <si>
    <t>m3</t>
  </si>
  <si>
    <t>-593342723</t>
  </si>
  <si>
    <t>-1946768241</t>
  </si>
  <si>
    <t>t</t>
  </si>
  <si>
    <t>307785013</t>
  </si>
  <si>
    <t>-1462403116</t>
  </si>
  <si>
    <t>783314101</t>
  </si>
  <si>
    <t>Základní jednonásobný syntetický nátěr zámečnických konstrukcí</t>
  </si>
  <si>
    <t xml:space="preserve">    721 - Zdravotechnika - vnitřní kanalizace</t>
  </si>
  <si>
    <t>997013151</t>
  </si>
  <si>
    <t>997013501</t>
  </si>
  <si>
    <t>-1582124826</t>
  </si>
  <si>
    <t>721290111</t>
  </si>
  <si>
    <t>Stavební úpravy</t>
  </si>
  <si>
    <t>Kanalizace</t>
  </si>
  <si>
    <t>Vodovod</t>
  </si>
  <si>
    <t>721174042</t>
  </si>
  <si>
    <t>721174043</t>
  </si>
  <si>
    <t>721174045</t>
  </si>
  <si>
    <t>721194104</t>
  </si>
  <si>
    <t>721194105</t>
  </si>
  <si>
    <t>Vyvedení a upevnění odpadních výpustek DN 50</t>
  </si>
  <si>
    <t>721194109</t>
  </si>
  <si>
    <t>721273153</t>
  </si>
  <si>
    <t>Hlavice ventilační HL810 polypropylen PP DN 110</t>
  </si>
  <si>
    <t>877265211</t>
  </si>
  <si>
    <t>Montáž tvarovek z tvrdého PVC-systém KG nebo HT  jednoosé do DN 100</t>
  </si>
  <si>
    <t>877265221</t>
  </si>
  <si>
    <t>Koleno HTB 100/45°</t>
  </si>
  <si>
    <t>Redukce HTR 100/50</t>
  </si>
  <si>
    <t xml:space="preserve">    721 -Zdravotechnika - vnitřní kanalizace</t>
  </si>
  <si>
    <t xml:space="preserve">    713 - Izolace tepelné </t>
  </si>
  <si>
    <t>izolace potrubí, trubice z pěnového polyetylénu Tubex pro DN25, 20x28mm, tl.20mm</t>
  </si>
  <si>
    <t>izolace potrubí, trubice z pěnového polyetylénu Tubex pro DN20, 20x22mm, tl.20mm</t>
  </si>
  <si>
    <t xml:space="preserve">    722 - Zdravotechnika  - vnitřní vodovod</t>
  </si>
  <si>
    <t>722174002</t>
  </si>
  <si>
    <t>722174003</t>
  </si>
  <si>
    <t>722174004</t>
  </si>
  <si>
    <t>722174005</t>
  </si>
  <si>
    <t>722290226</t>
  </si>
  <si>
    <t xml:space="preserve">Zkouška těsnosti vodovodního potrubí </t>
  </si>
  <si>
    <t>722290234</t>
  </si>
  <si>
    <t>Proplach a dezinfekce vodovodního potrubí do DN 80</t>
  </si>
  <si>
    <t>734292715</t>
  </si>
  <si>
    <t>734209116</t>
  </si>
  <si>
    <t>ks</t>
  </si>
  <si>
    <t xml:space="preserve">    713 - Izolace tepelné</t>
  </si>
  <si>
    <t xml:space="preserve">    722 - Zdravotechnika -vnitřní vodovod</t>
  </si>
  <si>
    <t>722130234</t>
  </si>
  <si>
    <t xml:space="preserve">    723 - Zdravotechnika - zařízení, armatury</t>
  </si>
  <si>
    <t>Montáž armatury závitové s dvěma závity do G 5/4</t>
  </si>
  <si>
    <t>767995111</t>
  </si>
  <si>
    <t>kg</t>
  </si>
  <si>
    <t>třmen kruhový ON 130625 DN 25</t>
  </si>
  <si>
    <t>třmen kruhový ON 130625 DN 32</t>
  </si>
  <si>
    <t>třmen kruhový ON 130625 DN 50</t>
  </si>
  <si>
    <t>třmen kruhový ON 130625 DN 65</t>
  </si>
  <si>
    <t>31384020</t>
  </si>
  <si>
    <t>32271820</t>
  </si>
  <si>
    <t>Konzola 27/18x200</t>
  </si>
  <si>
    <t>32384450</t>
  </si>
  <si>
    <t>Konzola 38/40x500</t>
  </si>
  <si>
    <t>31100830</t>
  </si>
  <si>
    <t>Sestava uchycení M8x30</t>
  </si>
  <si>
    <t>kpl</t>
  </si>
  <si>
    <t>31101030</t>
  </si>
  <si>
    <t>Sestava uchycení M10x30</t>
  </si>
  <si>
    <t>Spojovací matice M8</t>
  </si>
  <si>
    <t>Spojovací matice M10</t>
  </si>
  <si>
    <t>722130235</t>
  </si>
  <si>
    <t>171201211</t>
  </si>
  <si>
    <t>Montáž tvarovek z tvrdého PVC-systém KG nebo HT dvouosé do DN 100</t>
  </si>
  <si>
    <t>734292716</t>
  </si>
  <si>
    <t>734292717</t>
  </si>
  <si>
    <t>734292718</t>
  </si>
  <si>
    <t>Kohout kulový přímý G 2 PN 42 do 185°C vnitřní závit</t>
  </si>
  <si>
    <t>734209117</t>
  </si>
  <si>
    <t>Montáž armatury závitové s dvěma závity G 6/4</t>
  </si>
  <si>
    <t>Montáž armatury závitové s dvěma závity do G 1</t>
  </si>
  <si>
    <t>734209118</t>
  </si>
  <si>
    <t>Montáž armatury závitové s dvěma závity G 2</t>
  </si>
  <si>
    <t xml:space="preserve">    723 - Zdravotechnika  - zařízení, armatury  </t>
  </si>
  <si>
    <t>Montáž izolace tepelné potrubí potrubními pouzdry s Al fólií D do 63 mm</t>
  </si>
  <si>
    <t>734292713</t>
  </si>
  <si>
    <t>734292714</t>
  </si>
  <si>
    <t>713463131</t>
  </si>
  <si>
    <t>Požární hydrant</t>
  </si>
  <si>
    <t>Hydrantový systém nástěnný, s tvarově stálou hadicí D25, G1" min. 0,3l/s, vč.montáže</t>
  </si>
  <si>
    <t xml:space="preserve">734209115 </t>
  </si>
  <si>
    <t xml:space="preserve">734209114 </t>
  </si>
  <si>
    <t>Montáž armatury závitové s dvěma závity G 3/4</t>
  </si>
  <si>
    <t xml:space="preserve">734209113 </t>
  </si>
  <si>
    <t>Montáž armatury závitové s dvěma závity G 1/2</t>
  </si>
  <si>
    <t>Koleno HTB 50/45°</t>
  </si>
  <si>
    <t>Koleno HTB 40/45°</t>
  </si>
  <si>
    <t>Potrubí kanalizační plastové systém HT DN 100 Master3 odhlučněné, vč.montáže (stoupací potrubí)</t>
  </si>
  <si>
    <t xml:space="preserve">Potrubí kanalizační plastové systém HT DN 40, vč.montáže  </t>
  </si>
  <si>
    <t>721175212</t>
  </si>
  <si>
    <t>Potrubí kanalizační plastové systém HT DN 50, vč.montáže</t>
  </si>
  <si>
    <t>Potrubí kanalizační plastové systém HT DN 110, vč.montáže</t>
  </si>
  <si>
    <t>Vyvedení a upevnění odpadních výpustek DN 40</t>
  </si>
  <si>
    <t>Vyvedení a upevnění odpadních výpustek DN 110</t>
  </si>
  <si>
    <t>28615612</t>
  </si>
  <si>
    <t>28615611</t>
  </si>
  <si>
    <t>28615610</t>
  </si>
  <si>
    <t>28615609</t>
  </si>
  <si>
    <t>28615553</t>
  </si>
  <si>
    <t>28615637</t>
  </si>
  <si>
    <t>28615635</t>
  </si>
  <si>
    <t>Redukce HTR 50/40</t>
  </si>
  <si>
    <t>28615636</t>
  </si>
  <si>
    <t>28615638</t>
  </si>
  <si>
    <t>Redukce HTR 125/100</t>
  </si>
  <si>
    <t>721211913</t>
  </si>
  <si>
    <t>montáž podlahových vpustí</t>
  </si>
  <si>
    <t>721279153</t>
  </si>
  <si>
    <t>Montáž ventilačních hlavic</t>
  </si>
  <si>
    <t>721174044</t>
  </si>
  <si>
    <t>Potrubí kanalizační plastové systém HT DN 75, vč.montáže</t>
  </si>
  <si>
    <t>877215211</t>
  </si>
  <si>
    <t>Montáž tvarovek z tvrdého PVC-systém KG nebo HT  jednoosé do DN 50</t>
  </si>
  <si>
    <t>877215221</t>
  </si>
  <si>
    <t>Montáž tvarovek z tvrdého PVC-systém KG nebo HT dvouosé do DN 50</t>
  </si>
  <si>
    <t>727112006</t>
  </si>
  <si>
    <t>Protipožární prostup potrubí PVC/HT 100, protipožární manžeta Hilti, bandáž + tmel Hilti, vč.montáže</t>
  </si>
  <si>
    <t>Zkouška těsnosti potrubí kanalizace vodou do DN 125</t>
  </si>
  <si>
    <t>721290112</t>
  </si>
  <si>
    <t>Montáž atypických zámečnických konstrukcí hmotnosti do 5 kg</t>
  </si>
  <si>
    <t>998767203</t>
  </si>
  <si>
    <t>Přesun hmot procentní pro zámečnické konstrukce v objektech v do 24m</t>
  </si>
  <si>
    <t xml:space="preserve">    767 -Konstrukce zámečnícké</t>
  </si>
  <si>
    <t>42390146</t>
  </si>
  <si>
    <t>42390148</t>
  </si>
  <si>
    <t>42390150</t>
  </si>
  <si>
    <t>42390152</t>
  </si>
  <si>
    <t>42390154</t>
  </si>
  <si>
    <t>Závitová tyč M10 (50-250mm)</t>
  </si>
  <si>
    <t>31111017</t>
  </si>
  <si>
    <t>31197002</t>
  </si>
  <si>
    <t>31197003</t>
  </si>
  <si>
    <t>Odvoz vybouraných hmot na skládku nebo meziskládku do 1 km se složením</t>
  </si>
  <si>
    <t>997013509</t>
  </si>
  <si>
    <t>Příplatek k ceně odvozu odpadu za každý další započatý km přes 1 km</t>
  </si>
  <si>
    <t>28377045</t>
  </si>
  <si>
    <t>28377048</t>
  </si>
  <si>
    <t>63154018</t>
  </si>
  <si>
    <t>Pouzdro Isover z kamenné vlny opatřená povrchovou úpravou s polepem hliníkovou fólií pro D50, d54/tl.40mm</t>
  </si>
  <si>
    <t>63154574</t>
  </si>
  <si>
    <t xml:space="preserve">Pouzdro Isover z kamenné vlny opatřená povrchovou úpravou s polepem hliníkovou fólií pro D42, d48/tl.40mm </t>
  </si>
  <si>
    <t>63154572</t>
  </si>
  <si>
    <t>Pouzdro Isover z kamenné vlny opatřená povrchovou úpravou s polepem hliníkovou fólií pro D32, d35/tl.40mm</t>
  </si>
  <si>
    <t>713463212</t>
  </si>
  <si>
    <t>998713203</t>
  </si>
  <si>
    <t>Přesun hmot procentní pro izolace tepelné v objektech v do 24 m</t>
  </si>
  <si>
    <t>63154531</t>
  </si>
  <si>
    <t>Pouzdro Isover z kamenné vlny opatřená povrchovou úpravou s polepem hliníkovou fólií pro D25, d28/tl.30mm</t>
  </si>
  <si>
    <t>998722203</t>
  </si>
  <si>
    <t>Přesun hmot procentní pro vnitřní vodovod v objektech v do 24 m</t>
  </si>
  <si>
    <t>Kohout kulový přímý G 1/2" PN 42 do 185°C vnitřní závit</t>
  </si>
  <si>
    <t>Kohout kulový přímý G 3/4" PN 42 do 185°C vnitřní závit</t>
  </si>
  <si>
    <t>Kohout kulový přímý G 1" PN 42 do 185°C vnitřní závit</t>
  </si>
  <si>
    <t>Kohout kulový přímý G 1 1/4" (DN32)PN 42 do 185°C vnitřní závit</t>
  </si>
  <si>
    <t>Kohout kulový přímý G 1 1/2 (DN40)PN 42 do 185°C vnitřní závit</t>
  </si>
  <si>
    <t>734291123</t>
  </si>
  <si>
    <t>734209119</t>
  </si>
  <si>
    <t>Montáž armatury závitové s dvěma závity G 2 1/2</t>
  </si>
  <si>
    <t>31941939</t>
  </si>
  <si>
    <t>31944039</t>
  </si>
  <si>
    <t>727112001</t>
  </si>
  <si>
    <t>Protipožární prostup potrubí d25 PPR 25, protipožární manžeta Hilti, bandáž + tmel Hilti, vč.montáže</t>
  </si>
  <si>
    <t>727112003</t>
  </si>
  <si>
    <t>Protipožární prostup d50 pro potrubí PPR 40, protipožární manžeta Hilti, bandáž + tmel Hilti, vč.montáže</t>
  </si>
  <si>
    <t>722112004</t>
  </si>
  <si>
    <t>Protipožární prostup d63 pro potrubí PPR63, protipožární manžeta Hilti, bandáž + tmel Hilti, vč.montáže</t>
  </si>
  <si>
    <t>42391502</t>
  </si>
  <si>
    <t>třmen kruhový ON 130625 DN 20</t>
  </si>
  <si>
    <t>42391503</t>
  </si>
  <si>
    <t>42391504</t>
  </si>
  <si>
    <t>42391506</t>
  </si>
  <si>
    <t>42391507</t>
  </si>
  <si>
    <t>722175006</t>
  </si>
  <si>
    <t>722175007</t>
  </si>
  <si>
    <t>Montáž izolace tepelné potrubí 1x tl izolace trubice do 25 mm</t>
  </si>
  <si>
    <t>725813111</t>
  </si>
  <si>
    <t>55190005</t>
  </si>
  <si>
    <t>Připojovací hadička DN 15 - 80 cm</t>
  </si>
  <si>
    <t>725819401</t>
  </si>
  <si>
    <t>Montáž rohových ventilů s připojovací  hadičkou</t>
  </si>
  <si>
    <t>ventil rohový G 1/2 (roháčka)</t>
  </si>
  <si>
    <t>42390142</t>
  </si>
  <si>
    <t>42390143</t>
  </si>
  <si>
    <t>42390144</t>
  </si>
  <si>
    <t>Objímka dvoušroubová M 8 DN 31-38 , 1""</t>
  </si>
  <si>
    <t>Závitová tyč M8 (50 -250mm)</t>
  </si>
  <si>
    <t xml:space="preserve">Nosník 38/40 x1000 </t>
  </si>
  <si>
    <t>721273245</t>
  </si>
  <si>
    <t>721279126</t>
  </si>
  <si>
    <t>Montáž přivzdušňovacích ventilů</t>
  </si>
  <si>
    <t>Potrubí vodovodní plastové PPR svar polyfuze PN 16 D 20 x 2,8 mm vč.montáže</t>
  </si>
  <si>
    <t>Potrubí vodovodní plastové PPR svar polyfuze PN 16 D 25 x 3,5 mm vč.montáže</t>
  </si>
  <si>
    <t>Potrubí vodovodní plastové PPR svar polyfuze PN 16 D 32 x 4,4 mm vč.montáže</t>
  </si>
  <si>
    <t>Potrubí vodovodní plastové PPR svar polyfuze PN 16 D 40 x 5,5 mm vč.montáže</t>
  </si>
  <si>
    <t>Potrubí vodovodní plastové PPR (FIBER BASALT) svar polyfuze PN 20 D 63 x 8,6 mm vč.montáže</t>
  </si>
  <si>
    <t>Potrubí vodovodní ocelové závitové pozinkované svařované běžné DN 40 vč.montáže</t>
  </si>
  <si>
    <t>Potrubí vodovodní ocelové závitové pozinkované svařované běžné DN 32  vč.montáže</t>
  </si>
  <si>
    <t>Ing.Bohumil Krhovský</t>
  </si>
  <si>
    <t>28654006</t>
  </si>
  <si>
    <t>Redukce HTR 75/50</t>
  </si>
  <si>
    <t>28615603</t>
  </si>
  <si>
    <t>čisticí kus HTRE DN100</t>
  </si>
  <si>
    <t>725869101</t>
  </si>
  <si>
    <t>42390147</t>
  </si>
  <si>
    <t>Objímka dvoušroubová M 8 DN 54-59 , 2""</t>
  </si>
  <si>
    <t>Objímka dvoušroubová M 8 DN 48-53 , 6/4"</t>
  </si>
  <si>
    <t>Objímka dvoušroubová M 8 DN 60-64 , 2""</t>
  </si>
  <si>
    <t>Objímka dvoušroubová M8/M10 DN 78-79 ,             2 1/2"</t>
  </si>
  <si>
    <t>Objímka dvoušroubová M8/M10 DN 87-92 , 3"</t>
  </si>
  <si>
    <t>Objímka dvoušroubová M8/M10 DN 102-116 , 4"</t>
  </si>
  <si>
    <t>42391509</t>
  </si>
  <si>
    <t>třmen kruhový ON 130625 DN 100</t>
  </si>
  <si>
    <t>31271820</t>
  </si>
  <si>
    <t xml:space="preserve">Nosník 27/18x200 </t>
  </si>
  <si>
    <t>31111018</t>
  </si>
  <si>
    <t>953941621</t>
  </si>
  <si>
    <t>Osazení kovových výrobků /konzol ,nosník/závěs  do zdi/stropu-cihla vč.zazdění</t>
  </si>
  <si>
    <t>28654002</t>
  </si>
  <si>
    <t xml:space="preserve">Koleno PPR 90°, dn20 </t>
  </si>
  <si>
    <t>28654004</t>
  </si>
  <si>
    <t xml:space="preserve">Koleno PPR 90°, dn25 </t>
  </si>
  <si>
    <t xml:space="preserve">Koleno PPR 90°, dn32 </t>
  </si>
  <si>
    <t>28654008</t>
  </si>
  <si>
    <t xml:space="preserve">Koleno PPR 90°, dn40 </t>
  </si>
  <si>
    <t>28654010</t>
  </si>
  <si>
    <t xml:space="preserve">Koleno PPR 90°, dn50 </t>
  </si>
  <si>
    <t>28654072</t>
  </si>
  <si>
    <t xml:space="preserve">T-KUS PPR dn20 jednoznačný </t>
  </si>
  <si>
    <t>28654074</t>
  </si>
  <si>
    <t xml:space="preserve">T-KUS PPR dn25 jednoznačný </t>
  </si>
  <si>
    <t>28654076</t>
  </si>
  <si>
    <t xml:space="preserve">T-KUS PPR dn32 jednoznačný </t>
  </si>
  <si>
    <t>28654078</t>
  </si>
  <si>
    <t xml:space="preserve">T-KUS PPR dn40 jednoznačný </t>
  </si>
  <si>
    <t>28654080</t>
  </si>
  <si>
    <t xml:space="preserve">T-KUS PPR dn50 jednoznačný </t>
  </si>
  <si>
    <t>28654197</t>
  </si>
  <si>
    <t>28654203</t>
  </si>
  <si>
    <t>Redukce PPR 40/32</t>
  </si>
  <si>
    <t>28654207</t>
  </si>
  <si>
    <t>Redukce PPR 32/25</t>
  </si>
  <si>
    <t>722175003</t>
  </si>
  <si>
    <t>Potrubí vodovodní plastové PPR (FIBER BASALT) svar polyfuze PN 20 D 25 x3,5 mm vč.montáže</t>
  </si>
  <si>
    <t>722175004</t>
  </si>
  <si>
    <t>Potrubí vodovodní plastové PPR (FIBER BASALT) svar polyfuze PN 20 D 32 x4,4 mm vč.montáže</t>
  </si>
  <si>
    <t>722175005</t>
  </si>
  <si>
    <t>Potrubí vodovodní plastové PPR (FIBER BASALT) svar polyfuze PN 20 D 40 x5,5 mm vč.montáže</t>
  </si>
  <si>
    <t>Potrubí vodovodní plastové PPR (FIBER BASALT) svar polyfuze PN 20 D 50 x6,9 mm vč.montáže</t>
  </si>
  <si>
    <t>28654012</t>
  </si>
  <si>
    <t xml:space="preserve">Koleno PPR 90°, dn63 </t>
  </si>
  <si>
    <t>28654082</t>
  </si>
  <si>
    <t xml:space="preserve">T-KUS PPR dn63 jednoznačný </t>
  </si>
  <si>
    <t>28654213</t>
  </si>
  <si>
    <t>Redukce PPR 25/20</t>
  </si>
  <si>
    <t>28654199</t>
  </si>
  <si>
    <t>Redukce PPR 32/20</t>
  </si>
  <si>
    <t>28654202</t>
  </si>
  <si>
    <t>Redukce PPR 40/25</t>
  </si>
  <si>
    <t>Redukce PPR 63/50</t>
  </si>
  <si>
    <t>Objímka dvoušroubová M 8 DN 20-23 , 1/2""</t>
  </si>
  <si>
    <t>Objímka dvoušroubová M 8 DN 25-30 , 1/2""</t>
  </si>
  <si>
    <t>974031154</t>
  </si>
  <si>
    <t xml:space="preserve">Vysekání rýh ve zdivu cihelném hl do 100 mm š do 150 mm   </t>
  </si>
  <si>
    <t>28654302</t>
  </si>
  <si>
    <t>998734203</t>
  </si>
  <si>
    <t>Stavba</t>
  </si>
  <si>
    <t xml:space="preserve">VNITŘNÍ KANALIZACE </t>
  </si>
  <si>
    <t>VNITŘNÍ KANALIZACE</t>
  </si>
  <si>
    <t>VNITŘNÍ VODOVOD</t>
  </si>
  <si>
    <t>STAVEBNÍ ÚPRAVY</t>
  </si>
  <si>
    <t>721175211</t>
  </si>
  <si>
    <t>Potrubí kanalizační plastové systém HT DN 75 Master3 odhlučněné, vč.montáže (stoupací potrubí)</t>
  </si>
  <si>
    <t>28611126</t>
  </si>
  <si>
    <t>Potrubí kanalizační plastové systém KG PVC SN4 DN 125</t>
  </si>
  <si>
    <t>28611131</t>
  </si>
  <si>
    <t>Potrubí kanalizační plastové systém KG PVC SN4 DN 160</t>
  </si>
  <si>
    <t>28611113</t>
  </si>
  <si>
    <t>Potrubí kanalizační plastové systém KG PVC SN4 DN 100</t>
  </si>
  <si>
    <t>871273120</t>
  </si>
  <si>
    <t>Montáž kanalizačního potrubí PVC SN4, DN125</t>
  </si>
  <si>
    <t>871313120</t>
  </si>
  <si>
    <t>Montáž kanalizačního potrubí PVC SN4, DN160</t>
  </si>
  <si>
    <t>87126120</t>
  </si>
  <si>
    <t>Montáž kanalizačního potrubí PVC SN4, DN100</t>
  </si>
  <si>
    <t>28611356</t>
  </si>
  <si>
    <t>koleno kanalizace plastové KGB 45°/125, SN4</t>
  </si>
  <si>
    <t>28611351</t>
  </si>
  <si>
    <t>koleno kanalizace plastové KGB 45°/100, SN4</t>
  </si>
  <si>
    <t>28611361</t>
  </si>
  <si>
    <t>koleno kanalizace plastové KGB 45°/160, SN4</t>
  </si>
  <si>
    <t>877270310</t>
  </si>
  <si>
    <t>877270320</t>
  </si>
  <si>
    <t>28611388</t>
  </si>
  <si>
    <t>odbočka jednoduchá KGEA 45° 125/100, SN8</t>
  </si>
  <si>
    <t>28611389</t>
  </si>
  <si>
    <t>odbočka jednoduchá KGEA 45° 125/125, SN8</t>
  </si>
  <si>
    <t>28611387</t>
  </si>
  <si>
    <t>odbočka jednoduchá KGEA 45° 100/100, SN8</t>
  </si>
  <si>
    <t>28611912</t>
  </si>
  <si>
    <t>odbočka jednoduchá KGEA 45° 160/110, SN8</t>
  </si>
  <si>
    <t>28611502</t>
  </si>
  <si>
    <t>28611506</t>
  </si>
  <si>
    <t xml:space="preserve">Montáž tvarovky koleno PVC nebo HT DN110 </t>
  </si>
  <si>
    <t xml:space="preserve">Montáž tvarovky koleno PVC nebo HT DN125 </t>
  </si>
  <si>
    <t>877260310</t>
  </si>
  <si>
    <t>877310310</t>
  </si>
  <si>
    <t xml:space="preserve">Montáž tvarovky koleno PVC nebo HT DN150 </t>
  </si>
  <si>
    <t>877260320</t>
  </si>
  <si>
    <t>Montáž tvarovky odbočky PVC nebo HT DN100</t>
  </si>
  <si>
    <t>Montáž tvarovky odbočky PVC nebo HT DN125</t>
  </si>
  <si>
    <t>877310320</t>
  </si>
  <si>
    <t>Montáž tvarovky odbočky PVC nebo HT DN150</t>
  </si>
  <si>
    <t>877260330</t>
  </si>
  <si>
    <t>877270330</t>
  </si>
  <si>
    <t>877310330</t>
  </si>
  <si>
    <t>Montáž tvarovky redukce PVC nebo HT DN100</t>
  </si>
  <si>
    <t>Montáž tvarovky redukce PVC nebo HT DN125</t>
  </si>
  <si>
    <t>Montáž tvarovky redukce PVC nebo HT DN150</t>
  </si>
  <si>
    <t>Montáž tvarovky čistící kus PVC nebo HT DN100</t>
  </si>
  <si>
    <t>Redukce HTR 75/40</t>
  </si>
  <si>
    <t>28615625</t>
  </si>
  <si>
    <t>28615550</t>
  </si>
  <si>
    <t>Odbočka jednoduchá HTEA 50/40/45°</t>
  </si>
  <si>
    <t>28615551</t>
  </si>
  <si>
    <t>28615552</t>
  </si>
  <si>
    <t>28615622</t>
  </si>
  <si>
    <t>Odbočka jednoduchá HTEA 40/40/45°</t>
  </si>
  <si>
    <t>HLEHL317</t>
  </si>
  <si>
    <t>Přivzdušňovací ventil HL905-podomítková verze DN75</t>
  </si>
  <si>
    <t>28611392</t>
  </si>
  <si>
    <t>odbočka jednoduchá KGEA 45° 160/160, SN4</t>
  </si>
  <si>
    <t>998721201</t>
  </si>
  <si>
    <t>Přesun hmot procentní pro kanalizace do 6 m</t>
  </si>
  <si>
    <t>Zkouška těsnosti potrubí kanalizace vodou od DN 150 do DN 200</t>
  </si>
  <si>
    <t>28661434</t>
  </si>
  <si>
    <t>28661003</t>
  </si>
  <si>
    <t>28661790</t>
  </si>
  <si>
    <t>28661777</t>
  </si>
  <si>
    <t>kpl.</t>
  </si>
  <si>
    <t xml:space="preserve">Montáž RŠ1  </t>
  </si>
  <si>
    <t>Montáž plastové revizní šachty Wavin DN400</t>
  </si>
  <si>
    <t>58932312</t>
  </si>
  <si>
    <t>Podkladový beton  C12/15 pod šachtu</t>
  </si>
  <si>
    <t>213311141</t>
  </si>
  <si>
    <t xml:space="preserve">Polštáře zhutněné pod základy ze štěrkopísku tříděného </t>
  </si>
  <si>
    <t xml:space="preserve">    2 - Zakládání šachet a čerpací stanice</t>
  </si>
  <si>
    <t xml:space="preserve">    2 -Zakládání šachet a čerpací stanice</t>
  </si>
  <si>
    <t>Zařizovací předměty</t>
  </si>
  <si>
    <t>725119131</t>
  </si>
  <si>
    <t>Montáž klozetových sedátek</t>
  </si>
  <si>
    <t>64211005</t>
  </si>
  <si>
    <t>725219101</t>
  </si>
  <si>
    <t>Montáž umyvadla</t>
  </si>
  <si>
    <t>soubor</t>
  </si>
  <si>
    <t>55144048</t>
  </si>
  <si>
    <t>55161322</t>
  </si>
  <si>
    <t>725829131</t>
  </si>
  <si>
    <t>Montáž bateriií umyvadlových stojánkových</t>
  </si>
  <si>
    <t>Montáž zápachových uzávěrek umyvadel</t>
  </si>
  <si>
    <t>64211034</t>
  </si>
  <si>
    <t>Kryt na sifon bílý</t>
  </si>
  <si>
    <t>725869218</t>
  </si>
  <si>
    <t>Montáž krytu sifonu umyvadel</t>
  </si>
  <si>
    <t xml:space="preserve">Zápachová uzávěrka HL132 pro umyvadla DN 40, sifon, krycí růžice </t>
  </si>
  <si>
    <t>55421004</t>
  </si>
  <si>
    <t>725229103</t>
  </si>
  <si>
    <t>725864311</t>
  </si>
  <si>
    <t>Zápachová uzávěrka van DN 40/50 s kulovým kloubem na odtoku</t>
  </si>
  <si>
    <t>551449220</t>
  </si>
  <si>
    <t>725839101</t>
  </si>
  <si>
    <t>Montáž baterie vanové nástěnné G 1/2 ostatní typ</t>
  </si>
  <si>
    <t>5514550pc</t>
  </si>
  <si>
    <t>725849411</t>
  </si>
  <si>
    <t>Montáž baterie sprchové nástěnné podomítkové  s nastavitelnou výškou sprchy</t>
  </si>
  <si>
    <t xml:space="preserve">Baterie sprchová podomítková  Deep by Jika Plus chrom H3311U70041311 vč.podomítkového tělesa a sprchové sady, příslošenství, držák, hadice, růžice </t>
  </si>
  <si>
    <t>725129102</t>
  </si>
  <si>
    <t>725829111</t>
  </si>
  <si>
    <t>55143977</t>
  </si>
  <si>
    <t xml:space="preserve">Baterie dřezová páková nástěnná chrom LYRA SMART H3, raménko 210mm </t>
  </si>
  <si>
    <t>Montáž dřezových baterií</t>
  </si>
  <si>
    <t>55161115</t>
  </si>
  <si>
    <t>Dřezová zápachová uzávěrka HL100G, DN40/50</t>
  </si>
  <si>
    <t>725869203</t>
  </si>
  <si>
    <t>Montáž zápachových dřezových uzávěrek jednodílných DN40/50</t>
  </si>
  <si>
    <t>134702449</t>
  </si>
  <si>
    <t xml:space="preserve">Příplatek za lepivost,k hloubení rýh š do 2000 mm </t>
  </si>
  <si>
    <t>162251101</t>
  </si>
  <si>
    <t>Vodorovné přemístění výkopu a sypanin  na dopravním prostředku  s vyprázdněním  do vzdálenosti 20m,  z horniny tř,I,sk.3</t>
  </si>
  <si>
    <t>174111101</t>
  </si>
  <si>
    <t>Zásyp jam, šachet rýh nebo kolem objektů sypaninou se zhutněním</t>
  </si>
  <si>
    <t>175151101</t>
  </si>
  <si>
    <t>Obsypání potrubí strojně bez prohození sypanina, uloženou do 3 m</t>
  </si>
  <si>
    <t>58337303</t>
  </si>
  <si>
    <t>Kamenivo těžené /štěrkopísek frakce 0-8, 0/8</t>
  </si>
  <si>
    <t>58337344</t>
  </si>
  <si>
    <t>Štěrkopísek frakce 0-32, 0324</t>
  </si>
  <si>
    <t>Celkem</t>
  </si>
  <si>
    <t>171201231</t>
  </si>
  <si>
    <t>Montáž madla u umyvadla</t>
  </si>
  <si>
    <t>Madlo u wc, sklopné, délka 813mm, nerez</t>
  </si>
  <si>
    <t>55147212</t>
  </si>
  <si>
    <t>725291674</t>
  </si>
  <si>
    <t>55147213</t>
  </si>
  <si>
    <t>725291673</t>
  </si>
  <si>
    <t xml:space="preserve">Výměna rozvodů vody, odpadů a oprava soc.zázemí v ZŠ Butovická III.etapa-2.stupeň. </t>
  </si>
  <si>
    <t>ZŠ Butovická Studénka</t>
  </si>
  <si>
    <t>Město Studénka, ná,republiky 762, 742 13 Studénka</t>
  </si>
  <si>
    <t>Výměna rozvodů vody, odpadů a oprava soc.zázemí v ZŠ Butovická III.etapa-2.stupeň</t>
  </si>
  <si>
    <t>Výměna rozvodů vody,odpadů a oprava soc.zázemí v ZŠ Butovická III.etapa-2.stupeň</t>
  </si>
  <si>
    <t>28611143</t>
  </si>
  <si>
    <t>Potrubí kanalizační plastové systém KG PVC SN4 DN 315</t>
  </si>
  <si>
    <t>Montáž kanalizačního potrubí PVC SN4, DN300</t>
  </si>
  <si>
    <t>871373120</t>
  </si>
  <si>
    <t>Redukce KGR 125/100</t>
  </si>
  <si>
    <t>Redukce KGR 160/125</t>
  </si>
  <si>
    <t>Odbočka jednoduchá HTEA 110/110/45°</t>
  </si>
  <si>
    <t>Odbočka jednoduchá HTEA 110/50/45°</t>
  </si>
  <si>
    <t>28615624</t>
  </si>
  <si>
    <t>Koleno HTB 75/45°</t>
  </si>
  <si>
    <t>Odbočka jednoduchá HTEA 75/40/45°</t>
  </si>
  <si>
    <t>Odbočka jednoduchá HTEA 75/50/45°</t>
  </si>
  <si>
    <t>Odbočka jednoduchá HTEA 75/75/45°</t>
  </si>
  <si>
    <t>Redukce HTR 100/75</t>
  </si>
  <si>
    <t>28615602</t>
  </si>
  <si>
    <t>čisticí kus HTRE DN75</t>
  </si>
  <si>
    <t>28651257</t>
  </si>
  <si>
    <t>Redukce KGR 300/160</t>
  </si>
  <si>
    <t xml:space="preserve">Podlahová vpusť HL 80.1 (kotelna)   </t>
  </si>
  <si>
    <t>727112005</t>
  </si>
  <si>
    <t>Protipožární prostup potrubí PVC/HT 80, protipožární manžeta Hilti, bandáž + tmel Hilti, vč.montáže</t>
  </si>
  <si>
    <t>727112004</t>
  </si>
  <si>
    <t>Protipožární prostup potrubí PVC/HT 65, protipožární manžeta Hilti, bandáž + tmel Hilti, vč.montáže</t>
  </si>
  <si>
    <t>Šachta Š5</t>
  </si>
  <si>
    <t xml:space="preserve">Šachtové dno  WAVIN BASIC 400 typ I- pro trubní večdení dn110, přímé </t>
  </si>
  <si>
    <t>Roura šachtová korugovaná bez hrdla DN425 (0,2m)</t>
  </si>
  <si>
    <t xml:space="preserve">Těsnění šachtové roury 425 </t>
  </si>
  <si>
    <t>Poklop šachtový litinový  d425 třída zatížení typ A15 ( osadit přímo  na korugovanou rouru)</t>
  </si>
  <si>
    <t>Šachta Š6</t>
  </si>
  <si>
    <t>Roura šachtová korugovaná bez hrdla DN425 (0,3m)</t>
  </si>
  <si>
    <t>Šachta Š7</t>
  </si>
  <si>
    <t>28661420</t>
  </si>
  <si>
    <t>Šachtové dno  WAVIN BASIC 400 typ II-dno pro trubní vedení  d160/160/160 , sběrné (levý a pravý přítok), jeden  přítok zaslepit</t>
  </si>
  <si>
    <t>28661120</t>
  </si>
  <si>
    <t xml:space="preserve">Šachtové dno  WAVIN BASIC 400 typ I- pro trubní večdení dn160, přímé </t>
  </si>
  <si>
    <t>Roura šachtová korugovaná bez hrdla DN425 (0,8m)</t>
  </si>
  <si>
    <t>Šachta Š8</t>
  </si>
  <si>
    <t>Roura šachtová korugovaná bez hrdla DN425 (0,4m)</t>
  </si>
  <si>
    <t>899101113</t>
  </si>
  <si>
    <t>Osazení litinového poklopu bez rámů typ A15,d425</t>
  </si>
  <si>
    <t>"Šachta kanalizace Š5,Š6,Š7,Š8 " (0,5*0,5*0,1)x4</t>
  </si>
  <si>
    <t>722175002</t>
  </si>
  <si>
    <t>Potrubí vodovodní plastové PPR (FIBER BASALT) svar polyfuze PN 20 D 20 x2,8 mm vč.montáže</t>
  </si>
  <si>
    <t>28654104</t>
  </si>
  <si>
    <t>T-KUS PPR dn32/20/32  redukovaný</t>
  </si>
  <si>
    <t>28654112</t>
  </si>
  <si>
    <t>T-KUS PPR dn40/32/40  redukovaný</t>
  </si>
  <si>
    <t>28654110</t>
  </si>
  <si>
    <t>T-KUS PPR dn40/25/40  redukovaný</t>
  </si>
  <si>
    <t>28654102</t>
  </si>
  <si>
    <t>T-KUS PPR dn25/20/25  redukovaný</t>
  </si>
  <si>
    <t>28654114</t>
  </si>
  <si>
    <t>28654108</t>
  </si>
  <si>
    <t>T-KUS PPR dn40/20/40  redukovaný</t>
  </si>
  <si>
    <t>28654106</t>
  </si>
  <si>
    <t>T-KUS PPR dn32/25/32  redukovaný</t>
  </si>
  <si>
    <t>T-KUS PPR dn50/25/50  redukovaný</t>
  </si>
  <si>
    <t>28654118</t>
  </si>
  <si>
    <t>T-KUS PPR dn63/32/63  redukovaný</t>
  </si>
  <si>
    <t>101833</t>
  </si>
  <si>
    <t>Smyčkový kompenzátor Wavin PPR DN25                ( pro potrubí PPR Basalt Plus)</t>
  </si>
  <si>
    <t>101835</t>
  </si>
  <si>
    <t>Smyčkový kompenzátor Wavin PPR DN40                ( pro potrubí PPR Basalt Plus)</t>
  </si>
  <si>
    <t>101836</t>
  </si>
  <si>
    <t>Smyčkový kompenzátor Wavin PPR DN50                ( pro potrubí PPR Basalt Plus)</t>
  </si>
  <si>
    <t>28654144</t>
  </si>
  <si>
    <t>Nátrubek PPR DN25</t>
  </si>
  <si>
    <t>28654146</t>
  </si>
  <si>
    <t>Nátrubek PPR DN32</t>
  </si>
  <si>
    <t>28654148</t>
  </si>
  <si>
    <t>Nátrubek PPR DN40</t>
  </si>
  <si>
    <t>28654150</t>
  </si>
  <si>
    <t>Nátrubek PPR DN50</t>
  </si>
  <si>
    <t>28654247</t>
  </si>
  <si>
    <t>Křížení PPR DN20</t>
  </si>
  <si>
    <t>28654249</t>
  </si>
  <si>
    <t>Křížení PPR DN25</t>
  </si>
  <si>
    <t>28654251</t>
  </si>
  <si>
    <t>Křížení PPR DN32</t>
  </si>
  <si>
    <t>28654253</t>
  </si>
  <si>
    <t>Křížení PPR DN40</t>
  </si>
  <si>
    <t>28654255</t>
  </si>
  <si>
    <t>Křížení PPR DN63</t>
  </si>
  <si>
    <t>31943608</t>
  </si>
  <si>
    <t>Koleno 90°, G 6/4", pozinkované</t>
  </si>
  <si>
    <t>31944980</t>
  </si>
  <si>
    <t>Přechodka redukovaná 6/4"x5/4" pozink</t>
  </si>
  <si>
    <t>Kohout  zahradní vypouštěcí G 1/2 PN 10 do 110°C závitový ( instalovat v 1.PP na  vypouštění potrubí TV,C)</t>
  </si>
  <si>
    <t>734291267</t>
  </si>
  <si>
    <t>Filtr závitový přímý G 2" PN 30 do 130°C s vnitřními závity</t>
  </si>
  <si>
    <t>734242417</t>
  </si>
  <si>
    <t>Klapka závitová zpětná G 2"</t>
  </si>
  <si>
    <t>31943839</t>
  </si>
  <si>
    <t>Přechodka PPR s vnějším kovovým závitem  D63x2"   vč.montáže (vnitřní přípojka požární vody)</t>
  </si>
  <si>
    <t>Šroubení přímé pozink DN50 ( 2") (vnitřní přípojka požární vody)</t>
  </si>
  <si>
    <t>Nátrubek redukovaný pozink D50x40 (vntřní přípojka požární vody)</t>
  </si>
  <si>
    <t>722130236</t>
  </si>
  <si>
    <t>Potrubí vodovodní ocelové závitové pozinkované svařované běžné DN 50 vč.montáže</t>
  </si>
  <si>
    <t>Odbočka pozink TE 90° jednoznačný DN50,  G2"xG2", vnitř.závit (vnitřní přípojka požární  vody)</t>
  </si>
  <si>
    <t xml:space="preserve">64236041 </t>
  </si>
  <si>
    <t>Klozet JIKA Lyra Plus 826386 keramický stojící s hlubokým splachováním, vodorovný odpad,keramická nádržka, duraplastové sedátko s poklopem 893380</t>
  </si>
  <si>
    <t>725119122</t>
  </si>
  <si>
    <t xml:space="preserve">Montáž klozetových mís </t>
  </si>
  <si>
    <t>725119111</t>
  </si>
  <si>
    <t>Montáž splachovačů nádržkových keramických  nízkopoložených</t>
  </si>
  <si>
    <t>Klozet JIKA Lyra Plus 826387 keramický stojící s hlubokým splachováním, svislý odpad,keramická nádržka, duraplastové sedátko s poklopem 893380</t>
  </si>
  <si>
    <t>64231001</t>
  </si>
  <si>
    <t>64231111</t>
  </si>
  <si>
    <t>Klozet DEEP BY JIKA 823617 keramický stojící s plochým splachováním, zvýšená výška mísy 48cm, svislý odpad,keramická nádržka 827613, duraplastové sedátko s poklopem 893281</t>
  </si>
  <si>
    <t xml:space="preserve">Montáž splachovačů nádržkových keramických </t>
  </si>
  <si>
    <t>Umyvadlo keramické 55cm  JIKA Deep by Jika 812612, 550x420mm, vývod uprostřed</t>
  </si>
  <si>
    <t>Baterie umyvadlová páková stojánková LYRA chromovaná</t>
  </si>
  <si>
    <t>Zápachová uzávěrka HL132 pro umyvadla DN 40, sifon, krycí růžice</t>
  </si>
  <si>
    <t>Umyvadlo keramické zdravotní bezbariérové JIKA MIO 813714, 640x550mm bez přepadu ,vývod uprostřed</t>
  </si>
  <si>
    <t>64211023</t>
  </si>
  <si>
    <t>Montáž madla u WC,sklopné</t>
  </si>
  <si>
    <t>Madlo u zdravotního umyvadla svislé, délka 600mm, nerez</t>
  </si>
  <si>
    <t>725211706</t>
  </si>
  <si>
    <t>Umyvadlová mísa kulatá Jika Cubito Pure 818420 ,dn400mm ( kancelář ředitelky ZŠ)</t>
  </si>
  <si>
    <t>64251327</t>
  </si>
  <si>
    <t xml:space="preserve">Keramický pisoár JIKA URINÁL DOMINO SENSOR (841101) s automatickým splachováním, bateriové napájení , dálkové ovládání s infračerveným snímačem, odpadní ventil, sifo,  ventil přívodu vody. </t>
  </si>
  <si>
    <t>Montáž pisoárů automatických, keramických</t>
  </si>
  <si>
    <t>Baterie umyvadlová páková stojánková MIO STYLE  pro umyvadlovou mísu, montáž na dcesku</t>
  </si>
  <si>
    <t>725331111</t>
  </si>
  <si>
    <t>Výlevka keramická Jika Mira 425x500mm (851046) s plastovou mřížkou</t>
  </si>
  <si>
    <t>725119121</t>
  </si>
  <si>
    <t xml:space="preserve">Montáž výlevkových mís, standartních </t>
  </si>
  <si>
    <t>Montáž vany se zápachovou uzávěrkou akrylátových</t>
  </si>
  <si>
    <t xml:space="preserve">Vana akrylátová JIKA Lyra plus 1600x750 (H230839) vč. bočního panelu a montážní konstrukce </t>
  </si>
  <si>
    <t>baterie vanová páková nástěnná vč.sprchové sady</t>
  </si>
  <si>
    <t>Přesun hmot procentní pro armatury a předměty v objektech v do 24 m</t>
  </si>
  <si>
    <t>952901111</t>
  </si>
  <si>
    <t xml:space="preserve">Vyčištění budov bytové a občanské výstavby při výšce podlaží do 4 m   </t>
  </si>
  <si>
    <t>"Kanalizace dešťová , venkovní  část 1.PP " 4*0,8*0,1</t>
  </si>
  <si>
    <t>"Kanalizace splašková vnitřní pod podlahou  1.PP " 62*0,8*0,1</t>
  </si>
  <si>
    <t>"Kanalizace dešťová vnitřní  pod podlahou  1.PP " 22*0,8*0,1</t>
  </si>
  <si>
    <t>965042241</t>
  </si>
  <si>
    <t xml:space="preserve">Bourání podkladů pod dlažby nebo mazanin betonových  tl přes 100 mm, šířka 0,8m plocha přes 4 m2 </t>
  </si>
  <si>
    <t>"Kanalizace splašková vnitřní pod podlahou  1.PP " 62*0,8*0,5</t>
  </si>
  <si>
    <t>"Kanalizace dešťová vnitřní  pod podlahou  1.PP " 22*0,8*1</t>
  </si>
  <si>
    <t>"Kanalizace dešťová , venkovní  část 1.PP " 4*0,8*0,5</t>
  </si>
  <si>
    <t>Hloubení  nezapažených rýh šířky přes 800 do 2000mm, ručně s urovnáním dna předepsaného profilu a spádu  v hornině tř. I sk.3</t>
  </si>
  <si>
    <t>132212331</t>
  </si>
  <si>
    <t>(44)/2</t>
  </si>
  <si>
    <t>"Kanalizace splašková vnitřní pod podlahou  1.PP " 62*0,8*0,45</t>
  </si>
  <si>
    <t>"Kanalizace dešťová vnitřní  pod podlahou  1.PP " 22*0,8*0,45</t>
  </si>
  <si>
    <t>"Kanalizace dešťová , venkovní  část 1.PP " 4*0,8*0,45</t>
  </si>
  <si>
    <t>161111502</t>
  </si>
  <si>
    <t>Svislé přemístění výkopku ,nošením , z horniny tř.I sk.3 s vyprázdněním dopravná nádoby do dopravního prostředku , vzdáenost 4-8m</t>
  </si>
  <si>
    <t>"Výkop" 44,00</t>
  </si>
  <si>
    <t>"Odvoz" - 31,68</t>
  </si>
  <si>
    <t>31,68*1,7</t>
  </si>
  <si>
    <t xml:space="preserve">    9 - Ostatní konstrukce a práce (vnitřní 1.PP)</t>
  </si>
  <si>
    <t xml:space="preserve">    9 - Ostatní konstrukce a práce práce (vnitřní 1.PP)</t>
  </si>
  <si>
    <t>Poplatek za uložení odpadu na recyklační skládce (skládkovné)</t>
  </si>
  <si>
    <t>631311131</t>
  </si>
  <si>
    <t>"Kanalizace splašková vnitřní pod podlahou  1.PP " 62*1*0,1</t>
  </si>
  <si>
    <t>"Kanalizace dešťová vnitřní  pod podlahou  1.PP " 22*1*0,1</t>
  </si>
  <si>
    <t>783913151</t>
  </si>
  <si>
    <t>783917151</t>
  </si>
  <si>
    <t>Krycí (uzavírací) nátěr betonových podlah , jednorázový, syntetický</t>
  </si>
  <si>
    <t>"podsyp-pískové lože  "  7,040 x 1,7</t>
  </si>
  <si>
    <t>Podkladový beton pro podlahu  tl.10cm s dodáním hmot,bez potěru ( beton nad  potrubím kanalizace 1.PP) vč.provedení na stavbě</t>
  </si>
  <si>
    <t>113106123</t>
  </si>
  <si>
    <t>979054451</t>
  </si>
  <si>
    <t>Očištění vybouraných zámkových dlaždic s původním spárováním z kameniva těženého</t>
  </si>
  <si>
    <t>596211120</t>
  </si>
  <si>
    <t>Kladení zámkové dlažby komunikací pro pěší tl 60 mm skupiny B pl do 50 m2</t>
  </si>
  <si>
    <t>340238212</t>
  </si>
  <si>
    <t xml:space="preserve">Zazdívka otvorů v příčkách nebo stěnách pl přes 0,25 do 1 m2 cihlami plnými tl přes 100 mm   </t>
  </si>
  <si>
    <t>971042261</t>
  </si>
  <si>
    <t>Vybourání otvorů v betonových příčkách a zdech základových nebo nadzákladových plochy do 0,0225m2 ( tj.otvory do d150mm) a tloušťky do 600mm</t>
  </si>
  <si>
    <t>972012211</t>
  </si>
  <si>
    <t>972012311</t>
  </si>
  <si>
    <t>971035241</t>
  </si>
  <si>
    <t>Vybourání otvorů ve zdivu z cihel, pálených cihel  plochy do 0,0225m2 a tloušťky do 300mm</t>
  </si>
  <si>
    <t>Vybourání výplní otvorů z lehkých betonů v prefabrikovaných stropech tl přes 120 mm pl 0,25 m2   ( pro potrubí d100-125)</t>
  </si>
  <si>
    <t>Vybourání výplní otvorů z lehkých betonů v prefabrikovaných stropech tl přes 120 mm pl 0,09 m2   (pro potrubí do dn 70)</t>
  </si>
  <si>
    <t>974031153</t>
  </si>
  <si>
    <t xml:space="preserve">Vysekání rýh ve zdivu cihelném hl do 100 mm š do 100 mm   </t>
  </si>
  <si>
    <t>776141124</t>
  </si>
  <si>
    <t>Vyrovnání podlah (1.P)P stěrkou samonivelační tl 10 mm</t>
  </si>
  <si>
    <t>Rozebrání dlažeb komunikací pro pěší ze zámkových dlaždic (u napojení deštové kanalizace ve dvoře)</t>
  </si>
  <si>
    <t>722220111</t>
  </si>
  <si>
    <t xml:space="preserve">Nástěnka pro výtokový ventil G 1/2" s jedním závitem   </t>
  </si>
  <si>
    <t>713410831</t>
  </si>
  <si>
    <t>Odstranění tepelné izolace potrubí s povrchovou úpravou hliníkouvou foliíí, tloušťka potrubí do 50mm</t>
  </si>
  <si>
    <t>713410841</t>
  </si>
  <si>
    <t>Odstranění tepelné izolace uhybů s povrchovou úpravou hliníkouvou foliíí, tloušťka potrubí do 50mm</t>
  </si>
  <si>
    <t>Odpady demontáž podlahy pro kanalizaci 1.PP , (31,68)*1,8 t/m3</t>
  </si>
  <si>
    <t>Odpady vysekání rýh a otvorů  (12)*1,5 t/m3</t>
  </si>
  <si>
    <t xml:space="preserve">10 km,  75,024 x 10 </t>
  </si>
  <si>
    <t xml:space="preserve">    997 - Přesun, odpady (HSV)</t>
  </si>
  <si>
    <t>733110806</t>
  </si>
  <si>
    <t>Demontáž potrubí ocelového závitového od DN15 do DN 32</t>
  </si>
  <si>
    <t>733110808</t>
  </si>
  <si>
    <t>Demontáž potrubí ocelového závitového od DN32 do DN 50</t>
  </si>
  <si>
    <t>722190901</t>
  </si>
  <si>
    <t>Uzavření a otevření vodovodního potrubí při opravách vč.vypouštění a napouštění</t>
  </si>
  <si>
    <t>721140802</t>
  </si>
  <si>
    <t>Demontáž potrubí z litinových trub do DN100</t>
  </si>
  <si>
    <t>76769182</t>
  </si>
  <si>
    <t>Vyvěšení křídel dveří do 2m2</t>
  </si>
  <si>
    <t>725110811</t>
  </si>
  <si>
    <t>Demontáž klozetů</t>
  </si>
  <si>
    <t>725122814</t>
  </si>
  <si>
    <t>Demontáž pisoárů</t>
  </si>
  <si>
    <t>725210821</t>
  </si>
  <si>
    <t>Demontáž umyvadel</t>
  </si>
  <si>
    <t>725220811</t>
  </si>
  <si>
    <t>Demontáž van</t>
  </si>
  <si>
    <t>725330820</t>
  </si>
  <si>
    <t>Demontáž výlevek</t>
  </si>
  <si>
    <t>734200823</t>
  </si>
  <si>
    <t>Demontáž armatury závitové se dvěma závity do G 6/4</t>
  </si>
  <si>
    <t>Přesun hmot procentní pro potrubí, armatury, zařízenív objektech  do 24 m</t>
  </si>
  <si>
    <t xml:space="preserve">    6 - Úpravy povrchů, podlahy a osazování výplní</t>
  </si>
  <si>
    <t>612325121</t>
  </si>
  <si>
    <t>612325223</t>
  </si>
  <si>
    <t xml:space="preserve">Vápenocementová štuková omítka malých ploch přes 0,25 do 1 m2 na stěnách   </t>
  </si>
  <si>
    <t>619995001</t>
  </si>
  <si>
    <t xml:space="preserve">Začištění omítek kolem oken, dveří, podlah nebo obkladů   </t>
  </si>
  <si>
    <t>631312141</t>
  </si>
  <si>
    <t>Doplnění rýh v dosavadních mazaninách betonem prostým</t>
  </si>
  <si>
    <t>977151119</t>
  </si>
  <si>
    <t xml:space="preserve">Jádrové vrty diamantovými korunkami do stavebních materiálů D přes 100  mm   </t>
  </si>
  <si>
    <t>612325412</t>
  </si>
  <si>
    <t xml:space="preserve">    14 - Budovy a haly</t>
  </si>
  <si>
    <t>Siko</t>
  </si>
  <si>
    <t>312231127</t>
  </si>
  <si>
    <t>Montáž dveří vnitřních jednokřídlých vč.klik</t>
  </si>
  <si>
    <t>Interiérové dveře Siko Natural Ibiza (pravé/levé) 60-80cm vč.kliky</t>
  </si>
  <si>
    <t>998732202</t>
  </si>
  <si>
    <t>Přesun hmot procentní  v objektech v do 12 m</t>
  </si>
  <si>
    <t>Penetrační nátěr betonových podlah v 1.PP hladkých (syntetický)</t>
  </si>
  <si>
    <t>998711201</t>
  </si>
  <si>
    <t>Přesun hmot procentní pro izolace proti vodě, vlhkosti a plynům v objektech v do 6 m</t>
  </si>
  <si>
    <t>713123111</t>
  </si>
  <si>
    <t>28376422</t>
  </si>
  <si>
    <t>deska z extrudovaného polystyrenu XPS 100 S 1250 x 600 x 50 mm</t>
  </si>
  <si>
    <t xml:space="preserve">    741 - Elektroinstalace - silnoproud</t>
  </si>
  <si>
    <t>741R1</t>
  </si>
  <si>
    <t xml:space="preserve">Demontáž a zpět montáž vypínačů   </t>
  </si>
  <si>
    <t>hod</t>
  </si>
  <si>
    <t>Montáž tepelně izolačního systému základové desky z XPS desek na vodorovné ploše, jednovrstvá, tl.izolace 10cm ( izolace podlahy na potrubím kanalizace  v 1.PP)</t>
  </si>
  <si>
    <t xml:space="preserve">    771 - Podlahy z dlaždic</t>
  </si>
  <si>
    <t>771577212</t>
  </si>
  <si>
    <t xml:space="preserve">Příplatek k montáži podlah keramických lepených cementovým flexibilním lepidlem za omezený prostor   </t>
  </si>
  <si>
    <t>771571113</t>
  </si>
  <si>
    <t xml:space="preserve">Montáž podlah z keramických dlaždic </t>
  </si>
  <si>
    <t xml:space="preserve">Místnost -toalety,umývárny a  prostory podlah nad kanalizaci  </t>
  </si>
  <si>
    <t>597611180</t>
  </si>
  <si>
    <t>Dlaždice keramické Siko 33x33cm</t>
  </si>
  <si>
    <t>771571121</t>
  </si>
  <si>
    <t>Montáž  obkladů</t>
  </si>
  <si>
    <t xml:space="preserve">Místnost -toalety,umývárny   </t>
  </si>
  <si>
    <t>597614280</t>
  </si>
  <si>
    <t>Obklday keramické Siko 20x50</t>
  </si>
  <si>
    <t>771571810</t>
  </si>
  <si>
    <t>Vyrovnání podlah stěrkou samonivelační tl 10 mm</t>
  </si>
  <si>
    <t>771121011</t>
  </si>
  <si>
    <t xml:space="preserve">Nátěr penetrační na podlahu   </t>
  </si>
  <si>
    <t>771577914</t>
  </si>
  <si>
    <t xml:space="preserve">Příplatek k opravě spárování podlah z dlaždic keramických za spárování tmelem dvousložkovým   </t>
  </si>
  <si>
    <t xml:space="preserve">    776 - Podlahy povlakové a obklady</t>
  </si>
  <si>
    <t xml:space="preserve">Demontáž podlah a obkladů  keramických kladených do malty (umyvárny, toalety) + prostory místností nad  kanalizací  </t>
  </si>
  <si>
    <t>781121011</t>
  </si>
  <si>
    <t xml:space="preserve">Nátěr penetrační na stěnu   </t>
  </si>
  <si>
    <t>781472292</t>
  </si>
  <si>
    <t xml:space="preserve">Příplatek k montáži obkladů keramických lepených cementovým flexibilním lepidlem za omezený prostor   </t>
  </si>
  <si>
    <t>781477114</t>
  </si>
  <si>
    <t xml:space="preserve">Příplatek k montáži obkladů vnitřních keramických hladkých za spárování tmelem dvousložkovým   </t>
  </si>
  <si>
    <t>Oprava vápenocementové omítky vnitřních ploch, stěn, tl.20mm, rozsah oprav.plochy 30% (528 m32 x 0,3) (koupelny,toalety a ,prostor za umyvadly ve třídách)í</t>
  </si>
  <si>
    <t xml:space="preserve">    784 - Dokončovací práce - malby a tapety</t>
  </si>
  <si>
    <t>784181105</t>
  </si>
  <si>
    <t xml:space="preserve">Základní akrylátová jednonásobná penetrace podkladu </t>
  </si>
  <si>
    <t>784312025</t>
  </si>
  <si>
    <t xml:space="preserve">Dvojnásobné bílé vápenné malby </t>
  </si>
  <si>
    <t>998776203</t>
  </si>
  <si>
    <t>Přesun hmot procentní pro podlahy povlakové v objektech v do 12 m</t>
  </si>
  <si>
    <t xml:space="preserve">Místnost -toalety,umývárny, (prostory nad obklady a stropy, prostory za omavadly třídy)  524/2 + 121 </t>
  </si>
  <si>
    <t>Poplatek za uložení odpadu  na skládce (skládkovné)</t>
  </si>
  <si>
    <t>Izolace  5 x 0,100    ( 100 kg/m3)</t>
  </si>
  <si>
    <t>Vnitrostaveništní doprava suti a vybouraných hmot pro budovy v do 6 m s omezením mechanizace</t>
  </si>
  <si>
    <t xml:space="preserve">    997 - Přesun, odpady (PSV)</t>
  </si>
  <si>
    <t>Potrubí vodovod pozink.  840 x 0,003    (3 kg/m)</t>
  </si>
  <si>
    <t>Armatury   20 x 0,00025    ( 0,25 kg/ks)</t>
  </si>
  <si>
    <t>Potrubí kanalizace litina  618 x 0,022    (22 kg/m)</t>
  </si>
  <si>
    <t>Klozet  22 x 0,030    ( 30 kg/ks)</t>
  </si>
  <si>
    <t>Pisoár  12 x 0,015    ( 15 kg/ks)</t>
  </si>
  <si>
    <t>Umyvadlo 31 x 0,012    ( 12 kg/ks)</t>
  </si>
  <si>
    <t>Vana 1 x 0,05   ( 50 kg/ks)</t>
  </si>
  <si>
    <t>Výlevka  3 x 0,030    ( 30 kg/ks)</t>
  </si>
  <si>
    <t>Odpady demontáž podlahy a obklady umyvárny,WC  (645)*0,04  t/m2</t>
  </si>
  <si>
    <t xml:space="preserve">10 km,  43,773 x 10 </t>
  </si>
  <si>
    <t xml:space="preserve">    733 - Demontáže potrubí, zařizovací předměty </t>
  </si>
  <si>
    <t xml:space="preserve">    711 - Izolace proti vodě, vlhkosti </t>
  </si>
  <si>
    <t xml:space="preserve">    997 - Přesun sutě, odpady (HSV)</t>
  </si>
  <si>
    <t>Vápenocementová štuková omítka rýh ve stěnách š do 150 mm  (drážky po potrubí vody, kanalizace)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</si>
</sst>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8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rgb="FF0000FF"/>
      <name val="Trebuchet MS"/>
      <family val="2"/>
      <charset val="238"/>
    </font>
    <font>
      <sz val="9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name val="Trebuchet MS"/>
      <family val="2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</font>
    <font>
      <u/>
      <sz val="8"/>
      <color theme="10"/>
      <name val="Trebuchet MS"/>
      <family val="2"/>
    </font>
    <font>
      <sz val="8"/>
      <name val="Trebuchet MS"/>
      <family val="2"/>
      <charset val="238"/>
    </font>
    <font>
      <sz val="8"/>
      <color theme="1"/>
      <name val="Trebuchet MS"/>
      <family val="2"/>
    </font>
    <font>
      <sz val="10"/>
      <color rgb="FFFF0000"/>
      <name val="Trebuchet MS"/>
      <family val="2"/>
      <charset val="238"/>
    </font>
    <font>
      <sz val="10"/>
      <name val="Trebuchet MS"/>
      <family val="2"/>
      <charset val="238"/>
    </font>
    <font>
      <b/>
      <sz val="11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b/>
      <sz val="8"/>
      <color theme="1"/>
      <name val="Trebuchet MS"/>
      <family val="2"/>
    </font>
    <font>
      <sz val="9"/>
      <color theme="1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i/>
      <sz val="8"/>
      <name val="Trebuchet MS"/>
      <family val="2"/>
      <charset val="238"/>
    </font>
    <font>
      <b/>
      <u/>
      <sz val="10"/>
      <name val="Trebuchet MS"/>
      <family val="2"/>
      <charset val="238"/>
    </font>
    <font>
      <b/>
      <sz val="8"/>
      <name val="Trebuchet MS"/>
      <family val="2"/>
    </font>
    <font>
      <sz val="8"/>
      <color rgb="FFFF0000"/>
      <name val="Trebuchet MS"/>
      <family val="2"/>
    </font>
    <font>
      <i/>
      <sz val="8"/>
      <color rgb="FFFF000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hair">
        <color rgb="FF969696"/>
      </left>
      <right/>
      <top style="dotted">
        <color rgb="FF969696"/>
      </top>
      <bottom style="hair">
        <color rgb="FF969696"/>
      </bottom>
      <diagonal/>
    </border>
    <border>
      <left/>
      <right/>
      <top style="dotted">
        <color rgb="FF969696"/>
      </top>
      <bottom style="hair">
        <color rgb="FF969696"/>
      </bottom>
      <diagonal/>
    </border>
    <border>
      <left/>
      <right style="hair">
        <color rgb="FF969696"/>
      </right>
      <top style="dotted">
        <color rgb="FF969696"/>
      </top>
      <bottom style="hair">
        <color rgb="FF969696"/>
      </bottom>
      <diagonal/>
    </border>
    <border>
      <left style="thin">
        <color indexed="8"/>
      </left>
      <right/>
      <top style="hair">
        <color rgb="FF969696"/>
      </top>
      <bottom style="hair">
        <color rgb="FF969696"/>
      </bottom>
      <diagonal/>
    </border>
  </borders>
  <cellStyleXfs count="5">
    <xf numFmtId="0" fontId="0" fillId="0" borderId="0"/>
    <xf numFmtId="0" fontId="3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</cellStyleXfs>
  <cellXfs count="46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0" fillId="2" borderId="0" xfId="0" applyFill="1" applyProtection="1"/>
    <xf numFmtId="0" fontId="1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4" fontId="0" fillId="0" borderId="0" xfId="0" applyNumberFormat="1" applyFont="1" applyAlignment="1">
      <alignment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4" fontId="0" fillId="0" borderId="0" xfId="0" applyNumberFormat="1" applyFont="1" applyAlignment="1">
      <alignment vertical="center"/>
    </xf>
    <xf numFmtId="49" fontId="0" fillId="0" borderId="26" xfId="0" applyNumberForma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35" fillId="0" borderId="25" xfId="0" applyFont="1" applyBorder="1" applyAlignment="1" applyProtection="1">
      <alignment horizontal="center" vertical="center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4" fontId="0" fillId="0" borderId="0" xfId="0" applyNumberFormat="1" applyFont="1" applyAlignment="1">
      <alignment vertical="center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4" fontId="0" fillId="0" borderId="0" xfId="0" applyNumberFormat="1" applyFont="1" applyAlignment="1">
      <alignment vertical="center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38" fillId="0" borderId="26" xfId="0" applyFont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/>
    </xf>
    <xf numFmtId="0" fontId="35" fillId="0" borderId="25" xfId="0" applyFont="1" applyBorder="1" applyAlignment="1" applyProtection="1">
      <alignment horizontal="center" vertical="center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4" fontId="0" fillId="0" borderId="0" xfId="0" applyNumberFormat="1" applyFont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43" fillId="0" borderId="25" xfId="0" applyFont="1" applyBorder="1" applyAlignment="1" applyProtection="1">
      <alignment horizontal="center" vertical="center"/>
      <protection locked="0"/>
    </xf>
    <xf numFmtId="49" fontId="43" fillId="0" borderId="25" xfId="0" applyNumberFormat="1" applyFont="1" applyBorder="1" applyAlignment="1" applyProtection="1">
      <alignment horizontal="left" vertical="center" wrapText="1"/>
      <protection locked="0"/>
    </xf>
    <xf numFmtId="0" fontId="43" fillId="0" borderId="25" xfId="0" applyFont="1" applyBorder="1" applyAlignment="1" applyProtection="1">
      <alignment horizontal="center" vertical="center" wrapText="1"/>
      <protection locked="0"/>
    </xf>
    <xf numFmtId="167" fontId="43" fillId="0" borderId="25" xfId="0" applyNumberFormat="1" applyFont="1" applyBorder="1" applyAlignment="1" applyProtection="1">
      <alignment vertical="center"/>
      <protection locked="0"/>
    </xf>
    <xf numFmtId="0" fontId="44" fillId="0" borderId="0" xfId="0" applyFont="1" applyBorder="1" applyAlignment="1">
      <alignment horizontal="left"/>
    </xf>
    <xf numFmtId="0" fontId="45" fillId="0" borderId="0" xfId="0" applyFont="1" applyBorder="1" applyAlignment="1">
      <alignment horizontal="left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0" xfId="0"/>
    <xf numFmtId="0" fontId="8" fillId="0" borderId="0" xfId="0" applyFont="1" applyBorder="1" applyAlignment="1">
      <alignment vertical="center"/>
    </xf>
    <xf numFmtId="0" fontId="0" fillId="0" borderId="25" xfId="0" applyBorder="1" applyAlignment="1" applyProtection="1">
      <alignment horizontal="center" vertical="center"/>
      <protection locked="0"/>
    </xf>
    <xf numFmtId="49" fontId="47" fillId="0" borderId="25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/>
    </xf>
    <xf numFmtId="0" fontId="0" fillId="0" borderId="0" xfId="0"/>
    <xf numFmtId="167" fontId="48" fillId="0" borderId="25" xfId="0" applyNumberFormat="1" applyFont="1" applyBorder="1" applyAlignment="1" applyProtection="1">
      <alignment vertical="center"/>
      <protection locked="0"/>
    </xf>
    <xf numFmtId="49" fontId="49" fillId="0" borderId="25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/>
    </xf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26" xfId="0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43" fillId="0" borderId="26" xfId="0" applyNumberFormat="1" applyFont="1" applyBorder="1" applyAlignment="1" applyProtection="1">
      <alignment horizontal="left" vertical="center" wrapText="1"/>
      <protection locked="0"/>
    </xf>
    <xf numFmtId="49" fontId="50" fillId="0" borderId="25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51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25" xfId="0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3" fillId="0" borderId="25" xfId="0" applyFont="1" applyBorder="1" applyAlignment="1" applyProtection="1">
      <alignment horizontal="center" vertical="center"/>
      <protection locked="0"/>
    </xf>
    <xf numFmtId="49" fontId="53" fillId="0" borderId="25" xfId="0" applyNumberFormat="1" applyFont="1" applyBorder="1" applyAlignment="1" applyProtection="1">
      <alignment horizontal="left" vertical="center" wrapText="1"/>
      <protection locked="0"/>
    </xf>
    <xf numFmtId="0" fontId="53" fillId="0" borderId="25" xfId="0" applyFont="1" applyBorder="1" applyAlignment="1" applyProtection="1">
      <alignment horizontal="center" vertical="center" wrapText="1"/>
      <protection locked="0"/>
    </xf>
    <xf numFmtId="167" fontId="53" fillId="0" borderId="25" xfId="0" applyNumberFormat="1" applyFont="1" applyBorder="1" applyAlignment="1" applyProtection="1">
      <alignment vertical="center"/>
      <protection locked="0"/>
    </xf>
    <xf numFmtId="49" fontId="54" fillId="0" borderId="25" xfId="0" applyNumberFormat="1" applyFont="1" applyBorder="1" applyAlignment="1" applyProtection="1">
      <alignment horizontal="left" vertical="center" wrapText="1"/>
      <protection locked="0"/>
    </xf>
    <xf numFmtId="49" fontId="48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4" fontId="0" fillId="0" borderId="0" xfId="0" applyNumberFormat="1" applyFont="1" applyBorder="1" applyAlignment="1" applyProtection="1">
      <alignment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49" fontId="33" fillId="0" borderId="0" xfId="0" applyNumberFormat="1" applyFont="1" applyBorder="1" applyAlignment="1" applyProtection="1">
      <alignment horizontal="left" vertical="center" wrapText="1"/>
      <protection locked="0"/>
    </xf>
    <xf numFmtId="0" fontId="33" fillId="0" borderId="12" xfId="0" applyFont="1" applyBorder="1" applyAlignment="1" applyProtection="1">
      <alignment horizontal="left" vertical="center" wrapText="1"/>
      <protection locked="0"/>
    </xf>
    <xf numFmtId="0" fontId="33" fillId="0" borderId="0" xfId="0" applyFont="1" applyBorder="1" applyAlignment="1" applyProtection="1">
      <alignment horizontal="left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167" fontId="33" fillId="0" borderId="0" xfId="0" applyNumberFormat="1" applyFont="1" applyBorder="1" applyAlignment="1" applyProtection="1">
      <alignment vertical="center"/>
      <protection locked="0"/>
    </xf>
    <xf numFmtId="4" fontId="33" fillId="0" borderId="0" xfId="0" applyNumberFormat="1" applyFont="1" applyBorder="1" applyAlignment="1" applyProtection="1">
      <alignment vertical="center"/>
      <protection locked="0"/>
    </xf>
    <xf numFmtId="0" fontId="43" fillId="0" borderId="0" xfId="0" applyFont="1" applyBorder="1" applyAlignment="1">
      <alignment horizontal="left" vertical="center"/>
    </xf>
    <xf numFmtId="167" fontId="43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32" fillId="0" borderId="25" xfId="0" applyFont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167" fontId="57" fillId="0" borderId="25" xfId="0" applyNumberFormat="1" applyFont="1" applyBorder="1" applyAlignment="1" applyProtection="1">
      <alignment vertical="center"/>
      <protection locked="0"/>
    </xf>
    <xf numFmtId="167" fontId="56" fillId="0" borderId="25" xfId="0" applyNumberFormat="1" applyFont="1" applyBorder="1" applyAlignment="1" applyProtection="1">
      <alignment vertical="center"/>
      <protection locked="0"/>
    </xf>
    <xf numFmtId="0" fontId="48" fillId="0" borderId="25" xfId="0" applyFont="1" applyBorder="1" applyAlignment="1" applyProtection="1">
      <alignment horizontal="center" vertical="center"/>
      <protection locked="0"/>
    </xf>
    <xf numFmtId="0" fontId="48" fillId="0" borderId="25" xfId="0" applyFont="1" applyBorder="1" applyAlignment="1" applyProtection="1">
      <alignment horizontal="center" vertical="center" wrapText="1"/>
      <protection locked="0"/>
    </xf>
    <xf numFmtId="0" fontId="42" fillId="0" borderId="25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43" fillId="0" borderId="0" xfId="0" applyFont="1" applyBorder="1" applyAlignment="1">
      <alignment vertical="center"/>
    </xf>
    <xf numFmtId="0" fontId="0" fillId="0" borderId="23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9" fillId="0" borderId="25" xfId="0" applyFont="1" applyBorder="1" applyAlignment="1" applyProtection="1">
      <alignment horizontal="center" vertical="center"/>
      <protection locked="0"/>
    </xf>
    <xf numFmtId="0" fontId="49" fillId="0" borderId="25" xfId="0" applyFont="1" applyBorder="1" applyAlignment="1" applyProtection="1">
      <alignment horizontal="center" vertical="center" wrapText="1"/>
      <protection locked="0"/>
    </xf>
    <xf numFmtId="167" fontId="49" fillId="0" borderId="25" xfId="0" applyNumberFormat="1" applyFont="1" applyBorder="1" applyAlignment="1" applyProtection="1">
      <alignment vertical="center"/>
      <protection locked="0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0" fontId="0" fillId="0" borderId="0" xfId="0" applyBorder="1"/>
    <xf numFmtId="4" fontId="17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23" fillId="4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vertical="center"/>
    </xf>
    <xf numFmtId="4" fontId="3" fillId="3" borderId="9" xfId="0" applyNumberFormat="1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46" fillId="0" borderId="0" xfId="0" applyFont="1" applyBorder="1" applyAlignment="1">
      <alignment horizontal="left" vertical="center"/>
    </xf>
    <xf numFmtId="0" fontId="46" fillId="0" borderId="0" xfId="0" applyFont="1" applyBorder="1"/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0" fontId="53" fillId="0" borderId="25" xfId="0" applyFont="1" applyBorder="1" applyAlignment="1" applyProtection="1">
      <alignment horizontal="left" vertical="center" wrapText="1"/>
      <protection locked="0"/>
    </xf>
    <xf numFmtId="4" fontId="53" fillId="0" borderId="25" xfId="0" applyNumberFormat="1" applyFont="1" applyBorder="1" applyAlignment="1" applyProtection="1">
      <alignment vertical="center"/>
      <protection locked="0"/>
    </xf>
    <xf numFmtId="4" fontId="42" fillId="0" borderId="25" xfId="0" applyNumberFormat="1" applyFont="1" applyBorder="1" applyAlignment="1" applyProtection="1">
      <alignment vertical="center"/>
      <protection locked="0"/>
    </xf>
    <xf numFmtId="0" fontId="35" fillId="0" borderId="25" xfId="0" applyFont="1" applyBorder="1" applyAlignment="1" applyProtection="1">
      <alignment horizontal="left" vertical="center" wrapText="1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4" xfId="0" applyFont="1" applyBorder="1" applyAlignment="1" applyProtection="1">
      <alignment horizontal="left" vertical="center" wrapText="1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4" fontId="33" fillId="0" borderId="24" xfId="0" applyNumberFormat="1" applyFont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0" fontId="4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12" fillId="2" borderId="0" xfId="1" applyFont="1" applyFill="1" applyAlignment="1" applyProtection="1">
      <alignment horizontal="center" vertical="center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37" fillId="0" borderId="17" xfId="0" applyNumberFormat="1" applyFont="1" applyBorder="1" applyAlignment="1"/>
    <xf numFmtId="4" fontId="37" fillId="0" borderId="17" xfId="0" applyNumberFormat="1" applyFont="1" applyBorder="1" applyAlignment="1">
      <alignment vertical="center"/>
    </xf>
    <xf numFmtId="4" fontId="6" fillId="0" borderId="0" xfId="0" applyNumberFormat="1" applyFont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52" fillId="0" borderId="0" xfId="0" applyFont="1" applyBorder="1" applyAlignment="1">
      <alignment horizontal="left" vertical="top" wrapText="1"/>
    </xf>
    <xf numFmtId="4" fontId="17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55" fillId="0" borderId="25" xfId="0" applyFont="1" applyBorder="1" applyAlignment="1" applyProtection="1">
      <alignment horizontal="left" vertical="center" wrapText="1"/>
      <protection locked="0"/>
    </xf>
    <xf numFmtId="0" fontId="55" fillId="0" borderId="22" xfId="0" applyFont="1" applyBorder="1" applyAlignment="1" applyProtection="1">
      <alignment horizontal="left" vertical="center" wrapText="1"/>
      <protection locked="0"/>
    </xf>
    <xf numFmtId="0" fontId="55" fillId="0" borderId="23" xfId="0" applyFont="1" applyBorder="1" applyAlignment="1" applyProtection="1">
      <alignment horizontal="left" vertical="center" wrapText="1"/>
      <protection locked="0"/>
    </xf>
    <xf numFmtId="0" fontId="55" fillId="0" borderId="24" xfId="0" applyFont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38" fillId="0" borderId="26" xfId="0" applyFont="1" applyBorder="1" applyAlignment="1" applyProtection="1">
      <alignment vertical="center"/>
      <protection locked="0"/>
    </xf>
    <xf numFmtId="0" fontId="33" fillId="0" borderId="27" xfId="0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left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vertical="center"/>
      <protection locked="0"/>
    </xf>
    <xf numFmtId="4" fontId="0" fillId="0" borderId="25" xfId="0" applyNumberFormat="1" applyBorder="1" applyAlignment="1" applyProtection="1">
      <alignment vertical="center"/>
      <protection locked="0"/>
    </xf>
    <xf numFmtId="0" fontId="32" fillId="0" borderId="25" xfId="0" applyFont="1" applyBorder="1" applyAlignment="1" applyProtection="1">
      <alignment horizontal="left" vertical="center" wrapText="1"/>
      <protection locked="0"/>
    </xf>
    <xf numFmtId="4" fontId="32" fillId="0" borderId="25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42" fillId="0" borderId="22" xfId="0" applyFont="1" applyBorder="1" applyAlignment="1" applyProtection="1">
      <alignment horizontal="left" vertical="center" wrapText="1"/>
      <protection locked="0"/>
    </xf>
    <xf numFmtId="0" fontId="42" fillId="0" borderId="23" xfId="0" applyFont="1" applyBorder="1" applyAlignment="1" applyProtection="1">
      <alignment horizontal="left" vertical="center" wrapText="1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3" fillId="0" borderId="22" xfId="0" applyFont="1" applyBorder="1" applyAlignment="1" applyProtection="1">
      <alignment horizontal="left" vertical="center" wrapText="1"/>
      <protection locked="0"/>
    </xf>
    <xf numFmtId="0" fontId="43" fillId="0" borderId="23" xfId="0" applyFont="1" applyBorder="1" applyAlignment="1" applyProtection="1">
      <alignment horizontal="left" vertical="center" wrapText="1"/>
      <protection locked="0"/>
    </xf>
    <xf numFmtId="0" fontId="43" fillId="0" borderId="24" xfId="0" applyFont="1" applyBorder="1" applyAlignment="1" applyProtection="1">
      <alignment horizontal="left" vertical="center" wrapText="1"/>
      <protection locked="0"/>
    </xf>
    <xf numFmtId="4" fontId="43" fillId="0" borderId="22" xfId="0" applyNumberFormat="1" applyFont="1" applyBorder="1" applyAlignment="1" applyProtection="1">
      <alignment vertical="center"/>
      <protection locked="0"/>
    </xf>
    <xf numFmtId="4" fontId="43" fillId="0" borderId="24" xfId="0" applyNumberFormat="1" applyFont="1" applyBorder="1" applyAlignment="1" applyProtection="1">
      <alignment vertical="center"/>
      <protection locked="0"/>
    </xf>
    <xf numFmtId="4" fontId="43" fillId="0" borderId="23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43" fillId="0" borderId="12" xfId="0" applyFont="1" applyBorder="1" applyAlignment="1">
      <alignment horizontal="left" vertical="center" wrapText="1"/>
    </xf>
    <xf numFmtId="0" fontId="43" fillId="0" borderId="0" xfId="0" applyFont="1" applyBorder="1" applyAlignment="1">
      <alignment vertical="center"/>
    </xf>
    <xf numFmtId="0" fontId="43" fillId="0" borderId="25" xfId="0" applyFont="1" applyBorder="1" applyAlignment="1" applyProtection="1">
      <alignment horizontal="left" vertical="center" wrapText="1"/>
      <protection locked="0"/>
    </xf>
    <xf numFmtId="4" fontId="43" fillId="0" borderId="25" xfId="0" applyNumberFormat="1" applyFont="1" applyBorder="1" applyAlignment="1" applyProtection="1">
      <alignment vertical="center"/>
      <protection locked="0"/>
    </xf>
    <xf numFmtId="0" fontId="49" fillId="0" borderId="22" xfId="0" applyFont="1" applyBorder="1" applyAlignment="1" applyProtection="1">
      <alignment horizontal="left" vertical="center" wrapText="1"/>
      <protection locked="0"/>
    </xf>
    <xf numFmtId="0" fontId="49" fillId="0" borderId="23" xfId="0" applyFont="1" applyBorder="1" applyAlignment="1" applyProtection="1">
      <alignment horizontal="left" vertical="center" wrapText="1"/>
      <protection locked="0"/>
    </xf>
    <xf numFmtId="0" fontId="49" fillId="0" borderId="24" xfId="0" applyFont="1" applyBorder="1" applyAlignment="1" applyProtection="1">
      <alignment horizontal="left" vertical="center" wrapText="1"/>
      <protection locked="0"/>
    </xf>
    <xf numFmtId="4" fontId="49" fillId="0" borderId="22" xfId="0" applyNumberFormat="1" applyFont="1" applyBorder="1" applyAlignment="1" applyProtection="1">
      <alignment vertical="center"/>
      <protection locked="0"/>
    </xf>
    <xf numFmtId="4" fontId="49" fillId="0" borderId="24" xfId="0" applyNumberFormat="1" applyFont="1" applyBorder="1" applyAlignment="1" applyProtection="1">
      <alignment vertical="center"/>
      <protection locked="0"/>
    </xf>
    <xf numFmtId="4" fontId="49" fillId="0" borderId="23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48" fillId="0" borderId="30" xfId="0" applyFont="1" applyBorder="1" applyAlignment="1" applyProtection="1">
      <alignment horizontal="left" vertical="center" wrapText="1"/>
      <protection locked="0"/>
    </xf>
    <xf numFmtId="0" fontId="48" fillId="0" borderId="23" xfId="0" applyFont="1" applyBorder="1" applyAlignment="1" applyProtection="1">
      <alignment horizontal="left" vertical="center" wrapText="1"/>
      <protection locked="0"/>
    </xf>
    <xf numFmtId="0" fontId="48" fillId="0" borderId="24" xfId="0" applyFont="1" applyBorder="1" applyAlignment="1" applyProtection="1">
      <alignment horizontal="left" vertical="center" wrapText="1"/>
      <protection locked="0"/>
    </xf>
    <xf numFmtId="4" fontId="48" fillId="0" borderId="25" xfId="0" applyNumberFormat="1" applyFont="1" applyBorder="1" applyAlignment="1" applyProtection="1">
      <alignment vertical="center"/>
      <protection locked="0"/>
    </xf>
    <xf numFmtId="0" fontId="48" fillId="0" borderId="25" xfId="0" applyFont="1" applyBorder="1" applyAlignment="1" applyProtection="1">
      <alignment vertical="center"/>
      <protection locked="0"/>
    </xf>
    <xf numFmtId="0" fontId="43" fillId="0" borderId="30" xfId="0" applyFont="1" applyBorder="1" applyAlignment="1" applyProtection="1">
      <alignment horizontal="left" vertical="center" wrapText="1"/>
      <protection locked="0"/>
    </xf>
    <xf numFmtId="0" fontId="0" fillId="0" borderId="30" xfId="0" applyFont="1" applyBorder="1" applyAlignment="1" applyProtection="1">
      <alignment horizontal="left" vertical="center" wrapText="1"/>
      <protection locked="0"/>
    </xf>
    <xf numFmtId="4" fontId="0" fillId="0" borderId="30" xfId="0" applyNumberFormat="1" applyFont="1" applyBorder="1" applyAlignment="1" applyProtection="1">
      <alignment vertical="center"/>
      <protection locked="0"/>
    </xf>
    <xf numFmtId="0" fontId="43" fillId="0" borderId="25" xfId="0" applyFont="1" applyBorder="1" applyAlignment="1" applyProtection="1">
      <alignment vertical="center"/>
      <protection locked="0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</cellXfs>
  <cellStyles count="5">
    <cellStyle name="Hypertextový odkaz" xfId="1" builtinId="8"/>
    <cellStyle name="Hypertextový odkaz 2" xfId="2"/>
    <cellStyle name="Hypertextový odkaz 3" xfId="3"/>
    <cellStyle name="Hypertextový odkaz 4" xfId="4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6"/>
  <sheetViews>
    <sheetView showGridLines="0" tabSelected="1" workbookViewId="0">
      <pane ySplit="1" topLeftCell="A20" activePane="bottomLeft" state="frozen"/>
      <selection pane="bottomLeft" activeCell="AE94" sqref="AE9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 x14ac:dyDescent="0.3">
      <c r="C2" s="359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R2" s="242"/>
      <c r="AS2" s="243" t="s">
        <v>11</v>
      </c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S2" s="19" t="s">
        <v>7</v>
      </c>
      <c r="BT2" s="19" t="s">
        <v>8</v>
      </c>
    </row>
    <row r="3" spans="1:73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S3" s="19" t="s">
        <v>7</v>
      </c>
      <c r="BT3" s="19" t="s">
        <v>9</v>
      </c>
    </row>
    <row r="4" spans="1:73" ht="36.950000000000003" customHeight="1" x14ac:dyDescent="0.3">
      <c r="B4" s="23"/>
      <c r="C4" s="350" t="s">
        <v>10</v>
      </c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1"/>
      <c r="AN4" s="351"/>
      <c r="AO4" s="351"/>
      <c r="AP4" s="351"/>
      <c r="AQ4" s="24"/>
      <c r="AS4" s="18" t="s">
        <v>11</v>
      </c>
      <c r="BS4" s="19" t="s">
        <v>12</v>
      </c>
    </row>
    <row r="5" spans="1:73" ht="19.5" customHeight="1" x14ac:dyDescent="0.3">
      <c r="B5" s="23"/>
      <c r="C5" s="25"/>
      <c r="D5" s="270"/>
      <c r="E5" s="25"/>
      <c r="F5" s="25"/>
      <c r="G5" s="25"/>
      <c r="H5" s="25"/>
      <c r="I5" s="25"/>
      <c r="J5" s="25"/>
      <c r="K5" s="354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25"/>
      <c r="AQ5" s="24"/>
      <c r="BS5" s="19" t="s">
        <v>7</v>
      </c>
    </row>
    <row r="6" spans="1:73" ht="36.950000000000003" customHeight="1" x14ac:dyDescent="0.3">
      <c r="B6" s="23"/>
      <c r="C6" s="25"/>
      <c r="D6" s="27" t="s">
        <v>402</v>
      </c>
      <c r="E6" s="25"/>
      <c r="F6" s="25"/>
      <c r="G6" s="25"/>
      <c r="H6" s="25"/>
      <c r="I6" s="25"/>
      <c r="J6" s="25"/>
      <c r="K6" s="361" t="s">
        <v>541</v>
      </c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25"/>
      <c r="AQ6" s="24"/>
      <c r="BS6" s="19" t="s">
        <v>7</v>
      </c>
    </row>
    <row r="7" spans="1:73" ht="14.45" customHeight="1" x14ac:dyDescent="0.3">
      <c r="B7" s="23"/>
      <c r="C7" s="25"/>
      <c r="D7" s="28" t="s">
        <v>15</v>
      </c>
      <c r="E7" s="25"/>
      <c r="F7" s="25"/>
      <c r="G7" s="25"/>
      <c r="H7" s="25"/>
      <c r="I7" s="25"/>
      <c r="J7" s="25"/>
      <c r="K7" s="258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8" t="s">
        <v>16</v>
      </c>
      <c r="AL7" s="25"/>
      <c r="AM7" s="25"/>
      <c r="AN7" s="26" t="s">
        <v>5</v>
      </c>
      <c r="AO7" s="25"/>
      <c r="AP7" s="25"/>
      <c r="AQ7" s="24"/>
      <c r="BS7" s="19" t="s">
        <v>7</v>
      </c>
    </row>
    <row r="8" spans="1:73" ht="14.45" customHeight="1" x14ac:dyDescent="0.3">
      <c r="B8" s="23"/>
      <c r="C8" s="25"/>
      <c r="D8" s="28" t="s">
        <v>17</v>
      </c>
      <c r="E8" s="25"/>
      <c r="F8" s="25"/>
      <c r="G8" s="25"/>
      <c r="H8" s="25"/>
      <c r="I8" s="25"/>
      <c r="J8" s="25"/>
      <c r="K8" s="300" t="s">
        <v>542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8" t="s">
        <v>18</v>
      </c>
      <c r="AL8" s="25"/>
      <c r="AM8" s="25"/>
      <c r="AN8" s="164">
        <v>45703</v>
      </c>
      <c r="AO8" s="25"/>
      <c r="AP8" s="25"/>
      <c r="AQ8" s="24"/>
      <c r="BS8" s="19" t="s">
        <v>7</v>
      </c>
    </row>
    <row r="9" spans="1:73" ht="14.45" customHeight="1" x14ac:dyDescent="0.3">
      <c r="B9" s="23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4"/>
      <c r="BS9" s="19" t="s">
        <v>7</v>
      </c>
    </row>
    <row r="10" spans="1:73" ht="14.45" customHeight="1" x14ac:dyDescent="0.3">
      <c r="B10" s="23"/>
      <c r="C10" s="25"/>
      <c r="D10" s="28" t="s">
        <v>19</v>
      </c>
      <c r="E10" s="25"/>
      <c r="F10" s="25"/>
      <c r="G10" s="25"/>
      <c r="H10" s="25"/>
      <c r="I10" s="25"/>
      <c r="J10" s="25"/>
      <c r="K10" s="298" t="s">
        <v>543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8" t="s">
        <v>20</v>
      </c>
      <c r="AL10" s="25"/>
      <c r="AM10" s="25"/>
      <c r="AN10" s="26" t="s">
        <v>5</v>
      </c>
      <c r="AO10" s="25"/>
      <c r="AP10" s="25"/>
      <c r="AQ10" s="24"/>
      <c r="BS10" s="19" t="s">
        <v>7</v>
      </c>
    </row>
    <row r="11" spans="1:73" ht="18.399999999999999" customHeight="1" x14ac:dyDescent="0.3">
      <c r="B11" s="23"/>
      <c r="C11" s="25"/>
      <c r="D11" s="25"/>
      <c r="E11" s="161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8" t="s">
        <v>21</v>
      </c>
      <c r="AL11" s="25"/>
      <c r="AM11" s="25"/>
      <c r="AN11" s="26" t="s">
        <v>5</v>
      </c>
      <c r="AO11" s="25"/>
      <c r="AP11" s="25"/>
      <c r="AQ11" s="24"/>
      <c r="BS11" s="19" t="s">
        <v>7</v>
      </c>
    </row>
    <row r="12" spans="1:73" ht="6.95" customHeight="1" x14ac:dyDescent="0.3">
      <c r="B12" s="23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4"/>
      <c r="BS12" s="19" t="s">
        <v>7</v>
      </c>
    </row>
    <row r="13" spans="1:73" ht="14.45" customHeight="1" x14ac:dyDescent="0.3">
      <c r="B13" s="23"/>
      <c r="C13" s="25"/>
      <c r="D13" s="28" t="s">
        <v>22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8" t="s">
        <v>20</v>
      </c>
      <c r="AL13" s="25"/>
      <c r="AM13" s="25"/>
      <c r="AN13" s="26" t="s">
        <v>5</v>
      </c>
      <c r="AO13" s="25"/>
      <c r="AP13" s="25"/>
      <c r="AQ13" s="24"/>
      <c r="BS13" s="19" t="s">
        <v>7</v>
      </c>
    </row>
    <row r="14" spans="1:73" ht="15" x14ac:dyDescent="0.3">
      <c r="B14" s="23"/>
      <c r="C14" s="25"/>
      <c r="D14" s="25"/>
      <c r="E14" s="26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8" t="s">
        <v>21</v>
      </c>
      <c r="AL14" s="25"/>
      <c r="AM14" s="25"/>
      <c r="AN14" s="26" t="s">
        <v>5</v>
      </c>
      <c r="AO14" s="25"/>
      <c r="AP14" s="25"/>
      <c r="AQ14" s="24"/>
      <c r="BS14" s="19" t="s">
        <v>7</v>
      </c>
    </row>
    <row r="15" spans="1:73" ht="6.95" customHeight="1" x14ac:dyDescent="0.3"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4"/>
      <c r="BS15" s="19" t="s">
        <v>6</v>
      </c>
    </row>
    <row r="16" spans="1:73" ht="14.45" customHeight="1" x14ac:dyDescent="0.3">
      <c r="B16" s="23"/>
      <c r="C16" s="25"/>
      <c r="D16" s="28" t="s">
        <v>23</v>
      </c>
      <c r="E16" s="25"/>
      <c r="F16" s="25"/>
      <c r="G16" s="25"/>
      <c r="H16" s="25"/>
      <c r="I16" s="25"/>
      <c r="J16" s="25"/>
      <c r="K16" s="257" t="s">
        <v>334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8" t="s">
        <v>20</v>
      </c>
      <c r="AL16" s="25"/>
      <c r="AM16" s="25"/>
      <c r="AN16" s="26" t="s">
        <v>5</v>
      </c>
      <c r="AO16" s="25"/>
      <c r="AP16" s="25"/>
      <c r="AQ16" s="24"/>
      <c r="BS16" s="19" t="s">
        <v>6</v>
      </c>
    </row>
    <row r="17" spans="2:71" ht="18.399999999999999" customHeight="1" x14ac:dyDescent="0.3">
      <c r="B17" s="23"/>
      <c r="C17" s="25"/>
      <c r="D17" s="25"/>
      <c r="F17" s="25"/>
      <c r="G17" s="25"/>
      <c r="H17" s="258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8" t="s">
        <v>21</v>
      </c>
      <c r="AL17" s="25"/>
      <c r="AM17" s="25"/>
      <c r="AN17" s="26" t="s">
        <v>5</v>
      </c>
      <c r="AO17" s="25"/>
      <c r="AP17" s="25"/>
      <c r="AQ17" s="24"/>
      <c r="BS17" s="19" t="s">
        <v>24</v>
      </c>
    </row>
    <row r="18" spans="2:71" ht="6.95" customHeight="1" x14ac:dyDescent="0.3">
      <c r="B18" s="23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4"/>
      <c r="BS18" s="19" t="s">
        <v>7</v>
      </c>
    </row>
    <row r="19" spans="2:71" ht="14.45" customHeight="1" x14ac:dyDescent="0.3">
      <c r="B19" s="23"/>
      <c r="C19" s="25"/>
      <c r="D19" s="28" t="s">
        <v>25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8" t="s">
        <v>20</v>
      </c>
      <c r="AL19" s="25"/>
      <c r="AM19" s="25"/>
      <c r="AN19" s="26" t="s">
        <v>5</v>
      </c>
      <c r="AO19" s="25"/>
      <c r="AP19" s="25"/>
      <c r="AQ19" s="24"/>
      <c r="BS19" s="19" t="s">
        <v>7</v>
      </c>
    </row>
    <row r="20" spans="2:71" ht="18.399999999999999" customHeight="1" x14ac:dyDescent="0.3">
      <c r="B20" s="23"/>
      <c r="C20" s="25"/>
      <c r="D20" s="25"/>
      <c r="E20" s="26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8" t="s">
        <v>21</v>
      </c>
      <c r="AL20" s="25"/>
      <c r="AM20" s="25"/>
      <c r="AN20" s="26" t="s">
        <v>5</v>
      </c>
      <c r="AO20" s="25"/>
      <c r="AP20" s="25"/>
      <c r="AQ20" s="24"/>
    </row>
    <row r="21" spans="2:71" ht="6.95" customHeight="1" x14ac:dyDescent="0.3">
      <c r="B21" s="2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4"/>
    </row>
    <row r="22" spans="2:71" ht="15" x14ac:dyDescent="0.3">
      <c r="B22" s="23"/>
      <c r="C22" s="25"/>
      <c r="D22" s="28" t="s">
        <v>26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4"/>
    </row>
    <row r="23" spans="2:71" ht="16.5" customHeight="1" x14ac:dyDescent="0.3">
      <c r="B23" s="23"/>
      <c r="C23" s="25"/>
      <c r="D23" s="25"/>
      <c r="E23" s="362" t="s">
        <v>5</v>
      </c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25"/>
      <c r="AP23" s="25"/>
      <c r="AQ23" s="24"/>
    </row>
    <row r="24" spans="2:71" ht="6.95" customHeight="1" x14ac:dyDescent="0.3"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4"/>
    </row>
    <row r="25" spans="2:71" ht="6.95" customHeight="1" x14ac:dyDescent="0.3">
      <c r="B25" s="23"/>
      <c r="C25" s="25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5"/>
      <c r="AQ25" s="24"/>
    </row>
    <row r="26" spans="2:71" ht="14.45" customHeight="1" x14ac:dyDescent="0.3">
      <c r="B26" s="23"/>
      <c r="C26" s="25"/>
      <c r="D26" s="30" t="s">
        <v>27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336">
        <f>ROUND(AG87,2)</f>
        <v>0</v>
      </c>
      <c r="AL26" s="337"/>
      <c r="AM26" s="337"/>
      <c r="AN26" s="337"/>
      <c r="AO26" s="337"/>
      <c r="AP26" s="25"/>
      <c r="AQ26" s="24"/>
    </row>
    <row r="27" spans="2:71" ht="14.45" customHeight="1" x14ac:dyDescent="0.3">
      <c r="B27" s="23"/>
      <c r="C27" s="25"/>
      <c r="D27" s="30" t="s">
        <v>28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336">
        <f>ROUND(AG93,2)</f>
        <v>0</v>
      </c>
      <c r="AL27" s="336"/>
      <c r="AM27" s="336"/>
      <c r="AN27" s="336"/>
      <c r="AO27" s="336"/>
      <c r="AP27" s="25"/>
      <c r="AQ27" s="24"/>
    </row>
    <row r="28" spans="2:71" s="1" customFormat="1" ht="6.95" customHeight="1" x14ac:dyDescent="0.3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 x14ac:dyDescent="0.3">
      <c r="B29" s="31"/>
      <c r="C29" s="32"/>
      <c r="D29" s="34" t="s">
        <v>29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38">
        <f>ROUND(AK26+AK27,2)</f>
        <v>0</v>
      </c>
      <c r="AL29" s="339"/>
      <c r="AM29" s="339"/>
      <c r="AN29" s="339"/>
      <c r="AO29" s="339"/>
      <c r="AP29" s="32"/>
      <c r="AQ29" s="33"/>
    </row>
    <row r="30" spans="2:71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 x14ac:dyDescent="0.3">
      <c r="B31" s="36"/>
      <c r="C31" s="37"/>
      <c r="D31" s="38" t="s">
        <v>30</v>
      </c>
      <c r="E31" s="37"/>
      <c r="F31" s="38" t="s">
        <v>31</v>
      </c>
      <c r="G31" s="37"/>
      <c r="H31" s="37"/>
      <c r="I31" s="37"/>
      <c r="J31" s="37"/>
      <c r="K31" s="37"/>
      <c r="L31" s="356">
        <v>0.21</v>
      </c>
      <c r="M31" s="357"/>
      <c r="N31" s="357"/>
      <c r="O31" s="357"/>
      <c r="P31" s="37"/>
      <c r="Q31" s="37"/>
      <c r="R31" s="37"/>
      <c r="S31" s="37"/>
      <c r="T31" s="40" t="s">
        <v>32</v>
      </c>
      <c r="U31" s="37"/>
      <c r="V31" s="37"/>
      <c r="W31" s="358">
        <f>AK29</f>
        <v>0</v>
      </c>
      <c r="X31" s="357"/>
      <c r="Y31" s="357"/>
      <c r="Z31" s="357"/>
      <c r="AA31" s="357"/>
      <c r="AB31" s="357"/>
      <c r="AC31" s="357"/>
      <c r="AD31" s="357"/>
      <c r="AE31" s="357"/>
      <c r="AF31" s="37"/>
      <c r="AG31" s="37"/>
      <c r="AH31" s="37"/>
      <c r="AI31" s="37"/>
      <c r="AJ31" s="37"/>
      <c r="AK31" s="358">
        <f>SUM(W31*0.21)</f>
        <v>0</v>
      </c>
      <c r="AL31" s="357"/>
      <c r="AM31" s="357"/>
      <c r="AN31" s="357"/>
      <c r="AO31" s="357"/>
      <c r="AP31" s="37"/>
      <c r="AQ31" s="41"/>
    </row>
    <row r="32" spans="2:71" s="2" customFormat="1" ht="14.45" customHeight="1" x14ac:dyDescent="0.3">
      <c r="B32" s="36"/>
      <c r="C32" s="37"/>
      <c r="D32" s="37"/>
      <c r="E32" s="37"/>
      <c r="F32" s="38" t="s">
        <v>33</v>
      </c>
      <c r="G32" s="37"/>
      <c r="H32" s="37"/>
      <c r="I32" s="37"/>
      <c r="J32" s="37"/>
      <c r="K32" s="37"/>
      <c r="L32" s="356">
        <v>0.15</v>
      </c>
      <c r="M32" s="357"/>
      <c r="N32" s="357"/>
      <c r="O32" s="357"/>
      <c r="P32" s="37"/>
      <c r="Q32" s="37"/>
      <c r="R32" s="37"/>
      <c r="S32" s="37"/>
      <c r="T32" s="40" t="s">
        <v>32</v>
      </c>
      <c r="U32" s="37"/>
      <c r="V32" s="37"/>
      <c r="W32" s="358"/>
      <c r="X32" s="357"/>
      <c r="Y32" s="357"/>
      <c r="Z32" s="357"/>
      <c r="AA32" s="357"/>
      <c r="AB32" s="357"/>
      <c r="AC32" s="357"/>
      <c r="AD32" s="357"/>
      <c r="AE32" s="357"/>
      <c r="AF32" s="37"/>
      <c r="AG32" s="37"/>
      <c r="AH32" s="37"/>
      <c r="AI32" s="37"/>
      <c r="AJ32" s="37"/>
      <c r="AK32" s="358"/>
      <c r="AL32" s="357"/>
      <c r="AM32" s="357"/>
      <c r="AN32" s="357"/>
      <c r="AO32" s="357"/>
      <c r="AP32" s="37"/>
      <c r="AQ32" s="41"/>
    </row>
    <row r="33" spans="2:43" s="2" customFormat="1" ht="14.45" hidden="1" customHeight="1" x14ac:dyDescent="0.3">
      <c r="B33" s="36"/>
      <c r="C33" s="37"/>
      <c r="D33" s="37"/>
      <c r="E33" s="37"/>
      <c r="F33" s="38" t="s">
        <v>34</v>
      </c>
      <c r="G33" s="37"/>
      <c r="H33" s="37"/>
      <c r="I33" s="37"/>
      <c r="J33" s="37"/>
      <c r="K33" s="37"/>
      <c r="L33" s="356">
        <v>0.21</v>
      </c>
      <c r="M33" s="357"/>
      <c r="N33" s="357"/>
      <c r="O33" s="357"/>
      <c r="P33" s="37"/>
      <c r="Q33" s="37"/>
      <c r="R33" s="37"/>
      <c r="S33" s="37"/>
      <c r="T33" s="40" t="s">
        <v>32</v>
      </c>
      <c r="U33" s="37"/>
      <c r="V33" s="37"/>
      <c r="W33" s="358" t="e">
        <f>ROUND(BB87+SUM(CF94),2)</f>
        <v>#REF!</v>
      </c>
      <c r="X33" s="357"/>
      <c r="Y33" s="357"/>
      <c r="Z33" s="357"/>
      <c r="AA33" s="357"/>
      <c r="AB33" s="357"/>
      <c r="AC33" s="357"/>
      <c r="AD33" s="357"/>
      <c r="AE33" s="357"/>
      <c r="AF33" s="37"/>
      <c r="AG33" s="37"/>
      <c r="AH33" s="37"/>
      <c r="AI33" s="37"/>
      <c r="AJ33" s="37"/>
      <c r="AK33" s="358">
        <v>0</v>
      </c>
      <c r="AL33" s="357"/>
      <c r="AM33" s="357"/>
      <c r="AN33" s="357"/>
      <c r="AO33" s="357"/>
      <c r="AP33" s="37"/>
      <c r="AQ33" s="41"/>
    </row>
    <row r="34" spans="2:43" s="2" customFormat="1" ht="14.45" hidden="1" customHeight="1" x14ac:dyDescent="0.3">
      <c r="B34" s="36"/>
      <c r="C34" s="37"/>
      <c r="D34" s="37"/>
      <c r="E34" s="37"/>
      <c r="F34" s="38" t="s">
        <v>35</v>
      </c>
      <c r="G34" s="37"/>
      <c r="H34" s="37"/>
      <c r="I34" s="37"/>
      <c r="J34" s="37"/>
      <c r="K34" s="37"/>
      <c r="L34" s="356">
        <v>0.15</v>
      </c>
      <c r="M34" s="357"/>
      <c r="N34" s="357"/>
      <c r="O34" s="357"/>
      <c r="P34" s="37"/>
      <c r="Q34" s="37"/>
      <c r="R34" s="37"/>
      <c r="S34" s="37"/>
      <c r="T34" s="40" t="s">
        <v>32</v>
      </c>
      <c r="U34" s="37"/>
      <c r="V34" s="37"/>
      <c r="W34" s="358" t="e">
        <f>ROUND(BC87+SUM(CG94),2)</f>
        <v>#REF!</v>
      </c>
      <c r="X34" s="357"/>
      <c r="Y34" s="357"/>
      <c r="Z34" s="357"/>
      <c r="AA34" s="357"/>
      <c r="AB34" s="357"/>
      <c r="AC34" s="357"/>
      <c r="AD34" s="357"/>
      <c r="AE34" s="357"/>
      <c r="AF34" s="37"/>
      <c r="AG34" s="37"/>
      <c r="AH34" s="37"/>
      <c r="AI34" s="37"/>
      <c r="AJ34" s="37"/>
      <c r="AK34" s="358">
        <v>0</v>
      </c>
      <c r="AL34" s="357"/>
      <c r="AM34" s="357"/>
      <c r="AN34" s="357"/>
      <c r="AO34" s="357"/>
      <c r="AP34" s="37"/>
      <c r="AQ34" s="41"/>
    </row>
    <row r="35" spans="2:43" s="2" customFormat="1" ht="14.45" hidden="1" customHeight="1" x14ac:dyDescent="0.3">
      <c r="B35" s="36"/>
      <c r="C35" s="37"/>
      <c r="D35" s="37"/>
      <c r="E35" s="37"/>
      <c r="F35" s="38" t="s">
        <v>36</v>
      </c>
      <c r="G35" s="37"/>
      <c r="H35" s="37"/>
      <c r="I35" s="37"/>
      <c r="J35" s="37"/>
      <c r="K35" s="37"/>
      <c r="L35" s="356">
        <v>0</v>
      </c>
      <c r="M35" s="357"/>
      <c r="N35" s="357"/>
      <c r="O35" s="357"/>
      <c r="P35" s="37"/>
      <c r="Q35" s="37"/>
      <c r="R35" s="37"/>
      <c r="S35" s="37"/>
      <c r="T35" s="40" t="s">
        <v>32</v>
      </c>
      <c r="U35" s="37"/>
      <c r="V35" s="37"/>
      <c r="W35" s="358" t="e">
        <f>ROUND(BD87+SUM(CH94),2)</f>
        <v>#REF!</v>
      </c>
      <c r="X35" s="357"/>
      <c r="Y35" s="357"/>
      <c r="Z35" s="357"/>
      <c r="AA35" s="357"/>
      <c r="AB35" s="357"/>
      <c r="AC35" s="357"/>
      <c r="AD35" s="357"/>
      <c r="AE35" s="357"/>
      <c r="AF35" s="37"/>
      <c r="AG35" s="37"/>
      <c r="AH35" s="37"/>
      <c r="AI35" s="37"/>
      <c r="AJ35" s="37"/>
      <c r="AK35" s="358">
        <v>0</v>
      </c>
      <c r="AL35" s="357"/>
      <c r="AM35" s="357"/>
      <c r="AN35" s="357"/>
      <c r="AO35" s="357"/>
      <c r="AP35" s="37"/>
      <c r="AQ35" s="41"/>
    </row>
    <row r="36" spans="2:43" s="1" customFormat="1" ht="6.95" customHeight="1" x14ac:dyDescent="0.3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 x14ac:dyDescent="0.3">
      <c r="B37" s="31"/>
      <c r="C37" s="42"/>
      <c r="D37" s="43" t="s">
        <v>37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38</v>
      </c>
      <c r="U37" s="44"/>
      <c r="V37" s="44"/>
      <c r="W37" s="44"/>
      <c r="X37" s="346" t="s">
        <v>39</v>
      </c>
      <c r="Y37" s="347"/>
      <c r="Z37" s="347"/>
      <c r="AA37" s="347"/>
      <c r="AB37" s="347"/>
      <c r="AC37" s="44"/>
      <c r="AD37" s="44"/>
      <c r="AE37" s="44"/>
      <c r="AF37" s="44"/>
      <c r="AG37" s="44"/>
      <c r="AH37" s="44"/>
      <c r="AI37" s="44"/>
      <c r="AJ37" s="44"/>
      <c r="AK37" s="348">
        <f>SUM(AK29:AK35)</f>
        <v>0</v>
      </c>
      <c r="AL37" s="347"/>
      <c r="AM37" s="347"/>
      <c r="AN37" s="347"/>
      <c r="AO37" s="349"/>
      <c r="AP37" s="42"/>
      <c r="AQ37" s="33"/>
    </row>
    <row r="38" spans="2:43" s="1" customFormat="1" ht="14.4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 x14ac:dyDescent="0.3">
      <c r="B39" s="2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"/>
    </row>
    <row r="40" spans="2:43" x14ac:dyDescent="0.3">
      <c r="B40" s="23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4"/>
    </row>
    <row r="41" spans="2:43" x14ac:dyDescent="0.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4"/>
    </row>
    <row r="42" spans="2:43" x14ac:dyDescent="0.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4"/>
    </row>
    <row r="43" spans="2:43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4"/>
    </row>
    <row r="44" spans="2:43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4"/>
    </row>
    <row r="45" spans="2:43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4"/>
    </row>
    <row r="46" spans="2:43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4"/>
    </row>
    <row r="47" spans="2:43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4"/>
    </row>
    <row r="48" spans="2:43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4"/>
    </row>
    <row r="49" spans="2:43" s="1" customFormat="1" ht="15" x14ac:dyDescent="0.3">
      <c r="B49" s="31"/>
      <c r="C49" s="32"/>
      <c r="D49" s="46" t="s">
        <v>40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41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 x14ac:dyDescent="0.3">
      <c r="B50" s="23"/>
      <c r="C50" s="25"/>
      <c r="D50" s="49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0"/>
      <c r="AA50" s="25"/>
      <c r="AB50" s="25"/>
      <c r="AC50" s="49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0"/>
      <c r="AP50" s="25"/>
      <c r="AQ50" s="24"/>
    </row>
    <row r="51" spans="2:43" x14ac:dyDescent="0.3">
      <c r="B51" s="23"/>
      <c r="C51" s="25"/>
      <c r="D51" s="49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0"/>
      <c r="AA51" s="25"/>
      <c r="AB51" s="25"/>
      <c r="AC51" s="49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0"/>
      <c r="AP51" s="25"/>
      <c r="AQ51" s="24"/>
    </row>
    <row r="52" spans="2:43" x14ac:dyDescent="0.3">
      <c r="B52" s="23"/>
      <c r="C52" s="25"/>
      <c r="D52" s="49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0"/>
      <c r="AA52" s="25"/>
      <c r="AB52" s="25"/>
      <c r="AC52" s="49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0"/>
      <c r="AP52" s="25"/>
      <c r="AQ52" s="24"/>
    </row>
    <row r="53" spans="2:43" x14ac:dyDescent="0.3">
      <c r="B53" s="23"/>
      <c r="C53" s="25"/>
      <c r="D53" s="49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0"/>
      <c r="AA53" s="25"/>
      <c r="AB53" s="25"/>
      <c r="AC53" s="49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0"/>
      <c r="AP53" s="25"/>
      <c r="AQ53" s="24"/>
    </row>
    <row r="54" spans="2:43" x14ac:dyDescent="0.3">
      <c r="B54" s="23"/>
      <c r="C54" s="25"/>
      <c r="D54" s="49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0"/>
      <c r="AA54" s="25"/>
      <c r="AB54" s="25"/>
      <c r="AC54" s="49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0"/>
      <c r="AP54" s="25"/>
      <c r="AQ54" s="24"/>
    </row>
    <row r="55" spans="2:43" x14ac:dyDescent="0.3">
      <c r="B55" s="23"/>
      <c r="C55" s="25"/>
      <c r="D55" s="49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0"/>
      <c r="AA55" s="25"/>
      <c r="AB55" s="25"/>
      <c r="AC55" s="49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0"/>
      <c r="AP55" s="25"/>
      <c r="AQ55" s="24"/>
    </row>
    <row r="56" spans="2:43" x14ac:dyDescent="0.3">
      <c r="B56" s="23"/>
      <c r="C56" s="25"/>
      <c r="D56" s="49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0"/>
      <c r="AA56" s="25"/>
      <c r="AB56" s="25"/>
      <c r="AC56" s="49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0"/>
      <c r="AP56" s="25"/>
      <c r="AQ56" s="24"/>
    </row>
    <row r="57" spans="2:43" x14ac:dyDescent="0.3">
      <c r="B57" s="23"/>
      <c r="C57" s="25"/>
      <c r="D57" s="49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0"/>
      <c r="AA57" s="25"/>
      <c r="AB57" s="25"/>
      <c r="AC57" s="49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0"/>
      <c r="AP57" s="25"/>
      <c r="AQ57" s="24"/>
    </row>
    <row r="58" spans="2:43" s="1" customFormat="1" ht="15" x14ac:dyDescent="0.3">
      <c r="B58" s="31"/>
      <c r="C58" s="32"/>
      <c r="D58" s="51" t="s">
        <v>42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43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42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43</v>
      </c>
      <c r="AN58" s="52"/>
      <c r="AO58" s="54"/>
      <c r="AP58" s="32"/>
      <c r="AQ58" s="33"/>
    </row>
    <row r="59" spans="2:43" x14ac:dyDescent="0.3">
      <c r="B59" s="23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4"/>
    </row>
    <row r="60" spans="2:43" s="1" customFormat="1" ht="15" x14ac:dyDescent="0.3">
      <c r="B60" s="31"/>
      <c r="C60" s="32"/>
      <c r="D60" s="46" t="s">
        <v>44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45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 x14ac:dyDescent="0.3">
      <c r="B61" s="23"/>
      <c r="C61" s="25"/>
      <c r="D61" s="49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0"/>
      <c r="AA61" s="25"/>
      <c r="AB61" s="25"/>
      <c r="AC61" s="49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0"/>
      <c r="AP61" s="25"/>
      <c r="AQ61" s="24"/>
    </row>
    <row r="62" spans="2:43" x14ac:dyDescent="0.3">
      <c r="B62" s="23"/>
      <c r="C62" s="25"/>
      <c r="D62" s="49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0"/>
      <c r="AA62" s="25"/>
      <c r="AB62" s="25"/>
      <c r="AC62" s="49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0"/>
      <c r="AP62" s="25"/>
      <c r="AQ62" s="24"/>
    </row>
    <row r="63" spans="2:43" x14ac:dyDescent="0.3">
      <c r="B63" s="23"/>
      <c r="C63" s="25"/>
      <c r="D63" s="49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0"/>
      <c r="AA63" s="25"/>
      <c r="AB63" s="25"/>
      <c r="AC63" s="49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0"/>
      <c r="AP63" s="25"/>
      <c r="AQ63" s="24"/>
    </row>
    <row r="64" spans="2:43" x14ac:dyDescent="0.3">
      <c r="B64" s="23"/>
      <c r="C64" s="25"/>
      <c r="D64" s="49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0"/>
      <c r="AA64" s="25"/>
      <c r="AB64" s="25"/>
      <c r="AC64" s="49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0"/>
      <c r="AP64" s="25"/>
      <c r="AQ64" s="24"/>
    </row>
    <row r="65" spans="2:43" x14ac:dyDescent="0.3">
      <c r="B65" s="23"/>
      <c r="C65" s="25"/>
      <c r="D65" s="49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0"/>
      <c r="AA65" s="25"/>
      <c r="AB65" s="25"/>
      <c r="AC65" s="49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0"/>
      <c r="AP65" s="25"/>
      <c r="AQ65" s="24"/>
    </row>
    <row r="66" spans="2:43" x14ac:dyDescent="0.3">
      <c r="B66" s="23"/>
      <c r="C66" s="25"/>
      <c r="D66" s="49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0"/>
      <c r="AA66" s="25"/>
      <c r="AB66" s="25"/>
      <c r="AC66" s="49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0"/>
      <c r="AP66" s="25"/>
      <c r="AQ66" s="24"/>
    </row>
    <row r="67" spans="2:43" x14ac:dyDescent="0.3">
      <c r="B67" s="23"/>
      <c r="C67" s="25"/>
      <c r="D67" s="49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0"/>
      <c r="AA67" s="25"/>
      <c r="AB67" s="25"/>
      <c r="AC67" s="49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0"/>
      <c r="AP67" s="25"/>
      <c r="AQ67" s="24"/>
    </row>
    <row r="68" spans="2:43" x14ac:dyDescent="0.3">
      <c r="B68" s="23"/>
      <c r="C68" s="25"/>
      <c r="D68" s="49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0"/>
      <c r="AA68" s="25"/>
      <c r="AB68" s="25"/>
      <c r="AC68" s="49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0"/>
      <c r="AP68" s="25"/>
      <c r="AQ68" s="24"/>
    </row>
    <row r="69" spans="2:43" s="1" customFormat="1" ht="15" x14ac:dyDescent="0.3">
      <c r="B69" s="31"/>
      <c r="C69" s="32"/>
      <c r="D69" s="51" t="s">
        <v>42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43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42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43</v>
      </c>
      <c r="AN69" s="52"/>
      <c r="AO69" s="54"/>
      <c r="AP69" s="32"/>
      <c r="AQ69" s="33"/>
    </row>
    <row r="70" spans="2:43" s="1" customFormat="1" ht="6.95" customHeight="1" x14ac:dyDescent="0.3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 x14ac:dyDescent="0.3">
      <c r="B76" s="31"/>
      <c r="C76" s="350" t="s">
        <v>46</v>
      </c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51"/>
      <c r="U76" s="351"/>
      <c r="V76" s="351"/>
      <c r="W76" s="351"/>
      <c r="X76" s="351"/>
      <c r="Y76" s="351"/>
      <c r="Z76" s="351"/>
      <c r="AA76" s="351"/>
      <c r="AB76" s="351"/>
      <c r="AC76" s="351"/>
      <c r="AD76" s="351"/>
      <c r="AE76" s="351"/>
      <c r="AF76" s="351"/>
      <c r="AG76" s="351"/>
      <c r="AH76" s="351"/>
      <c r="AI76" s="351"/>
      <c r="AJ76" s="351"/>
      <c r="AK76" s="351"/>
      <c r="AL76" s="351"/>
      <c r="AM76" s="351"/>
      <c r="AN76" s="351"/>
      <c r="AO76" s="351"/>
      <c r="AP76" s="351"/>
      <c r="AQ76" s="33"/>
    </row>
    <row r="77" spans="2:43" s="3" customFormat="1" ht="23.25" customHeight="1" x14ac:dyDescent="0.3">
      <c r="B77" s="61"/>
      <c r="C77" s="28" t="s">
        <v>13</v>
      </c>
      <c r="D77" s="62"/>
      <c r="E77" s="62"/>
      <c r="F77" s="62"/>
      <c r="G77" s="62"/>
      <c r="H77" s="62"/>
      <c r="I77" s="62"/>
      <c r="J77" s="62"/>
      <c r="K77" s="62"/>
      <c r="L77" s="354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  <c r="AG77" s="355"/>
      <c r="AH77" s="355"/>
      <c r="AI77" s="355"/>
      <c r="AJ77" s="355"/>
      <c r="AK77" s="355"/>
      <c r="AL77" s="355"/>
      <c r="AM77" s="355"/>
      <c r="AN77" s="355"/>
      <c r="AO77" s="355"/>
      <c r="AP77" s="355"/>
      <c r="AQ77" s="63"/>
    </row>
    <row r="78" spans="2:43" s="4" customFormat="1" ht="36.950000000000003" customHeight="1" x14ac:dyDescent="0.3">
      <c r="B78" s="64"/>
      <c r="C78" s="65" t="s">
        <v>14</v>
      </c>
      <c r="D78" s="66"/>
      <c r="E78" s="66"/>
      <c r="F78" s="66"/>
      <c r="G78" s="66"/>
      <c r="H78" s="66"/>
      <c r="I78" s="66"/>
      <c r="J78" s="66"/>
      <c r="K78" s="66"/>
      <c r="L78" s="352" t="str">
        <f>K6</f>
        <v xml:space="preserve">Výměna rozvodů vody, odpadů a oprava soc.zázemí v ZŠ Butovická III.etapa-2.stupeň. </v>
      </c>
      <c r="M78" s="353"/>
      <c r="N78" s="353"/>
      <c r="O78" s="353"/>
      <c r="P78" s="353"/>
      <c r="Q78" s="353"/>
      <c r="R78" s="353"/>
      <c r="S78" s="353"/>
      <c r="T78" s="353"/>
      <c r="U78" s="353"/>
      <c r="V78" s="353"/>
      <c r="W78" s="353"/>
      <c r="X78" s="353"/>
      <c r="Y78" s="353"/>
      <c r="Z78" s="353"/>
      <c r="AA78" s="353"/>
      <c r="AB78" s="353"/>
      <c r="AC78" s="353"/>
      <c r="AD78" s="353"/>
      <c r="AE78" s="353"/>
      <c r="AF78" s="353"/>
      <c r="AG78" s="353"/>
      <c r="AH78" s="353"/>
      <c r="AI78" s="353"/>
      <c r="AJ78" s="353"/>
      <c r="AK78" s="353"/>
      <c r="AL78" s="353"/>
      <c r="AM78" s="353"/>
      <c r="AN78" s="353"/>
      <c r="AO78" s="353"/>
      <c r="AP78" s="66"/>
      <c r="AQ78" s="67"/>
    </row>
    <row r="79" spans="2:43" s="1" customFormat="1" ht="6.95" customHeight="1" x14ac:dyDescent="0.3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 x14ac:dyDescent="0.3">
      <c r="B80" s="31"/>
      <c r="C80" s="28" t="s">
        <v>17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ZŠ Butovická Studénka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18</v>
      </c>
      <c r="AJ80" s="32"/>
      <c r="AK80" s="32"/>
      <c r="AL80" s="32"/>
      <c r="AM80" s="69"/>
      <c r="AN80" s="32"/>
      <c r="AO80" s="32"/>
      <c r="AP80" s="32"/>
      <c r="AQ80" s="33"/>
    </row>
    <row r="81" spans="1:76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 x14ac:dyDescent="0.3">
      <c r="B82" s="31"/>
      <c r="C82" s="28" t="s">
        <v>19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/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23</v>
      </c>
      <c r="AJ82" s="32"/>
      <c r="AK82" s="32"/>
      <c r="AL82" s="32"/>
      <c r="AM82" s="335" t="str">
        <f>IF(H17="","",H17)</f>
        <v/>
      </c>
      <c r="AN82" s="335"/>
      <c r="AO82" s="335"/>
      <c r="AP82" s="335"/>
      <c r="AQ82" s="33"/>
      <c r="AS82" s="331" t="s">
        <v>47</v>
      </c>
      <c r="AT82" s="332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 x14ac:dyDescent="0.3">
      <c r="B83" s="31"/>
      <c r="C83" s="28" t="s">
        <v>22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/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25</v>
      </c>
      <c r="AJ83" s="32"/>
      <c r="AK83" s="32"/>
      <c r="AL83" s="32"/>
      <c r="AM83" s="335" t="str">
        <f>IF(E20="","",E20)</f>
        <v/>
      </c>
      <c r="AN83" s="335"/>
      <c r="AO83" s="335"/>
      <c r="AP83" s="335"/>
      <c r="AQ83" s="33"/>
      <c r="AS83" s="333"/>
      <c r="AT83" s="334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 x14ac:dyDescent="0.3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333"/>
      <c r="AT84" s="334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 x14ac:dyDescent="0.3">
      <c r="B85" s="31"/>
      <c r="C85" s="342" t="s">
        <v>48</v>
      </c>
      <c r="D85" s="343"/>
      <c r="E85" s="343"/>
      <c r="F85" s="343"/>
      <c r="G85" s="343"/>
      <c r="H85" s="71"/>
      <c r="I85" s="344" t="s">
        <v>49</v>
      </c>
      <c r="J85" s="343"/>
      <c r="K85" s="343"/>
      <c r="L85" s="343"/>
      <c r="M85" s="343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4" t="s">
        <v>50</v>
      </c>
      <c r="AH85" s="343"/>
      <c r="AI85" s="343"/>
      <c r="AJ85" s="343"/>
      <c r="AK85" s="343"/>
      <c r="AL85" s="343"/>
      <c r="AM85" s="343"/>
      <c r="AN85" s="344" t="s">
        <v>51</v>
      </c>
      <c r="AO85" s="343"/>
      <c r="AP85" s="345"/>
      <c r="AQ85" s="33"/>
      <c r="AS85" s="72" t="s">
        <v>52</v>
      </c>
      <c r="AT85" s="73" t="s">
        <v>53</v>
      </c>
      <c r="AU85" s="73" t="s">
        <v>54</v>
      </c>
      <c r="AV85" s="73" t="s">
        <v>55</v>
      </c>
      <c r="AW85" s="73" t="s">
        <v>56</v>
      </c>
      <c r="AX85" s="73" t="s">
        <v>57</v>
      </c>
      <c r="AY85" s="73" t="s">
        <v>58</v>
      </c>
      <c r="AZ85" s="73" t="s">
        <v>59</v>
      </c>
      <c r="BA85" s="73" t="s">
        <v>60</v>
      </c>
      <c r="BB85" s="73" t="s">
        <v>61</v>
      </c>
      <c r="BC85" s="73" t="s">
        <v>62</v>
      </c>
      <c r="BD85" s="74" t="s">
        <v>63</v>
      </c>
    </row>
    <row r="86" spans="1:76" s="1" customFormat="1" ht="10.9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 x14ac:dyDescent="0.3">
      <c r="B87" s="64"/>
      <c r="C87" s="76" t="s">
        <v>64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327">
        <f>ROUND(SUM(AG88:AG91),2)</f>
        <v>0</v>
      </c>
      <c r="AH87" s="327"/>
      <c r="AI87" s="327"/>
      <c r="AJ87" s="327"/>
      <c r="AK87" s="327"/>
      <c r="AL87" s="327"/>
      <c r="AM87" s="327"/>
      <c r="AN87" s="328">
        <f>SUM(AN88:AN91)</f>
        <v>0</v>
      </c>
      <c r="AO87" s="328"/>
      <c r="AP87" s="328"/>
      <c r="AQ87" s="67"/>
      <c r="AS87" s="78" t="e">
        <f>ROUND(SUM(AS88:AS91),2)</f>
        <v>#REF!</v>
      </c>
      <c r="AT87" s="79" t="e">
        <f>ROUND(SUM(AV87:AW87),2)</f>
        <v>#REF!</v>
      </c>
      <c r="AU87" s="80" t="e">
        <f>ROUND(SUM(AU88:AU91),5)</f>
        <v>#REF!</v>
      </c>
      <c r="AV87" s="79" t="e">
        <f>ROUND(AZ87*L31,2)</f>
        <v>#REF!</v>
      </c>
      <c r="AW87" s="79" t="e">
        <f>ROUND(BA87*L32,2)</f>
        <v>#REF!</v>
      </c>
      <c r="AX87" s="79" t="e">
        <f>ROUND(BB87*L31,2)</f>
        <v>#REF!</v>
      </c>
      <c r="AY87" s="79" t="e">
        <f>ROUND(BC87*L32,2)</f>
        <v>#REF!</v>
      </c>
      <c r="AZ87" s="79" t="e">
        <f>ROUND(SUM(AZ88:AZ91),2)</f>
        <v>#REF!</v>
      </c>
      <c r="BA87" s="79" t="e">
        <f>ROUND(SUM(BA88:BA91),2)</f>
        <v>#REF!</v>
      </c>
      <c r="BB87" s="79" t="e">
        <f>ROUND(SUM(BB88:BB91),2)</f>
        <v>#REF!</v>
      </c>
      <c r="BC87" s="79" t="e">
        <f>ROUND(SUM(BC88:BC91),2)</f>
        <v>#REF!</v>
      </c>
      <c r="BD87" s="81" t="e">
        <f>ROUND(SUM(BD88:BD91),2)</f>
        <v>#REF!</v>
      </c>
      <c r="BS87" s="82" t="s">
        <v>65</v>
      </c>
      <c r="BT87" s="82" t="s">
        <v>66</v>
      </c>
      <c r="BU87" s="83" t="s">
        <v>67</v>
      </c>
      <c r="BV87" s="82" t="s">
        <v>68</v>
      </c>
      <c r="BW87" s="82" t="s">
        <v>69</v>
      </c>
      <c r="BX87" s="82" t="s">
        <v>70</v>
      </c>
    </row>
    <row r="88" spans="1:76" s="5" customFormat="1" ht="16.5" customHeight="1" x14ac:dyDescent="0.3">
      <c r="A88" s="84" t="s">
        <v>71</v>
      </c>
      <c r="B88" s="85"/>
      <c r="C88" s="86"/>
      <c r="D88" s="341"/>
      <c r="E88" s="341"/>
      <c r="F88" s="341"/>
      <c r="G88" s="341"/>
      <c r="H88" s="341"/>
      <c r="I88" s="87"/>
      <c r="J88" s="341"/>
      <c r="K88" s="341"/>
      <c r="L88" s="341"/>
      <c r="M88" s="341"/>
      <c r="N88" s="341"/>
      <c r="O88" s="341"/>
      <c r="P88" s="341"/>
      <c r="Q88" s="341"/>
      <c r="R88" s="341"/>
      <c r="S88" s="341"/>
      <c r="T88" s="341"/>
      <c r="U88" s="341"/>
      <c r="V88" s="341"/>
      <c r="W88" s="341"/>
      <c r="X88" s="341"/>
      <c r="Y88" s="341"/>
      <c r="Z88" s="341"/>
      <c r="AA88" s="341"/>
      <c r="AB88" s="341"/>
      <c r="AC88" s="341"/>
      <c r="AD88" s="341"/>
      <c r="AE88" s="341"/>
      <c r="AF88" s="341"/>
      <c r="AG88" s="329"/>
      <c r="AH88" s="330"/>
      <c r="AI88" s="330"/>
      <c r="AJ88" s="330"/>
      <c r="AK88" s="330"/>
      <c r="AL88" s="330"/>
      <c r="AM88" s="330"/>
      <c r="AN88" s="329"/>
      <c r="AO88" s="330"/>
      <c r="AP88" s="330"/>
      <c r="AQ88" s="88"/>
      <c r="AS88" s="89" t="e">
        <f>#REF!</f>
        <v>#REF!</v>
      </c>
      <c r="AT88" s="90" t="e">
        <f>ROUND(SUM(AV88:AW88),2)</f>
        <v>#REF!</v>
      </c>
      <c r="AU88" s="91" t="e">
        <f>#REF!</f>
        <v>#REF!</v>
      </c>
      <c r="AV88" s="90" t="e">
        <f>#REF!</f>
        <v>#REF!</v>
      </c>
      <c r="AW88" s="90" t="e">
        <f>#REF!</f>
        <v>#REF!</v>
      </c>
      <c r="AX88" s="90" t="e">
        <f>#REF!</f>
        <v>#REF!</v>
      </c>
      <c r="AY88" s="90" t="e">
        <f>#REF!</f>
        <v>#REF!</v>
      </c>
      <c r="AZ88" s="90" t="e">
        <f>#REF!</f>
        <v>#REF!</v>
      </c>
      <c r="BA88" s="90" t="e">
        <f>#REF!</f>
        <v>#REF!</v>
      </c>
      <c r="BB88" s="90" t="e">
        <f>#REF!</f>
        <v>#REF!</v>
      </c>
      <c r="BC88" s="90" t="e">
        <f>#REF!</f>
        <v>#REF!</v>
      </c>
      <c r="BD88" s="92" t="e">
        <f>#REF!</f>
        <v>#REF!</v>
      </c>
      <c r="BT88" s="93" t="s">
        <v>72</v>
      </c>
      <c r="BV88" s="93" t="s">
        <v>68</v>
      </c>
      <c r="BW88" s="93" t="s">
        <v>73</v>
      </c>
      <c r="BX88" s="93" t="s">
        <v>69</v>
      </c>
    </row>
    <row r="89" spans="1:76" s="5" customFormat="1" ht="16.5" customHeight="1" x14ac:dyDescent="0.3">
      <c r="A89" s="84" t="s">
        <v>71</v>
      </c>
      <c r="B89" s="85"/>
      <c r="C89" s="86"/>
      <c r="D89" s="341"/>
      <c r="E89" s="341"/>
      <c r="F89" s="341"/>
      <c r="G89" s="341"/>
      <c r="H89" s="341"/>
      <c r="I89" s="87"/>
      <c r="J89" s="341" t="s">
        <v>143</v>
      </c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1"/>
      <c r="X89" s="341"/>
      <c r="Y89" s="341"/>
      <c r="Z89" s="341"/>
      <c r="AA89" s="341"/>
      <c r="AB89" s="341"/>
      <c r="AC89" s="341"/>
      <c r="AD89" s="341"/>
      <c r="AE89" s="341"/>
      <c r="AF89" s="341"/>
      <c r="AG89" s="329">
        <f>Kanalizace!M30</f>
        <v>0</v>
      </c>
      <c r="AH89" s="330"/>
      <c r="AI89" s="330"/>
      <c r="AJ89" s="330"/>
      <c r="AK89" s="330"/>
      <c r="AL89" s="330"/>
      <c r="AM89" s="330"/>
      <c r="AN89" s="329">
        <f>SUM(AG89,AT89)</f>
        <v>0</v>
      </c>
      <c r="AO89" s="330"/>
      <c r="AP89" s="330"/>
      <c r="AQ89" s="88"/>
      <c r="AS89" s="89">
        <f>Kanalizace!M28</f>
        <v>0</v>
      </c>
      <c r="AT89" s="90">
        <f>ROUND(SUM(AV89:AW89),2)</f>
        <v>0</v>
      </c>
      <c r="AU89" s="91" t="e">
        <f>Kanalizace!W120</f>
        <v>#REF!</v>
      </c>
      <c r="AV89" s="90">
        <f>Kanalizace!M32</f>
        <v>0</v>
      </c>
      <c r="AW89" s="90">
        <f>Kanalizace!M33</f>
        <v>0</v>
      </c>
      <c r="AX89" s="90">
        <f>Kanalizace!M34</f>
        <v>0</v>
      </c>
      <c r="AY89" s="90">
        <f>Kanalizace!M35</f>
        <v>0</v>
      </c>
      <c r="AZ89" s="90">
        <f>Kanalizace!H32</f>
        <v>0</v>
      </c>
      <c r="BA89" s="90">
        <f>Kanalizace!H33</f>
        <v>0</v>
      </c>
      <c r="BB89" s="90">
        <f>Kanalizace!H34</f>
        <v>0</v>
      </c>
      <c r="BC89" s="90">
        <f>Kanalizace!H35</f>
        <v>0</v>
      </c>
      <c r="BD89" s="92">
        <f>Kanalizace!H36</f>
        <v>0</v>
      </c>
      <c r="BT89" s="93" t="s">
        <v>72</v>
      </c>
      <c r="BV89" s="93" t="s">
        <v>68</v>
      </c>
      <c r="BW89" s="93" t="s">
        <v>74</v>
      </c>
      <c r="BX89" s="93" t="s">
        <v>69</v>
      </c>
    </row>
    <row r="90" spans="1:76" s="5" customFormat="1" ht="16.5" customHeight="1" x14ac:dyDescent="0.3">
      <c r="A90" s="84" t="s">
        <v>71</v>
      </c>
      <c r="B90" s="85"/>
      <c r="C90" s="86"/>
      <c r="D90" s="341"/>
      <c r="E90" s="341"/>
      <c r="F90" s="341"/>
      <c r="G90" s="341"/>
      <c r="H90" s="341"/>
      <c r="I90" s="87"/>
      <c r="J90" s="341" t="s">
        <v>144</v>
      </c>
      <c r="K90" s="341"/>
      <c r="L90" s="341"/>
      <c r="M90" s="341"/>
      <c r="N90" s="341"/>
      <c r="O90" s="341"/>
      <c r="P90" s="341"/>
      <c r="Q90" s="341"/>
      <c r="R90" s="341"/>
      <c r="S90" s="341"/>
      <c r="T90" s="341"/>
      <c r="U90" s="341"/>
      <c r="V90" s="341"/>
      <c r="W90" s="341"/>
      <c r="X90" s="341"/>
      <c r="Y90" s="341"/>
      <c r="Z90" s="341"/>
      <c r="AA90" s="341"/>
      <c r="AB90" s="341"/>
      <c r="AC90" s="341"/>
      <c r="AD90" s="341"/>
      <c r="AE90" s="341"/>
      <c r="AF90" s="341"/>
      <c r="AG90" s="329">
        <f>Vodovod!M30</f>
        <v>0</v>
      </c>
      <c r="AH90" s="330"/>
      <c r="AI90" s="330"/>
      <c r="AJ90" s="330"/>
      <c r="AK90" s="330"/>
      <c r="AL90" s="330"/>
      <c r="AM90" s="330"/>
      <c r="AN90" s="329">
        <f>SUM(AG90,AT90)</f>
        <v>0</v>
      </c>
      <c r="AO90" s="330"/>
      <c r="AP90" s="330"/>
      <c r="AQ90" s="88"/>
      <c r="AS90" s="89">
        <f>Vodovod!M28</f>
        <v>0</v>
      </c>
      <c r="AT90" s="90">
        <f>ROUND(SUM(AV90:AW90),2)</f>
        <v>0</v>
      </c>
      <c r="AU90" s="91" t="e">
        <f>Vodovod!W116</f>
        <v>#REF!</v>
      </c>
      <c r="AV90" s="90">
        <f>Vodovod!M32</f>
        <v>0</v>
      </c>
      <c r="AW90" s="90">
        <f>Vodovod!M33</f>
        <v>0</v>
      </c>
      <c r="AX90" s="90">
        <f>Vodovod!M34</f>
        <v>0</v>
      </c>
      <c r="AY90" s="90">
        <f>Vodovod!M35</f>
        <v>0</v>
      </c>
      <c r="AZ90" s="90">
        <f>Vodovod!H32</f>
        <v>0</v>
      </c>
      <c r="BA90" s="90">
        <f>Vodovod!H33</f>
        <v>0</v>
      </c>
      <c r="BB90" s="90">
        <f>Vodovod!H34</f>
        <v>0</v>
      </c>
      <c r="BC90" s="90">
        <f>Vodovod!H35</f>
        <v>0</v>
      </c>
      <c r="BD90" s="92">
        <f>Vodovod!H36</f>
        <v>0</v>
      </c>
      <c r="BT90" s="93" t="s">
        <v>72</v>
      </c>
      <c r="BV90" s="93" t="s">
        <v>68</v>
      </c>
      <c r="BW90" s="93" t="s">
        <v>75</v>
      </c>
      <c r="BX90" s="93" t="s">
        <v>69</v>
      </c>
    </row>
    <row r="91" spans="1:76" s="5" customFormat="1" ht="16.5" customHeight="1" x14ac:dyDescent="0.3">
      <c r="A91" s="84" t="s">
        <v>71</v>
      </c>
      <c r="B91" s="85"/>
      <c r="C91" s="86"/>
      <c r="D91" s="341"/>
      <c r="E91" s="341"/>
      <c r="F91" s="341"/>
      <c r="G91" s="341"/>
      <c r="H91" s="341"/>
      <c r="I91" s="87"/>
      <c r="J91" s="341" t="s">
        <v>142</v>
      </c>
      <c r="K91" s="341"/>
      <c r="L91" s="341"/>
      <c r="M91" s="341"/>
      <c r="N91" s="341"/>
      <c r="O91" s="341"/>
      <c r="P91" s="341"/>
      <c r="Q91" s="341"/>
      <c r="R91" s="341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29">
        <f>'Stavební úpravy'!M30</f>
        <v>0</v>
      </c>
      <c r="AH91" s="330"/>
      <c r="AI91" s="330"/>
      <c r="AJ91" s="330"/>
      <c r="AK91" s="330"/>
      <c r="AL91" s="330"/>
      <c r="AM91" s="330"/>
      <c r="AN91" s="329">
        <f>SUM(AG91,AT91)</f>
        <v>0</v>
      </c>
      <c r="AO91" s="330"/>
      <c r="AP91" s="330"/>
      <c r="AQ91" s="88"/>
      <c r="AS91" s="94">
        <f>'Stavební úpravy'!M28</f>
        <v>0</v>
      </c>
      <c r="AT91" s="95">
        <f>ROUND(SUM(AV91:AW91),2)</f>
        <v>0</v>
      </c>
      <c r="AU91" s="96" t="e">
        <f>'Stavební úpravy'!W121</f>
        <v>#REF!</v>
      </c>
      <c r="AV91" s="95">
        <f>'Stavební úpravy'!M32</f>
        <v>0</v>
      </c>
      <c r="AW91" s="95">
        <f>'Stavební úpravy'!M33</f>
        <v>0</v>
      </c>
      <c r="AX91" s="95">
        <f>'Stavební úpravy'!M34</f>
        <v>0</v>
      </c>
      <c r="AY91" s="95">
        <f>'Stavební úpravy'!M35</f>
        <v>0</v>
      </c>
      <c r="AZ91" s="95">
        <f>'Stavební úpravy'!H32</f>
        <v>0</v>
      </c>
      <c r="BA91" s="95">
        <f>'Stavební úpravy'!H33</f>
        <v>0</v>
      </c>
      <c r="BB91" s="95">
        <f>'Stavební úpravy'!H34</f>
        <v>0</v>
      </c>
      <c r="BC91" s="95">
        <f>'Stavební úpravy'!H35</f>
        <v>0</v>
      </c>
      <c r="BD91" s="97">
        <f>'Stavební úpravy'!H36</f>
        <v>0</v>
      </c>
      <c r="BT91" s="93" t="s">
        <v>72</v>
      </c>
      <c r="BV91" s="93" t="s">
        <v>68</v>
      </c>
      <c r="BW91" s="93" t="s">
        <v>76</v>
      </c>
      <c r="BX91" s="93" t="s">
        <v>69</v>
      </c>
    </row>
    <row r="92" spans="1:76" x14ac:dyDescent="0.3">
      <c r="B92" s="23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4"/>
    </row>
    <row r="93" spans="1:76" s="1" customFormat="1" ht="30" customHeight="1" x14ac:dyDescent="0.3">
      <c r="B93" s="31"/>
      <c r="C93" s="76" t="s">
        <v>77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8">
        <v>0</v>
      </c>
      <c r="AH93" s="328"/>
      <c r="AI93" s="328"/>
      <c r="AJ93" s="328"/>
      <c r="AK93" s="328"/>
      <c r="AL93" s="328"/>
      <c r="AM93" s="328"/>
      <c r="AN93" s="328">
        <v>0</v>
      </c>
      <c r="AO93" s="328"/>
      <c r="AP93" s="328"/>
      <c r="AQ93" s="33"/>
      <c r="AS93" s="72" t="s">
        <v>78</v>
      </c>
      <c r="AT93" s="73" t="s">
        <v>79</v>
      </c>
      <c r="AU93" s="73" t="s">
        <v>30</v>
      </c>
      <c r="AV93" s="74" t="s">
        <v>53</v>
      </c>
    </row>
    <row r="94" spans="1:76" s="1" customFormat="1" ht="10.9" customHeight="1" x14ac:dyDescent="0.3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3"/>
      <c r="AS94" s="98"/>
      <c r="AT94" s="52"/>
      <c r="AU94" s="52"/>
      <c r="AV94" s="54"/>
    </row>
    <row r="95" spans="1:76" s="1" customFormat="1" ht="30" customHeight="1" x14ac:dyDescent="0.3">
      <c r="B95" s="31"/>
      <c r="C95" s="99" t="s">
        <v>80</v>
      </c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340">
        <f>ROUND(AG87+AG93,2)</f>
        <v>0</v>
      </c>
      <c r="AH95" s="340"/>
      <c r="AI95" s="340"/>
      <c r="AJ95" s="340"/>
      <c r="AK95" s="340"/>
      <c r="AL95" s="340"/>
      <c r="AM95" s="340"/>
      <c r="AN95" s="340">
        <f>AN87+AN93</f>
        <v>0</v>
      </c>
      <c r="AO95" s="340"/>
      <c r="AP95" s="340"/>
      <c r="AQ95" s="33"/>
    </row>
    <row r="96" spans="1:76" s="1" customFormat="1" ht="6.95" customHeight="1" x14ac:dyDescent="0.3"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7"/>
    </row>
  </sheetData>
  <mergeCells count="57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77:AP77"/>
    <mergeCell ref="D88:H88"/>
    <mergeCell ref="J88:AF88"/>
    <mergeCell ref="AN89:AP89"/>
    <mergeCell ref="AG89:AM89"/>
    <mergeCell ref="D89:H89"/>
    <mergeCell ref="J89:AF89"/>
    <mergeCell ref="AG95:AM95"/>
    <mergeCell ref="AN95:AP95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S82:AT84"/>
    <mergeCell ref="AM83:AP83"/>
    <mergeCell ref="AK26:AO26"/>
    <mergeCell ref="AK27:AO27"/>
    <mergeCell ref="AK29:AO29"/>
    <mergeCell ref="AG87:AM87"/>
    <mergeCell ref="AN87:AP87"/>
    <mergeCell ref="AG93:AM93"/>
    <mergeCell ref="AN93:AP93"/>
    <mergeCell ref="AN88:AP88"/>
    <mergeCell ref="AG88:AM88"/>
  </mergeCells>
  <hyperlinks>
    <hyperlink ref="K1:S1" location="C2" display="1) Souhrnný list stavby"/>
    <hyperlink ref="W1:AF1" location="C87" display="2) Rekapitulace objektů"/>
    <hyperlink ref="A88" location="'SO 01 - Technologie výměn...'!C2" display="/"/>
    <hyperlink ref="A89" location="'SO 02 - Venkovní předizol...'!C2" display="/"/>
    <hyperlink ref="A90" location="'SO 03 - Ústřední vytápění'!C2" display="/"/>
    <hyperlink ref="A91" location="'SO 04 - Stavební úpravy VS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51"/>
  <sheetViews>
    <sheetView showGridLines="0" zoomScaleNormal="100" workbookViewId="0">
      <pane ySplit="1" topLeftCell="A102" activePane="bottomLeft" state="frozen"/>
      <selection pane="bottomLeft" activeCell="L222" sqref="L222:M22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1"/>
      <c r="B1" s="12"/>
      <c r="C1" s="12"/>
      <c r="D1" s="13" t="s">
        <v>1</v>
      </c>
      <c r="E1" s="12"/>
      <c r="F1" s="14" t="s">
        <v>81</v>
      </c>
      <c r="G1" s="14"/>
      <c r="H1" s="385" t="s">
        <v>82</v>
      </c>
      <c r="I1" s="385"/>
      <c r="J1" s="385"/>
      <c r="K1" s="385"/>
      <c r="L1" s="14" t="s">
        <v>83</v>
      </c>
      <c r="M1" s="12"/>
      <c r="N1" s="12"/>
      <c r="O1" s="13" t="s">
        <v>84</v>
      </c>
      <c r="P1" s="12"/>
      <c r="Q1" s="12"/>
      <c r="R1" s="12"/>
      <c r="S1" s="14" t="s">
        <v>85</v>
      </c>
      <c r="T1" s="14"/>
      <c r="U1" s="101"/>
      <c r="V1" s="10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359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S2" s="247"/>
      <c r="T2" s="245" t="s">
        <v>11</v>
      </c>
      <c r="U2" s="247"/>
      <c r="V2" s="247"/>
      <c r="W2" s="247"/>
      <c r="X2" s="247"/>
      <c r="Y2" s="247"/>
      <c r="Z2" s="247"/>
      <c r="AA2" s="247"/>
      <c r="AB2" s="247"/>
      <c r="AC2" s="247"/>
      <c r="AT2" s="19" t="s">
        <v>74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T3" s="19" t="s">
        <v>86</v>
      </c>
    </row>
    <row r="4" spans="1:66" ht="36.950000000000003" customHeight="1" x14ac:dyDescent="0.3">
      <c r="B4" s="23"/>
      <c r="C4" s="350" t="s">
        <v>87</v>
      </c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24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T4" s="19" t="s">
        <v>6</v>
      </c>
    </row>
    <row r="5" spans="1:66" ht="13.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34.5" customHeight="1" x14ac:dyDescent="0.3">
      <c r="B6" s="23"/>
      <c r="C6" s="25"/>
      <c r="D6" s="28" t="s">
        <v>14</v>
      </c>
      <c r="E6" s="25"/>
      <c r="F6" s="379" t="s">
        <v>544</v>
      </c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268"/>
      <c r="R6" s="24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</row>
    <row r="7" spans="1:66" s="1" customFormat="1" ht="32.85" customHeight="1" x14ac:dyDescent="0.3">
      <c r="B7" s="31"/>
      <c r="C7" s="32"/>
      <c r="D7" s="27" t="s">
        <v>88</v>
      </c>
      <c r="E7" s="32"/>
      <c r="F7" s="401" t="s">
        <v>403</v>
      </c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299"/>
      <c r="R7" s="33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</row>
    <row r="8" spans="1:66" s="1" customFormat="1" ht="14.45" customHeight="1" x14ac:dyDescent="0.3">
      <c r="B8" s="31"/>
      <c r="C8" s="32"/>
      <c r="D8" s="28" t="s">
        <v>15</v>
      </c>
      <c r="E8" s="32"/>
      <c r="F8" s="269"/>
      <c r="G8" s="32"/>
      <c r="H8" s="32"/>
      <c r="I8" s="32"/>
      <c r="J8" s="32"/>
      <c r="K8" s="32"/>
      <c r="L8" s="32"/>
      <c r="M8" s="28" t="s">
        <v>16</v>
      </c>
      <c r="N8" s="32"/>
      <c r="O8" s="26" t="s">
        <v>5</v>
      </c>
      <c r="P8" s="32"/>
      <c r="Q8" s="32"/>
      <c r="R8" s="33"/>
    </row>
    <row r="9" spans="1:66" s="1" customFormat="1" ht="14.45" customHeight="1" x14ac:dyDescent="0.3">
      <c r="B9" s="31"/>
      <c r="C9" s="32"/>
      <c r="D9" s="28" t="s">
        <v>17</v>
      </c>
      <c r="E9" s="32"/>
      <c r="F9" s="300" t="s">
        <v>542</v>
      </c>
      <c r="G9" s="259"/>
      <c r="H9" s="259"/>
      <c r="I9" s="259"/>
      <c r="J9" s="259"/>
      <c r="K9" s="259"/>
      <c r="L9" s="259"/>
      <c r="M9" s="28" t="s">
        <v>18</v>
      </c>
      <c r="N9" s="259"/>
      <c r="O9" s="381">
        <v>45703</v>
      </c>
      <c r="P9" s="381"/>
      <c r="Q9" s="259"/>
      <c r="R9" s="33"/>
    </row>
    <row r="10" spans="1:66" s="1" customFormat="1" ht="10.9" customHeight="1" x14ac:dyDescent="0.3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 x14ac:dyDescent="0.3">
      <c r="B11" s="31"/>
      <c r="C11" s="32"/>
      <c r="D11" s="28" t="s">
        <v>19</v>
      </c>
      <c r="E11" s="32"/>
      <c r="F11" s="298" t="s">
        <v>543</v>
      </c>
      <c r="G11" s="32"/>
      <c r="H11" s="32"/>
      <c r="I11" s="32"/>
      <c r="J11" s="32"/>
      <c r="K11" s="32"/>
      <c r="L11" s="32"/>
      <c r="M11" s="28" t="s">
        <v>20</v>
      </c>
      <c r="N11" s="32"/>
      <c r="O11" s="382" t="s">
        <v>5</v>
      </c>
      <c r="P11" s="382"/>
      <c r="Q11" s="32"/>
      <c r="R11" s="33"/>
    </row>
    <row r="12" spans="1:66" s="1" customFormat="1" ht="18" customHeight="1" x14ac:dyDescent="0.3">
      <c r="B12" s="31"/>
      <c r="C12" s="32"/>
      <c r="D12" s="32"/>
      <c r="E12" s="161"/>
      <c r="F12" s="32"/>
      <c r="G12" s="32"/>
      <c r="H12" s="32"/>
      <c r="I12" s="32"/>
      <c r="J12" s="32"/>
      <c r="K12" s="32"/>
      <c r="L12" s="32"/>
      <c r="M12" s="28" t="s">
        <v>21</v>
      </c>
      <c r="N12" s="32"/>
      <c r="O12" s="382" t="s">
        <v>5</v>
      </c>
      <c r="P12" s="382"/>
      <c r="Q12" s="32"/>
      <c r="R12" s="33"/>
    </row>
    <row r="13" spans="1:66" s="1" customFormat="1" ht="6.95" customHeight="1" x14ac:dyDescent="0.3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 x14ac:dyDescent="0.3">
      <c r="B14" s="31"/>
      <c r="C14" s="32"/>
      <c r="D14" s="28" t="s">
        <v>22</v>
      </c>
      <c r="E14" s="32"/>
      <c r="F14" s="260"/>
      <c r="G14" s="32"/>
      <c r="H14" s="32"/>
      <c r="I14" s="32"/>
      <c r="J14" s="32"/>
      <c r="K14" s="32"/>
      <c r="L14" s="32"/>
      <c r="M14" s="28" t="s">
        <v>20</v>
      </c>
      <c r="N14" s="32"/>
      <c r="O14" s="382" t="s">
        <v>5</v>
      </c>
      <c r="P14" s="382"/>
      <c r="Q14" s="32"/>
      <c r="R14" s="33"/>
    </row>
    <row r="15" spans="1:66" s="1" customFormat="1" ht="18" customHeight="1" x14ac:dyDescent="0.3">
      <c r="B15" s="31"/>
      <c r="C15" s="32"/>
      <c r="D15" s="32"/>
      <c r="E15" s="26"/>
      <c r="F15" s="32"/>
      <c r="G15" s="32"/>
      <c r="H15" s="32"/>
      <c r="I15" s="32"/>
      <c r="J15" s="32"/>
      <c r="K15" s="32"/>
      <c r="L15" s="32"/>
      <c r="M15" s="28" t="s">
        <v>21</v>
      </c>
      <c r="N15" s="32"/>
      <c r="O15" s="382" t="s">
        <v>5</v>
      </c>
      <c r="P15" s="382"/>
      <c r="Q15" s="32"/>
      <c r="R15" s="33"/>
    </row>
    <row r="16" spans="1:66" s="1" customFormat="1" ht="6.95" customHeight="1" x14ac:dyDescent="0.3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 x14ac:dyDescent="0.3">
      <c r="B17" s="31"/>
      <c r="C17" s="32"/>
      <c r="D17" s="28" t="s">
        <v>23</v>
      </c>
      <c r="E17" s="32"/>
      <c r="F17" s="260" t="s">
        <v>334</v>
      </c>
      <c r="G17" s="32"/>
      <c r="H17" s="32"/>
      <c r="I17" s="32"/>
      <c r="J17" s="32"/>
      <c r="K17" s="32"/>
      <c r="L17" s="32"/>
      <c r="M17" s="28" t="s">
        <v>20</v>
      </c>
      <c r="N17" s="32"/>
      <c r="O17" s="382" t="s">
        <v>5</v>
      </c>
      <c r="P17" s="382"/>
      <c r="Q17" s="32"/>
      <c r="R17" s="33"/>
    </row>
    <row r="18" spans="2:18" s="1" customFormat="1" ht="18" customHeight="1" x14ac:dyDescent="0.3">
      <c r="B18" s="31"/>
      <c r="C18" s="32"/>
      <c r="D18" s="32"/>
      <c r="E18" s="26"/>
      <c r="F18" s="32"/>
      <c r="G18" s="32"/>
      <c r="H18" s="32"/>
      <c r="I18" s="32"/>
      <c r="J18" s="32"/>
      <c r="K18" s="32"/>
      <c r="L18" s="32"/>
      <c r="M18" s="28" t="s">
        <v>21</v>
      </c>
      <c r="N18" s="32"/>
      <c r="O18" s="382" t="s">
        <v>5</v>
      </c>
      <c r="P18" s="382"/>
      <c r="Q18" s="32"/>
      <c r="R18" s="33"/>
    </row>
    <row r="19" spans="2:18" s="1" customFormat="1" ht="6.95" customHeight="1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 x14ac:dyDescent="0.3">
      <c r="B20" s="31"/>
      <c r="C20" s="32"/>
      <c r="D20" s="28" t="s">
        <v>25</v>
      </c>
      <c r="E20" s="32"/>
      <c r="F20" s="32"/>
      <c r="G20" s="32"/>
      <c r="H20" s="32"/>
      <c r="I20" s="32"/>
      <c r="J20" s="32"/>
      <c r="K20" s="32"/>
      <c r="L20" s="32"/>
      <c r="M20" s="28" t="s">
        <v>20</v>
      </c>
      <c r="N20" s="32"/>
      <c r="O20" s="382" t="s">
        <v>5</v>
      </c>
      <c r="P20" s="382"/>
      <c r="Q20" s="32"/>
      <c r="R20" s="33"/>
    </row>
    <row r="21" spans="2:18" s="1" customFormat="1" ht="18" customHeight="1" x14ac:dyDescent="0.3">
      <c r="B21" s="31"/>
      <c r="C21" s="32"/>
      <c r="D21" s="32"/>
      <c r="E21" s="26"/>
      <c r="F21" s="32"/>
      <c r="G21" s="32"/>
      <c r="H21" s="32"/>
      <c r="I21" s="32"/>
      <c r="J21" s="32"/>
      <c r="K21" s="32"/>
      <c r="L21" s="32"/>
      <c r="M21" s="28" t="s">
        <v>21</v>
      </c>
      <c r="N21" s="32"/>
      <c r="O21" s="382" t="s">
        <v>5</v>
      </c>
      <c r="P21" s="382"/>
      <c r="Q21" s="32"/>
      <c r="R21" s="33"/>
    </row>
    <row r="22" spans="2:18" s="1" customFormat="1" ht="6.95" customHeight="1" x14ac:dyDescent="0.3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 x14ac:dyDescent="0.3">
      <c r="B23" s="31"/>
      <c r="C23" s="32"/>
      <c r="D23" s="28" t="s">
        <v>26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 x14ac:dyDescent="0.3">
      <c r="B24" s="31"/>
      <c r="C24" s="32"/>
      <c r="D24" s="32"/>
      <c r="E24" s="362" t="s">
        <v>5</v>
      </c>
      <c r="F24" s="362"/>
      <c r="G24" s="362"/>
      <c r="H24" s="362"/>
      <c r="I24" s="362"/>
      <c r="J24" s="362"/>
      <c r="K24" s="362"/>
      <c r="L24" s="362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 x14ac:dyDescent="0.3">
      <c r="B27" s="31"/>
      <c r="C27" s="32"/>
      <c r="D27" s="102" t="s">
        <v>89</v>
      </c>
      <c r="E27" s="32"/>
      <c r="F27" s="32"/>
      <c r="G27" s="32"/>
      <c r="H27" s="32"/>
      <c r="I27" s="32"/>
      <c r="J27" s="32"/>
      <c r="K27" s="32"/>
      <c r="L27" s="32"/>
      <c r="M27" s="336">
        <f>N88</f>
        <v>0</v>
      </c>
      <c r="N27" s="336"/>
      <c r="O27" s="336"/>
      <c r="P27" s="336"/>
      <c r="Q27" s="32"/>
      <c r="R27" s="33"/>
    </row>
    <row r="28" spans="2:18" s="1" customFormat="1" ht="14.45" customHeight="1" x14ac:dyDescent="0.3">
      <c r="B28" s="31"/>
      <c r="C28" s="32"/>
      <c r="D28" s="30" t="s">
        <v>90</v>
      </c>
      <c r="E28" s="32"/>
      <c r="F28" s="32"/>
      <c r="G28" s="32"/>
      <c r="H28" s="32"/>
      <c r="I28" s="32"/>
      <c r="J28" s="32"/>
      <c r="K28" s="32"/>
      <c r="L28" s="32"/>
      <c r="M28" s="336">
        <f>N99</f>
        <v>0</v>
      </c>
      <c r="N28" s="336"/>
      <c r="O28" s="336"/>
      <c r="P28" s="336"/>
      <c r="Q28" s="32"/>
      <c r="R28" s="33"/>
    </row>
    <row r="29" spans="2:18" s="1" customFormat="1" ht="6.95" customHeight="1" x14ac:dyDescent="0.3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 x14ac:dyDescent="0.3">
      <c r="B30" s="31"/>
      <c r="C30" s="32"/>
      <c r="D30" s="103" t="s">
        <v>29</v>
      </c>
      <c r="E30" s="32"/>
      <c r="F30" s="32"/>
      <c r="G30" s="32"/>
      <c r="H30" s="32"/>
      <c r="I30" s="32"/>
      <c r="J30" s="32"/>
      <c r="K30" s="32"/>
      <c r="L30" s="32"/>
      <c r="M30" s="402">
        <f>ROUND(M27+M28,2)</f>
        <v>0</v>
      </c>
      <c r="N30" s="380"/>
      <c r="O30" s="380"/>
      <c r="P30" s="380"/>
      <c r="Q30" s="32"/>
      <c r="R30" s="33"/>
    </row>
    <row r="31" spans="2:18" s="1" customFormat="1" ht="6.95" customHeight="1" x14ac:dyDescent="0.3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 x14ac:dyDescent="0.3">
      <c r="B32" s="31"/>
      <c r="C32" s="32"/>
      <c r="D32" s="38" t="s">
        <v>30</v>
      </c>
      <c r="E32" s="38" t="s">
        <v>31</v>
      </c>
      <c r="F32" s="39">
        <v>0.21</v>
      </c>
      <c r="G32" s="104" t="s">
        <v>32</v>
      </c>
      <c r="H32" s="403">
        <f>M30</f>
        <v>0</v>
      </c>
      <c r="I32" s="380"/>
      <c r="J32" s="380"/>
      <c r="K32" s="32"/>
      <c r="L32" s="32"/>
      <c r="M32" s="403">
        <f>SUM(H32*0.21)</f>
        <v>0</v>
      </c>
      <c r="N32" s="380"/>
      <c r="O32" s="380"/>
      <c r="P32" s="380"/>
      <c r="Q32" s="32"/>
      <c r="R32" s="33"/>
    </row>
    <row r="33" spans="2:18" s="1" customFormat="1" ht="14.45" customHeight="1" x14ac:dyDescent="0.3">
      <c r="B33" s="31"/>
      <c r="C33" s="32"/>
      <c r="D33" s="32"/>
      <c r="E33" s="38" t="s">
        <v>33</v>
      </c>
      <c r="F33" s="39">
        <v>0.15</v>
      </c>
      <c r="G33" s="104" t="s">
        <v>32</v>
      </c>
      <c r="H33" s="403">
        <f>ROUND((SUM(BF99:BF102)+SUM(BF120:BF251)), 2)</f>
        <v>0</v>
      </c>
      <c r="I33" s="380"/>
      <c r="J33" s="380"/>
      <c r="K33" s="32"/>
      <c r="L33" s="32"/>
      <c r="M33" s="403">
        <f>ROUND(ROUND((SUM(BF99:BF102)+SUM(BF120:BF251)), 2)*F33, 2)</f>
        <v>0</v>
      </c>
      <c r="N33" s="380"/>
      <c r="O33" s="380"/>
      <c r="P33" s="380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34</v>
      </c>
      <c r="F34" s="39">
        <v>0.21</v>
      </c>
      <c r="G34" s="104" t="s">
        <v>32</v>
      </c>
      <c r="H34" s="403">
        <f>ROUND((SUM(BG99:BG102)+SUM(BG120:BG251)), 2)</f>
        <v>0</v>
      </c>
      <c r="I34" s="380"/>
      <c r="J34" s="380"/>
      <c r="K34" s="32"/>
      <c r="L34" s="32"/>
      <c r="M34" s="403">
        <v>0</v>
      </c>
      <c r="N34" s="380"/>
      <c r="O34" s="380"/>
      <c r="P34" s="380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35</v>
      </c>
      <c r="F35" s="39">
        <v>0.15</v>
      </c>
      <c r="G35" s="104" t="s">
        <v>32</v>
      </c>
      <c r="H35" s="403">
        <f>ROUND((SUM(BH99:BH102)+SUM(BH120:BH251)), 2)</f>
        <v>0</v>
      </c>
      <c r="I35" s="380"/>
      <c r="J35" s="380"/>
      <c r="K35" s="32"/>
      <c r="L35" s="32"/>
      <c r="M35" s="403">
        <v>0</v>
      </c>
      <c r="N35" s="380"/>
      <c r="O35" s="380"/>
      <c r="P35" s="380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36</v>
      </c>
      <c r="F36" s="39">
        <v>0</v>
      </c>
      <c r="G36" s="104" t="s">
        <v>32</v>
      </c>
      <c r="H36" s="403">
        <f>ROUND((SUM(BI99:BI102)+SUM(BI120:BI251)), 2)</f>
        <v>0</v>
      </c>
      <c r="I36" s="380"/>
      <c r="J36" s="380"/>
      <c r="K36" s="32"/>
      <c r="L36" s="32"/>
      <c r="M36" s="403">
        <v>0</v>
      </c>
      <c r="N36" s="380"/>
      <c r="O36" s="380"/>
      <c r="P36" s="380"/>
      <c r="Q36" s="32"/>
      <c r="R36" s="33"/>
    </row>
    <row r="37" spans="2:18" s="1" customFormat="1" ht="6.95" customHeight="1" x14ac:dyDescent="0.3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 x14ac:dyDescent="0.3">
      <c r="B38" s="31"/>
      <c r="C38" s="100"/>
      <c r="D38" s="105" t="s">
        <v>37</v>
      </c>
      <c r="E38" s="71"/>
      <c r="F38" s="71"/>
      <c r="G38" s="106" t="s">
        <v>38</v>
      </c>
      <c r="H38" s="107" t="s">
        <v>39</v>
      </c>
      <c r="I38" s="71"/>
      <c r="J38" s="71"/>
      <c r="K38" s="71"/>
      <c r="L38" s="405">
        <f>SUM(M30:M36)</f>
        <v>0</v>
      </c>
      <c r="M38" s="405"/>
      <c r="N38" s="405"/>
      <c r="O38" s="405"/>
      <c r="P38" s="406"/>
      <c r="Q38" s="100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x14ac:dyDescent="0.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4"/>
    </row>
    <row r="42" spans="2:18" x14ac:dyDescent="0.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1"/>
      <c r="C50" s="32"/>
      <c r="D50" s="46" t="s">
        <v>40</v>
      </c>
      <c r="E50" s="47"/>
      <c r="F50" s="47"/>
      <c r="G50" s="47"/>
      <c r="H50" s="48"/>
      <c r="I50" s="32"/>
      <c r="J50" s="46" t="s">
        <v>41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23"/>
      <c r="C51" s="25"/>
      <c r="D51" s="49"/>
      <c r="E51" s="25"/>
      <c r="F51" s="25"/>
      <c r="G51" s="25"/>
      <c r="H51" s="50"/>
      <c r="I51" s="25"/>
      <c r="J51" s="49"/>
      <c r="K51" s="25"/>
      <c r="L51" s="25"/>
      <c r="M51" s="25"/>
      <c r="N51" s="25"/>
      <c r="O51" s="25"/>
      <c r="P51" s="50"/>
      <c r="Q51" s="25"/>
      <c r="R51" s="24"/>
    </row>
    <row r="52" spans="2:18" x14ac:dyDescent="0.3">
      <c r="B52" s="23"/>
      <c r="C52" s="25"/>
      <c r="D52" s="49"/>
      <c r="E52" s="25"/>
      <c r="F52" s="25"/>
      <c r="G52" s="25"/>
      <c r="H52" s="50"/>
      <c r="I52" s="25"/>
      <c r="J52" s="49"/>
      <c r="K52" s="25"/>
      <c r="L52" s="25"/>
      <c r="M52" s="25"/>
      <c r="N52" s="25"/>
      <c r="O52" s="25"/>
      <c r="P52" s="50"/>
      <c r="Q52" s="25"/>
      <c r="R52" s="24"/>
    </row>
    <row r="53" spans="2:18" x14ac:dyDescent="0.3">
      <c r="B53" s="23"/>
      <c r="C53" s="25"/>
      <c r="D53" s="49"/>
      <c r="E53" s="25"/>
      <c r="F53" s="25"/>
      <c r="G53" s="25"/>
      <c r="H53" s="50"/>
      <c r="I53" s="25"/>
      <c r="J53" s="49"/>
      <c r="K53" s="25"/>
      <c r="L53" s="25"/>
      <c r="M53" s="25"/>
      <c r="N53" s="25"/>
      <c r="O53" s="25"/>
      <c r="P53" s="50"/>
      <c r="Q53" s="25"/>
      <c r="R53" s="24"/>
    </row>
    <row r="54" spans="2:18" x14ac:dyDescent="0.3">
      <c r="B54" s="23"/>
      <c r="C54" s="25"/>
      <c r="D54" s="49"/>
      <c r="E54" s="25"/>
      <c r="F54" s="25"/>
      <c r="G54" s="25"/>
      <c r="H54" s="50"/>
      <c r="I54" s="25"/>
      <c r="J54" s="49"/>
      <c r="K54" s="25"/>
      <c r="L54" s="25"/>
      <c r="M54" s="25"/>
      <c r="N54" s="25"/>
      <c r="O54" s="25"/>
      <c r="P54" s="50"/>
      <c r="Q54" s="25"/>
      <c r="R54" s="24"/>
    </row>
    <row r="55" spans="2:18" x14ac:dyDescent="0.3">
      <c r="B55" s="23"/>
      <c r="C55" s="25"/>
      <c r="D55" s="49"/>
      <c r="E55" s="25"/>
      <c r="F55" s="25"/>
      <c r="G55" s="25"/>
      <c r="H55" s="50"/>
      <c r="I55" s="25"/>
      <c r="J55" s="49"/>
      <c r="K55" s="25"/>
      <c r="L55" s="25"/>
      <c r="M55" s="25"/>
      <c r="N55" s="25"/>
      <c r="O55" s="25"/>
      <c r="P55" s="50"/>
      <c r="Q55" s="25"/>
      <c r="R55" s="24"/>
    </row>
    <row r="56" spans="2:18" x14ac:dyDescent="0.3">
      <c r="B56" s="23"/>
      <c r="C56" s="25"/>
      <c r="D56" s="49"/>
      <c r="E56" s="25"/>
      <c r="F56" s="25"/>
      <c r="G56" s="25"/>
      <c r="H56" s="50"/>
      <c r="I56" s="25"/>
      <c r="J56" s="49"/>
      <c r="K56" s="25"/>
      <c r="L56" s="25"/>
      <c r="M56" s="25"/>
      <c r="N56" s="25"/>
      <c r="O56" s="25"/>
      <c r="P56" s="50"/>
      <c r="Q56" s="25"/>
      <c r="R56" s="24"/>
    </row>
    <row r="57" spans="2:18" x14ac:dyDescent="0.3">
      <c r="B57" s="23"/>
      <c r="C57" s="25"/>
      <c r="D57" s="49"/>
      <c r="E57" s="25"/>
      <c r="F57" s="25"/>
      <c r="G57" s="25"/>
      <c r="H57" s="50"/>
      <c r="I57" s="25"/>
      <c r="J57" s="49"/>
      <c r="K57" s="25"/>
      <c r="L57" s="25"/>
      <c r="M57" s="25"/>
      <c r="N57" s="25"/>
      <c r="O57" s="25"/>
      <c r="P57" s="50"/>
      <c r="Q57" s="25"/>
      <c r="R57" s="24"/>
    </row>
    <row r="58" spans="2:18" x14ac:dyDescent="0.3">
      <c r="B58" s="23"/>
      <c r="C58" s="25"/>
      <c r="D58" s="49"/>
      <c r="E58" s="25"/>
      <c r="F58" s="25"/>
      <c r="G58" s="25"/>
      <c r="H58" s="50"/>
      <c r="I58" s="25"/>
      <c r="J58" s="49"/>
      <c r="K58" s="25"/>
      <c r="L58" s="25"/>
      <c r="M58" s="25"/>
      <c r="N58" s="25"/>
      <c r="O58" s="25"/>
      <c r="P58" s="50"/>
      <c r="Q58" s="25"/>
      <c r="R58" s="24"/>
    </row>
    <row r="59" spans="2:18" s="1" customFormat="1" ht="15" x14ac:dyDescent="0.3">
      <c r="B59" s="31"/>
      <c r="C59" s="32"/>
      <c r="D59" s="51" t="s">
        <v>42</v>
      </c>
      <c r="E59" s="52"/>
      <c r="F59" s="52"/>
      <c r="G59" s="53" t="s">
        <v>43</v>
      </c>
      <c r="H59" s="54"/>
      <c r="I59" s="32"/>
      <c r="J59" s="51" t="s">
        <v>42</v>
      </c>
      <c r="K59" s="52"/>
      <c r="L59" s="52"/>
      <c r="M59" s="52"/>
      <c r="N59" s="53" t="s">
        <v>43</v>
      </c>
      <c r="O59" s="52"/>
      <c r="P59" s="54"/>
      <c r="Q59" s="32"/>
      <c r="R59" s="33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1"/>
      <c r="C61" s="32"/>
      <c r="D61" s="46" t="s">
        <v>44</v>
      </c>
      <c r="E61" s="47"/>
      <c r="F61" s="47"/>
      <c r="G61" s="47"/>
      <c r="H61" s="48"/>
      <c r="I61" s="32"/>
      <c r="J61" s="46" t="s">
        <v>45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23"/>
      <c r="C62" s="25"/>
      <c r="D62" s="49"/>
      <c r="E62" s="25"/>
      <c r="F62" s="25"/>
      <c r="G62" s="25"/>
      <c r="H62" s="50"/>
      <c r="I62" s="25"/>
      <c r="J62" s="49"/>
      <c r="K62" s="25"/>
      <c r="L62" s="25"/>
      <c r="M62" s="25"/>
      <c r="N62" s="25"/>
      <c r="O62" s="25"/>
      <c r="P62" s="50"/>
      <c r="Q62" s="25"/>
      <c r="R62" s="24"/>
    </row>
    <row r="63" spans="2:18" x14ac:dyDescent="0.3">
      <c r="B63" s="23"/>
      <c r="C63" s="25"/>
      <c r="D63" s="49"/>
      <c r="E63" s="25"/>
      <c r="F63" s="25"/>
      <c r="G63" s="25"/>
      <c r="H63" s="50"/>
      <c r="I63" s="25"/>
      <c r="J63" s="49"/>
      <c r="K63" s="25"/>
      <c r="L63" s="25"/>
      <c r="M63" s="25"/>
      <c r="N63" s="25"/>
      <c r="O63" s="25"/>
      <c r="P63" s="50"/>
      <c r="Q63" s="25"/>
      <c r="R63" s="24"/>
    </row>
    <row r="64" spans="2:18" x14ac:dyDescent="0.3">
      <c r="B64" s="23"/>
      <c r="C64" s="25"/>
      <c r="D64" s="49"/>
      <c r="E64" s="25"/>
      <c r="F64" s="25"/>
      <c r="G64" s="25"/>
      <c r="H64" s="50"/>
      <c r="I64" s="25"/>
      <c r="J64" s="49"/>
      <c r="K64" s="25"/>
      <c r="L64" s="25"/>
      <c r="M64" s="25"/>
      <c r="N64" s="25"/>
      <c r="O64" s="25"/>
      <c r="P64" s="50"/>
      <c r="Q64" s="25"/>
      <c r="R64" s="24"/>
    </row>
    <row r="65" spans="2:18" x14ac:dyDescent="0.3">
      <c r="B65" s="23"/>
      <c r="C65" s="25"/>
      <c r="D65" s="49"/>
      <c r="E65" s="25"/>
      <c r="F65" s="25"/>
      <c r="G65" s="25"/>
      <c r="H65" s="50"/>
      <c r="I65" s="25"/>
      <c r="J65" s="49"/>
      <c r="K65" s="25"/>
      <c r="L65" s="25"/>
      <c r="M65" s="25"/>
      <c r="N65" s="25"/>
      <c r="O65" s="25"/>
      <c r="P65" s="50"/>
      <c r="Q65" s="25"/>
      <c r="R65" s="24"/>
    </row>
    <row r="66" spans="2:18" x14ac:dyDescent="0.3">
      <c r="B66" s="23"/>
      <c r="C66" s="25"/>
      <c r="D66" s="49"/>
      <c r="E66" s="25"/>
      <c r="F66" s="25"/>
      <c r="G66" s="25"/>
      <c r="H66" s="50"/>
      <c r="I66" s="25"/>
      <c r="J66" s="49"/>
      <c r="K66" s="25"/>
      <c r="L66" s="25"/>
      <c r="M66" s="25"/>
      <c r="N66" s="25"/>
      <c r="O66" s="25"/>
      <c r="P66" s="50"/>
      <c r="Q66" s="25"/>
      <c r="R66" s="24"/>
    </row>
    <row r="67" spans="2:18" x14ac:dyDescent="0.3">
      <c r="B67" s="23"/>
      <c r="C67" s="25"/>
      <c r="D67" s="49"/>
      <c r="E67" s="25"/>
      <c r="F67" s="25"/>
      <c r="G67" s="25"/>
      <c r="H67" s="50"/>
      <c r="I67" s="25"/>
      <c r="J67" s="49"/>
      <c r="K67" s="25"/>
      <c r="L67" s="25"/>
      <c r="M67" s="25"/>
      <c r="N67" s="25"/>
      <c r="O67" s="25"/>
      <c r="P67" s="50"/>
      <c r="Q67" s="25"/>
      <c r="R67" s="24"/>
    </row>
    <row r="68" spans="2:18" x14ac:dyDescent="0.3">
      <c r="B68" s="23"/>
      <c r="C68" s="25"/>
      <c r="D68" s="49"/>
      <c r="E68" s="25"/>
      <c r="F68" s="25"/>
      <c r="G68" s="25"/>
      <c r="H68" s="50"/>
      <c r="I68" s="25"/>
      <c r="J68" s="49"/>
      <c r="K68" s="25"/>
      <c r="L68" s="25"/>
      <c r="M68" s="25"/>
      <c r="N68" s="25"/>
      <c r="O68" s="25"/>
      <c r="P68" s="50"/>
      <c r="Q68" s="25"/>
      <c r="R68" s="24"/>
    </row>
    <row r="69" spans="2:18" x14ac:dyDescent="0.3">
      <c r="B69" s="23"/>
      <c r="C69" s="25"/>
      <c r="D69" s="49"/>
      <c r="E69" s="25"/>
      <c r="F69" s="25"/>
      <c r="G69" s="25"/>
      <c r="H69" s="50"/>
      <c r="I69" s="25"/>
      <c r="J69" s="49"/>
      <c r="K69" s="25"/>
      <c r="L69" s="25"/>
      <c r="M69" s="25"/>
      <c r="N69" s="25"/>
      <c r="O69" s="25"/>
      <c r="P69" s="50"/>
      <c r="Q69" s="25"/>
      <c r="R69" s="24"/>
    </row>
    <row r="70" spans="2:18" s="1" customFormat="1" ht="15" x14ac:dyDescent="0.3">
      <c r="B70" s="31"/>
      <c r="C70" s="32"/>
      <c r="D70" s="51" t="s">
        <v>42</v>
      </c>
      <c r="E70" s="52"/>
      <c r="F70" s="52"/>
      <c r="G70" s="53" t="s">
        <v>43</v>
      </c>
      <c r="H70" s="54"/>
      <c r="I70" s="32"/>
      <c r="J70" s="51" t="s">
        <v>42</v>
      </c>
      <c r="K70" s="52"/>
      <c r="L70" s="52"/>
      <c r="M70" s="52"/>
      <c r="N70" s="53" t="s">
        <v>43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350" t="s">
        <v>91</v>
      </c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8" t="s">
        <v>14</v>
      </c>
      <c r="D78" s="32"/>
      <c r="E78" s="32"/>
      <c r="F78" s="379" t="str">
        <f>F6</f>
        <v>Výměna rozvodů vody, odpadů a oprava soc.zázemí v ZŠ Butovická III.etapa-2.stupeň</v>
      </c>
      <c r="G78" s="354"/>
      <c r="H78" s="354"/>
      <c r="I78" s="354"/>
      <c r="J78" s="354"/>
      <c r="K78" s="354"/>
      <c r="L78" s="354"/>
      <c r="M78" s="354"/>
      <c r="N78" s="354"/>
      <c r="O78" s="354"/>
      <c r="P78" s="354"/>
      <c r="Q78" s="32"/>
      <c r="R78" s="33"/>
    </row>
    <row r="79" spans="2:18" s="1" customFormat="1" ht="36.950000000000003" customHeight="1" x14ac:dyDescent="0.3">
      <c r="B79" s="31"/>
      <c r="C79" s="65" t="s">
        <v>88</v>
      </c>
      <c r="D79" s="32"/>
      <c r="E79" s="32"/>
      <c r="F79" s="401" t="s">
        <v>404</v>
      </c>
      <c r="G79" s="404"/>
      <c r="H79" s="404"/>
      <c r="I79" s="404"/>
      <c r="J79" s="404"/>
      <c r="K79" s="404"/>
      <c r="L79" s="404"/>
      <c r="M79" s="404"/>
      <c r="N79" s="404"/>
      <c r="O79" s="404"/>
      <c r="P79" s="404"/>
      <c r="Q79" s="32"/>
      <c r="R79" s="33"/>
    </row>
    <row r="80" spans="2:18" s="1" customFormat="1" ht="6.95" customHeight="1" x14ac:dyDescent="0.3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 x14ac:dyDescent="0.3">
      <c r="B81" s="31"/>
      <c r="C81" s="28" t="s">
        <v>17</v>
      </c>
      <c r="D81" s="32"/>
      <c r="E81" s="32"/>
      <c r="F81" s="26" t="str">
        <f>F9</f>
        <v>ZŠ Butovická Studénka</v>
      </c>
      <c r="G81" s="32"/>
      <c r="H81" s="32"/>
      <c r="I81" s="32"/>
      <c r="J81" s="32"/>
      <c r="K81" s="28" t="s">
        <v>18</v>
      </c>
      <c r="L81" s="32"/>
      <c r="M81" s="381">
        <v>45646</v>
      </c>
      <c r="N81" s="381"/>
      <c r="O81" s="381"/>
      <c r="P81" s="381"/>
      <c r="Q81" s="32"/>
      <c r="R81" s="33"/>
    </row>
    <row r="82" spans="2:47" s="1" customFormat="1" ht="6.95" customHeight="1" x14ac:dyDescent="0.3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 x14ac:dyDescent="0.3">
      <c r="B83" s="31"/>
      <c r="C83" s="28" t="s">
        <v>19</v>
      </c>
      <c r="D83" s="32"/>
      <c r="E83" s="32"/>
      <c r="F83" s="26"/>
      <c r="G83" s="32"/>
      <c r="H83" s="32"/>
      <c r="I83" s="32"/>
      <c r="J83" s="32"/>
      <c r="K83" s="28" t="s">
        <v>23</v>
      </c>
      <c r="L83" s="32"/>
      <c r="M83" s="382"/>
      <c r="N83" s="382"/>
      <c r="O83" s="382"/>
      <c r="P83" s="382"/>
      <c r="Q83" s="382"/>
      <c r="R83" s="33"/>
    </row>
    <row r="84" spans="2:47" s="1" customFormat="1" ht="14.45" customHeight="1" x14ac:dyDescent="0.3">
      <c r="B84" s="31"/>
      <c r="C84" s="28" t="s">
        <v>22</v>
      </c>
      <c r="D84" s="32"/>
      <c r="E84" s="32"/>
      <c r="F84" s="26"/>
      <c r="G84" s="32"/>
      <c r="H84" s="32"/>
      <c r="I84" s="32"/>
      <c r="J84" s="32"/>
      <c r="K84" s="28" t="s">
        <v>25</v>
      </c>
      <c r="L84" s="32"/>
      <c r="M84" s="382"/>
      <c r="N84" s="382"/>
      <c r="O84" s="382"/>
      <c r="P84" s="382"/>
      <c r="Q84" s="382"/>
      <c r="R84" s="33"/>
    </row>
    <row r="85" spans="2:47" s="1" customFormat="1" ht="10.35" customHeight="1" x14ac:dyDescent="0.3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 x14ac:dyDescent="0.3">
      <c r="B86" s="31"/>
      <c r="C86" s="399" t="s">
        <v>92</v>
      </c>
      <c r="D86" s="400"/>
      <c r="E86" s="400"/>
      <c r="F86" s="400"/>
      <c r="G86" s="400"/>
      <c r="H86" s="100"/>
      <c r="I86" s="100"/>
      <c r="J86" s="100"/>
      <c r="K86" s="100"/>
      <c r="L86" s="100"/>
      <c r="M86" s="100"/>
      <c r="N86" s="399" t="s">
        <v>93</v>
      </c>
      <c r="O86" s="400"/>
      <c r="P86" s="400"/>
      <c r="Q86" s="400"/>
      <c r="R86" s="33"/>
    </row>
    <row r="87" spans="2:47" s="1" customFormat="1" ht="10.35" customHeight="1" x14ac:dyDescent="0.3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 x14ac:dyDescent="0.3">
      <c r="B88" s="31"/>
      <c r="C88" s="108" t="s">
        <v>94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8">
        <f>N120</f>
        <v>0</v>
      </c>
      <c r="O88" s="396"/>
      <c r="P88" s="396"/>
      <c r="Q88" s="396"/>
      <c r="R88" s="33"/>
      <c r="AU88" s="19" t="s">
        <v>95</v>
      </c>
    </row>
    <row r="89" spans="2:47" s="6" customFormat="1" ht="24.95" customHeight="1" x14ac:dyDescent="0.3">
      <c r="B89" s="109"/>
      <c r="C89" s="110"/>
      <c r="D89" s="111" t="s">
        <v>128</v>
      </c>
      <c r="E89" s="110"/>
      <c r="F89" s="110"/>
      <c r="G89" s="110"/>
      <c r="H89" s="110"/>
      <c r="I89" s="110"/>
      <c r="J89" s="110"/>
      <c r="K89" s="110"/>
      <c r="L89" s="110"/>
      <c r="M89" s="110"/>
      <c r="N89" s="389">
        <f>N121</f>
        <v>0</v>
      </c>
      <c r="O89" s="395"/>
      <c r="P89" s="395"/>
      <c r="Q89" s="395"/>
      <c r="R89" s="112"/>
    </row>
    <row r="90" spans="2:47" s="7" customFormat="1" ht="19.899999999999999" customHeight="1" x14ac:dyDescent="0.3">
      <c r="B90" s="113"/>
      <c r="C90" s="114"/>
      <c r="D90" s="165" t="s">
        <v>159</v>
      </c>
      <c r="E90" s="114"/>
      <c r="F90" s="114"/>
      <c r="G90" s="114"/>
      <c r="H90" s="114"/>
      <c r="I90" s="114"/>
      <c r="J90" s="114"/>
      <c r="K90" s="114"/>
      <c r="L90" s="114"/>
      <c r="M90" s="114"/>
      <c r="N90" s="393">
        <f>N122</f>
        <v>0</v>
      </c>
      <c r="O90" s="394"/>
      <c r="P90" s="394"/>
      <c r="Q90" s="394"/>
      <c r="R90" s="116"/>
    </row>
    <row r="91" spans="2:47" s="7" customFormat="1" ht="19.899999999999999" customHeight="1" x14ac:dyDescent="0.3">
      <c r="B91" s="113"/>
      <c r="C91" s="246"/>
      <c r="D91" s="115" t="s">
        <v>259</v>
      </c>
      <c r="E91" s="246"/>
      <c r="F91" s="246"/>
      <c r="G91" s="246"/>
      <c r="H91" s="246"/>
      <c r="I91" s="246"/>
      <c r="J91" s="246"/>
      <c r="K91" s="246"/>
      <c r="L91" s="246"/>
      <c r="M91" s="246"/>
      <c r="N91" s="393">
        <f>N224</f>
        <v>0</v>
      </c>
      <c r="O91" s="394"/>
      <c r="P91" s="394"/>
      <c r="Q91" s="394"/>
      <c r="R91" s="116"/>
    </row>
    <row r="92" spans="2:47" s="7" customFormat="1" ht="19.899999999999999" customHeight="1" x14ac:dyDescent="0.3">
      <c r="B92" s="113"/>
      <c r="C92" s="277"/>
      <c r="D92" s="115" t="s">
        <v>483</v>
      </c>
      <c r="E92" s="277"/>
      <c r="F92" s="277"/>
      <c r="G92" s="277"/>
      <c r="H92" s="277"/>
      <c r="I92" s="277"/>
      <c r="J92" s="277"/>
      <c r="K92" s="277"/>
      <c r="L92" s="277"/>
      <c r="M92" s="277"/>
      <c r="N92" s="393">
        <f>N247</f>
        <v>0</v>
      </c>
      <c r="O92" s="394"/>
      <c r="P92" s="394"/>
      <c r="Q92" s="394"/>
      <c r="R92" s="116"/>
    </row>
    <row r="93" spans="2:47" s="7" customFormat="1" ht="19.899999999999999" customHeight="1" x14ac:dyDescent="0.3">
      <c r="B93" s="113"/>
      <c r="C93" s="114"/>
      <c r="D93" s="115"/>
      <c r="E93" s="114"/>
      <c r="F93" s="114"/>
      <c r="G93" s="114"/>
      <c r="H93" s="114"/>
      <c r="I93" s="114"/>
      <c r="J93" s="114"/>
      <c r="K93" s="114"/>
      <c r="L93" s="114"/>
      <c r="M93" s="114"/>
      <c r="N93" s="393"/>
      <c r="O93" s="394"/>
      <c r="P93" s="394"/>
      <c r="Q93" s="394"/>
      <c r="R93" s="116"/>
    </row>
    <row r="94" spans="2:47" s="7" customFormat="1" ht="19.899999999999999" customHeight="1" x14ac:dyDescent="0.3">
      <c r="B94" s="113"/>
      <c r="C94" s="114"/>
      <c r="D94" s="115"/>
      <c r="E94" s="114"/>
      <c r="F94" s="114"/>
      <c r="G94" s="114"/>
      <c r="H94" s="114"/>
      <c r="I94" s="114"/>
      <c r="J94" s="114"/>
      <c r="K94" s="114"/>
      <c r="L94" s="114"/>
      <c r="M94" s="114"/>
      <c r="N94" s="393"/>
      <c r="O94" s="394"/>
      <c r="P94" s="394"/>
      <c r="Q94" s="394"/>
      <c r="R94" s="116"/>
    </row>
    <row r="95" spans="2:47" s="6" customFormat="1" ht="24.95" customHeight="1" x14ac:dyDescent="0.3">
      <c r="B95" s="109"/>
      <c r="C95" s="110"/>
      <c r="D95" s="111"/>
      <c r="E95" s="110"/>
      <c r="F95" s="110"/>
      <c r="G95" s="110"/>
      <c r="H95" s="110"/>
      <c r="I95" s="110"/>
      <c r="J95" s="110"/>
      <c r="K95" s="110"/>
      <c r="L95" s="110"/>
      <c r="M95" s="110"/>
      <c r="N95" s="389"/>
      <c r="O95" s="395"/>
      <c r="P95" s="395"/>
      <c r="Q95" s="395"/>
      <c r="R95" s="112"/>
    </row>
    <row r="96" spans="2:47" s="7" customFormat="1" ht="19.899999999999999" customHeight="1" x14ac:dyDescent="0.3">
      <c r="B96" s="113"/>
      <c r="C96" s="114"/>
      <c r="D96" s="115"/>
      <c r="E96" s="114"/>
      <c r="F96" s="114"/>
      <c r="G96" s="114"/>
      <c r="H96" s="114"/>
      <c r="I96" s="114"/>
      <c r="J96" s="114"/>
      <c r="K96" s="114"/>
      <c r="L96" s="114"/>
      <c r="M96" s="114"/>
      <c r="N96" s="393"/>
      <c r="O96" s="394"/>
      <c r="P96" s="394"/>
      <c r="Q96" s="394"/>
      <c r="R96" s="116"/>
    </row>
    <row r="97" spans="2:65" s="7" customFormat="1" ht="19.899999999999999" customHeight="1" x14ac:dyDescent="0.3">
      <c r="B97" s="113"/>
      <c r="C97" s="114"/>
      <c r="D97" s="115"/>
      <c r="E97" s="114"/>
      <c r="F97" s="114"/>
      <c r="G97" s="114"/>
      <c r="H97" s="114"/>
      <c r="I97" s="114"/>
      <c r="J97" s="114"/>
      <c r="K97" s="114"/>
      <c r="L97" s="114"/>
      <c r="M97" s="114"/>
      <c r="N97" s="393"/>
      <c r="O97" s="394"/>
      <c r="P97" s="394"/>
      <c r="Q97" s="394"/>
      <c r="R97" s="116"/>
    </row>
    <row r="98" spans="2:65" s="1" customFormat="1" ht="21.75" customHeight="1" x14ac:dyDescent="0.3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3"/>
    </row>
    <row r="99" spans="2:65" s="1" customFormat="1" ht="29.25" customHeight="1" x14ac:dyDescent="0.3">
      <c r="B99" s="31"/>
      <c r="C99" s="108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96"/>
      <c r="O99" s="397"/>
      <c r="P99" s="397"/>
      <c r="Q99" s="397"/>
      <c r="R99" s="33"/>
      <c r="T99" s="117"/>
      <c r="U99" s="118" t="s">
        <v>30</v>
      </c>
    </row>
    <row r="100" spans="2:65" s="1" customFormat="1" ht="18" customHeight="1" x14ac:dyDescent="0.3">
      <c r="B100" s="119"/>
      <c r="C100" s="120"/>
      <c r="D100" s="398"/>
      <c r="E100" s="398"/>
      <c r="F100" s="398"/>
      <c r="G100" s="398"/>
      <c r="H100" s="398"/>
      <c r="I100" s="120"/>
      <c r="J100" s="120"/>
      <c r="K100" s="120"/>
      <c r="L100" s="120"/>
      <c r="M100" s="120"/>
      <c r="N100" s="392"/>
      <c r="O100" s="392"/>
      <c r="P100" s="392"/>
      <c r="Q100" s="392"/>
      <c r="R100" s="122"/>
      <c r="S100" s="123"/>
      <c r="T100" s="124"/>
      <c r="U100" s="125" t="s">
        <v>31</v>
      </c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6" t="s">
        <v>100</v>
      </c>
      <c r="AZ100" s="123"/>
      <c r="BA100" s="123"/>
      <c r="BB100" s="123"/>
      <c r="BC100" s="123"/>
      <c r="BD100" s="123"/>
      <c r="BE100" s="127">
        <f>IF(U100="základní",N100,0)</f>
        <v>0</v>
      </c>
      <c r="BF100" s="127">
        <f>IF(U100="snížená",N100,0)</f>
        <v>0</v>
      </c>
      <c r="BG100" s="127">
        <f>IF(U100="zákl. přenesená",N100,0)</f>
        <v>0</v>
      </c>
      <c r="BH100" s="127">
        <f>IF(U100="sníž. přenesená",N100,0)</f>
        <v>0</v>
      </c>
      <c r="BI100" s="127">
        <f>IF(U100="nulová",N100,0)</f>
        <v>0</v>
      </c>
      <c r="BJ100" s="126" t="s">
        <v>72</v>
      </c>
      <c r="BK100" s="123"/>
      <c r="BL100" s="123"/>
      <c r="BM100" s="123"/>
    </row>
    <row r="101" spans="2:65" s="1" customFormat="1" ht="18" customHeight="1" x14ac:dyDescent="0.3">
      <c r="B101" s="119"/>
      <c r="C101" s="120"/>
      <c r="D101" s="121"/>
      <c r="E101" s="120"/>
      <c r="F101" s="120"/>
      <c r="G101" s="120"/>
      <c r="H101" s="120"/>
      <c r="I101" s="120"/>
      <c r="J101" s="120"/>
      <c r="K101" s="120"/>
      <c r="L101" s="120"/>
      <c r="M101" s="120"/>
      <c r="N101" s="392"/>
      <c r="O101" s="392"/>
      <c r="P101" s="392"/>
      <c r="Q101" s="392"/>
      <c r="R101" s="122"/>
      <c r="S101" s="123"/>
      <c r="T101" s="128"/>
      <c r="U101" s="129" t="s">
        <v>31</v>
      </c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6" t="s">
        <v>102</v>
      </c>
      <c r="AZ101" s="123"/>
      <c r="BA101" s="123"/>
      <c r="BB101" s="123"/>
      <c r="BC101" s="123"/>
      <c r="BD101" s="123"/>
      <c r="BE101" s="127">
        <f>IF(U101="základní",N101,0)</f>
        <v>0</v>
      </c>
      <c r="BF101" s="127">
        <f>IF(U101="snížená",N101,0)</f>
        <v>0</v>
      </c>
      <c r="BG101" s="127">
        <f>IF(U101="zákl. přenesená",N101,0)</f>
        <v>0</v>
      </c>
      <c r="BH101" s="127">
        <f>IF(U101="sníž. přenesená",N101,0)</f>
        <v>0</v>
      </c>
      <c r="BI101" s="127">
        <f>IF(U101="nulová",N101,0)</f>
        <v>0</v>
      </c>
      <c r="BJ101" s="126" t="s">
        <v>72</v>
      </c>
      <c r="BK101" s="123"/>
      <c r="BL101" s="123"/>
      <c r="BM101" s="123"/>
    </row>
    <row r="102" spans="2:65" s="1" customFormat="1" x14ac:dyDescent="0.3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</row>
    <row r="103" spans="2:65" s="1" customFormat="1" ht="29.25" customHeight="1" x14ac:dyDescent="0.3">
      <c r="B103" s="31"/>
      <c r="C103" s="99" t="s">
        <v>80</v>
      </c>
      <c r="D103" s="100"/>
      <c r="E103" s="100"/>
      <c r="F103" s="100"/>
      <c r="G103" s="100"/>
      <c r="H103" s="100"/>
      <c r="I103" s="100"/>
      <c r="J103" s="100"/>
      <c r="K103" s="100"/>
      <c r="L103" s="340">
        <f>ROUND(SUM(N88+N99),2)</f>
        <v>0</v>
      </c>
      <c r="M103" s="340"/>
      <c r="N103" s="340"/>
      <c r="O103" s="340"/>
      <c r="P103" s="340"/>
      <c r="Q103" s="340"/>
      <c r="R103" s="33"/>
    </row>
    <row r="104" spans="2:65" s="1" customFormat="1" ht="6.95" customHeight="1" x14ac:dyDescent="0.3"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7"/>
    </row>
    <row r="108" spans="2:65" s="1" customFormat="1" ht="6.95" customHeight="1" x14ac:dyDescent="0.3"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60"/>
    </row>
    <row r="109" spans="2:65" s="1" customFormat="1" ht="36.950000000000003" customHeight="1" x14ac:dyDescent="0.3">
      <c r="B109" s="31"/>
      <c r="C109" s="350" t="s">
        <v>103</v>
      </c>
      <c r="D109" s="380"/>
      <c r="E109" s="380"/>
      <c r="F109" s="380"/>
      <c r="G109" s="380"/>
      <c r="H109" s="380"/>
      <c r="I109" s="380"/>
      <c r="J109" s="380"/>
      <c r="K109" s="380"/>
      <c r="L109" s="380"/>
      <c r="M109" s="380"/>
      <c r="N109" s="380"/>
      <c r="O109" s="380"/>
      <c r="P109" s="380"/>
      <c r="Q109" s="380"/>
      <c r="R109" s="33"/>
    </row>
    <row r="110" spans="2:65" s="1" customFormat="1" ht="6.95" customHeight="1" x14ac:dyDescent="0.3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65" s="1" customFormat="1" ht="30" customHeight="1" x14ac:dyDescent="0.3">
      <c r="B111" s="31"/>
      <c r="C111" s="28" t="s">
        <v>14</v>
      </c>
      <c r="D111" s="32"/>
      <c r="E111" s="32"/>
      <c r="F111" s="379" t="str">
        <f>F6</f>
        <v>Výměna rozvodů vody, odpadů a oprava soc.zázemí v ZŠ Butovická III.etapa-2.stupeň</v>
      </c>
      <c r="G111" s="354"/>
      <c r="H111" s="354"/>
      <c r="I111" s="354"/>
      <c r="J111" s="354"/>
      <c r="K111" s="354"/>
      <c r="L111" s="354"/>
      <c r="M111" s="354"/>
      <c r="N111" s="354"/>
      <c r="O111" s="354"/>
      <c r="P111" s="354"/>
      <c r="Q111" s="32"/>
      <c r="R111" s="33"/>
    </row>
    <row r="112" spans="2:65" s="1" customFormat="1" ht="36.950000000000003" customHeight="1" x14ac:dyDescent="0.3">
      <c r="B112" s="31"/>
      <c r="C112" s="65" t="s">
        <v>88</v>
      </c>
      <c r="D112" s="32"/>
      <c r="E112" s="32"/>
      <c r="F112" s="352" t="s">
        <v>404</v>
      </c>
      <c r="G112" s="380"/>
      <c r="H112" s="380"/>
      <c r="I112" s="380"/>
      <c r="J112" s="380"/>
      <c r="K112" s="380"/>
      <c r="L112" s="380"/>
      <c r="M112" s="380"/>
      <c r="N112" s="380"/>
      <c r="O112" s="380"/>
      <c r="P112" s="380"/>
      <c r="Q112" s="32"/>
      <c r="R112" s="33"/>
    </row>
    <row r="113" spans="2:63" s="1" customFormat="1" ht="6.95" customHeight="1" x14ac:dyDescent="0.3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3" s="1" customFormat="1" ht="18" customHeight="1" x14ac:dyDescent="0.3">
      <c r="B114" s="31"/>
      <c r="C114" s="28" t="s">
        <v>17</v>
      </c>
      <c r="D114" s="32"/>
      <c r="E114" s="32"/>
      <c r="F114" s="26" t="str">
        <f>F9</f>
        <v>ZŠ Butovická Studénka</v>
      </c>
      <c r="G114" s="32"/>
      <c r="H114" s="32"/>
      <c r="I114" s="32"/>
      <c r="J114" s="32"/>
      <c r="K114" s="28" t="s">
        <v>18</v>
      </c>
      <c r="L114" s="32"/>
      <c r="M114" s="381">
        <f>IF(O9="","",O9)</f>
        <v>45703</v>
      </c>
      <c r="N114" s="381"/>
      <c r="O114" s="381"/>
      <c r="P114" s="381"/>
      <c r="Q114" s="32"/>
      <c r="R114" s="33"/>
    </row>
    <row r="115" spans="2:63" s="1" customFormat="1" ht="6.95" customHeight="1" x14ac:dyDescent="0.3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3"/>
    </row>
    <row r="116" spans="2:63" s="1" customFormat="1" ht="15" x14ac:dyDescent="0.3">
      <c r="B116" s="31"/>
      <c r="C116" s="28" t="s">
        <v>19</v>
      </c>
      <c r="D116" s="32"/>
      <c r="E116" s="32"/>
      <c r="F116" s="26"/>
      <c r="G116" s="32"/>
      <c r="H116" s="32"/>
      <c r="I116" s="32"/>
      <c r="J116" s="32"/>
      <c r="K116" s="28" t="s">
        <v>23</v>
      </c>
      <c r="L116" s="32"/>
      <c r="M116" s="382">
        <f>E18</f>
        <v>0</v>
      </c>
      <c r="N116" s="382"/>
      <c r="O116" s="382"/>
      <c r="P116" s="382"/>
      <c r="Q116" s="382"/>
      <c r="R116" s="33"/>
    </row>
    <row r="117" spans="2:63" s="1" customFormat="1" ht="14.45" customHeight="1" x14ac:dyDescent="0.3">
      <c r="B117" s="31"/>
      <c r="C117" s="28" t="s">
        <v>22</v>
      </c>
      <c r="D117" s="32"/>
      <c r="E117" s="32"/>
      <c r="F117" s="26"/>
      <c r="G117" s="32"/>
      <c r="H117" s="32"/>
      <c r="I117" s="32"/>
      <c r="J117" s="32"/>
      <c r="K117" s="28" t="s">
        <v>25</v>
      </c>
      <c r="L117" s="32"/>
      <c r="M117" s="382"/>
      <c r="N117" s="382"/>
      <c r="O117" s="382"/>
      <c r="P117" s="382"/>
      <c r="Q117" s="382"/>
      <c r="R117" s="33"/>
    </row>
    <row r="118" spans="2:63" s="1" customFormat="1" ht="10.35" customHeight="1" x14ac:dyDescent="0.3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3"/>
    </row>
    <row r="119" spans="2:63" s="8" customFormat="1" ht="29.25" customHeight="1" x14ac:dyDescent="0.3">
      <c r="B119" s="130"/>
      <c r="C119" s="131" t="s">
        <v>104</v>
      </c>
      <c r="D119" s="132" t="s">
        <v>105</v>
      </c>
      <c r="E119" s="132" t="s">
        <v>48</v>
      </c>
      <c r="F119" s="383" t="s">
        <v>106</v>
      </c>
      <c r="G119" s="383"/>
      <c r="H119" s="383"/>
      <c r="I119" s="383"/>
      <c r="J119" s="132" t="s">
        <v>107</v>
      </c>
      <c r="K119" s="132" t="s">
        <v>108</v>
      </c>
      <c r="L119" s="383" t="s">
        <v>109</v>
      </c>
      <c r="M119" s="383"/>
      <c r="N119" s="383" t="s">
        <v>93</v>
      </c>
      <c r="O119" s="383"/>
      <c r="P119" s="383"/>
      <c r="Q119" s="384"/>
      <c r="R119" s="133"/>
      <c r="T119" s="72" t="s">
        <v>110</v>
      </c>
      <c r="U119" s="73" t="s">
        <v>30</v>
      </c>
      <c r="V119" s="73" t="s">
        <v>111</v>
      </c>
      <c r="W119" s="73" t="s">
        <v>112</v>
      </c>
      <c r="X119" s="73" t="s">
        <v>113</v>
      </c>
      <c r="Y119" s="73" t="s">
        <v>114</v>
      </c>
      <c r="Z119" s="73" t="s">
        <v>115</v>
      </c>
      <c r="AA119" s="74" t="s">
        <v>116</v>
      </c>
    </row>
    <row r="120" spans="2:63" s="1" customFormat="1" ht="29.25" customHeight="1" x14ac:dyDescent="0.35">
      <c r="B120" s="31"/>
      <c r="C120" s="76" t="s">
        <v>89</v>
      </c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86">
        <f>SUM(N121)</f>
        <v>0</v>
      </c>
      <c r="O120" s="387"/>
      <c r="P120" s="387"/>
      <c r="Q120" s="387"/>
      <c r="R120" s="33"/>
      <c r="T120" s="75"/>
      <c r="U120" s="47"/>
      <c r="V120" s="47"/>
      <c r="W120" s="134" t="e">
        <f>W121+#REF!</f>
        <v>#REF!</v>
      </c>
      <c r="X120" s="47"/>
      <c r="Y120" s="134" t="e">
        <f>Y121+#REF!</f>
        <v>#REF!</v>
      </c>
      <c r="Z120" s="47"/>
      <c r="AA120" s="135" t="e">
        <f>AA121+#REF!</f>
        <v>#REF!</v>
      </c>
      <c r="AT120" s="19" t="s">
        <v>65</v>
      </c>
      <c r="AU120" s="19" t="s">
        <v>95</v>
      </c>
      <c r="BK120" s="136" t="e">
        <f>BK121+#REF!</f>
        <v>#REF!</v>
      </c>
    </row>
    <row r="121" spans="2:63" s="9" customFormat="1" ht="37.35" customHeight="1" x14ac:dyDescent="0.35">
      <c r="B121" s="137"/>
      <c r="C121" s="138"/>
      <c r="D121" s="139" t="s">
        <v>128</v>
      </c>
      <c r="E121" s="139"/>
      <c r="F121" s="139"/>
      <c r="G121" s="139"/>
      <c r="H121" s="139"/>
      <c r="I121" s="139"/>
      <c r="J121" s="139"/>
      <c r="K121" s="139"/>
      <c r="L121" s="139"/>
      <c r="M121" s="139"/>
      <c r="N121" s="388">
        <f>SUM(N122+N224+N247)</f>
        <v>0</v>
      </c>
      <c r="O121" s="389"/>
      <c r="P121" s="389"/>
      <c r="Q121" s="389"/>
      <c r="R121" s="140"/>
      <c r="T121" s="141"/>
      <c r="U121" s="138"/>
      <c r="V121" s="138"/>
      <c r="W121" s="142" t="e">
        <f>W122+#REF!+#REF!+#REF!+#REF!</f>
        <v>#REF!</v>
      </c>
      <c r="X121" s="138"/>
      <c r="Y121" s="142" t="e">
        <f>Y122+#REF!+#REF!+#REF!+#REF!</f>
        <v>#REF!</v>
      </c>
      <c r="Z121" s="138"/>
      <c r="AA121" s="143" t="e">
        <f>AA122+#REF!+#REF!+#REF!+#REF!</f>
        <v>#REF!</v>
      </c>
      <c r="AR121" s="144" t="s">
        <v>72</v>
      </c>
      <c r="AT121" s="145" t="s">
        <v>65</v>
      </c>
      <c r="AU121" s="145" t="s">
        <v>66</v>
      </c>
      <c r="AY121" s="144" t="s">
        <v>117</v>
      </c>
      <c r="BK121" s="146" t="e">
        <f>BK122+#REF!+#REF!+#REF!+#REF!</f>
        <v>#REF!</v>
      </c>
    </row>
    <row r="122" spans="2:63" s="9" customFormat="1" ht="19.899999999999999" customHeight="1" x14ac:dyDescent="0.3">
      <c r="B122" s="137"/>
      <c r="C122" s="138"/>
      <c r="D122" s="147" t="s">
        <v>137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390">
        <f>SUM(N123:Q223)</f>
        <v>0</v>
      </c>
      <c r="O122" s="391"/>
      <c r="P122" s="391"/>
      <c r="Q122" s="391"/>
      <c r="R122" s="140"/>
      <c r="T122" s="141"/>
      <c r="U122" s="138"/>
      <c r="V122" s="138"/>
      <c r="W122" s="142" t="e">
        <f>SUM(W157:W250)</f>
        <v>#REF!</v>
      </c>
      <c r="X122" s="138"/>
      <c r="Y122" s="142" t="e">
        <f>SUM(Y157:Y250)</f>
        <v>#REF!</v>
      </c>
      <c r="Z122" s="138"/>
      <c r="AA122" s="143" t="e">
        <f>SUM(AA157:AA250)</f>
        <v>#REF!</v>
      </c>
      <c r="AR122" s="144" t="s">
        <v>72</v>
      </c>
      <c r="AT122" s="145" t="s">
        <v>65</v>
      </c>
      <c r="AU122" s="145" t="s">
        <v>72</v>
      </c>
      <c r="AY122" s="144" t="s">
        <v>117</v>
      </c>
      <c r="BK122" s="146" t="e">
        <f>SUM(BK157:BK250)</f>
        <v>#REF!</v>
      </c>
    </row>
    <row r="123" spans="2:63" s="9" customFormat="1" ht="43.5" customHeight="1" x14ac:dyDescent="0.3">
      <c r="B123" s="137"/>
      <c r="C123" s="228">
        <v>1</v>
      </c>
      <c r="D123" s="228" t="s">
        <v>118</v>
      </c>
      <c r="E123" s="207" t="s">
        <v>226</v>
      </c>
      <c r="F123" s="363" t="s">
        <v>224</v>
      </c>
      <c r="G123" s="364"/>
      <c r="H123" s="364"/>
      <c r="I123" s="364"/>
      <c r="J123" s="230" t="s">
        <v>125</v>
      </c>
      <c r="K123" s="231">
        <v>173</v>
      </c>
      <c r="L123" s="365"/>
      <c r="M123" s="365"/>
      <c r="N123" s="365">
        <f>ROUND(L123*K123,2)</f>
        <v>0</v>
      </c>
      <c r="O123" s="365"/>
      <c r="P123" s="365"/>
      <c r="Q123" s="365"/>
      <c r="R123" s="140"/>
      <c r="T123" s="141"/>
      <c r="U123" s="138"/>
      <c r="V123" s="138"/>
      <c r="W123" s="142"/>
      <c r="X123" s="138"/>
      <c r="Y123" s="142"/>
      <c r="Z123" s="138"/>
      <c r="AA123" s="143"/>
      <c r="AR123" s="144"/>
      <c r="AT123" s="145"/>
      <c r="AU123" s="145"/>
      <c r="AY123" s="144"/>
      <c r="BK123" s="146"/>
    </row>
    <row r="124" spans="2:63" s="9" customFormat="1" ht="43.5" customHeight="1" x14ac:dyDescent="0.3">
      <c r="B124" s="137"/>
      <c r="C124" s="228">
        <v>2</v>
      </c>
      <c r="D124" s="228" t="s">
        <v>118</v>
      </c>
      <c r="E124" s="207" t="s">
        <v>407</v>
      </c>
      <c r="F124" s="363" t="s">
        <v>408</v>
      </c>
      <c r="G124" s="364"/>
      <c r="H124" s="364"/>
      <c r="I124" s="364"/>
      <c r="J124" s="230" t="s">
        <v>125</v>
      </c>
      <c r="K124" s="231">
        <v>108</v>
      </c>
      <c r="L124" s="365"/>
      <c r="M124" s="365"/>
      <c r="N124" s="365">
        <f>ROUND(L124*K124,2)</f>
        <v>0</v>
      </c>
      <c r="O124" s="365"/>
      <c r="P124" s="365"/>
      <c r="Q124" s="365"/>
      <c r="R124" s="140"/>
      <c r="T124" s="141"/>
      <c r="U124" s="138"/>
      <c r="V124" s="138"/>
      <c r="W124" s="142"/>
      <c r="X124" s="138"/>
      <c r="Y124" s="142"/>
      <c r="Z124" s="138"/>
      <c r="AA124" s="143"/>
      <c r="AR124" s="144"/>
      <c r="AT124" s="145"/>
      <c r="AU124" s="145"/>
      <c r="AY124" s="144"/>
      <c r="BK124" s="146"/>
    </row>
    <row r="125" spans="2:63" s="9" customFormat="1" ht="29.25" customHeight="1" x14ac:dyDescent="0.3">
      <c r="B125" s="137"/>
      <c r="C125" s="228">
        <v>3</v>
      </c>
      <c r="D125" s="228" t="s">
        <v>118</v>
      </c>
      <c r="E125" s="235" t="s">
        <v>145</v>
      </c>
      <c r="F125" s="363" t="s">
        <v>225</v>
      </c>
      <c r="G125" s="364"/>
      <c r="H125" s="364"/>
      <c r="I125" s="364"/>
      <c r="J125" s="230" t="s">
        <v>125</v>
      </c>
      <c r="K125" s="231">
        <v>62</v>
      </c>
      <c r="L125" s="365"/>
      <c r="M125" s="365"/>
      <c r="N125" s="365">
        <f t="shared" ref="N125:N126" si="0">ROUND(L125*K125,2)</f>
        <v>0</v>
      </c>
      <c r="O125" s="365"/>
      <c r="P125" s="365"/>
      <c r="Q125" s="365"/>
      <c r="R125" s="140"/>
      <c r="T125" s="141"/>
      <c r="U125" s="138"/>
      <c r="V125" s="138"/>
      <c r="W125" s="142"/>
      <c r="X125" s="138"/>
      <c r="Y125" s="142"/>
      <c r="Z125" s="138"/>
      <c r="AA125" s="143"/>
      <c r="AR125" s="144"/>
      <c r="AT125" s="145"/>
      <c r="AU125" s="145"/>
      <c r="AY125" s="144"/>
      <c r="BK125" s="146"/>
    </row>
    <row r="126" spans="2:63" s="9" customFormat="1" ht="29.25" customHeight="1" x14ac:dyDescent="0.3">
      <c r="B126" s="137"/>
      <c r="C126" s="228">
        <v>4</v>
      </c>
      <c r="D126" s="228" t="s">
        <v>118</v>
      </c>
      <c r="E126" s="207" t="s">
        <v>146</v>
      </c>
      <c r="F126" s="363" t="s">
        <v>227</v>
      </c>
      <c r="G126" s="364"/>
      <c r="H126" s="364"/>
      <c r="I126" s="364"/>
      <c r="J126" s="230" t="s">
        <v>125</v>
      </c>
      <c r="K126" s="231">
        <v>55</v>
      </c>
      <c r="L126" s="365"/>
      <c r="M126" s="365"/>
      <c r="N126" s="365">
        <f t="shared" si="0"/>
        <v>0</v>
      </c>
      <c r="O126" s="365"/>
      <c r="P126" s="365"/>
      <c r="Q126" s="365"/>
      <c r="R126" s="140"/>
      <c r="T126" s="141"/>
      <c r="U126" s="138"/>
      <c r="V126" s="138"/>
      <c r="W126" s="142"/>
      <c r="X126" s="138"/>
      <c r="Y126" s="142"/>
      <c r="Z126" s="138"/>
      <c r="AA126" s="143"/>
      <c r="AR126" s="144"/>
      <c r="AT126" s="145"/>
      <c r="AU126" s="145"/>
      <c r="AY126" s="144"/>
      <c r="BK126" s="146"/>
    </row>
    <row r="127" spans="2:63" s="9" customFormat="1" ht="29.25" customHeight="1" x14ac:dyDescent="0.3">
      <c r="B127" s="137"/>
      <c r="C127" s="228">
        <v>5</v>
      </c>
      <c r="D127" s="228" t="s">
        <v>118</v>
      </c>
      <c r="E127" s="207" t="s">
        <v>246</v>
      </c>
      <c r="F127" s="363" t="s">
        <v>247</v>
      </c>
      <c r="G127" s="364"/>
      <c r="H127" s="364"/>
      <c r="I127" s="364"/>
      <c r="J127" s="230" t="s">
        <v>125</v>
      </c>
      <c r="K127" s="231">
        <v>82</v>
      </c>
      <c r="L127" s="365"/>
      <c r="M127" s="365"/>
      <c r="N127" s="365">
        <f t="shared" ref="N127" si="1">ROUND(L127*K127,2)</f>
        <v>0</v>
      </c>
      <c r="O127" s="365"/>
      <c r="P127" s="365"/>
      <c r="Q127" s="365"/>
      <c r="R127" s="140"/>
      <c r="T127" s="141"/>
      <c r="U127" s="138"/>
      <c r="V127" s="138"/>
      <c r="W127" s="142"/>
      <c r="X127" s="138"/>
      <c r="Y127" s="142"/>
      <c r="Z127" s="138"/>
      <c r="AA127" s="143"/>
      <c r="AR127" s="144"/>
      <c r="AT127" s="145"/>
      <c r="AU127" s="145"/>
      <c r="AY127" s="144"/>
      <c r="BK127" s="146"/>
    </row>
    <row r="128" spans="2:63" s="9" customFormat="1" ht="29.25" customHeight="1" x14ac:dyDescent="0.3">
      <c r="B128" s="137"/>
      <c r="C128" s="228">
        <v>6</v>
      </c>
      <c r="D128" s="228" t="s">
        <v>118</v>
      </c>
      <c r="E128" s="207" t="s">
        <v>147</v>
      </c>
      <c r="F128" s="363" t="s">
        <v>228</v>
      </c>
      <c r="G128" s="364"/>
      <c r="H128" s="364"/>
      <c r="I128" s="364"/>
      <c r="J128" s="230" t="s">
        <v>125</v>
      </c>
      <c r="K128" s="231">
        <v>76</v>
      </c>
      <c r="L128" s="365"/>
      <c r="M128" s="365"/>
      <c r="N128" s="365">
        <f t="shared" ref="N128:N129" si="2">ROUND(L128*K128,2)</f>
        <v>0</v>
      </c>
      <c r="O128" s="365"/>
      <c r="P128" s="365"/>
      <c r="Q128" s="365"/>
      <c r="R128" s="140"/>
      <c r="T128" s="141"/>
      <c r="U128" s="138"/>
      <c r="V128" s="138"/>
      <c r="W128" s="142"/>
      <c r="X128" s="138"/>
      <c r="Y128" s="142"/>
      <c r="Z128" s="138"/>
      <c r="AA128" s="143"/>
      <c r="AR128" s="144"/>
      <c r="AT128" s="145"/>
      <c r="AU128" s="145"/>
      <c r="AY128" s="144"/>
      <c r="BK128" s="146"/>
    </row>
    <row r="129" spans="2:63" s="9" customFormat="1" ht="29.25" customHeight="1" x14ac:dyDescent="0.3">
      <c r="B129" s="137"/>
      <c r="C129" s="228">
        <v>7</v>
      </c>
      <c r="D129" s="228" t="s">
        <v>118</v>
      </c>
      <c r="E129" s="207" t="s">
        <v>413</v>
      </c>
      <c r="F129" s="363" t="s">
        <v>414</v>
      </c>
      <c r="G129" s="364"/>
      <c r="H129" s="364"/>
      <c r="I129" s="364"/>
      <c r="J129" s="230" t="s">
        <v>125</v>
      </c>
      <c r="K129" s="231">
        <v>22</v>
      </c>
      <c r="L129" s="365"/>
      <c r="M129" s="365"/>
      <c r="N129" s="365">
        <f t="shared" si="2"/>
        <v>0</v>
      </c>
      <c r="O129" s="365"/>
      <c r="P129" s="365"/>
      <c r="Q129" s="365"/>
      <c r="R129" s="140"/>
      <c r="T129" s="141"/>
      <c r="U129" s="138"/>
      <c r="V129" s="138"/>
      <c r="W129" s="142"/>
      <c r="X129" s="138"/>
      <c r="Y129" s="142"/>
      <c r="Z129" s="138"/>
      <c r="AA129" s="143"/>
      <c r="AR129" s="144"/>
      <c r="AT129" s="145"/>
      <c r="AU129" s="145"/>
      <c r="AY129" s="144"/>
      <c r="BK129" s="146"/>
    </row>
    <row r="130" spans="2:63" s="9" customFormat="1" ht="29.25" customHeight="1" x14ac:dyDescent="0.3">
      <c r="B130" s="137"/>
      <c r="C130" s="228">
        <v>8</v>
      </c>
      <c r="D130" s="228" t="s">
        <v>118</v>
      </c>
      <c r="E130" s="207" t="s">
        <v>409</v>
      </c>
      <c r="F130" s="363" t="s">
        <v>410</v>
      </c>
      <c r="G130" s="364"/>
      <c r="H130" s="364"/>
      <c r="I130" s="364"/>
      <c r="J130" s="230" t="s">
        <v>125</v>
      </c>
      <c r="K130" s="231">
        <v>40</v>
      </c>
      <c r="L130" s="365"/>
      <c r="M130" s="365"/>
      <c r="N130" s="365">
        <f t="shared" ref="N130:N133" si="3">ROUND(L130*K130,2)</f>
        <v>0</v>
      </c>
      <c r="O130" s="365"/>
      <c r="P130" s="365"/>
      <c r="Q130" s="365"/>
      <c r="R130" s="140"/>
      <c r="T130" s="141"/>
      <c r="U130" s="138"/>
      <c r="V130" s="138"/>
      <c r="W130" s="142"/>
      <c r="X130" s="138"/>
      <c r="Y130" s="142"/>
      <c r="Z130" s="138"/>
      <c r="AA130" s="143"/>
      <c r="AR130" s="144"/>
      <c r="AT130" s="145"/>
      <c r="AU130" s="145"/>
      <c r="AY130" s="144"/>
      <c r="BK130" s="146"/>
    </row>
    <row r="131" spans="2:63" s="9" customFormat="1" ht="29.25" customHeight="1" x14ac:dyDescent="0.3">
      <c r="B131" s="137"/>
      <c r="C131" s="228">
        <v>9</v>
      </c>
      <c r="D131" s="228" t="s">
        <v>118</v>
      </c>
      <c r="E131" s="207" t="s">
        <v>411</v>
      </c>
      <c r="F131" s="363" t="s">
        <v>412</v>
      </c>
      <c r="G131" s="364"/>
      <c r="H131" s="364"/>
      <c r="I131" s="364"/>
      <c r="J131" s="230" t="s">
        <v>125</v>
      </c>
      <c r="K131" s="231">
        <v>42</v>
      </c>
      <c r="L131" s="365"/>
      <c r="M131" s="365"/>
      <c r="N131" s="365">
        <f t="shared" si="3"/>
        <v>0</v>
      </c>
      <c r="O131" s="365"/>
      <c r="P131" s="365"/>
      <c r="Q131" s="365"/>
      <c r="R131" s="140"/>
      <c r="T131" s="141"/>
      <c r="U131" s="138"/>
      <c r="V131" s="138"/>
      <c r="W131" s="142"/>
      <c r="X131" s="138"/>
      <c r="Y131" s="142"/>
      <c r="Z131" s="138"/>
      <c r="AA131" s="143"/>
      <c r="AR131" s="144"/>
      <c r="AT131" s="145"/>
      <c r="AU131" s="145"/>
      <c r="AY131" s="144"/>
      <c r="BK131" s="146"/>
    </row>
    <row r="132" spans="2:63" s="9" customFormat="1" ht="29.25" customHeight="1" x14ac:dyDescent="0.3">
      <c r="B132" s="137"/>
      <c r="C132" s="228">
        <v>10</v>
      </c>
      <c r="D132" s="228" t="s">
        <v>118</v>
      </c>
      <c r="E132" s="207" t="s">
        <v>546</v>
      </c>
      <c r="F132" s="363" t="s">
        <v>547</v>
      </c>
      <c r="G132" s="364"/>
      <c r="H132" s="364"/>
      <c r="I132" s="364"/>
      <c r="J132" s="230" t="s">
        <v>125</v>
      </c>
      <c r="K132" s="231">
        <v>12</v>
      </c>
      <c r="L132" s="365"/>
      <c r="M132" s="365"/>
      <c r="N132" s="365">
        <f t="shared" ref="N132" si="4">ROUND(L132*K132,2)</f>
        <v>0</v>
      </c>
      <c r="O132" s="365"/>
      <c r="P132" s="365"/>
      <c r="Q132" s="365"/>
      <c r="R132" s="140"/>
      <c r="T132" s="141"/>
      <c r="U132" s="138"/>
      <c r="V132" s="138"/>
      <c r="W132" s="142"/>
      <c r="X132" s="138"/>
      <c r="Y132" s="142"/>
      <c r="Z132" s="138"/>
      <c r="AA132" s="143"/>
      <c r="AR132" s="144"/>
      <c r="AT132" s="145"/>
      <c r="AU132" s="145"/>
      <c r="AY132" s="144"/>
      <c r="BK132" s="146"/>
    </row>
    <row r="133" spans="2:63" s="9" customFormat="1" ht="24.75" customHeight="1" x14ac:dyDescent="0.3">
      <c r="B133" s="137"/>
      <c r="C133" s="228">
        <v>11</v>
      </c>
      <c r="D133" s="228" t="s">
        <v>118</v>
      </c>
      <c r="E133" s="207" t="s">
        <v>419</v>
      </c>
      <c r="F133" s="363" t="s">
        <v>420</v>
      </c>
      <c r="G133" s="364"/>
      <c r="H133" s="364"/>
      <c r="I133" s="364"/>
      <c r="J133" s="230" t="s">
        <v>125</v>
      </c>
      <c r="K133" s="231">
        <v>22</v>
      </c>
      <c r="L133" s="365"/>
      <c r="M133" s="365"/>
      <c r="N133" s="365">
        <f t="shared" si="3"/>
        <v>0</v>
      </c>
      <c r="O133" s="365"/>
      <c r="P133" s="365"/>
      <c r="Q133" s="365"/>
      <c r="R133" s="140"/>
      <c r="T133" s="141"/>
      <c r="U133" s="138"/>
      <c r="V133" s="138"/>
      <c r="W133" s="142"/>
      <c r="X133" s="138"/>
      <c r="Y133" s="142"/>
      <c r="Z133" s="138"/>
      <c r="AA133" s="143"/>
      <c r="AR133" s="144"/>
      <c r="AT133" s="145"/>
      <c r="AU133" s="145"/>
      <c r="AY133" s="144"/>
      <c r="BK133" s="146"/>
    </row>
    <row r="134" spans="2:63" s="9" customFormat="1" ht="24" customHeight="1" x14ac:dyDescent="0.3">
      <c r="B134" s="137"/>
      <c r="C134" s="228">
        <v>12</v>
      </c>
      <c r="D134" s="228" t="s">
        <v>118</v>
      </c>
      <c r="E134" s="207" t="s">
        <v>415</v>
      </c>
      <c r="F134" s="363" t="s">
        <v>416</v>
      </c>
      <c r="G134" s="364"/>
      <c r="H134" s="364"/>
      <c r="I134" s="364"/>
      <c r="J134" s="230" t="s">
        <v>125</v>
      </c>
      <c r="K134" s="231">
        <v>40</v>
      </c>
      <c r="L134" s="365"/>
      <c r="M134" s="365"/>
      <c r="N134" s="365">
        <f t="shared" ref="N134:N135" si="5">ROUND(L134*K134,2)</f>
        <v>0</v>
      </c>
      <c r="O134" s="365"/>
      <c r="P134" s="365"/>
      <c r="Q134" s="365"/>
      <c r="R134" s="140"/>
      <c r="T134" s="141"/>
      <c r="U134" s="138"/>
      <c r="V134" s="138"/>
      <c r="W134" s="142"/>
      <c r="X134" s="138"/>
      <c r="Y134" s="142"/>
      <c r="Z134" s="138"/>
      <c r="AA134" s="143"/>
      <c r="AR134" s="144"/>
      <c r="AT134" s="145"/>
      <c r="AU134" s="145"/>
      <c r="AY134" s="144"/>
      <c r="BK134" s="146"/>
    </row>
    <row r="135" spans="2:63" s="9" customFormat="1" ht="25.5" customHeight="1" x14ac:dyDescent="0.3">
      <c r="B135" s="137"/>
      <c r="C135" s="228">
        <v>13</v>
      </c>
      <c r="D135" s="228" t="s">
        <v>118</v>
      </c>
      <c r="E135" s="207" t="s">
        <v>417</v>
      </c>
      <c r="F135" s="363" t="s">
        <v>418</v>
      </c>
      <c r="G135" s="364"/>
      <c r="H135" s="364"/>
      <c r="I135" s="364"/>
      <c r="J135" s="230" t="s">
        <v>125</v>
      </c>
      <c r="K135" s="231">
        <v>42</v>
      </c>
      <c r="L135" s="365"/>
      <c r="M135" s="365"/>
      <c r="N135" s="365">
        <f t="shared" si="5"/>
        <v>0</v>
      </c>
      <c r="O135" s="365"/>
      <c r="P135" s="365"/>
      <c r="Q135" s="365"/>
      <c r="R135" s="140"/>
      <c r="T135" s="141"/>
      <c r="U135" s="138"/>
      <c r="V135" s="138"/>
      <c r="W135" s="142"/>
      <c r="X135" s="138"/>
      <c r="Y135" s="142"/>
      <c r="Z135" s="138"/>
      <c r="AA135" s="143"/>
      <c r="AR135" s="144"/>
      <c r="AT135" s="145"/>
      <c r="AU135" s="145"/>
      <c r="AY135" s="144"/>
      <c r="BK135" s="146"/>
    </row>
    <row r="136" spans="2:63" s="9" customFormat="1" ht="25.5" customHeight="1" x14ac:dyDescent="0.3">
      <c r="B136" s="137"/>
      <c r="C136" s="228">
        <v>14</v>
      </c>
      <c r="D136" s="228" t="s">
        <v>118</v>
      </c>
      <c r="E136" s="207" t="s">
        <v>549</v>
      </c>
      <c r="F136" s="363" t="s">
        <v>548</v>
      </c>
      <c r="G136" s="364"/>
      <c r="H136" s="364"/>
      <c r="I136" s="364"/>
      <c r="J136" s="230" t="s">
        <v>125</v>
      </c>
      <c r="K136" s="231">
        <v>12</v>
      </c>
      <c r="L136" s="365"/>
      <c r="M136" s="365"/>
      <c r="N136" s="365">
        <f t="shared" ref="N136:N148" si="6">ROUND(L136*K136,2)</f>
        <v>0</v>
      </c>
      <c r="O136" s="365"/>
      <c r="P136" s="365"/>
      <c r="Q136" s="365"/>
      <c r="R136" s="140"/>
      <c r="T136" s="141"/>
      <c r="U136" s="138"/>
      <c r="V136" s="138"/>
      <c r="W136" s="142"/>
      <c r="X136" s="138"/>
      <c r="Y136" s="142"/>
      <c r="Z136" s="138"/>
      <c r="AA136" s="143"/>
      <c r="AR136" s="144"/>
      <c r="AT136" s="145"/>
      <c r="AU136" s="145"/>
      <c r="AY136" s="144"/>
      <c r="BK136" s="146"/>
    </row>
    <row r="137" spans="2:63" s="9" customFormat="1" ht="25.5" customHeight="1" x14ac:dyDescent="0.3">
      <c r="B137" s="137"/>
      <c r="C137" s="228">
        <v>15</v>
      </c>
      <c r="D137" s="228" t="s">
        <v>118</v>
      </c>
      <c r="E137" s="235" t="s">
        <v>148</v>
      </c>
      <c r="F137" s="363" t="s">
        <v>229</v>
      </c>
      <c r="G137" s="364"/>
      <c r="H137" s="364"/>
      <c r="I137" s="364"/>
      <c r="J137" s="230" t="s">
        <v>127</v>
      </c>
      <c r="K137" s="231">
        <v>30</v>
      </c>
      <c r="L137" s="365"/>
      <c r="M137" s="365"/>
      <c r="N137" s="365">
        <f t="shared" si="6"/>
        <v>0</v>
      </c>
      <c r="O137" s="365"/>
      <c r="P137" s="365"/>
      <c r="Q137" s="365"/>
      <c r="R137" s="140"/>
      <c r="T137" s="141"/>
      <c r="U137" s="138"/>
      <c r="V137" s="138"/>
      <c r="W137" s="142"/>
      <c r="X137" s="138"/>
      <c r="Y137" s="142"/>
      <c r="Z137" s="138"/>
      <c r="AA137" s="143"/>
      <c r="AR137" s="144"/>
      <c r="AT137" s="145"/>
      <c r="AU137" s="145"/>
      <c r="AY137" s="144"/>
      <c r="BK137" s="146"/>
    </row>
    <row r="138" spans="2:63" s="9" customFormat="1" ht="25.5" customHeight="1" x14ac:dyDescent="0.3">
      <c r="B138" s="137"/>
      <c r="C138" s="228">
        <v>16</v>
      </c>
      <c r="D138" s="228" t="s">
        <v>118</v>
      </c>
      <c r="E138" s="229" t="s">
        <v>149</v>
      </c>
      <c r="F138" s="412" t="s">
        <v>150</v>
      </c>
      <c r="G138" s="413"/>
      <c r="H138" s="413"/>
      <c r="I138" s="414"/>
      <c r="J138" s="230" t="s">
        <v>127</v>
      </c>
      <c r="K138" s="231">
        <v>31</v>
      </c>
      <c r="L138" s="415"/>
      <c r="M138" s="416"/>
      <c r="N138" s="415">
        <f t="shared" si="6"/>
        <v>0</v>
      </c>
      <c r="O138" s="417"/>
      <c r="P138" s="417"/>
      <c r="Q138" s="416"/>
      <c r="R138" s="140"/>
      <c r="T138" s="141"/>
      <c r="U138" s="138"/>
      <c r="V138" s="138"/>
      <c r="W138" s="142"/>
      <c r="X138" s="138"/>
      <c r="Y138" s="142"/>
      <c r="Z138" s="138"/>
      <c r="AA138" s="143"/>
      <c r="AR138" s="144"/>
      <c r="AT138" s="145"/>
      <c r="AU138" s="145"/>
      <c r="AY138" s="144"/>
      <c r="BK138" s="146"/>
    </row>
    <row r="139" spans="2:63" s="9" customFormat="1" ht="25.5" customHeight="1" x14ac:dyDescent="0.3">
      <c r="B139" s="137"/>
      <c r="C139" s="228">
        <v>17</v>
      </c>
      <c r="D139" s="228" t="s">
        <v>118</v>
      </c>
      <c r="E139" s="229" t="s">
        <v>151</v>
      </c>
      <c r="F139" s="363" t="s">
        <v>230</v>
      </c>
      <c r="G139" s="364"/>
      <c r="H139" s="364"/>
      <c r="I139" s="364"/>
      <c r="J139" s="230" t="s">
        <v>127</v>
      </c>
      <c r="K139" s="231">
        <v>22</v>
      </c>
      <c r="L139" s="365"/>
      <c r="M139" s="365"/>
      <c r="N139" s="365">
        <f t="shared" si="6"/>
        <v>0</v>
      </c>
      <c r="O139" s="365"/>
      <c r="P139" s="365"/>
      <c r="Q139" s="365"/>
      <c r="R139" s="140"/>
      <c r="T139" s="141"/>
      <c r="U139" s="138"/>
      <c r="V139" s="138"/>
      <c r="W139" s="142"/>
      <c r="X139" s="138"/>
      <c r="Y139" s="142"/>
      <c r="Z139" s="138"/>
      <c r="AA139" s="143"/>
      <c r="AR139" s="144"/>
      <c r="AT139" s="145"/>
      <c r="AU139" s="145"/>
      <c r="AY139" s="144"/>
      <c r="BK139" s="146"/>
    </row>
    <row r="140" spans="2:63" s="9" customFormat="1" ht="25.5" customHeight="1" x14ac:dyDescent="0.3">
      <c r="B140" s="137"/>
      <c r="C140" s="194">
        <v>18</v>
      </c>
      <c r="D140" s="194" t="s">
        <v>122</v>
      </c>
      <c r="E140" s="195" t="s">
        <v>423</v>
      </c>
      <c r="F140" s="366" t="s">
        <v>424</v>
      </c>
      <c r="G140" s="366"/>
      <c r="H140" s="366"/>
      <c r="I140" s="366"/>
      <c r="J140" s="196" t="s">
        <v>127</v>
      </c>
      <c r="K140" s="197">
        <v>30</v>
      </c>
      <c r="L140" s="367"/>
      <c r="M140" s="367"/>
      <c r="N140" s="367">
        <f t="shared" si="6"/>
        <v>0</v>
      </c>
      <c r="O140" s="365"/>
      <c r="P140" s="365"/>
      <c r="Q140" s="365"/>
      <c r="R140" s="140"/>
      <c r="T140" s="141"/>
      <c r="U140" s="138"/>
      <c r="V140" s="138"/>
      <c r="W140" s="142"/>
      <c r="X140" s="138"/>
      <c r="Y140" s="142"/>
      <c r="Z140" s="138"/>
      <c r="AA140" s="143"/>
      <c r="AR140" s="144"/>
      <c r="AT140" s="145"/>
      <c r="AU140" s="145"/>
      <c r="AY140" s="144"/>
      <c r="BK140" s="146"/>
    </row>
    <row r="141" spans="2:63" s="9" customFormat="1" ht="25.5" customHeight="1" x14ac:dyDescent="0.3">
      <c r="B141" s="137"/>
      <c r="C141" s="194">
        <v>19</v>
      </c>
      <c r="D141" s="194" t="s">
        <v>122</v>
      </c>
      <c r="E141" s="195" t="s">
        <v>421</v>
      </c>
      <c r="F141" s="366" t="s">
        <v>422</v>
      </c>
      <c r="G141" s="366"/>
      <c r="H141" s="366"/>
      <c r="I141" s="366"/>
      <c r="J141" s="196" t="s">
        <v>127</v>
      </c>
      <c r="K141" s="197">
        <v>45</v>
      </c>
      <c r="L141" s="367"/>
      <c r="M141" s="367"/>
      <c r="N141" s="367">
        <f t="shared" si="6"/>
        <v>0</v>
      </c>
      <c r="O141" s="365"/>
      <c r="P141" s="365"/>
      <c r="Q141" s="365"/>
      <c r="R141" s="140"/>
      <c r="T141" s="141"/>
      <c r="U141" s="138"/>
      <c r="V141" s="138"/>
      <c r="W141" s="142"/>
      <c r="X141" s="138"/>
      <c r="Y141" s="142"/>
      <c r="Z141" s="138"/>
      <c r="AA141" s="143"/>
      <c r="AR141" s="144"/>
      <c r="AT141" s="145"/>
      <c r="AU141" s="145"/>
      <c r="AY141" s="144"/>
      <c r="BK141" s="146"/>
    </row>
    <row r="142" spans="2:63" s="9" customFormat="1" ht="25.5" customHeight="1" x14ac:dyDescent="0.3">
      <c r="B142" s="137"/>
      <c r="C142" s="194">
        <v>20</v>
      </c>
      <c r="D142" s="194" t="s">
        <v>122</v>
      </c>
      <c r="E142" s="195" t="s">
        <v>425</v>
      </c>
      <c r="F142" s="366" t="s">
        <v>426</v>
      </c>
      <c r="G142" s="366"/>
      <c r="H142" s="366"/>
      <c r="I142" s="366"/>
      <c r="J142" s="196" t="s">
        <v>127</v>
      </c>
      <c r="K142" s="197">
        <v>4</v>
      </c>
      <c r="L142" s="367"/>
      <c r="M142" s="367"/>
      <c r="N142" s="367">
        <f t="shared" si="6"/>
        <v>0</v>
      </c>
      <c r="O142" s="365"/>
      <c r="P142" s="365"/>
      <c r="Q142" s="365"/>
      <c r="R142" s="140"/>
      <c r="T142" s="141"/>
      <c r="U142" s="138"/>
      <c r="V142" s="138"/>
      <c r="W142" s="142"/>
      <c r="X142" s="138"/>
      <c r="Y142" s="142"/>
      <c r="Z142" s="138"/>
      <c r="AA142" s="143"/>
      <c r="AR142" s="144"/>
      <c r="AT142" s="145"/>
      <c r="AU142" s="145"/>
      <c r="AY142" s="144"/>
      <c r="BK142" s="146"/>
    </row>
    <row r="143" spans="2:63" s="9" customFormat="1" ht="25.5" customHeight="1" x14ac:dyDescent="0.3">
      <c r="B143" s="137"/>
      <c r="C143" s="194">
        <v>21</v>
      </c>
      <c r="D143" s="194" t="s">
        <v>122</v>
      </c>
      <c r="E143" s="195" t="s">
        <v>433</v>
      </c>
      <c r="F143" s="366" t="s">
        <v>434</v>
      </c>
      <c r="G143" s="366"/>
      <c r="H143" s="366"/>
      <c r="I143" s="366"/>
      <c r="J143" s="196" t="s">
        <v>127</v>
      </c>
      <c r="K143" s="197">
        <v>1</v>
      </c>
      <c r="L143" s="367"/>
      <c r="M143" s="367"/>
      <c r="N143" s="367">
        <f t="shared" si="6"/>
        <v>0</v>
      </c>
      <c r="O143" s="365"/>
      <c r="P143" s="365"/>
      <c r="Q143" s="365"/>
      <c r="R143" s="140"/>
      <c r="T143" s="141"/>
      <c r="U143" s="138"/>
      <c r="V143" s="138"/>
      <c r="W143" s="142"/>
      <c r="X143" s="138"/>
      <c r="Y143" s="142"/>
      <c r="Z143" s="138"/>
      <c r="AA143" s="143"/>
      <c r="AR143" s="144"/>
      <c r="AT143" s="145"/>
      <c r="AU143" s="145"/>
      <c r="AY143" s="144"/>
      <c r="BK143" s="146"/>
    </row>
    <row r="144" spans="2:63" s="9" customFormat="1" ht="25.5" customHeight="1" x14ac:dyDescent="0.3">
      <c r="B144" s="137"/>
      <c r="C144" s="194">
        <v>22</v>
      </c>
      <c r="D144" s="194" t="s">
        <v>122</v>
      </c>
      <c r="E144" s="195" t="s">
        <v>429</v>
      </c>
      <c r="F144" s="366" t="s">
        <v>430</v>
      </c>
      <c r="G144" s="366"/>
      <c r="H144" s="366"/>
      <c r="I144" s="366"/>
      <c r="J144" s="196" t="s">
        <v>127</v>
      </c>
      <c r="K144" s="197">
        <v>5</v>
      </c>
      <c r="L144" s="367"/>
      <c r="M144" s="367"/>
      <c r="N144" s="367">
        <f t="shared" si="6"/>
        <v>0</v>
      </c>
      <c r="O144" s="365"/>
      <c r="P144" s="365"/>
      <c r="Q144" s="365"/>
      <c r="R144" s="140"/>
      <c r="T144" s="141"/>
      <c r="U144" s="138"/>
      <c r="V144" s="138"/>
      <c r="W144" s="142"/>
      <c r="X144" s="138"/>
      <c r="Y144" s="142"/>
      <c r="Z144" s="138"/>
      <c r="AA144" s="143"/>
      <c r="AR144" s="144"/>
      <c r="AT144" s="145"/>
      <c r="AU144" s="145"/>
      <c r="AY144" s="144"/>
      <c r="BK144" s="146"/>
    </row>
    <row r="145" spans="2:63" s="9" customFormat="1" ht="25.5" customHeight="1" x14ac:dyDescent="0.3">
      <c r="B145" s="137"/>
      <c r="C145" s="194">
        <v>23</v>
      </c>
      <c r="D145" s="194" t="s">
        <v>122</v>
      </c>
      <c r="E145" s="195" t="s">
        <v>431</v>
      </c>
      <c r="F145" s="366" t="s">
        <v>432</v>
      </c>
      <c r="G145" s="366"/>
      <c r="H145" s="366"/>
      <c r="I145" s="366"/>
      <c r="J145" s="196" t="s">
        <v>127</v>
      </c>
      <c r="K145" s="197">
        <v>9</v>
      </c>
      <c r="L145" s="367"/>
      <c r="M145" s="367"/>
      <c r="N145" s="367">
        <f t="shared" si="6"/>
        <v>0</v>
      </c>
      <c r="O145" s="365"/>
      <c r="P145" s="365"/>
      <c r="Q145" s="365"/>
      <c r="R145" s="140"/>
      <c r="T145" s="141"/>
      <c r="U145" s="138"/>
      <c r="V145" s="138"/>
      <c r="W145" s="142"/>
      <c r="X145" s="138"/>
      <c r="Y145" s="142"/>
      <c r="Z145" s="138"/>
      <c r="AA145" s="143"/>
      <c r="AR145" s="144"/>
      <c r="AT145" s="145"/>
      <c r="AU145" s="145"/>
      <c r="AY145" s="144"/>
      <c r="BK145" s="146"/>
    </row>
    <row r="146" spans="2:63" s="9" customFormat="1" ht="25.5" customHeight="1" x14ac:dyDescent="0.3">
      <c r="B146" s="137"/>
      <c r="C146" s="194">
        <v>24</v>
      </c>
      <c r="D146" s="194" t="s">
        <v>122</v>
      </c>
      <c r="E146" s="195" t="s">
        <v>435</v>
      </c>
      <c r="F146" s="366" t="s">
        <v>436</v>
      </c>
      <c r="G146" s="366"/>
      <c r="H146" s="366"/>
      <c r="I146" s="366"/>
      <c r="J146" s="196" t="s">
        <v>127</v>
      </c>
      <c r="K146" s="197">
        <v>1</v>
      </c>
      <c r="L146" s="367"/>
      <c r="M146" s="367"/>
      <c r="N146" s="367">
        <f t="shared" si="6"/>
        <v>0</v>
      </c>
      <c r="O146" s="365"/>
      <c r="P146" s="365"/>
      <c r="Q146" s="365"/>
      <c r="R146" s="140"/>
      <c r="T146" s="141"/>
      <c r="U146" s="138"/>
      <c r="V146" s="138"/>
      <c r="W146" s="142"/>
      <c r="X146" s="138"/>
      <c r="Y146" s="142"/>
      <c r="Z146" s="138"/>
      <c r="AA146" s="143"/>
      <c r="AR146" s="144"/>
      <c r="AT146" s="145"/>
      <c r="AU146" s="145"/>
      <c r="AY146" s="144"/>
      <c r="BK146" s="146"/>
    </row>
    <row r="147" spans="2:63" s="9" customFormat="1" ht="25.5" customHeight="1" x14ac:dyDescent="0.3">
      <c r="B147" s="137"/>
      <c r="C147" s="194">
        <v>25</v>
      </c>
      <c r="D147" s="194" t="s">
        <v>122</v>
      </c>
      <c r="E147" s="195" t="s">
        <v>466</v>
      </c>
      <c r="F147" s="366" t="s">
        <v>467</v>
      </c>
      <c r="G147" s="366"/>
      <c r="H147" s="366"/>
      <c r="I147" s="366"/>
      <c r="J147" s="196" t="s">
        <v>127</v>
      </c>
      <c r="K147" s="197">
        <v>1</v>
      </c>
      <c r="L147" s="367"/>
      <c r="M147" s="367"/>
      <c r="N147" s="367">
        <f t="shared" si="6"/>
        <v>0</v>
      </c>
      <c r="O147" s="365"/>
      <c r="P147" s="365"/>
      <c r="Q147" s="365"/>
      <c r="R147" s="140"/>
      <c r="T147" s="141"/>
      <c r="U147" s="138"/>
      <c r="V147" s="138"/>
      <c r="W147" s="142"/>
      <c r="X147" s="138"/>
      <c r="Y147" s="142"/>
      <c r="Z147" s="138"/>
      <c r="AA147" s="143"/>
      <c r="AR147" s="144"/>
      <c r="AT147" s="145"/>
      <c r="AU147" s="145"/>
      <c r="AY147" s="144"/>
      <c r="BK147" s="146"/>
    </row>
    <row r="148" spans="2:63" s="9" customFormat="1" ht="25.5" customHeight="1" x14ac:dyDescent="0.3">
      <c r="B148" s="137"/>
      <c r="C148" s="194">
        <v>26</v>
      </c>
      <c r="D148" s="194" t="s">
        <v>122</v>
      </c>
      <c r="E148" s="195" t="s">
        <v>437</v>
      </c>
      <c r="F148" s="366" t="s">
        <v>550</v>
      </c>
      <c r="G148" s="366"/>
      <c r="H148" s="366"/>
      <c r="I148" s="366"/>
      <c r="J148" s="196" t="s">
        <v>127</v>
      </c>
      <c r="K148" s="197">
        <v>9</v>
      </c>
      <c r="L148" s="367"/>
      <c r="M148" s="367"/>
      <c r="N148" s="367">
        <f t="shared" si="6"/>
        <v>0</v>
      </c>
      <c r="O148" s="365"/>
      <c r="P148" s="365"/>
      <c r="Q148" s="365"/>
      <c r="R148" s="140"/>
      <c r="T148" s="141"/>
      <c r="U148" s="138"/>
      <c r="V148" s="138"/>
      <c r="W148" s="142"/>
      <c r="X148" s="138"/>
      <c r="Y148" s="142"/>
      <c r="Z148" s="138"/>
      <c r="AA148" s="143"/>
      <c r="AR148" s="144"/>
      <c r="AT148" s="145"/>
      <c r="AU148" s="145"/>
      <c r="AY148" s="144"/>
      <c r="BK148" s="146"/>
    </row>
    <row r="149" spans="2:63" s="9" customFormat="1" ht="25.5" customHeight="1" x14ac:dyDescent="0.3">
      <c r="B149" s="137"/>
      <c r="C149" s="194">
        <v>27</v>
      </c>
      <c r="D149" s="194" t="s">
        <v>122</v>
      </c>
      <c r="E149" s="195" t="s">
        <v>438</v>
      </c>
      <c r="F149" s="366" t="s">
        <v>551</v>
      </c>
      <c r="G149" s="366"/>
      <c r="H149" s="366"/>
      <c r="I149" s="366"/>
      <c r="J149" s="196" t="s">
        <v>127</v>
      </c>
      <c r="K149" s="197">
        <v>2</v>
      </c>
      <c r="L149" s="367"/>
      <c r="M149" s="367"/>
      <c r="N149" s="367">
        <f t="shared" ref="N149:N155" si="7">ROUND(L149*K149,2)</f>
        <v>0</v>
      </c>
      <c r="O149" s="365"/>
      <c r="P149" s="365"/>
      <c r="Q149" s="365"/>
      <c r="R149" s="140"/>
      <c r="T149" s="141"/>
      <c r="U149" s="138"/>
      <c r="V149" s="138"/>
      <c r="W149" s="142"/>
      <c r="X149" s="138"/>
      <c r="Y149" s="142"/>
      <c r="Z149" s="138"/>
      <c r="AA149" s="143"/>
      <c r="AR149" s="144"/>
      <c r="AT149" s="145"/>
      <c r="AU149" s="145"/>
      <c r="AY149" s="144"/>
      <c r="BK149" s="146"/>
    </row>
    <row r="150" spans="2:63" s="9" customFormat="1" ht="25.5" customHeight="1" x14ac:dyDescent="0.3">
      <c r="B150" s="137"/>
      <c r="C150" s="194">
        <v>28</v>
      </c>
      <c r="D150" s="194" t="s">
        <v>122</v>
      </c>
      <c r="E150" s="195" t="s">
        <v>562</v>
      </c>
      <c r="F150" s="366" t="s">
        <v>563</v>
      </c>
      <c r="G150" s="366"/>
      <c r="H150" s="366"/>
      <c r="I150" s="366"/>
      <c r="J150" s="196" t="s">
        <v>127</v>
      </c>
      <c r="K150" s="197">
        <v>1</v>
      </c>
      <c r="L150" s="367"/>
      <c r="M150" s="367"/>
      <c r="N150" s="367">
        <f t="shared" ref="N150" si="8">ROUND(L150*K150,2)</f>
        <v>0</v>
      </c>
      <c r="O150" s="365"/>
      <c r="P150" s="365"/>
      <c r="Q150" s="365"/>
      <c r="R150" s="140"/>
      <c r="T150" s="141"/>
      <c r="U150" s="138"/>
      <c r="V150" s="138"/>
      <c r="W150" s="142"/>
      <c r="X150" s="138"/>
      <c r="Y150" s="142"/>
      <c r="Z150" s="138"/>
      <c r="AA150" s="143"/>
      <c r="AR150" s="144"/>
      <c r="AT150" s="145"/>
      <c r="AU150" s="145"/>
      <c r="AY150" s="144"/>
      <c r="BK150" s="146"/>
    </row>
    <row r="151" spans="2:63" s="9" customFormat="1" ht="25.5" customHeight="1" x14ac:dyDescent="0.3">
      <c r="B151" s="137"/>
      <c r="C151" s="194">
        <v>29</v>
      </c>
      <c r="D151" s="194" t="s">
        <v>122</v>
      </c>
      <c r="E151" s="195" t="s">
        <v>231</v>
      </c>
      <c r="F151" s="366" t="s">
        <v>157</v>
      </c>
      <c r="G151" s="366"/>
      <c r="H151" s="366"/>
      <c r="I151" s="366"/>
      <c r="J151" s="196" t="s">
        <v>127</v>
      </c>
      <c r="K151" s="197">
        <v>68</v>
      </c>
      <c r="L151" s="367"/>
      <c r="M151" s="367"/>
      <c r="N151" s="367">
        <f t="shared" si="7"/>
        <v>0</v>
      </c>
      <c r="O151" s="365"/>
      <c r="P151" s="365"/>
      <c r="Q151" s="365"/>
      <c r="R151" s="140"/>
      <c r="T151" s="141"/>
      <c r="U151" s="138"/>
      <c r="V151" s="138"/>
      <c r="W151" s="142"/>
      <c r="X151" s="138"/>
      <c r="Y151" s="142"/>
      <c r="Z151" s="138"/>
      <c r="AA151" s="143"/>
      <c r="AR151" s="144"/>
      <c r="AT151" s="145"/>
      <c r="AU151" s="145"/>
      <c r="AY151" s="144"/>
      <c r="BK151" s="146"/>
    </row>
    <row r="152" spans="2:63" s="9" customFormat="1" ht="25.5" customHeight="1" x14ac:dyDescent="0.3">
      <c r="B152" s="137"/>
      <c r="C152" s="194">
        <v>30</v>
      </c>
      <c r="D152" s="194" t="s">
        <v>122</v>
      </c>
      <c r="E152" s="195" t="s">
        <v>232</v>
      </c>
      <c r="F152" s="366" t="s">
        <v>555</v>
      </c>
      <c r="G152" s="366"/>
      <c r="H152" s="366"/>
      <c r="I152" s="366"/>
      <c r="J152" s="196" t="s">
        <v>127</v>
      </c>
      <c r="K152" s="197">
        <v>29</v>
      </c>
      <c r="L152" s="367"/>
      <c r="M152" s="367"/>
      <c r="N152" s="367">
        <f t="shared" si="7"/>
        <v>0</v>
      </c>
      <c r="O152" s="365"/>
      <c r="P152" s="365"/>
      <c r="Q152" s="365"/>
      <c r="R152" s="140"/>
      <c r="T152" s="141"/>
      <c r="U152" s="138"/>
      <c r="V152" s="138"/>
      <c r="W152" s="142"/>
      <c r="X152" s="138"/>
      <c r="Y152" s="142"/>
      <c r="Z152" s="138"/>
      <c r="AA152" s="143"/>
      <c r="AR152" s="144"/>
      <c r="AT152" s="145"/>
      <c r="AU152" s="145"/>
      <c r="AY152" s="144"/>
      <c r="BK152" s="146"/>
    </row>
    <row r="153" spans="2:63" s="9" customFormat="1" ht="25.5" customHeight="1" x14ac:dyDescent="0.3">
      <c r="B153" s="137"/>
      <c r="C153" s="194">
        <v>31</v>
      </c>
      <c r="D153" s="194" t="s">
        <v>122</v>
      </c>
      <c r="E153" s="195" t="s">
        <v>233</v>
      </c>
      <c r="F153" s="366" t="s">
        <v>222</v>
      </c>
      <c r="G153" s="366"/>
      <c r="H153" s="366"/>
      <c r="I153" s="366"/>
      <c r="J153" s="196" t="s">
        <v>127</v>
      </c>
      <c r="K153" s="197">
        <v>65</v>
      </c>
      <c r="L153" s="367"/>
      <c r="M153" s="367"/>
      <c r="N153" s="367">
        <f t="shared" si="7"/>
        <v>0</v>
      </c>
      <c r="O153" s="365"/>
      <c r="P153" s="365"/>
      <c r="Q153" s="365"/>
      <c r="R153" s="140"/>
      <c r="T153" s="141"/>
      <c r="U153" s="138"/>
      <c r="V153" s="138"/>
      <c r="W153" s="142"/>
      <c r="X153" s="138"/>
      <c r="Y153" s="142"/>
      <c r="Z153" s="138"/>
      <c r="AA153" s="143"/>
      <c r="AR153" s="144"/>
      <c r="AT153" s="145"/>
      <c r="AU153" s="145"/>
      <c r="AY153" s="144"/>
      <c r="BK153" s="146"/>
    </row>
    <row r="154" spans="2:63" s="9" customFormat="1" ht="25.5" customHeight="1" x14ac:dyDescent="0.3">
      <c r="B154" s="137"/>
      <c r="C154" s="194">
        <v>32</v>
      </c>
      <c r="D154" s="194" t="s">
        <v>122</v>
      </c>
      <c r="E154" s="195" t="s">
        <v>234</v>
      </c>
      <c r="F154" s="366" t="s">
        <v>223</v>
      </c>
      <c r="G154" s="366"/>
      <c r="H154" s="366"/>
      <c r="I154" s="366"/>
      <c r="J154" s="196" t="s">
        <v>127</v>
      </c>
      <c r="K154" s="197">
        <v>74</v>
      </c>
      <c r="L154" s="367"/>
      <c r="M154" s="367"/>
      <c r="N154" s="367">
        <f t="shared" si="7"/>
        <v>0</v>
      </c>
      <c r="O154" s="365"/>
      <c r="P154" s="365"/>
      <c r="Q154" s="365"/>
      <c r="R154" s="140"/>
      <c r="T154" s="141"/>
      <c r="U154" s="138"/>
      <c r="V154" s="138"/>
      <c r="W154" s="142"/>
      <c r="X154" s="138"/>
      <c r="Y154" s="142"/>
      <c r="Z154" s="138"/>
      <c r="AA154" s="143"/>
      <c r="AR154" s="144"/>
      <c r="AT154" s="145"/>
      <c r="AU154" s="145"/>
      <c r="AY154" s="144"/>
      <c r="BK154" s="146"/>
    </row>
    <row r="155" spans="2:63" s="9" customFormat="1" ht="25.5" customHeight="1" x14ac:dyDescent="0.3">
      <c r="B155" s="137"/>
      <c r="C155" s="194">
        <v>33</v>
      </c>
      <c r="D155" s="194" t="s">
        <v>122</v>
      </c>
      <c r="E155" s="195" t="s">
        <v>457</v>
      </c>
      <c r="F155" s="366" t="s">
        <v>552</v>
      </c>
      <c r="G155" s="366"/>
      <c r="H155" s="366"/>
      <c r="I155" s="366"/>
      <c r="J155" s="196" t="s">
        <v>127</v>
      </c>
      <c r="K155" s="197">
        <v>18</v>
      </c>
      <c r="L155" s="367"/>
      <c r="M155" s="367"/>
      <c r="N155" s="367">
        <f t="shared" si="7"/>
        <v>0</v>
      </c>
      <c r="O155" s="365"/>
      <c r="P155" s="365"/>
      <c r="Q155" s="365"/>
      <c r="R155" s="140"/>
      <c r="T155" s="141"/>
      <c r="U155" s="138"/>
      <c r="V155" s="138"/>
      <c r="W155" s="142"/>
      <c r="X155" s="138"/>
      <c r="Y155" s="142"/>
      <c r="Z155" s="138"/>
      <c r="AA155" s="143"/>
      <c r="AR155" s="144"/>
      <c r="AT155" s="145"/>
      <c r="AU155" s="145"/>
      <c r="AY155" s="144"/>
      <c r="BK155" s="146"/>
    </row>
    <row r="156" spans="2:63" s="9" customFormat="1" ht="22.5" customHeight="1" x14ac:dyDescent="0.3">
      <c r="B156" s="137"/>
      <c r="C156" s="194">
        <v>34</v>
      </c>
      <c r="D156" s="194" t="s">
        <v>122</v>
      </c>
      <c r="E156" s="195" t="s">
        <v>461</v>
      </c>
      <c r="F156" s="366" t="s">
        <v>553</v>
      </c>
      <c r="G156" s="366"/>
      <c r="H156" s="366"/>
      <c r="I156" s="366"/>
      <c r="J156" s="196" t="s">
        <v>127</v>
      </c>
      <c r="K156" s="197">
        <v>4</v>
      </c>
      <c r="L156" s="367"/>
      <c r="M156" s="367"/>
      <c r="N156" s="367">
        <f t="shared" ref="N156:N159" si="9">ROUND(L156*K156,2)</f>
        <v>0</v>
      </c>
      <c r="O156" s="365"/>
      <c r="P156" s="365"/>
      <c r="Q156" s="365"/>
      <c r="R156" s="140"/>
      <c r="T156" s="141"/>
      <c r="U156" s="138"/>
      <c r="V156" s="138"/>
      <c r="W156" s="142"/>
      <c r="X156" s="138"/>
      <c r="Y156" s="142"/>
      <c r="Z156" s="138"/>
      <c r="AA156" s="143"/>
      <c r="AR156" s="144"/>
      <c r="AT156" s="145"/>
      <c r="AU156" s="145"/>
      <c r="AY156" s="144"/>
      <c r="BK156" s="146"/>
    </row>
    <row r="157" spans="2:63" s="10" customFormat="1" ht="25.5" customHeight="1" x14ac:dyDescent="0.3">
      <c r="B157" s="152"/>
      <c r="C157" s="194">
        <v>35</v>
      </c>
      <c r="D157" s="194" t="s">
        <v>122</v>
      </c>
      <c r="E157" s="195" t="s">
        <v>462</v>
      </c>
      <c r="F157" s="366" t="s">
        <v>463</v>
      </c>
      <c r="G157" s="366"/>
      <c r="H157" s="366"/>
      <c r="I157" s="366"/>
      <c r="J157" s="196" t="s">
        <v>127</v>
      </c>
      <c r="K157" s="197">
        <v>1</v>
      </c>
      <c r="L157" s="367"/>
      <c r="M157" s="367"/>
      <c r="N157" s="367">
        <f t="shared" si="9"/>
        <v>0</v>
      </c>
      <c r="O157" s="365"/>
      <c r="P157" s="365"/>
      <c r="Q157" s="365"/>
      <c r="R157" s="156"/>
      <c r="T157" s="157"/>
      <c r="U157" s="244"/>
      <c r="V157" s="244"/>
      <c r="W157" s="244"/>
      <c r="X157" s="244"/>
      <c r="Y157" s="244"/>
      <c r="Z157" s="244"/>
      <c r="AA157" s="158"/>
      <c r="AT157" s="159"/>
      <c r="AU157" s="159"/>
      <c r="AY157" s="159"/>
    </row>
    <row r="158" spans="2:63" s="10" customFormat="1" ht="25.5" customHeight="1" x14ac:dyDescent="0.3">
      <c r="B158" s="152"/>
      <c r="C158" s="194">
        <v>36</v>
      </c>
      <c r="D158" s="194" t="s">
        <v>122</v>
      </c>
      <c r="E158" s="195" t="s">
        <v>458</v>
      </c>
      <c r="F158" s="366" t="s">
        <v>459</v>
      </c>
      <c r="G158" s="366"/>
      <c r="H158" s="366"/>
      <c r="I158" s="366"/>
      <c r="J158" s="196" t="s">
        <v>127</v>
      </c>
      <c r="K158" s="197">
        <v>3</v>
      </c>
      <c r="L158" s="367"/>
      <c r="M158" s="367"/>
      <c r="N158" s="367">
        <f t="shared" si="9"/>
        <v>0</v>
      </c>
      <c r="O158" s="365"/>
      <c r="P158" s="365"/>
      <c r="Q158" s="365"/>
      <c r="R158" s="156"/>
      <c r="T158" s="157"/>
      <c r="U158" s="244"/>
      <c r="V158" s="244"/>
      <c r="W158" s="244"/>
      <c r="X158" s="244"/>
      <c r="Y158" s="244"/>
      <c r="Z158" s="244"/>
      <c r="AA158" s="158"/>
      <c r="AT158" s="159"/>
      <c r="AU158" s="159"/>
      <c r="AY158" s="159"/>
    </row>
    <row r="159" spans="2:63" s="10" customFormat="1" ht="25.5" customHeight="1" x14ac:dyDescent="0.3">
      <c r="B159" s="152"/>
      <c r="C159" s="194">
        <v>37</v>
      </c>
      <c r="D159" s="194" t="s">
        <v>122</v>
      </c>
      <c r="E159" s="195" t="s">
        <v>235</v>
      </c>
      <c r="F159" s="366" t="s">
        <v>556</v>
      </c>
      <c r="G159" s="366"/>
      <c r="H159" s="366"/>
      <c r="I159" s="366"/>
      <c r="J159" s="196" t="s">
        <v>127</v>
      </c>
      <c r="K159" s="197">
        <v>10</v>
      </c>
      <c r="L159" s="367"/>
      <c r="M159" s="367"/>
      <c r="N159" s="367">
        <f t="shared" si="9"/>
        <v>0</v>
      </c>
      <c r="O159" s="365"/>
      <c r="P159" s="365"/>
      <c r="Q159" s="365"/>
      <c r="R159" s="156"/>
      <c r="T159" s="157"/>
      <c r="U159" s="301"/>
      <c r="V159" s="301"/>
      <c r="W159" s="301"/>
      <c r="X159" s="301"/>
      <c r="Y159" s="301"/>
      <c r="Z159" s="301"/>
      <c r="AA159" s="158"/>
      <c r="AT159" s="159"/>
      <c r="AU159" s="159"/>
      <c r="AY159" s="159"/>
    </row>
    <row r="160" spans="2:63" s="10" customFormat="1" ht="25.5" customHeight="1" x14ac:dyDescent="0.3">
      <c r="B160" s="152"/>
      <c r="C160" s="194">
        <v>38</v>
      </c>
      <c r="D160" s="194" t="s">
        <v>122</v>
      </c>
      <c r="E160" s="195" t="s">
        <v>460</v>
      </c>
      <c r="F160" s="366" t="s">
        <v>557</v>
      </c>
      <c r="G160" s="366"/>
      <c r="H160" s="366"/>
      <c r="I160" s="366"/>
      <c r="J160" s="196" t="s">
        <v>127</v>
      </c>
      <c r="K160" s="197">
        <v>26</v>
      </c>
      <c r="L160" s="367"/>
      <c r="M160" s="367"/>
      <c r="N160" s="367">
        <f t="shared" ref="N160" si="10">ROUND(L160*K160,2)</f>
        <v>0</v>
      </c>
      <c r="O160" s="365"/>
      <c r="P160" s="365"/>
      <c r="Q160" s="365"/>
      <c r="R160" s="156"/>
      <c r="T160" s="157"/>
      <c r="U160" s="301"/>
      <c r="V160" s="301"/>
      <c r="W160" s="301"/>
      <c r="X160" s="301"/>
      <c r="Y160" s="301"/>
      <c r="Z160" s="301"/>
      <c r="AA160" s="158"/>
      <c r="AT160" s="159"/>
      <c r="AU160" s="159"/>
      <c r="AY160" s="159"/>
    </row>
    <row r="161" spans="2:65" s="10" customFormat="1" ht="25.5" customHeight="1" x14ac:dyDescent="0.3">
      <c r="B161" s="152"/>
      <c r="C161" s="194">
        <v>39</v>
      </c>
      <c r="D161" s="194" t="s">
        <v>122</v>
      </c>
      <c r="E161" s="195" t="s">
        <v>554</v>
      </c>
      <c r="F161" s="366" t="s">
        <v>558</v>
      </c>
      <c r="G161" s="366"/>
      <c r="H161" s="366"/>
      <c r="I161" s="366"/>
      <c r="J161" s="196" t="s">
        <v>127</v>
      </c>
      <c r="K161" s="197">
        <v>10</v>
      </c>
      <c r="L161" s="367"/>
      <c r="M161" s="367"/>
      <c r="N161" s="367">
        <f t="shared" ref="N161" si="11">ROUND(L161*K161,2)</f>
        <v>0</v>
      </c>
      <c r="O161" s="365"/>
      <c r="P161" s="365"/>
      <c r="Q161" s="365"/>
      <c r="R161" s="156"/>
      <c r="T161" s="157"/>
      <c r="U161" s="301"/>
      <c r="V161" s="301"/>
      <c r="W161" s="301"/>
      <c r="X161" s="301"/>
      <c r="Y161" s="301"/>
      <c r="Z161" s="301"/>
      <c r="AA161" s="158"/>
      <c r="AT161" s="159"/>
      <c r="AU161" s="159"/>
      <c r="AY161" s="159"/>
    </row>
    <row r="162" spans="2:65" s="1" customFormat="1" ht="25.5" customHeight="1" x14ac:dyDescent="0.3">
      <c r="B162" s="119"/>
      <c r="C162" s="194">
        <v>40</v>
      </c>
      <c r="D162" s="194" t="s">
        <v>122</v>
      </c>
      <c r="E162" s="195" t="s">
        <v>236</v>
      </c>
      <c r="F162" s="366" t="s">
        <v>559</v>
      </c>
      <c r="G162" s="366"/>
      <c r="H162" s="366"/>
      <c r="I162" s="366"/>
      <c r="J162" s="196" t="s">
        <v>127</v>
      </c>
      <c r="K162" s="197">
        <v>13</v>
      </c>
      <c r="L162" s="367"/>
      <c r="M162" s="367"/>
      <c r="N162" s="367">
        <f>ROUND(L162*K162,2)</f>
        <v>0</v>
      </c>
      <c r="O162" s="365"/>
      <c r="P162" s="365"/>
      <c r="Q162" s="365"/>
      <c r="R162" s="227"/>
      <c r="T162" s="148" t="s">
        <v>5</v>
      </c>
      <c r="U162" s="40" t="s">
        <v>31</v>
      </c>
      <c r="V162" s="149">
        <v>0.82499999999999996</v>
      </c>
      <c r="W162" s="149">
        <f>V162*K163</f>
        <v>0.82499999999999996</v>
      </c>
      <c r="X162" s="149">
        <v>0</v>
      </c>
      <c r="Y162" s="149">
        <f>X162*K163</f>
        <v>0</v>
      </c>
      <c r="Z162" s="149">
        <v>0</v>
      </c>
      <c r="AA162" s="150">
        <f>Z162*K163</f>
        <v>0</v>
      </c>
      <c r="AR162" s="19" t="s">
        <v>124</v>
      </c>
      <c r="AT162" s="19" t="s">
        <v>118</v>
      </c>
      <c r="AU162" s="19" t="s">
        <v>86</v>
      </c>
      <c r="AY162" s="19" t="s">
        <v>117</v>
      </c>
      <c r="BE162" s="151">
        <f>IF(U162="základní",N163,0)</f>
        <v>0</v>
      </c>
      <c r="BF162" s="151">
        <f>IF(U162="snížená",N163,0)</f>
        <v>0</v>
      </c>
      <c r="BG162" s="151">
        <f>IF(U162="zákl. přenesená",N163,0)</f>
        <v>0</v>
      </c>
      <c r="BH162" s="151">
        <f>IF(U162="sníž. přenesená",N163,0)</f>
        <v>0</v>
      </c>
      <c r="BI162" s="151">
        <f>IF(U162="nulová",N163,0)</f>
        <v>0</v>
      </c>
      <c r="BJ162" s="19" t="s">
        <v>72</v>
      </c>
      <c r="BK162" s="151">
        <f>ROUND(L163*K163,2)</f>
        <v>0</v>
      </c>
      <c r="BL162" s="19" t="s">
        <v>124</v>
      </c>
      <c r="BM162" s="19" t="s">
        <v>130</v>
      </c>
    </row>
    <row r="163" spans="2:65" s="10" customFormat="1" ht="24.75" customHeight="1" x14ac:dyDescent="0.3">
      <c r="B163" s="152"/>
      <c r="C163" s="194">
        <v>41</v>
      </c>
      <c r="D163" s="194" t="s">
        <v>122</v>
      </c>
      <c r="E163" s="195" t="s">
        <v>236</v>
      </c>
      <c r="F163" s="366" t="s">
        <v>158</v>
      </c>
      <c r="G163" s="366"/>
      <c r="H163" s="366"/>
      <c r="I163" s="366"/>
      <c r="J163" s="196" t="s">
        <v>127</v>
      </c>
      <c r="K163" s="197">
        <v>1</v>
      </c>
      <c r="L163" s="367"/>
      <c r="M163" s="367"/>
      <c r="N163" s="367">
        <f t="shared" ref="N163:N167" si="12">ROUND(L163*K163,2)</f>
        <v>0</v>
      </c>
      <c r="O163" s="365"/>
      <c r="P163" s="365"/>
      <c r="Q163" s="365"/>
      <c r="R163" s="156"/>
      <c r="T163" s="157"/>
      <c r="U163" s="271"/>
      <c r="V163" s="271"/>
      <c r="W163" s="271"/>
      <c r="X163" s="271"/>
      <c r="Y163" s="271"/>
      <c r="Z163" s="271"/>
      <c r="AA163" s="158"/>
      <c r="AT163" s="159"/>
      <c r="AU163" s="159"/>
      <c r="AY163" s="159"/>
    </row>
    <row r="164" spans="2:65" s="10" customFormat="1" ht="24.75" customHeight="1" x14ac:dyDescent="0.3">
      <c r="B164" s="152"/>
      <c r="C164" s="194">
        <v>42</v>
      </c>
      <c r="D164" s="194" t="s">
        <v>122</v>
      </c>
      <c r="E164" s="195" t="s">
        <v>239</v>
      </c>
      <c r="F164" s="366" t="s">
        <v>336</v>
      </c>
      <c r="G164" s="366"/>
      <c r="H164" s="366"/>
      <c r="I164" s="366"/>
      <c r="J164" s="196" t="s">
        <v>127</v>
      </c>
      <c r="K164" s="197">
        <v>7</v>
      </c>
      <c r="L164" s="367"/>
      <c r="M164" s="367"/>
      <c r="N164" s="367">
        <f t="shared" si="12"/>
        <v>0</v>
      </c>
      <c r="O164" s="365"/>
      <c r="P164" s="365"/>
      <c r="Q164" s="365"/>
      <c r="R164" s="156"/>
      <c r="T164" s="157"/>
      <c r="U164" s="272"/>
      <c r="V164" s="272"/>
      <c r="W164" s="272"/>
      <c r="X164" s="272"/>
      <c r="Y164" s="272"/>
      <c r="Z164" s="272"/>
      <c r="AA164" s="158"/>
      <c r="AT164" s="159"/>
      <c r="AU164" s="159"/>
      <c r="AY164" s="159"/>
    </row>
    <row r="165" spans="2:65" s="10" customFormat="1" ht="24.75" customHeight="1" x14ac:dyDescent="0.3">
      <c r="B165" s="152"/>
      <c r="C165" s="194">
        <v>43</v>
      </c>
      <c r="D165" s="194" t="s">
        <v>122</v>
      </c>
      <c r="E165" s="195" t="s">
        <v>239</v>
      </c>
      <c r="F165" s="366" t="s">
        <v>456</v>
      </c>
      <c r="G165" s="366"/>
      <c r="H165" s="366"/>
      <c r="I165" s="366"/>
      <c r="J165" s="196" t="s">
        <v>127</v>
      </c>
      <c r="K165" s="197">
        <v>3</v>
      </c>
      <c r="L165" s="367"/>
      <c r="M165" s="367"/>
      <c r="N165" s="367">
        <f t="shared" si="12"/>
        <v>0</v>
      </c>
      <c r="O165" s="365"/>
      <c r="P165" s="365"/>
      <c r="Q165" s="365"/>
      <c r="R165" s="156"/>
      <c r="T165" s="157"/>
      <c r="U165" s="272"/>
      <c r="V165" s="272"/>
      <c r="W165" s="272"/>
      <c r="X165" s="272"/>
      <c r="Y165" s="272"/>
      <c r="Z165" s="272"/>
      <c r="AA165" s="158"/>
      <c r="AT165" s="159"/>
      <c r="AU165" s="159"/>
      <c r="AY165" s="159"/>
    </row>
    <row r="166" spans="2:65" s="10" customFormat="1" ht="24.75" customHeight="1" x14ac:dyDescent="0.3">
      <c r="B166" s="152"/>
      <c r="C166" s="194">
        <v>44</v>
      </c>
      <c r="D166" s="194" t="s">
        <v>122</v>
      </c>
      <c r="E166" s="195" t="s">
        <v>237</v>
      </c>
      <c r="F166" s="366" t="s">
        <v>238</v>
      </c>
      <c r="G166" s="366"/>
      <c r="H166" s="366"/>
      <c r="I166" s="366"/>
      <c r="J166" s="196" t="s">
        <v>127</v>
      </c>
      <c r="K166" s="197">
        <v>17</v>
      </c>
      <c r="L166" s="367"/>
      <c r="M166" s="367"/>
      <c r="N166" s="367">
        <f t="shared" si="12"/>
        <v>0</v>
      </c>
      <c r="O166" s="365"/>
      <c r="P166" s="365"/>
      <c r="Q166" s="365"/>
      <c r="R166" s="156"/>
      <c r="T166" s="157"/>
      <c r="U166" s="273"/>
      <c r="V166" s="273"/>
      <c r="W166" s="273"/>
      <c r="X166" s="273"/>
      <c r="Y166" s="273"/>
      <c r="Z166" s="273"/>
      <c r="AA166" s="158"/>
      <c r="AT166" s="159"/>
      <c r="AU166" s="159"/>
      <c r="AY166" s="159"/>
    </row>
    <row r="167" spans="2:65" s="10" customFormat="1" ht="24.75" customHeight="1" x14ac:dyDescent="0.3">
      <c r="B167" s="152"/>
      <c r="C167" s="194">
        <v>45</v>
      </c>
      <c r="D167" s="194" t="s">
        <v>122</v>
      </c>
      <c r="E167" s="195" t="s">
        <v>240</v>
      </c>
      <c r="F167" s="366" t="s">
        <v>241</v>
      </c>
      <c r="G167" s="366"/>
      <c r="H167" s="366"/>
      <c r="I167" s="366"/>
      <c r="J167" s="196" t="s">
        <v>127</v>
      </c>
      <c r="K167" s="197">
        <v>12</v>
      </c>
      <c r="L167" s="367"/>
      <c r="M167" s="367"/>
      <c r="N167" s="367">
        <f t="shared" si="12"/>
        <v>0</v>
      </c>
      <c r="O167" s="365"/>
      <c r="P167" s="365"/>
      <c r="Q167" s="365"/>
      <c r="R167" s="156"/>
      <c r="T167" s="157"/>
      <c r="U167" s="273"/>
      <c r="V167" s="273"/>
      <c r="W167" s="273"/>
      <c r="X167" s="273"/>
      <c r="Y167" s="273"/>
      <c r="Z167" s="273"/>
      <c r="AA167" s="158"/>
      <c r="AT167" s="159"/>
      <c r="AU167" s="159"/>
      <c r="AY167" s="159"/>
    </row>
    <row r="168" spans="2:65" s="224" customFormat="1" ht="22.5" customHeight="1" x14ac:dyDescent="0.3">
      <c r="B168" s="226"/>
      <c r="C168" s="222">
        <v>46</v>
      </c>
      <c r="D168" s="222" t="s">
        <v>122</v>
      </c>
      <c r="E168" s="195" t="s">
        <v>337</v>
      </c>
      <c r="F168" s="366" t="s">
        <v>338</v>
      </c>
      <c r="G168" s="371"/>
      <c r="H168" s="371"/>
      <c r="I168" s="371"/>
      <c r="J168" s="223" t="s">
        <v>127</v>
      </c>
      <c r="K168" s="160">
        <v>6</v>
      </c>
      <c r="L168" s="367"/>
      <c r="M168" s="372"/>
      <c r="N168" s="372">
        <f t="shared" ref="N168" si="13">ROUND(L168*K168,2)</f>
        <v>0</v>
      </c>
      <c r="O168" s="365"/>
      <c r="P168" s="365"/>
      <c r="Q168" s="365"/>
      <c r="R168" s="227"/>
      <c r="T168" s="191"/>
      <c r="U168" s="190"/>
      <c r="V168" s="192"/>
      <c r="W168" s="192"/>
      <c r="X168" s="192"/>
      <c r="Y168" s="192"/>
      <c r="Z168" s="192"/>
      <c r="AA168" s="193"/>
      <c r="AR168" s="225"/>
      <c r="AT168" s="225"/>
      <c r="AU168" s="225"/>
      <c r="AY168" s="225"/>
      <c r="BE168" s="232"/>
      <c r="BF168" s="232"/>
      <c r="BG168" s="232"/>
      <c r="BH168" s="232"/>
      <c r="BI168" s="232"/>
      <c r="BJ168" s="225"/>
      <c r="BK168" s="232"/>
      <c r="BL168" s="225"/>
      <c r="BM168" s="225"/>
    </row>
    <row r="169" spans="2:65" s="224" customFormat="1" ht="22.5" customHeight="1" x14ac:dyDescent="0.3">
      <c r="B169" s="226"/>
      <c r="C169" s="222">
        <v>47</v>
      </c>
      <c r="D169" s="222" t="s">
        <v>122</v>
      </c>
      <c r="E169" s="195" t="s">
        <v>560</v>
      </c>
      <c r="F169" s="366" t="s">
        <v>561</v>
      </c>
      <c r="G169" s="371"/>
      <c r="H169" s="371"/>
      <c r="I169" s="371"/>
      <c r="J169" s="223" t="s">
        <v>127</v>
      </c>
      <c r="K169" s="160">
        <v>4</v>
      </c>
      <c r="L169" s="367"/>
      <c r="M169" s="372"/>
      <c r="N169" s="372">
        <f t="shared" ref="N169:N170" si="14">ROUND(L169*K169,2)</f>
        <v>0</v>
      </c>
      <c r="O169" s="365"/>
      <c r="P169" s="365"/>
      <c r="Q169" s="365"/>
      <c r="R169" s="227"/>
      <c r="T169" s="191"/>
      <c r="U169" s="190"/>
      <c r="V169" s="192"/>
      <c r="W169" s="192"/>
      <c r="X169" s="192"/>
      <c r="Y169" s="192"/>
      <c r="Z169" s="192"/>
      <c r="AA169" s="193"/>
      <c r="AR169" s="225"/>
      <c r="AT169" s="225"/>
      <c r="AU169" s="225"/>
      <c r="AY169" s="225"/>
      <c r="BE169" s="232"/>
      <c r="BF169" s="232"/>
      <c r="BG169" s="232"/>
      <c r="BH169" s="232"/>
      <c r="BI169" s="232"/>
      <c r="BJ169" s="225"/>
      <c r="BK169" s="232"/>
      <c r="BL169" s="225"/>
      <c r="BM169" s="225"/>
    </row>
    <row r="170" spans="2:65" s="224" customFormat="1" ht="22.5" customHeight="1" x14ac:dyDescent="0.3">
      <c r="B170" s="226"/>
      <c r="C170" s="228">
        <v>48</v>
      </c>
      <c r="D170" s="228" t="s">
        <v>118</v>
      </c>
      <c r="E170" s="207" t="s">
        <v>441</v>
      </c>
      <c r="F170" s="363" t="s">
        <v>439</v>
      </c>
      <c r="G170" s="364"/>
      <c r="H170" s="364"/>
      <c r="I170" s="364"/>
      <c r="J170" s="274" t="s">
        <v>127</v>
      </c>
      <c r="K170" s="231">
        <v>98</v>
      </c>
      <c r="L170" s="365"/>
      <c r="M170" s="365"/>
      <c r="N170" s="365">
        <f t="shared" si="14"/>
        <v>0</v>
      </c>
      <c r="O170" s="365"/>
      <c r="P170" s="365"/>
      <c r="Q170" s="365"/>
      <c r="R170" s="227"/>
      <c r="T170" s="191"/>
      <c r="U170" s="190"/>
      <c r="V170" s="192"/>
      <c r="W170" s="192"/>
      <c r="X170" s="192"/>
      <c r="Y170" s="192"/>
      <c r="Z170" s="192"/>
      <c r="AA170" s="193"/>
      <c r="AR170" s="225"/>
      <c r="AT170" s="225"/>
      <c r="AU170" s="225"/>
      <c r="AY170" s="225"/>
      <c r="BE170" s="232"/>
      <c r="BF170" s="232"/>
      <c r="BG170" s="232"/>
      <c r="BH170" s="232"/>
      <c r="BI170" s="232"/>
      <c r="BJ170" s="225"/>
      <c r="BK170" s="232"/>
      <c r="BL170" s="225"/>
      <c r="BM170" s="225"/>
    </row>
    <row r="171" spans="2:65" s="224" customFormat="1" ht="22.5" customHeight="1" x14ac:dyDescent="0.3">
      <c r="B171" s="226"/>
      <c r="C171" s="228">
        <v>49</v>
      </c>
      <c r="D171" s="228" t="s">
        <v>118</v>
      </c>
      <c r="E171" s="207" t="s">
        <v>427</v>
      </c>
      <c r="F171" s="363" t="s">
        <v>440</v>
      </c>
      <c r="G171" s="364"/>
      <c r="H171" s="364"/>
      <c r="I171" s="364"/>
      <c r="J171" s="274" t="s">
        <v>127</v>
      </c>
      <c r="K171" s="231">
        <v>45</v>
      </c>
      <c r="L171" s="365"/>
      <c r="M171" s="365"/>
      <c r="N171" s="365">
        <f t="shared" ref="N171" si="15">ROUND(L171*K171,2)</f>
        <v>0</v>
      </c>
      <c r="O171" s="365"/>
      <c r="P171" s="365"/>
      <c r="Q171" s="365"/>
      <c r="R171" s="227"/>
      <c r="T171" s="191"/>
      <c r="U171" s="190"/>
      <c r="V171" s="192"/>
      <c r="W171" s="192"/>
      <c r="X171" s="192"/>
      <c r="Y171" s="192"/>
      <c r="Z171" s="192"/>
      <c r="AA171" s="193"/>
      <c r="AR171" s="225"/>
      <c r="AT171" s="225"/>
      <c r="AU171" s="225"/>
      <c r="AY171" s="225"/>
      <c r="BE171" s="232"/>
      <c r="BF171" s="232"/>
      <c r="BG171" s="232"/>
      <c r="BH171" s="232"/>
      <c r="BI171" s="232"/>
      <c r="BJ171" s="225"/>
      <c r="BK171" s="232"/>
      <c r="BL171" s="225"/>
      <c r="BM171" s="225"/>
    </row>
    <row r="172" spans="2:65" s="224" customFormat="1" ht="22.5" customHeight="1" x14ac:dyDescent="0.3">
      <c r="B172" s="226"/>
      <c r="C172" s="228">
        <v>50</v>
      </c>
      <c r="D172" s="228" t="s">
        <v>118</v>
      </c>
      <c r="E172" s="207" t="s">
        <v>442</v>
      </c>
      <c r="F172" s="363" t="s">
        <v>443</v>
      </c>
      <c r="G172" s="364"/>
      <c r="H172" s="364"/>
      <c r="I172" s="364"/>
      <c r="J172" s="274" t="s">
        <v>127</v>
      </c>
      <c r="K172" s="231">
        <v>4</v>
      </c>
      <c r="L172" s="365"/>
      <c r="M172" s="365"/>
      <c r="N172" s="365">
        <f t="shared" ref="N172" si="16">ROUND(L172*K172,2)</f>
        <v>0</v>
      </c>
      <c r="O172" s="365"/>
      <c r="P172" s="365"/>
      <c r="Q172" s="365"/>
      <c r="R172" s="227"/>
      <c r="T172" s="191"/>
      <c r="U172" s="190"/>
      <c r="V172" s="192"/>
      <c r="W172" s="192"/>
      <c r="X172" s="192"/>
      <c r="Y172" s="192"/>
      <c r="Z172" s="192"/>
      <c r="AA172" s="193"/>
      <c r="AR172" s="225"/>
      <c r="AT172" s="225"/>
      <c r="AU172" s="225"/>
      <c r="AY172" s="225"/>
      <c r="BE172" s="232"/>
      <c r="BF172" s="232"/>
      <c r="BG172" s="232"/>
      <c r="BH172" s="232"/>
      <c r="BI172" s="232"/>
      <c r="BJ172" s="225"/>
      <c r="BK172" s="232"/>
      <c r="BL172" s="225"/>
      <c r="BM172" s="225"/>
    </row>
    <row r="173" spans="2:65" s="1" customFormat="1" ht="23.25" customHeight="1" x14ac:dyDescent="0.3">
      <c r="B173" s="119"/>
      <c r="C173" s="228">
        <v>51</v>
      </c>
      <c r="D173" s="228" t="s">
        <v>118</v>
      </c>
      <c r="E173" s="207" t="s">
        <v>444</v>
      </c>
      <c r="F173" s="363" t="s">
        <v>445</v>
      </c>
      <c r="G173" s="364"/>
      <c r="H173" s="364"/>
      <c r="I173" s="364"/>
      <c r="J173" s="274" t="s">
        <v>127</v>
      </c>
      <c r="K173" s="231">
        <v>23</v>
      </c>
      <c r="L173" s="365"/>
      <c r="M173" s="365"/>
      <c r="N173" s="365">
        <f t="shared" ref="N173" si="17">ROUND(L173*K173,2)</f>
        <v>0</v>
      </c>
      <c r="O173" s="365"/>
      <c r="P173" s="365"/>
      <c r="Q173" s="365"/>
      <c r="R173" s="122"/>
      <c r="T173" s="148" t="s">
        <v>5</v>
      </c>
      <c r="U173" s="40" t="s">
        <v>31</v>
      </c>
      <c r="V173" s="149">
        <v>0.23599999999999999</v>
      </c>
      <c r="W173" s="149" t="e">
        <f>V173*#REF!</f>
        <v>#REF!</v>
      </c>
      <c r="X173" s="149">
        <v>8.4000000000000003E-4</v>
      </c>
      <c r="Y173" s="149" t="e">
        <f>X173*#REF!</f>
        <v>#REF!</v>
      </c>
      <c r="Z173" s="149">
        <v>0</v>
      </c>
      <c r="AA173" s="150" t="e">
        <f>Z173*#REF!</f>
        <v>#REF!</v>
      </c>
      <c r="AR173" s="19" t="s">
        <v>124</v>
      </c>
      <c r="AT173" s="19" t="s">
        <v>118</v>
      </c>
      <c r="AU173" s="19" t="s">
        <v>86</v>
      </c>
      <c r="AY173" s="19" t="s">
        <v>117</v>
      </c>
      <c r="BE173" s="151" t="e">
        <f>IF(U173="základní",#REF!,0)</f>
        <v>#REF!</v>
      </c>
      <c r="BF173" s="151">
        <f>IF(U173="snížená",#REF!,0)</f>
        <v>0</v>
      </c>
      <c r="BG173" s="151">
        <f>IF(U173="zákl. přenesená",#REF!,0)</f>
        <v>0</v>
      </c>
      <c r="BH173" s="151">
        <f>IF(U173="sníž. přenesená",#REF!,0)</f>
        <v>0</v>
      </c>
      <c r="BI173" s="151">
        <f>IF(U173="nulová",#REF!,0)</f>
        <v>0</v>
      </c>
      <c r="BJ173" s="19" t="s">
        <v>72</v>
      </c>
      <c r="BK173" s="151" t="e">
        <f>ROUND(#REF!*#REF!,2)</f>
        <v>#REF!</v>
      </c>
      <c r="BL173" s="19" t="s">
        <v>124</v>
      </c>
      <c r="BM173" s="19" t="s">
        <v>131</v>
      </c>
    </row>
    <row r="174" spans="2:65" s="10" customFormat="1" ht="21" customHeight="1" x14ac:dyDescent="0.3">
      <c r="B174" s="152"/>
      <c r="C174" s="228">
        <v>52</v>
      </c>
      <c r="D174" s="228" t="s">
        <v>118</v>
      </c>
      <c r="E174" s="207" t="s">
        <v>428</v>
      </c>
      <c r="F174" s="363" t="s">
        <v>446</v>
      </c>
      <c r="G174" s="364"/>
      <c r="H174" s="364"/>
      <c r="I174" s="364"/>
      <c r="J174" s="274" t="s">
        <v>127</v>
      </c>
      <c r="K174" s="231">
        <v>14</v>
      </c>
      <c r="L174" s="365"/>
      <c r="M174" s="365"/>
      <c r="N174" s="365">
        <f t="shared" ref="N174" si="18">ROUND(L174*K174,2)</f>
        <v>0</v>
      </c>
      <c r="O174" s="365"/>
      <c r="P174" s="365"/>
      <c r="Q174" s="365"/>
      <c r="R174" s="156"/>
      <c r="T174" s="157"/>
      <c r="U174" s="153"/>
      <c r="V174" s="153"/>
      <c r="W174" s="153"/>
      <c r="X174" s="153"/>
      <c r="Y174" s="153"/>
      <c r="Z174" s="153"/>
      <c r="AA174" s="158"/>
      <c r="AT174" s="159" t="s">
        <v>121</v>
      </c>
      <c r="AU174" s="159" t="s">
        <v>86</v>
      </c>
      <c r="AV174" s="10" t="s">
        <v>86</v>
      </c>
      <c r="AW174" s="10" t="s">
        <v>24</v>
      </c>
      <c r="AX174" s="10" t="s">
        <v>66</v>
      </c>
      <c r="AY174" s="159" t="s">
        <v>117</v>
      </c>
    </row>
    <row r="175" spans="2:65" s="10" customFormat="1" ht="25.5" customHeight="1" x14ac:dyDescent="0.3">
      <c r="B175" s="152"/>
      <c r="C175" s="228">
        <v>53</v>
      </c>
      <c r="D175" s="228" t="s">
        <v>118</v>
      </c>
      <c r="E175" s="207" t="s">
        <v>447</v>
      </c>
      <c r="F175" s="363" t="s">
        <v>448</v>
      </c>
      <c r="G175" s="364"/>
      <c r="H175" s="364"/>
      <c r="I175" s="364"/>
      <c r="J175" s="274" t="s">
        <v>127</v>
      </c>
      <c r="K175" s="231">
        <v>2</v>
      </c>
      <c r="L175" s="365"/>
      <c r="M175" s="365"/>
      <c r="N175" s="365">
        <f t="shared" ref="N175" si="19">ROUND(L175*K175,2)</f>
        <v>0</v>
      </c>
      <c r="O175" s="365"/>
      <c r="P175" s="365"/>
      <c r="Q175" s="365"/>
      <c r="R175" s="156"/>
      <c r="T175" s="157"/>
      <c r="U175" s="244"/>
      <c r="V175" s="244"/>
      <c r="W175" s="244"/>
      <c r="X175" s="244"/>
      <c r="Y175" s="244"/>
      <c r="Z175" s="244"/>
      <c r="AA175" s="158"/>
      <c r="AT175" s="159"/>
      <c r="AU175" s="159"/>
      <c r="AY175" s="159"/>
    </row>
    <row r="176" spans="2:65" s="10" customFormat="1" ht="25.5" customHeight="1" x14ac:dyDescent="0.3">
      <c r="B176" s="152"/>
      <c r="C176" s="228">
        <v>54</v>
      </c>
      <c r="D176" s="228" t="s">
        <v>118</v>
      </c>
      <c r="E176" s="207" t="s">
        <v>449</v>
      </c>
      <c r="F176" s="363" t="s">
        <v>452</v>
      </c>
      <c r="G176" s="364"/>
      <c r="H176" s="364"/>
      <c r="I176" s="364"/>
      <c r="J176" s="274" t="s">
        <v>127</v>
      </c>
      <c r="K176" s="231">
        <v>23</v>
      </c>
      <c r="L176" s="365"/>
      <c r="M176" s="365"/>
      <c r="N176" s="365">
        <f t="shared" ref="N176" si="20">ROUND(L176*K176,2)</f>
        <v>0</v>
      </c>
      <c r="O176" s="365"/>
      <c r="P176" s="365"/>
      <c r="Q176" s="365"/>
      <c r="R176" s="156"/>
      <c r="T176" s="157"/>
      <c r="U176" s="244"/>
      <c r="V176" s="244"/>
      <c r="W176" s="244"/>
      <c r="X176" s="244"/>
      <c r="Y176" s="244"/>
      <c r="Z176" s="244"/>
      <c r="AA176" s="158"/>
      <c r="AT176" s="159"/>
      <c r="AU176" s="159"/>
      <c r="AY176" s="159"/>
    </row>
    <row r="177" spans="2:51" s="10" customFormat="1" ht="23.25" customHeight="1" x14ac:dyDescent="0.3">
      <c r="B177" s="152"/>
      <c r="C177" s="228">
        <v>55</v>
      </c>
      <c r="D177" s="228" t="s">
        <v>118</v>
      </c>
      <c r="E177" s="207" t="s">
        <v>450</v>
      </c>
      <c r="F177" s="363" t="s">
        <v>453</v>
      </c>
      <c r="G177" s="364"/>
      <c r="H177" s="364"/>
      <c r="I177" s="364"/>
      <c r="J177" s="274" t="s">
        <v>127</v>
      </c>
      <c r="K177" s="231">
        <v>12</v>
      </c>
      <c r="L177" s="365"/>
      <c r="M177" s="365"/>
      <c r="N177" s="365">
        <f t="shared" ref="N177" si="21">ROUND(L177*K177,2)</f>
        <v>0</v>
      </c>
      <c r="O177" s="365"/>
      <c r="P177" s="365"/>
      <c r="Q177" s="365"/>
      <c r="R177" s="156"/>
      <c r="T177" s="157"/>
      <c r="U177" s="244"/>
      <c r="V177" s="244"/>
      <c r="W177" s="244"/>
      <c r="X177" s="244"/>
      <c r="Y177" s="244"/>
      <c r="Z177" s="244"/>
      <c r="AA177" s="158"/>
      <c r="AT177" s="159"/>
      <c r="AU177" s="159"/>
      <c r="AY177" s="159"/>
    </row>
    <row r="178" spans="2:51" s="10" customFormat="1" ht="23.25" customHeight="1" x14ac:dyDescent="0.3">
      <c r="B178" s="152"/>
      <c r="C178" s="228">
        <v>56</v>
      </c>
      <c r="D178" s="228" t="s">
        <v>118</v>
      </c>
      <c r="E178" s="207" t="s">
        <v>451</v>
      </c>
      <c r="F178" s="363" t="s">
        <v>454</v>
      </c>
      <c r="G178" s="364"/>
      <c r="H178" s="364"/>
      <c r="I178" s="364"/>
      <c r="J178" s="274" t="s">
        <v>127</v>
      </c>
      <c r="K178" s="231">
        <v>3</v>
      </c>
      <c r="L178" s="365"/>
      <c r="M178" s="365"/>
      <c r="N178" s="365">
        <f t="shared" ref="N178" si="22">ROUND(L178*K178,2)</f>
        <v>0</v>
      </c>
      <c r="O178" s="365"/>
      <c r="P178" s="365"/>
      <c r="Q178" s="365"/>
      <c r="R178" s="156"/>
      <c r="T178" s="157"/>
      <c r="U178" s="244"/>
      <c r="V178" s="244"/>
      <c r="W178" s="244"/>
      <c r="X178" s="244"/>
      <c r="Y178" s="244"/>
      <c r="Z178" s="244"/>
      <c r="AA178" s="158"/>
      <c r="AT178" s="159"/>
      <c r="AU178" s="159"/>
      <c r="AY178" s="159"/>
    </row>
    <row r="179" spans="2:51" s="10" customFormat="1" ht="24.75" customHeight="1" x14ac:dyDescent="0.3">
      <c r="B179" s="152"/>
      <c r="C179" s="228">
        <v>57</v>
      </c>
      <c r="D179" s="228" t="s">
        <v>118</v>
      </c>
      <c r="E179" s="207" t="s">
        <v>449</v>
      </c>
      <c r="F179" s="363" t="s">
        <v>455</v>
      </c>
      <c r="G179" s="364"/>
      <c r="H179" s="364"/>
      <c r="I179" s="364"/>
      <c r="J179" s="274" t="s">
        <v>127</v>
      </c>
      <c r="K179" s="231">
        <v>6</v>
      </c>
      <c r="L179" s="365"/>
      <c r="M179" s="365"/>
      <c r="N179" s="365">
        <f t="shared" ref="N179" si="23">ROUND(L179*K179,2)</f>
        <v>0</v>
      </c>
      <c r="O179" s="365"/>
      <c r="P179" s="365"/>
      <c r="Q179" s="365"/>
      <c r="R179" s="156"/>
      <c r="T179" s="157"/>
      <c r="U179" s="244"/>
      <c r="V179" s="244"/>
      <c r="W179" s="244"/>
      <c r="X179" s="244"/>
      <c r="Y179" s="244"/>
      <c r="Z179" s="244"/>
      <c r="AA179" s="158"/>
      <c r="AT179" s="159"/>
      <c r="AU179" s="159"/>
      <c r="AY179" s="159"/>
    </row>
    <row r="180" spans="2:51" s="10" customFormat="1" ht="26.25" customHeight="1" x14ac:dyDescent="0.3">
      <c r="B180" s="152"/>
      <c r="C180" s="228">
        <v>58</v>
      </c>
      <c r="D180" s="228" t="s">
        <v>118</v>
      </c>
      <c r="E180" s="207" t="s">
        <v>248</v>
      </c>
      <c r="F180" s="363" t="s">
        <v>249</v>
      </c>
      <c r="G180" s="364"/>
      <c r="H180" s="364"/>
      <c r="I180" s="364"/>
      <c r="J180" s="230" t="s">
        <v>127</v>
      </c>
      <c r="K180" s="231">
        <v>156</v>
      </c>
      <c r="L180" s="365"/>
      <c r="M180" s="365"/>
      <c r="N180" s="365">
        <f t="shared" ref="N180:N189" si="24">ROUND(L180*K180,2)</f>
        <v>0</v>
      </c>
      <c r="O180" s="365"/>
      <c r="P180" s="365"/>
      <c r="Q180" s="365"/>
      <c r="R180" s="156"/>
      <c r="T180" s="157"/>
      <c r="U180" s="272"/>
      <c r="V180" s="272"/>
      <c r="W180" s="272"/>
      <c r="X180" s="272"/>
      <c r="Y180" s="272"/>
      <c r="Z180" s="272"/>
      <c r="AA180" s="158"/>
      <c r="AT180" s="159"/>
      <c r="AU180" s="159"/>
      <c r="AY180" s="159"/>
    </row>
    <row r="181" spans="2:51" s="10" customFormat="1" ht="26.25" customHeight="1" x14ac:dyDescent="0.3">
      <c r="B181" s="152"/>
      <c r="C181" s="228">
        <v>59</v>
      </c>
      <c r="D181" s="228" t="s">
        <v>118</v>
      </c>
      <c r="E181" s="207" t="s">
        <v>250</v>
      </c>
      <c r="F181" s="363" t="s">
        <v>251</v>
      </c>
      <c r="G181" s="364"/>
      <c r="H181" s="364"/>
      <c r="I181" s="364"/>
      <c r="J181" s="230" t="s">
        <v>127</v>
      </c>
      <c r="K181" s="231">
        <v>4</v>
      </c>
      <c r="L181" s="365"/>
      <c r="M181" s="365"/>
      <c r="N181" s="365">
        <f t="shared" si="24"/>
        <v>0</v>
      </c>
      <c r="O181" s="365"/>
      <c r="P181" s="365"/>
      <c r="Q181" s="365"/>
      <c r="R181" s="156"/>
      <c r="T181" s="157"/>
      <c r="U181" s="272"/>
      <c r="V181" s="272"/>
      <c r="W181" s="272"/>
      <c r="X181" s="272"/>
      <c r="Y181" s="272"/>
      <c r="Z181" s="272"/>
      <c r="AA181" s="158"/>
      <c r="AT181" s="159"/>
      <c r="AU181" s="159"/>
      <c r="AY181" s="159"/>
    </row>
    <row r="182" spans="2:51" s="10" customFormat="1" ht="26.25" customHeight="1" x14ac:dyDescent="0.3">
      <c r="B182" s="152"/>
      <c r="C182" s="228">
        <v>60</v>
      </c>
      <c r="D182" s="228" t="s">
        <v>118</v>
      </c>
      <c r="E182" s="229" t="s">
        <v>154</v>
      </c>
      <c r="F182" s="363" t="s">
        <v>155</v>
      </c>
      <c r="G182" s="364"/>
      <c r="H182" s="364"/>
      <c r="I182" s="364"/>
      <c r="J182" s="230" t="s">
        <v>127</v>
      </c>
      <c r="K182" s="231">
        <v>43</v>
      </c>
      <c r="L182" s="365"/>
      <c r="M182" s="365"/>
      <c r="N182" s="365">
        <f t="shared" si="24"/>
        <v>0</v>
      </c>
      <c r="O182" s="365"/>
      <c r="P182" s="365"/>
      <c r="Q182" s="365"/>
      <c r="R182" s="156"/>
      <c r="T182" s="157"/>
      <c r="U182" s="272"/>
      <c r="V182" s="272"/>
      <c r="W182" s="272"/>
      <c r="X182" s="272"/>
      <c r="Y182" s="272"/>
      <c r="Z182" s="272"/>
      <c r="AA182" s="158"/>
      <c r="AT182" s="159"/>
      <c r="AU182" s="159"/>
      <c r="AY182" s="159"/>
    </row>
    <row r="183" spans="2:51" s="10" customFormat="1" ht="26.25" customHeight="1" x14ac:dyDescent="0.3">
      <c r="B183" s="152"/>
      <c r="C183" s="228">
        <v>61</v>
      </c>
      <c r="D183" s="228" t="s">
        <v>118</v>
      </c>
      <c r="E183" s="229" t="s">
        <v>156</v>
      </c>
      <c r="F183" s="363" t="s">
        <v>200</v>
      </c>
      <c r="G183" s="364"/>
      <c r="H183" s="364"/>
      <c r="I183" s="364"/>
      <c r="J183" s="230" t="s">
        <v>127</v>
      </c>
      <c r="K183" s="231">
        <v>46</v>
      </c>
      <c r="L183" s="365"/>
      <c r="M183" s="365"/>
      <c r="N183" s="365">
        <f t="shared" si="24"/>
        <v>0</v>
      </c>
      <c r="O183" s="365"/>
      <c r="P183" s="365"/>
      <c r="Q183" s="365"/>
      <c r="R183" s="156"/>
      <c r="T183" s="157"/>
      <c r="U183" s="272"/>
      <c r="V183" s="272"/>
      <c r="W183" s="272"/>
      <c r="X183" s="272"/>
      <c r="Y183" s="272"/>
      <c r="Z183" s="272"/>
      <c r="AA183" s="158"/>
      <c r="AT183" s="159"/>
      <c r="AU183" s="159"/>
      <c r="AY183" s="159"/>
    </row>
    <row r="184" spans="2:51" s="10" customFormat="1" ht="21" customHeight="1" x14ac:dyDescent="0.3">
      <c r="B184" s="152"/>
      <c r="C184" s="228">
        <v>62</v>
      </c>
      <c r="D184" s="228" t="s">
        <v>118</v>
      </c>
      <c r="E184" s="229" t="s">
        <v>152</v>
      </c>
      <c r="F184" s="363" t="s">
        <v>153</v>
      </c>
      <c r="G184" s="364"/>
      <c r="H184" s="364"/>
      <c r="I184" s="364"/>
      <c r="J184" s="230" t="s">
        <v>127</v>
      </c>
      <c r="K184" s="231">
        <v>3</v>
      </c>
      <c r="L184" s="365"/>
      <c r="M184" s="365"/>
      <c r="N184" s="365">
        <f t="shared" ref="N184:N187" si="25">ROUND(L184*K184,2)</f>
        <v>0</v>
      </c>
      <c r="O184" s="365"/>
      <c r="P184" s="365"/>
      <c r="Q184" s="365"/>
      <c r="R184" s="156"/>
      <c r="T184" s="157"/>
      <c r="U184" s="301"/>
      <c r="V184" s="301"/>
      <c r="W184" s="301"/>
      <c r="X184" s="301"/>
      <c r="Y184" s="301"/>
      <c r="Z184" s="301"/>
      <c r="AA184" s="158"/>
      <c r="AT184" s="159"/>
      <c r="AU184" s="159"/>
      <c r="AY184" s="159"/>
    </row>
    <row r="185" spans="2:51" s="10" customFormat="1" ht="21.75" customHeight="1" x14ac:dyDescent="0.3">
      <c r="B185" s="152"/>
      <c r="C185" s="228">
        <v>63</v>
      </c>
      <c r="D185" s="228" t="s">
        <v>118</v>
      </c>
      <c r="E185" s="207" t="s">
        <v>244</v>
      </c>
      <c r="F185" s="363" t="s">
        <v>245</v>
      </c>
      <c r="G185" s="364"/>
      <c r="H185" s="364"/>
      <c r="I185" s="364"/>
      <c r="J185" s="230" t="s">
        <v>127</v>
      </c>
      <c r="K185" s="231">
        <v>3</v>
      </c>
      <c r="L185" s="365"/>
      <c r="M185" s="365"/>
      <c r="N185" s="365">
        <f t="shared" si="25"/>
        <v>0</v>
      </c>
      <c r="O185" s="365"/>
      <c r="P185" s="365"/>
      <c r="Q185" s="365"/>
      <c r="R185" s="156"/>
      <c r="T185" s="157"/>
      <c r="U185" s="305"/>
      <c r="V185" s="305"/>
      <c r="W185" s="305"/>
      <c r="X185" s="305"/>
      <c r="Y185" s="305"/>
      <c r="Z185" s="305"/>
      <c r="AA185" s="158"/>
      <c r="AT185" s="159"/>
      <c r="AU185" s="159"/>
      <c r="AY185" s="159"/>
    </row>
    <row r="186" spans="2:51" s="10" customFormat="1" ht="26.25" customHeight="1" x14ac:dyDescent="0.3">
      <c r="B186" s="152"/>
      <c r="C186" s="228">
        <v>64</v>
      </c>
      <c r="D186" s="228" t="s">
        <v>118</v>
      </c>
      <c r="E186" s="207" t="s">
        <v>324</v>
      </c>
      <c r="F186" s="363" t="s">
        <v>465</v>
      </c>
      <c r="G186" s="364"/>
      <c r="H186" s="364"/>
      <c r="I186" s="364"/>
      <c r="J186" s="230" t="s">
        <v>127</v>
      </c>
      <c r="K186" s="231">
        <v>7</v>
      </c>
      <c r="L186" s="365"/>
      <c r="M186" s="365"/>
      <c r="N186" s="365">
        <f t="shared" si="25"/>
        <v>0</v>
      </c>
      <c r="O186" s="365"/>
      <c r="P186" s="365"/>
      <c r="Q186" s="365"/>
      <c r="R186" s="156"/>
      <c r="T186" s="157"/>
      <c r="U186" s="305"/>
      <c r="V186" s="305"/>
      <c r="W186" s="305"/>
      <c r="X186" s="305"/>
      <c r="Y186" s="305"/>
      <c r="Z186" s="305"/>
      <c r="AA186" s="158"/>
      <c r="AT186" s="159"/>
      <c r="AU186" s="159"/>
      <c r="AY186" s="159"/>
    </row>
    <row r="187" spans="2:51" s="10" customFormat="1" ht="26.25" customHeight="1" x14ac:dyDescent="0.3">
      <c r="B187" s="152"/>
      <c r="C187" s="228">
        <v>65</v>
      </c>
      <c r="D187" s="228" t="s">
        <v>118</v>
      </c>
      <c r="E187" s="207" t="s">
        <v>325</v>
      </c>
      <c r="F187" s="363" t="s">
        <v>326</v>
      </c>
      <c r="G187" s="364"/>
      <c r="H187" s="364"/>
      <c r="I187" s="364"/>
      <c r="J187" s="230" t="s">
        <v>127</v>
      </c>
      <c r="K187" s="231">
        <v>7</v>
      </c>
      <c r="L187" s="365"/>
      <c r="M187" s="365"/>
      <c r="N187" s="365">
        <f t="shared" si="25"/>
        <v>0</v>
      </c>
      <c r="O187" s="365"/>
      <c r="P187" s="365"/>
      <c r="Q187" s="365"/>
      <c r="R187" s="156"/>
      <c r="T187" s="157"/>
      <c r="U187" s="301"/>
      <c r="V187" s="301"/>
      <c r="W187" s="301"/>
      <c r="X187" s="301"/>
      <c r="Y187" s="301"/>
      <c r="Z187" s="301"/>
      <c r="AA187" s="158"/>
      <c r="AT187" s="159"/>
      <c r="AU187" s="159"/>
      <c r="AY187" s="159"/>
    </row>
    <row r="188" spans="2:51" s="10" customFormat="1" ht="24.75" customHeight="1" x14ac:dyDescent="0.3">
      <c r="B188" s="152"/>
      <c r="C188" s="194">
        <v>66</v>
      </c>
      <c r="D188" s="194" t="s">
        <v>122</v>
      </c>
      <c r="E188" s="195" t="s">
        <v>464</v>
      </c>
      <c r="F188" s="366" t="s">
        <v>564</v>
      </c>
      <c r="G188" s="366"/>
      <c r="H188" s="366"/>
      <c r="I188" s="366"/>
      <c r="J188" s="196" t="s">
        <v>127</v>
      </c>
      <c r="K188" s="197">
        <v>1</v>
      </c>
      <c r="L188" s="367"/>
      <c r="M188" s="367"/>
      <c r="N188" s="367">
        <f t="shared" si="24"/>
        <v>0</v>
      </c>
      <c r="O188" s="365"/>
      <c r="P188" s="365"/>
      <c r="Q188" s="365"/>
      <c r="R188" s="156"/>
      <c r="T188" s="157"/>
      <c r="U188" s="241"/>
      <c r="V188" s="241"/>
      <c r="W188" s="241"/>
      <c r="X188" s="241"/>
      <c r="Y188" s="241"/>
      <c r="Z188" s="241"/>
      <c r="AA188" s="158"/>
      <c r="AT188" s="159"/>
      <c r="AU188" s="159"/>
      <c r="AY188" s="159"/>
    </row>
    <row r="189" spans="2:51" s="10" customFormat="1" ht="24.75" customHeight="1" x14ac:dyDescent="0.3">
      <c r="B189" s="152"/>
      <c r="C189" s="194">
        <v>67</v>
      </c>
      <c r="D189" s="194" t="s">
        <v>122</v>
      </c>
      <c r="E189" s="195" t="s">
        <v>242</v>
      </c>
      <c r="F189" s="366" t="s">
        <v>243</v>
      </c>
      <c r="G189" s="366"/>
      <c r="H189" s="366"/>
      <c r="I189" s="366"/>
      <c r="J189" s="196" t="s">
        <v>127</v>
      </c>
      <c r="K189" s="197">
        <v>1</v>
      </c>
      <c r="L189" s="367"/>
      <c r="M189" s="367"/>
      <c r="N189" s="367">
        <f t="shared" si="24"/>
        <v>0</v>
      </c>
      <c r="O189" s="365"/>
      <c r="P189" s="365"/>
      <c r="Q189" s="365"/>
      <c r="R189" s="156"/>
      <c r="T189" s="157"/>
      <c r="U189" s="261"/>
      <c r="V189" s="261"/>
      <c r="W189" s="261"/>
      <c r="X189" s="261"/>
      <c r="Y189" s="261"/>
      <c r="Z189" s="261"/>
      <c r="AA189" s="158"/>
      <c r="AT189" s="159"/>
      <c r="AU189" s="159"/>
      <c r="AY189" s="159"/>
    </row>
    <row r="190" spans="2:51" s="10" customFormat="1" ht="24.75" customHeight="1" x14ac:dyDescent="0.3">
      <c r="B190" s="152"/>
      <c r="C190" s="194"/>
      <c r="D190" s="194"/>
      <c r="E190" s="283" t="s">
        <v>569</v>
      </c>
      <c r="F190" s="303"/>
      <c r="G190" s="303"/>
      <c r="H190" s="303"/>
      <c r="I190" s="303"/>
      <c r="J190" s="196"/>
      <c r="K190" s="197"/>
      <c r="L190" s="304"/>
      <c r="M190" s="304"/>
      <c r="N190" s="304"/>
      <c r="O190" s="302"/>
      <c r="P190" s="302"/>
      <c r="Q190" s="302"/>
      <c r="R190" s="156"/>
      <c r="T190" s="157"/>
      <c r="U190" s="305"/>
      <c r="V190" s="305"/>
      <c r="W190" s="305"/>
      <c r="X190" s="305"/>
      <c r="Y190" s="305"/>
      <c r="Z190" s="305"/>
      <c r="AA190" s="158"/>
      <c r="AT190" s="159"/>
      <c r="AU190" s="159"/>
      <c r="AY190" s="159"/>
    </row>
    <row r="191" spans="2:51" s="10" customFormat="1" ht="30" customHeight="1" x14ac:dyDescent="0.3">
      <c r="B191" s="152"/>
      <c r="C191" s="194">
        <v>68</v>
      </c>
      <c r="D191" s="194" t="s">
        <v>122</v>
      </c>
      <c r="E191" s="195" t="s">
        <v>471</v>
      </c>
      <c r="F191" s="366" t="s">
        <v>570</v>
      </c>
      <c r="G191" s="366"/>
      <c r="H191" s="366"/>
      <c r="I191" s="366"/>
      <c r="J191" s="196" t="s">
        <v>127</v>
      </c>
      <c r="K191" s="197">
        <v>1</v>
      </c>
      <c r="L191" s="367"/>
      <c r="M191" s="367"/>
      <c r="N191" s="367">
        <f t="shared" ref="N191:N196" si="26">ROUND(L191*K191,2)</f>
        <v>0</v>
      </c>
      <c r="O191" s="365"/>
      <c r="P191" s="365"/>
      <c r="Q191" s="365"/>
      <c r="R191" s="156"/>
      <c r="T191" s="157"/>
      <c r="U191" s="305"/>
      <c r="V191" s="305"/>
      <c r="W191" s="305"/>
      <c r="X191" s="305"/>
      <c r="Y191" s="305"/>
      <c r="Z191" s="305"/>
      <c r="AA191" s="158"/>
      <c r="AT191" s="159"/>
      <c r="AU191" s="159"/>
      <c r="AY191" s="159"/>
    </row>
    <row r="192" spans="2:51" s="10" customFormat="1" ht="27.75" customHeight="1" x14ac:dyDescent="0.3">
      <c r="B192" s="152"/>
      <c r="C192" s="194">
        <v>69</v>
      </c>
      <c r="D192" s="194" t="s">
        <v>122</v>
      </c>
      <c r="E192" s="195" t="s">
        <v>472</v>
      </c>
      <c r="F192" s="366" t="s">
        <v>571</v>
      </c>
      <c r="G192" s="366"/>
      <c r="H192" s="366"/>
      <c r="I192" s="366"/>
      <c r="J192" s="196" t="s">
        <v>125</v>
      </c>
      <c r="K192" s="197">
        <v>0.2</v>
      </c>
      <c r="L192" s="367"/>
      <c r="M192" s="367"/>
      <c r="N192" s="367">
        <f t="shared" si="26"/>
        <v>0</v>
      </c>
      <c r="O192" s="365"/>
      <c r="P192" s="365"/>
      <c r="Q192" s="365"/>
      <c r="R192" s="156"/>
      <c r="T192" s="157"/>
      <c r="U192" s="305"/>
      <c r="V192" s="305"/>
      <c r="W192" s="305"/>
      <c r="X192" s="305"/>
      <c r="Y192" s="305"/>
      <c r="Z192" s="305"/>
      <c r="AA192" s="158"/>
      <c r="AT192" s="159"/>
      <c r="AU192" s="159"/>
      <c r="AY192" s="159"/>
    </row>
    <row r="193" spans="2:51" s="10" customFormat="1" ht="22.5" customHeight="1" x14ac:dyDescent="0.3">
      <c r="B193" s="152"/>
      <c r="C193" s="194">
        <v>70</v>
      </c>
      <c r="D193" s="194" t="s">
        <v>122</v>
      </c>
      <c r="E193" s="195" t="s">
        <v>473</v>
      </c>
      <c r="F193" s="366" t="s">
        <v>572</v>
      </c>
      <c r="G193" s="366"/>
      <c r="H193" s="366"/>
      <c r="I193" s="366"/>
      <c r="J193" s="196" t="s">
        <v>125</v>
      </c>
      <c r="K193" s="197">
        <v>2</v>
      </c>
      <c r="L193" s="367"/>
      <c r="M193" s="367"/>
      <c r="N193" s="367">
        <f t="shared" si="26"/>
        <v>0</v>
      </c>
      <c r="O193" s="365"/>
      <c r="P193" s="365"/>
      <c r="Q193" s="365"/>
      <c r="R193" s="156"/>
      <c r="T193" s="157"/>
      <c r="U193" s="305"/>
      <c r="V193" s="305"/>
      <c r="W193" s="305"/>
      <c r="X193" s="305"/>
      <c r="Y193" s="305"/>
      <c r="Z193" s="305"/>
      <c r="AA193" s="158"/>
      <c r="AT193" s="159"/>
      <c r="AU193" s="159"/>
      <c r="AY193" s="159"/>
    </row>
    <row r="194" spans="2:51" s="10" customFormat="1" ht="27.75" customHeight="1" x14ac:dyDescent="0.3">
      <c r="B194" s="152"/>
      <c r="C194" s="279">
        <v>71</v>
      </c>
      <c r="D194" s="279" t="s">
        <v>122</v>
      </c>
      <c r="E194" s="280" t="s">
        <v>474</v>
      </c>
      <c r="F194" s="368" t="s">
        <v>573</v>
      </c>
      <c r="G194" s="368"/>
      <c r="H194" s="368"/>
      <c r="I194" s="368"/>
      <c r="J194" s="281" t="s">
        <v>125</v>
      </c>
      <c r="K194" s="282">
        <v>1</v>
      </c>
      <c r="L194" s="369"/>
      <c r="M194" s="369"/>
      <c r="N194" s="369">
        <f t="shared" si="26"/>
        <v>0</v>
      </c>
      <c r="O194" s="370"/>
      <c r="P194" s="370"/>
      <c r="Q194" s="370"/>
      <c r="R194" s="156"/>
      <c r="T194" s="157"/>
      <c r="U194" s="305"/>
      <c r="V194" s="305"/>
      <c r="W194" s="305"/>
      <c r="X194" s="305"/>
      <c r="Y194" s="305"/>
      <c r="Z194" s="305"/>
      <c r="AA194" s="158"/>
      <c r="AT194" s="159"/>
      <c r="AU194" s="159"/>
      <c r="AY194" s="159"/>
    </row>
    <row r="195" spans="2:51" s="10" customFormat="1" ht="27.75" customHeight="1" x14ac:dyDescent="0.3">
      <c r="B195" s="152"/>
      <c r="C195" s="194">
        <v>72</v>
      </c>
      <c r="D195" s="194" t="s">
        <v>122</v>
      </c>
      <c r="E195" s="195" t="s">
        <v>584</v>
      </c>
      <c r="F195" s="366" t="s">
        <v>585</v>
      </c>
      <c r="G195" s="366"/>
      <c r="H195" s="366"/>
      <c r="I195" s="366"/>
      <c r="J195" s="196" t="s">
        <v>127</v>
      </c>
      <c r="K195" s="197">
        <v>1</v>
      </c>
      <c r="L195" s="367"/>
      <c r="M195" s="367"/>
      <c r="N195" s="367">
        <f t="shared" si="26"/>
        <v>0</v>
      </c>
      <c r="O195" s="365"/>
      <c r="P195" s="365"/>
      <c r="Q195" s="365"/>
      <c r="R195" s="156"/>
      <c r="T195" s="157"/>
      <c r="U195" s="305"/>
      <c r="V195" s="305"/>
      <c r="W195" s="305"/>
      <c r="X195" s="305"/>
      <c r="Y195" s="305"/>
      <c r="Z195" s="305"/>
      <c r="AA195" s="158"/>
      <c r="AT195" s="159"/>
      <c r="AU195" s="159"/>
      <c r="AY195" s="159"/>
    </row>
    <row r="196" spans="2:51" s="10" customFormat="1" ht="27.75" customHeight="1" x14ac:dyDescent="0.3">
      <c r="B196" s="152"/>
      <c r="C196" s="228">
        <v>73</v>
      </c>
      <c r="D196" s="228" t="s">
        <v>118</v>
      </c>
      <c r="E196" s="207" t="s">
        <v>476</v>
      </c>
      <c r="F196" s="363" t="s">
        <v>477</v>
      </c>
      <c r="G196" s="364"/>
      <c r="H196" s="364"/>
      <c r="I196" s="364"/>
      <c r="J196" s="274" t="s">
        <v>475</v>
      </c>
      <c r="K196" s="231">
        <v>1</v>
      </c>
      <c r="L196" s="365"/>
      <c r="M196" s="365"/>
      <c r="N196" s="365">
        <f t="shared" si="26"/>
        <v>0</v>
      </c>
      <c r="O196" s="365"/>
      <c r="P196" s="365"/>
      <c r="Q196" s="365"/>
      <c r="R196" s="156"/>
      <c r="T196" s="157"/>
      <c r="U196" s="305"/>
      <c r="V196" s="305"/>
      <c r="W196" s="305"/>
      <c r="X196" s="305"/>
      <c r="Y196" s="305"/>
      <c r="Z196" s="305"/>
      <c r="AA196" s="158"/>
      <c r="AT196" s="159"/>
      <c r="AU196" s="159"/>
      <c r="AY196" s="159"/>
    </row>
    <row r="197" spans="2:51" s="10" customFormat="1" ht="24.75" customHeight="1" x14ac:dyDescent="0.3">
      <c r="B197" s="152"/>
      <c r="C197" s="194"/>
      <c r="D197" s="194"/>
      <c r="E197" s="283" t="s">
        <v>574</v>
      </c>
      <c r="F197" s="303"/>
      <c r="G197" s="303"/>
      <c r="H197" s="303"/>
      <c r="I197" s="303"/>
      <c r="J197" s="196"/>
      <c r="K197" s="197"/>
      <c r="L197" s="304"/>
      <c r="M197" s="304"/>
      <c r="N197" s="304"/>
      <c r="O197" s="302"/>
      <c r="P197" s="302"/>
      <c r="Q197" s="302"/>
      <c r="R197" s="156"/>
      <c r="T197" s="157"/>
      <c r="U197" s="305"/>
      <c r="V197" s="305"/>
      <c r="W197" s="305"/>
      <c r="X197" s="305"/>
      <c r="Y197" s="305"/>
      <c r="Z197" s="305"/>
      <c r="AA197" s="158"/>
      <c r="AT197" s="159"/>
      <c r="AU197" s="159"/>
      <c r="AY197" s="159"/>
    </row>
    <row r="198" spans="2:51" s="10" customFormat="1" ht="44.25" customHeight="1" x14ac:dyDescent="0.3">
      <c r="B198" s="152"/>
      <c r="C198" s="194">
        <v>74</v>
      </c>
      <c r="D198" s="194" t="s">
        <v>122</v>
      </c>
      <c r="E198" s="195" t="s">
        <v>577</v>
      </c>
      <c r="F198" s="366" t="s">
        <v>578</v>
      </c>
      <c r="G198" s="366"/>
      <c r="H198" s="366"/>
      <c r="I198" s="366"/>
      <c r="J198" s="196" t="s">
        <v>127</v>
      </c>
      <c r="K198" s="197">
        <v>1</v>
      </c>
      <c r="L198" s="367"/>
      <c r="M198" s="367"/>
      <c r="N198" s="367">
        <f t="shared" ref="N198:N203" si="27">ROUND(L198*K198,2)</f>
        <v>0</v>
      </c>
      <c r="O198" s="365"/>
      <c r="P198" s="365"/>
      <c r="Q198" s="365"/>
      <c r="R198" s="156"/>
      <c r="T198" s="157"/>
      <c r="U198" s="305"/>
      <c r="V198" s="305"/>
      <c r="W198" s="305"/>
      <c r="X198" s="305"/>
      <c r="Y198" s="305"/>
      <c r="Z198" s="305"/>
      <c r="AA198" s="158"/>
      <c r="AT198" s="159"/>
      <c r="AU198" s="159"/>
      <c r="AY198" s="159"/>
    </row>
    <row r="199" spans="2:51" s="10" customFormat="1" ht="30.75" customHeight="1" x14ac:dyDescent="0.3">
      <c r="B199" s="152"/>
      <c r="C199" s="194">
        <v>75</v>
      </c>
      <c r="D199" s="194" t="s">
        <v>122</v>
      </c>
      <c r="E199" s="195" t="s">
        <v>472</v>
      </c>
      <c r="F199" s="366" t="s">
        <v>575</v>
      </c>
      <c r="G199" s="366"/>
      <c r="H199" s="366"/>
      <c r="I199" s="366"/>
      <c r="J199" s="196" t="s">
        <v>125</v>
      </c>
      <c r="K199" s="197">
        <v>0.3</v>
      </c>
      <c r="L199" s="367"/>
      <c r="M199" s="367"/>
      <c r="N199" s="367">
        <f t="shared" si="27"/>
        <v>0</v>
      </c>
      <c r="O199" s="365"/>
      <c r="P199" s="365"/>
      <c r="Q199" s="365"/>
      <c r="R199" s="156"/>
      <c r="T199" s="157"/>
      <c r="U199" s="305"/>
      <c r="V199" s="305"/>
      <c r="W199" s="305"/>
      <c r="X199" s="305"/>
      <c r="Y199" s="305"/>
      <c r="Z199" s="305"/>
      <c r="AA199" s="158"/>
      <c r="AT199" s="159"/>
      <c r="AU199" s="159"/>
      <c r="AY199" s="159"/>
    </row>
    <row r="200" spans="2:51" s="10" customFormat="1" ht="24.75" customHeight="1" x14ac:dyDescent="0.3">
      <c r="B200" s="152"/>
      <c r="C200" s="194">
        <v>76</v>
      </c>
      <c r="D200" s="194" t="s">
        <v>122</v>
      </c>
      <c r="E200" s="195" t="s">
        <v>473</v>
      </c>
      <c r="F200" s="366" t="s">
        <v>572</v>
      </c>
      <c r="G200" s="366"/>
      <c r="H200" s="366"/>
      <c r="I200" s="366"/>
      <c r="J200" s="196" t="s">
        <v>125</v>
      </c>
      <c r="K200" s="197">
        <v>2</v>
      </c>
      <c r="L200" s="367"/>
      <c r="M200" s="367"/>
      <c r="N200" s="367">
        <f t="shared" si="27"/>
        <v>0</v>
      </c>
      <c r="O200" s="365"/>
      <c r="P200" s="365"/>
      <c r="Q200" s="365"/>
      <c r="R200" s="156"/>
      <c r="T200" s="157"/>
      <c r="U200" s="305"/>
      <c r="V200" s="305"/>
      <c r="W200" s="305"/>
      <c r="X200" s="305"/>
      <c r="Y200" s="305"/>
      <c r="Z200" s="305"/>
      <c r="AA200" s="158"/>
      <c r="AT200" s="159"/>
      <c r="AU200" s="159"/>
      <c r="AY200" s="159"/>
    </row>
    <row r="201" spans="2:51" s="10" customFormat="1" ht="29.25" customHeight="1" x14ac:dyDescent="0.3">
      <c r="B201" s="152"/>
      <c r="C201" s="279">
        <v>77</v>
      </c>
      <c r="D201" s="279" t="s">
        <v>122</v>
      </c>
      <c r="E201" s="280" t="s">
        <v>474</v>
      </c>
      <c r="F201" s="368" t="s">
        <v>573</v>
      </c>
      <c r="G201" s="368"/>
      <c r="H201" s="368"/>
      <c r="I201" s="368"/>
      <c r="J201" s="281" t="s">
        <v>125</v>
      </c>
      <c r="K201" s="282">
        <v>1</v>
      </c>
      <c r="L201" s="369"/>
      <c r="M201" s="369"/>
      <c r="N201" s="369">
        <f t="shared" si="27"/>
        <v>0</v>
      </c>
      <c r="O201" s="370"/>
      <c r="P201" s="370"/>
      <c r="Q201" s="370"/>
      <c r="R201" s="156"/>
      <c r="T201" s="157"/>
      <c r="U201" s="305"/>
      <c r="V201" s="305"/>
      <c r="W201" s="305"/>
      <c r="X201" s="305"/>
      <c r="Y201" s="305"/>
      <c r="Z201" s="305"/>
      <c r="AA201" s="158"/>
      <c r="AT201" s="159"/>
      <c r="AU201" s="159"/>
      <c r="AY201" s="159"/>
    </row>
    <row r="202" spans="2:51" s="10" customFormat="1" ht="29.25" customHeight="1" x14ac:dyDescent="0.3">
      <c r="B202" s="152"/>
      <c r="C202" s="194">
        <v>78</v>
      </c>
      <c r="D202" s="194" t="s">
        <v>122</v>
      </c>
      <c r="E202" s="195" t="s">
        <v>584</v>
      </c>
      <c r="F202" s="366" t="s">
        <v>585</v>
      </c>
      <c r="G202" s="366"/>
      <c r="H202" s="366"/>
      <c r="I202" s="366"/>
      <c r="J202" s="196" t="s">
        <v>127</v>
      </c>
      <c r="K202" s="197">
        <v>1</v>
      </c>
      <c r="L202" s="367"/>
      <c r="M202" s="367"/>
      <c r="N202" s="367">
        <f t="shared" si="27"/>
        <v>0</v>
      </c>
      <c r="O202" s="365"/>
      <c r="P202" s="365"/>
      <c r="Q202" s="365"/>
      <c r="R202" s="156"/>
      <c r="T202" s="157"/>
      <c r="U202" s="305"/>
      <c r="V202" s="305"/>
      <c r="W202" s="305"/>
      <c r="X202" s="305"/>
      <c r="Y202" s="305"/>
      <c r="Z202" s="305"/>
      <c r="AA202" s="158"/>
      <c r="AT202" s="159"/>
      <c r="AU202" s="159"/>
      <c r="AY202" s="159"/>
    </row>
    <row r="203" spans="2:51" s="10" customFormat="1" ht="29.25" customHeight="1" x14ac:dyDescent="0.3">
      <c r="B203" s="152"/>
      <c r="C203" s="228">
        <v>79</v>
      </c>
      <c r="D203" s="228" t="s">
        <v>118</v>
      </c>
      <c r="E203" s="207" t="s">
        <v>476</v>
      </c>
      <c r="F203" s="363" t="s">
        <v>477</v>
      </c>
      <c r="G203" s="364"/>
      <c r="H203" s="364"/>
      <c r="I203" s="364"/>
      <c r="J203" s="274" t="s">
        <v>475</v>
      </c>
      <c r="K203" s="231">
        <v>1</v>
      </c>
      <c r="L203" s="365"/>
      <c r="M203" s="365"/>
      <c r="N203" s="365">
        <f t="shared" si="27"/>
        <v>0</v>
      </c>
      <c r="O203" s="365"/>
      <c r="P203" s="365"/>
      <c r="Q203" s="365"/>
      <c r="R203" s="156"/>
      <c r="T203" s="157"/>
      <c r="U203" s="305"/>
      <c r="V203" s="305"/>
      <c r="W203" s="305"/>
      <c r="X203" s="305"/>
      <c r="Y203" s="305"/>
      <c r="Z203" s="305"/>
      <c r="AA203" s="158"/>
      <c r="AT203" s="159"/>
      <c r="AU203" s="159"/>
      <c r="AY203" s="159"/>
    </row>
    <row r="204" spans="2:51" s="10" customFormat="1" ht="24.75" customHeight="1" x14ac:dyDescent="0.3">
      <c r="B204" s="152"/>
      <c r="C204" s="194"/>
      <c r="D204" s="194"/>
      <c r="E204" s="283" t="s">
        <v>576</v>
      </c>
      <c r="F204" s="303"/>
      <c r="G204" s="303"/>
      <c r="H204" s="303"/>
      <c r="I204" s="303"/>
      <c r="J204" s="196"/>
      <c r="K204" s="197"/>
      <c r="L204" s="304"/>
      <c r="M204" s="304"/>
      <c r="N204" s="304"/>
      <c r="O204" s="302"/>
      <c r="P204" s="302"/>
      <c r="Q204" s="302"/>
      <c r="R204" s="156"/>
      <c r="T204" s="157"/>
      <c r="U204" s="305"/>
      <c r="V204" s="305"/>
      <c r="W204" s="305"/>
      <c r="X204" s="305"/>
      <c r="Y204" s="305"/>
      <c r="Z204" s="305"/>
      <c r="AA204" s="158"/>
      <c r="AT204" s="159"/>
      <c r="AU204" s="159"/>
      <c r="AY204" s="159"/>
    </row>
    <row r="205" spans="2:51" s="10" customFormat="1" ht="31.5" customHeight="1" x14ac:dyDescent="0.3">
      <c r="B205" s="152"/>
      <c r="C205" s="194">
        <v>80</v>
      </c>
      <c r="D205" s="194" t="s">
        <v>122</v>
      </c>
      <c r="E205" s="195" t="s">
        <v>579</v>
      </c>
      <c r="F205" s="366" t="s">
        <v>580</v>
      </c>
      <c r="G205" s="366"/>
      <c r="H205" s="366"/>
      <c r="I205" s="366"/>
      <c r="J205" s="196" t="s">
        <v>127</v>
      </c>
      <c r="K205" s="197">
        <v>1</v>
      </c>
      <c r="L205" s="367"/>
      <c r="M205" s="367"/>
      <c r="N205" s="367">
        <f t="shared" ref="N205:N210" si="28">ROUND(L205*K205,2)</f>
        <v>0</v>
      </c>
      <c r="O205" s="365"/>
      <c r="P205" s="365"/>
      <c r="Q205" s="365"/>
      <c r="R205" s="156"/>
      <c r="T205" s="157"/>
      <c r="U205" s="305"/>
      <c r="V205" s="305"/>
      <c r="W205" s="305"/>
      <c r="X205" s="305"/>
      <c r="Y205" s="305"/>
      <c r="Z205" s="305"/>
      <c r="AA205" s="158"/>
      <c r="AT205" s="159"/>
      <c r="AU205" s="159"/>
      <c r="AY205" s="159"/>
    </row>
    <row r="206" spans="2:51" s="10" customFormat="1" ht="24.75" customHeight="1" x14ac:dyDescent="0.3">
      <c r="B206" s="152"/>
      <c r="C206" s="194">
        <v>81</v>
      </c>
      <c r="D206" s="194" t="s">
        <v>122</v>
      </c>
      <c r="E206" s="195" t="s">
        <v>472</v>
      </c>
      <c r="F206" s="366" t="s">
        <v>581</v>
      </c>
      <c r="G206" s="366"/>
      <c r="H206" s="366"/>
      <c r="I206" s="366"/>
      <c r="J206" s="196" t="s">
        <v>125</v>
      </c>
      <c r="K206" s="197">
        <v>0.8</v>
      </c>
      <c r="L206" s="367"/>
      <c r="M206" s="367"/>
      <c r="N206" s="367">
        <f t="shared" si="28"/>
        <v>0</v>
      </c>
      <c r="O206" s="365"/>
      <c r="P206" s="365"/>
      <c r="Q206" s="365"/>
      <c r="R206" s="156"/>
      <c r="T206" s="157"/>
      <c r="U206" s="305"/>
      <c r="V206" s="305"/>
      <c r="W206" s="305"/>
      <c r="X206" s="305"/>
      <c r="Y206" s="305"/>
      <c r="Z206" s="305"/>
      <c r="AA206" s="158"/>
      <c r="AT206" s="159"/>
      <c r="AU206" s="159"/>
      <c r="AY206" s="159"/>
    </row>
    <row r="207" spans="2:51" s="10" customFormat="1" ht="24.75" customHeight="1" x14ac:dyDescent="0.3">
      <c r="B207" s="152"/>
      <c r="C207" s="194">
        <v>82</v>
      </c>
      <c r="D207" s="194" t="s">
        <v>122</v>
      </c>
      <c r="E207" s="195" t="s">
        <v>473</v>
      </c>
      <c r="F207" s="366" t="s">
        <v>572</v>
      </c>
      <c r="G207" s="366"/>
      <c r="H207" s="366"/>
      <c r="I207" s="366"/>
      <c r="J207" s="196" t="s">
        <v>125</v>
      </c>
      <c r="K207" s="197">
        <v>2</v>
      </c>
      <c r="L207" s="367"/>
      <c r="M207" s="367"/>
      <c r="N207" s="367">
        <f t="shared" si="28"/>
        <v>0</v>
      </c>
      <c r="O207" s="365"/>
      <c r="P207" s="365"/>
      <c r="Q207" s="365"/>
      <c r="R207" s="156"/>
      <c r="T207" s="157"/>
      <c r="U207" s="305"/>
      <c r="V207" s="305"/>
      <c r="W207" s="305"/>
      <c r="X207" s="305"/>
      <c r="Y207" s="305"/>
      <c r="Z207" s="305"/>
      <c r="AA207" s="158"/>
      <c r="AT207" s="159"/>
      <c r="AU207" s="159"/>
      <c r="AY207" s="159"/>
    </row>
    <row r="208" spans="2:51" s="10" customFormat="1" ht="28.5" customHeight="1" x14ac:dyDescent="0.3">
      <c r="B208" s="152"/>
      <c r="C208" s="279">
        <v>83</v>
      </c>
      <c r="D208" s="279" t="s">
        <v>122</v>
      </c>
      <c r="E208" s="280" t="s">
        <v>474</v>
      </c>
      <c r="F208" s="368" t="s">
        <v>573</v>
      </c>
      <c r="G208" s="368"/>
      <c r="H208" s="368"/>
      <c r="I208" s="368"/>
      <c r="J208" s="281" t="s">
        <v>125</v>
      </c>
      <c r="K208" s="282">
        <v>1</v>
      </c>
      <c r="L208" s="369"/>
      <c r="M208" s="369"/>
      <c r="N208" s="369">
        <f t="shared" si="28"/>
        <v>0</v>
      </c>
      <c r="O208" s="370"/>
      <c r="P208" s="370"/>
      <c r="Q208" s="370"/>
      <c r="R208" s="156"/>
      <c r="T208" s="157"/>
      <c r="U208" s="305"/>
      <c r="V208" s="305"/>
      <c r="W208" s="305"/>
      <c r="X208" s="305"/>
      <c r="Y208" s="305"/>
      <c r="Z208" s="305"/>
      <c r="AA208" s="158"/>
      <c r="AT208" s="159"/>
      <c r="AU208" s="159"/>
      <c r="AY208" s="159"/>
    </row>
    <row r="209" spans="2:51" s="10" customFormat="1" ht="28.5" customHeight="1" x14ac:dyDescent="0.3">
      <c r="B209" s="152"/>
      <c r="C209" s="194">
        <v>84</v>
      </c>
      <c r="D209" s="194" t="s">
        <v>122</v>
      </c>
      <c r="E209" s="195" t="s">
        <v>584</v>
      </c>
      <c r="F209" s="366" t="s">
        <v>585</v>
      </c>
      <c r="G209" s="366"/>
      <c r="H209" s="366"/>
      <c r="I209" s="366"/>
      <c r="J209" s="196" t="s">
        <v>127</v>
      </c>
      <c r="K209" s="197">
        <v>1</v>
      </c>
      <c r="L209" s="367"/>
      <c r="M209" s="367"/>
      <c r="N209" s="367">
        <f t="shared" si="28"/>
        <v>0</v>
      </c>
      <c r="O209" s="365"/>
      <c r="P209" s="365"/>
      <c r="Q209" s="365"/>
      <c r="R209" s="156"/>
      <c r="T209" s="157"/>
      <c r="U209" s="305"/>
      <c r="V209" s="305"/>
      <c r="W209" s="305"/>
      <c r="X209" s="305"/>
      <c r="Y209" s="305"/>
      <c r="Z209" s="305"/>
      <c r="AA209" s="158"/>
      <c r="AT209" s="159"/>
      <c r="AU209" s="159"/>
      <c r="AY209" s="159"/>
    </row>
    <row r="210" spans="2:51" s="10" customFormat="1" ht="28.5" customHeight="1" x14ac:dyDescent="0.3">
      <c r="B210" s="152"/>
      <c r="C210" s="228">
        <v>85</v>
      </c>
      <c r="D210" s="228" t="s">
        <v>118</v>
      </c>
      <c r="E210" s="207" t="s">
        <v>476</v>
      </c>
      <c r="F210" s="363" t="s">
        <v>477</v>
      </c>
      <c r="G210" s="364"/>
      <c r="H210" s="364"/>
      <c r="I210" s="364"/>
      <c r="J210" s="274" t="s">
        <v>475</v>
      </c>
      <c r="K210" s="231">
        <v>1</v>
      </c>
      <c r="L210" s="365"/>
      <c r="M210" s="365"/>
      <c r="N210" s="365">
        <f t="shared" si="28"/>
        <v>0</v>
      </c>
      <c r="O210" s="365"/>
      <c r="P210" s="365"/>
      <c r="Q210" s="365"/>
      <c r="R210" s="156"/>
      <c r="T210" s="157"/>
      <c r="U210" s="305"/>
      <c r="V210" s="305"/>
      <c r="W210" s="305"/>
      <c r="X210" s="305"/>
      <c r="Y210" s="305"/>
      <c r="Z210" s="305"/>
      <c r="AA210" s="158"/>
      <c r="AT210" s="159"/>
      <c r="AU210" s="159"/>
      <c r="AY210" s="159"/>
    </row>
    <row r="211" spans="2:51" s="10" customFormat="1" ht="24.75" customHeight="1" x14ac:dyDescent="0.3">
      <c r="B211" s="152"/>
      <c r="C211" s="194"/>
      <c r="D211" s="194"/>
      <c r="E211" s="283" t="s">
        <v>582</v>
      </c>
      <c r="F211" s="303"/>
      <c r="G211" s="303"/>
      <c r="H211" s="303"/>
      <c r="I211" s="303"/>
      <c r="J211" s="196"/>
      <c r="K211" s="197"/>
      <c r="L211" s="304"/>
      <c r="M211" s="304"/>
      <c r="N211" s="304"/>
      <c r="O211" s="302"/>
      <c r="P211" s="302"/>
      <c r="Q211" s="302"/>
      <c r="R211" s="156"/>
      <c r="T211" s="157"/>
      <c r="U211" s="305"/>
      <c r="V211" s="305"/>
      <c r="W211" s="305"/>
      <c r="X211" s="305"/>
      <c r="Y211" s="305"/>
      <c r="Z211" s="305"/>
      <c r="AA211" s="158"/>
      <c r="AT211" s="159"/>
      <c r="AU211" s="159"/>
      <c r="AY211" s="159"/>
    </row>
    <row r="212" spans="2:51" s="10" customFormat="1" ht="42.75" customHeight="1" x14ac:dyDescent="0.3">
      <c r="B212" s="152"/>
      <c r="C212" s="194">
        <v>86</v>
      </c>
      <c r="D212" s="194" t="s">
        <v>122</v>
      </c>
      <c r="E212" s="195" t="s">
        <v>577</v>
      </c>
      <c r="F212" s="366" t="s">
        <v>578</v>
      </c>
      <c r="G212" s="366"/>
      <c r="H212" s="366"/>
      <c r="I212" s="366"/>
      <c r="J212" s="196" t="s">
        <v>127</v>
      </c>
      <c r="K212" s="197">
        <v>1</v>
      </c>
      <c r="L212" s="367"/>
      <c r="M212" s="367"/>
      <c r="N212" s="367">
        <f t="shared" ref="N212:N218" si="29">ROUND(L212*K212,2)</f>
        <v>0</v>
      </c>
      <c r="O212" s="365"/>
      <c r="P212" s="365"/>
      <c r="Q212" s="365"/>
      <c r="R212" s="156"/>
      <c r="T212" s="157"/>
      <c r="U212" s="305"/>
      <c r="V212" s="305"/>
      <c r="W212" s="305"/>
      <c r="X212" s="305"/>
      <c r="Y212" s="305"/>
      <c r="Z212" s="305"/>
      <c r="AA212" s="158"/>
      <c r="AT212" s="159"/>
      <c r="AU212" s="159"/>
      <c r="AY212" s="159"/>
    </row>
    <row r="213" spans="2:51" s="10" customFormat="1" ht="32.25" customHeight="1" x14ac:dyDescent="0.3">
      <c r="B213" s="152"/>
      <c r="C213" s="194">
        <v>87</v>
      </c>
      <c r="D213" s="194" t="s">
        <v>122</v>
      </c>
      <c r="E213" s="195" t="s">
        <v>472</v>
      </c>
      <c r="F213" s="366" t="s">
        <v>583</v>
      </c>
      <c r="G213" s="366"/>
      <c r="H213" s="366"/>
      <c r="I213" s="366"/>
      <c r="J213" s="196" t="s">
        <v>125</v>
      </c>
      <c r="K213" s="197">
        <v>0.4</v>
      </c>
      <c r="L213" s="367"/>
      <c r="M213" s="367"/>
      <c r="N213" s="367">
        <f t="shared" si="29"/>
        <v>0</v>
      </c>
      <c r="O213" s="365"/>
      <c r="P213" s="365"/>
      <c r="Q213" s="365"/>
      <c r="R213" s="156"/>
      <c r="T213" s="157"/>
      <c r="U213" s="305"/>
      <c r="V213" s="305"/>
      <c r="W213" s="305"/>
      <c r="X213" s="305"/>
      <c r="Y213" s="305"/>
      <c r="Z213" s="305"/>
      <c r="AA213" s="158"/>
      <c r="AT213" s="159"/>
      <c r="AU213" s="159"/>
      <c r="AY213" s="159"/>
    </row>
    <row r="214" spans="2:51" s="10" customFormat="1" ht="24.75" customHeight="1" x14ac:dyDescent="0.3">
      <c r="B214" s="152"/>
      <c r="C214" s="194">
        <v>88</v>
      </c>
      <c r="D214" s="194" t="s">
        <v>122</v>
      </c>
      <c r="E214" s="195" t="s">
        <v>473</v>
      </c>
      <c r="F214" s="366" t="s">
        <v>572</v>
      </c>
      <c r="G214" s="366"/>
      <c r="H214" s="366"/>
      <c r="I214" s="366"/>
      <c r="J214" s="196" t="s">
        <v>125</v>
      </c>
      <c r="K214" s="197">
        <v>2</v>
      </c>
      <c r="L214" s="367"/>
      <c r="M214" s="367"/>
      <c r="N214" s="367">
        <f t="shared" si="29"/>
        <v>0</v>
      </c>
      <c r="O214" s="365"/>
      <c r="P214" s="365"/>
      <c r="Q214" s="365"/>
      <c r="R214" s="156"/>
      <c r="T214" s="157"/>
      <c r="U214" s="305"/>
      <c r="V214" s="305"/>
      <c r="W214" s="305"/>
      <c r="X214" s="305"/>
      <c r="Y214" s="305"/>
      <c r="Z214" s="305"/>
      <c r="AA214" s="158"/>
      <c r="AT214" s="159"/>
      <c r="AU214" s="159"/>
      <c r="AY214" s="159"/>
    </row>
    <row r="215" spans="2:51" s="10" customFormat="1" ht="29.25" customHeight="1" x14ac:dyDescent="0.3">
      <c r="B215" s="152"/>
      <c r="C215" s="279">
        <v>89</v>
      </c>
      <c r="D215" s="279" t="s">
        <v>122</v>
      </c>
      <c r="E215" s="280" t="s">
        <v>474</v>
      </c>
      <c r="F215" s="368" t="s">
        <v>573</v>
      </c>
      <c r="G215" s="368"/>
      <c r="H215" s="368"/>
      <c r="I215" s="368"/>
      <c r="J215" s="281" t="s">
        <v>125</v>
      </c>
      <c r="K215" s="282">
        <v>1</v>
      </c>
      <c r="L215" s="369"/>
      <c r="M215" s="369"/>
      <c r="N215" s="369">
        <f t="shared" si="29"/>
        <v>0</v>
      </c>
      <c r="O215" s="370"/>
      <c r="P215" s="370"/>
      <c r="Q215" s="370"/>
      <c r="R215" s="156"/>
      <c r="T215" s="157"/>
      <c r="U215" s="305"/>
      <c r="V215" s="305"/>
      <c r="W215" s="305"/>
      <c r="X215" s="305"/>
      <c r="Y215" s="305"/>
      <c r="Z215" s="305"/>
      <c r="AA215" s="158"/>
      <c r="AT215" s="159"/>
      <c r="AU215" s="159"/>
      <c r="AY215" s="159"/>
    </row>
    <row r="216" spans="2:51" s="10" customFormat="1" ht="26.25" customHeight="1" x14ac:dyDescent="0.3">
      <c r="B216" s="152"/>
      <c r="C216" s="194">
        <v>90</v>
      </c>
      <c r="D216" s="194" t="s">
        <v>122</v>
      </c>
      <c r="E216" s="195" t="s">
        <v>584</v>
      </c>
      <c r="F216" s="366" t="s">
        <v>585</v>
      </c>
      <c r="G216" s="366"/>
      <c r="H216" s="366"/>
      <c r="I216" s="366"/>
      <c r="J216" s="196" t="s">
        <v>127</v>
      </c>
      <c r="K216" s="197">
        <v>1</v>
      </c>
      <c r="L216" s="367"/>
      <c r="M216" s="367"/>
      <c r="N216" s="367">
        <f t="shared" si="29"/>
        <v>0</v>
      </c>
      <c r="O216" s="365"/>
      <c r="P216" s="365"/>
      <c r="Q216" s="365"/>
      <c r="R216" s="156"/>
      <c r="T216" s="157"/>
      <c r="U216" s="305"/>
      <c r="V216" s="305"/>
      <c r="W216" s="305"/>
      <c r="X216" s="305"/>
      <c r="Y216" s="305"/>
      <c r="Z216" s="305"/>
      <c r="AA216" s="158"/>
      <c r="AT216" s="159"/>
      <c r="AU216" s="159"/>
      <c r="AY216" s="159"/>
    </row>
    <row r="217" spans="2:51" s="10" customFormat="1" ht="24.75" customHeight="1" x14ac:dyDescent="0.3">
      <c r="B217" s="152"/>
      <c r="C217" s="228">
        <v>91</v>
      </c>
      <c r="D217" s="228" t="s">
        <v>118</v>
      </c>
      <c r="E217" s="207" t="s">
        <v>476</v>
      </c>
      <c r="F217" s="363" t="s">
        <v>477</v>
      </c>
      <c r="G217" s="364"/>
      <c r="H217" s="364"/>
      <c r="I217" s="364"/>
      <c r="J217" s="274" t="s">
        <v>475</v>
      </c>
      <c r="K217" s="231">
        <v>1</v>
      </c>
      <c r="L217" s="365"/>
      <c r="M217" s="365"/>
      <c r="N217" s="365">
        <f t="shared" si="29"/>
        <v>0</v>
      </c>
      <c r="O217" s="365"/>
      <c r="P217" s="365"/>
      <c r="Q217" s="365"/>
      <c r="R217" s="156"/>
      <c r="T217" s="157"/>
      <c r="U217" s="305"/>
      <c r="V217" s="305"/>
      <c r="W217" s="305"/>
      <c r="X217" s="305"/>
      <c r="Y217" s="305"/>
      <c r="Z217" s="305"/>
      <c r="AA217" s="158"/>
      <c r="AT217" s="159"/>
      <c r="AU217" s="159"/>
      <c r="AY217" s="159"/>
    </row>
    <row r="218" spans="2:51" s="10" customFormat="1" ht="42.75" customHeight="1" x14ac:dyDescent="0.3">
      <c r="B218" s="152"/>
      <c r="C218" s="228">
        <v>92</v>
      </c>
      <c r="D218" s="228" t="s">
        <v>118</v>
      </c>
      <c r="E218" s="207" t="s">
        <v>252</v>
      </c>
      <c r="F218" s="363" t="s">
        <v>253</v>
      </c>
      <c r="G218" s="364"/>
      <c r="H218" s="364"/>
      <c r="I218" s="364"/>
      <c r="J218" s="230" t="s">
        <v>174</v>
      </c>
      <c r="K218" s="231">
        <v>19</v>
      </c>
      <c r="L218" s="365"/>
      <c r="M218" s="365"/>
      <c r="N218" s="365">
        <f t="shared" si="29"/>
        <v>0</v>
      </c>
      <c r="O218" s="365"/>
      <c r="P218" s="365"/>
      <c r="Q218" s="365"/>
      <c r="R218" s="156"/>
      <c r="T218" s="157"/>
      <c r="U218" s="305"/>
      <c r="V218" s="305"/>
      <c r="W218" s="305"/>
      <c r="X218" s="305"/>
      <c r="Y218" s="305"/>
      <c r="Z218" s="305"/>
      <c r="AA218" s="158"/>
      <c r="AT218" s="159"/>
      <c r="AU218" s="159"/>
      <c r="AY218" s="159"/>
    </row>
    <row r="219" spans="2:51" s="10" customFormat="1" ht="48" customHeight="1" x14ac:dyDescent="0.3">
      <c r="B219" s="152"/>
      <c r="C219" s="228">
        <v>93</v>
      </c>
      <c r="D219" s="228" t="s">
        <v>118</v>
      </c>
      <c r="E219" s="207" t="s">
        <v>565</v>
      </c>
      <c r="F219" s="363" t="s">
        <v>566</v>
      </c>
      <c r="G219" s="364"/>
      <c r="H219" s="364"/>
      <c r="I219" s="364"/>
      <c r="J219" s="230" t="s">
        <v>174</v>
      </c>
      <c r="K219" s="231">
        <v>6</v>
      </c>
      <c r="L219" s="365"/>
      <c r="M219" s="365"/>
      <c r="N219" s="365">
        <f t="shared" ref="N219" si="30">ROUND(L219*K219,2)</f>
        <v>0</v>
      </c>
      <c r="O219" s="365"/>
      <c r="P219" s="365"/>
      <c r="Q219" s="365"/>
      <c r="R219" s="156"/>
      <c r="T219" s="157"/>
      <c r="U219" s="305"/>
      <c r="V219" s="305"/>
      <c r="W219" s="305"/>
      <c r="X219" s="305"/>
      <c r="Y219" s="305"/>
      <c r="Z219" s="305"/>
      <c r="AA219" s="158"/>
      <c r="AT219" s="159"/>
      <c r="AU219" s="159"/>
      <c r="AY219" s="159"/>
    </row>
    <row r="220" spans="2:51" s="10" customFormat="1" ht="42.75" customHeight="1" x14ac:dyDescent="0.3">
      <c r="B220" s="152"/>
      <c r="C220" s="228">
        <v>94</v>
      </c>
      <c r="D220" s="228" t="s">
        <v>118</v>
      </c>
      <c r="E220" s="207" t="s">
        <v>567</v>
      </c>
      <c r="F220" s="363" t="s">
        <v>568</v>
      </c>
      <c r="G220" s="364"/>
      <c r="H220" s="364"/>
      <c r="I220" s="364"/>
      <c r="J220" s="230" t="s">
        <v>174</v>
      </c>
      <c r="K220" s="231">
        <v>1</v>
      </c>
      <c r="L220" s="365"/>
      <c r="M220" s="365"/>
      <c r="N220" s="365">
        <f t="shared" ref="N220" si="31">ROUND(L220*K220,2)</f>
        <v>0</v>
      </c>
      <c r="O220" s="365"/>
      <c r="P220" s="365"/>
      <c r="Q220" s="365"/>
      <c r="R220" s="156"/>
      <c r="T220" s="157"/>
      <c r="U220" s="305"/>
      <c r="V220" s="305"/>
      <c r="W220" s="305"/>
      <c r="X220" s="305"/>
      <c r="Y220" s="305"/>
      <c r="Z220" s="305"/>
      <c r="AA220" s="158"/>
      <c r="AT220" s="159"/>
      <c r="AU220" s="159"/>
      <c r="AY220" s="159"/>
    </row>
    <row r="221" spans="2:51" s="10" customFormat="1" ht="30" customHeight="1" x14ac:dyDescent="0.3">
      <c r="B221" s="137"/>
      <c r="C221" s="228">
        <v>95</v>
      </c>
      <c r="D221" s="228" t="s">
        <v>118</v>
      </c>
      <c r="E221" s="229" t="s">
        <v>141</v>
      </c>
      <c r="F221" s="363" t="s">
        <v>254</v>
      </c>
      <c r="G221" s="364"/>
      <c r="H221" s="364"/>
      <c r="I221" s="364"/>
      <c r="J221" s="230" t="s">
        <v>125</v>
      </c>
      <c r="K221" s="231">
        <v>618</v>
      </c>
      <c r="L221" s="365"/>
      <c r="M221" s="365"/>
      <c r="N221" s="365">
        <f>ROUND(L221*K221,2)</f>
        <v>0</v>
      </c>
      <c r="O221" s="365"/>
      <c r="P221" s="365"/>
      <c r="Q221" s="365"/>
      <c r="R221" s="156"/>
      <c r="T221" s="157"/>
      <c r="U221" s="278"/>
      <c r="V221" s="278"/>
      <c r="W221" s="278"/>
      <c r="X221" s="278"/>
      <c r="Y221" s="278"/>
      <c r="Z221" s="278"/>
      <c r="AA221" s="158"/>
      <c r="AT221" s="159"/>
      <c r="AU221" s="159"/>
      <c r="AY221" s="159"/>
    </row>
    <row r="222" spans="2:51" s="10" customFormat="1" ht="32.25" customHeight="1" x14ac:dyDescent="0.3">
      <c r="B222" s="137"/>
      <c r="C222" s="228">
        <v>96</v>
      </c>
      <c r="D222" s="228" t="s">
        <v>118</v>
      </c>
      <c r="E222" s="207" t="s">
        <v>255</v>
      </c>
      <c r="F222" s="363" t="s">
        <v>470</v>
      </c>
      <c r="G222" s="364"/>
      <c r="H222" s="364"/>
      <c r="I222" s="364"/>
      <c r="J222" s="230" t="s">
        <v>125</v>
      </c>
      <c r="K222" s="231">
        <v>54</v>
      </c>
      <c r="L222" s="365"/>
      <c r="M222" s="365"/>
      <c r="N222" s="365">
        <f>ROUND(L222*K222,2)</f>
        <v>0</v>
      </c>
      <c r="O222" s="365"/>
      <c r="P222" s="365"/>
      <c r="Q222" s="365"/>
      <c r="R222" s="156"/>
      <c r="T222" s="157"/>
      <c r="U222" s="278"/>
      <c r="V222" s="278"/>
      <c r="W222" s="278"/>
      <c r="X222" s="278"/>
      <c r="Y222" s="278"/>
      <c r="Z222" s="278"/>
      <c r="AA222" s="158"/>
      <c r="AT222" s="159"/>
      <c r="AU222" s="159"/>
      <c r="AY222" s="159"/>
    </row>
    <row r="223" spans="2:51" s="10" customFormat="1" ht="30" customHeight="1" x14ac:dyDescent="0.3">
      <c r="B223" s="137"/>
      <c r="C223" s="228">
        <v>97</v>
      </c>
      <c r="D223" s="228" t="s">
        <v>118</v>
      </c>
      <c r="E223" s="229" t="s">
        <v>468</v>
      </c>
      <c r="F223" s="363" t="s">
        <v>469</v>
      </c>
      <c r="G223" s="364"/>
      <c r="H223" s="364"/>
      <c r="I223" s="364"/>
      <c r="J223" s="230" t="s">
        <v>126</v>
      </c>
      <c r="K223" s="231">
        <f>SUM(N123:Q222)/100</f>
        <v>0</v>
      </c>
      <c r="L223" s="365">
        <v>1.68</v>
      </c>
      <c r="M223" s="365"/>
      <c r="N223" s="365">
        <f>ROUND(L223*K223,2)</f>
        <v>0</v>
      </c>
      <c r="O223" s="365"/>
      <c r="P223" s="365"/>
      <c r="Q223" s="365"/>
      <c r="R223" s="156"/>
      <c r="T223" s="157"/>
      <c r="U223" s="278"/>
      <c r="V223" s="278"/>
      <c r="W223" s="278"/>
      <c r="X223" s="278"/>
      <c r="Y223" s="278"/>
      <c r="Z223" s="278"/>
      <c r="AA223" s="158"/>
      <c r="AT223" s="159"/>
      <c r="AU223" s="159"/>
      <c r="AY223" s="159"/>
    </row>
    <row r="224" spans="2:51" s="10" customFormat="1" ht="30" customHeight="1" x14ac:dyDescent="0.3">
      <c r="B224" s="137"/>
      <c r="C224" s="138"/>
      <c r="D224" s="221" t="s">
        <v>97</v>
      </c>
      <c r="E224" s="147"/>
      <c r="F224" s="147"/>
      <c r="G224" s="147"/>
      <c r="H224" s="147"/>
      <c r="I224" s="147"/>
      <c r="J224" s="147"/>
      <c r="K224" s="147"/>
      <c r="L224" s="147"/>
      <c r="M224" s="147"/>
      <c r="N224" s="390">
        <f>SUM(N225:Q246)</f>
        <v>0</v>
      </c>
      <c r="O224" s="391"/>
      <c r="P224" s="391"/>
      <c r="Q224" s="391"/>
      <c r="R224" s="156"/>
      <c r="T224" s="157"/>
      <c r="U224" s="278"/>
      <c r="V224" s="278"/>
      <c r="W224" s="278"/>
      <c r="X224" s="278"/>
      <c r="Y224" s="278"/>
      <c r="Z224" s="278"/>
      <c r="AA224" s="158"/>
      <c r="AT224" s="159"/>
      <c r="AU224" s="159"/>
      <c r="AY224" s="159"/>
    </row>
    <row r="225" spans="2:51" s="10" customFormat="1" ht="30" customHeight="1" x14ac:dyDescent="0.3">
      <c r="B225" s="137"/>
      <c r="C225" s="228">
        <v>98</v>
      </c>
      <c r="D225" s="228" t="s">
        <v>118</v>
      </c>
      <c r="E225" s="229" t="s">
        <v>180</v>
      </c>
      <c r="F225" s="364" t="s">
        <v>256</v>
      </c>
      <c r="G225" s="364"/>
      <c r="H225" s="364"/>
      <c r="I225" s="364"/>
      <c r="J225" s="230" t="s">
        <v>181</v>
      </c>
      <c r="K225" s="237">
        <v>58</v>
      </c>
      <c r="L225" s="365"/>
      <c r="M225" s="365"/>
      <c r="N225" s="365">
        <f t="shared" ref="N225" si="32">ROUND(L225*K225,2)</f>
        <v>0</v>
      </c>
      <c r="O225" s="365"/>
      <c r="P225" s="365"/>
      <c r="Q225" s="365"/>
      <c r="R225" s="156"/>
      <c r="T225" s="157"/>
      <c r="U225" s="278"/>
      <c r="V225" s="278"/>
      <c r="W225" s="278"/>
      <c r="X225" s="278"/>
      <c r="Y225" s="278"/>
      <c r="Z225" s="278"/>
      <c r="AA225" s="158"/>
      <c r="AT225" s="159"/>
      <c r="AU225" s="159"/>
      <c r="AY225" s="159"/>
    </row>
    <row r="226" spans="2:51" s="10" customFormat="1" ht="28.5" customHeight="1" x14ac:dyDescent="0.3">
      <c r="B226" s="137"/>
      <c r="C226" s="194">
        <v>99</v>
      </c>
      <c r="D226" s="194" t="s">
        <v>122</v>
      </c>
      <c r="E226" s="195" t="s">
        <v>320</v>
      </c>
      <c r="F226" s="366" t="s">
        <v>321</v>
      </c>
      <c r="G226" s="366"/>
      <c r="H226" s="366"/>
      <c r="I226" s="366"/>
      <c r="J226" s="196" t="s">
        <v>127</v>
      </c>
      <c r="K226" s="197">
        <v>10</v>
      </c>
      <c r="L226" s="367"/>
      <c r="M226" s="367"/>
      <c r="N226" s="367">
        <f t="shared" ref="N226:N227" si="33">ROUND(L226*K226,2)</f>
        <v>0</v>
      </c>
      <c r="O226" s="365"/>
      <c r="P226" s="365"/>
      <c r="Q226" s="365"/>
      <c r="R226" s="156"/>
      <c r="T226" s="157"/>
      <c r="U226" s="278"/>
      <c r="V226" s="278"/>
      <c r="W226" s="278"/>
      <c r="X226" s="278"/>
      <c r="Y226" s="278"/>
      <c r="Z226" s="278"/>
      <c r="AA226" s="158"/>
      <c r="AT226" s="159"/>
      <c r="AU226" s="159"/>
      <c r="AY226" s="159"/>
    </row>
    <row r="227" spans="2:51" s="10" customFormat="1" ht="24" customHeight="1" x14ac:dyDescent="0.3">
      <c r="B227" s="137"/>
      <c r="C227" s="194">
        <v>100</v>
      </c>
      <c r="D227" s="194" t="s">
        <v>122</v>
      </c>
      <c r="E227" s="195" t="s">
        <v>260</v>
      </c>
      <c r="F227" s="366" t="s">
        <v>342</v>
      </c>
      <c r="G227" s="366"/>
      <c r="H227" s="366"/>
      <c r="I227" s="366"/>
      <c r="J227" s="196" t="s">
        <v>127</v>
      </c>
      <c r="K227" s="197">
        <v>35</v>
      </c>
      <c r="L227" s="367"/>
      <c r="M227" s="367"/>
      <c r="N227" s="367">
        <f t="shared" si="33"/>
        <v>0</v>
      </c>
      <c r="O227" s="365"/>
      <c r="P227" s="365"/>
      <c r="Q227" s="365"/>
      <c r="R227" s="156"/>
      <c r="T227" s="157"/>
      <c r="U227" s="278"/>
      <c r="V227" s="278"/>
      <c r="W227" s="278"/>
      <c r="X227" s="278"/>
      <c r="Y227" s="278"/>
      <c r="Z227" s="278"/>
      <c r="AA227" s="158"/>
      <c r="AT227" s="159"/>
      <c r="AU227" s="159"/>
      <c r="AY227" s="159"/>
    </row>
    <row r="228" spans="2:51" s="10" customFormat="1" ht="24" customHeight="1" x14ac:dyDescent="0.3">
      <c r="B228" s="137"/>
      <c r="C228" s="194">
        <v>101</v>
      </c>
      <c r="D228" s="194" t="s">
        <v>122</v>
      </c>
      <c r="E228" s="195" t="s">
        <v>340</v>
      </c>
      <c r="F228" s="366" t="s">
        <v>341</v>
      </c>
      <c r="G228" s="366"/>
      <c r="H228" s="366"/>
      <c r="I228" s="366"/>
      <c r="J228" s="196" t="s">
        <v>127</v>
      </c>
      <c r="K228" s="197">
        <v>25</v>
      </c>
      <c r="L228" s="367"/>
      <c r="M228" s="367"/>
      <c r="N228" s="367">
        <f t="shared" ref="N228" si="34">ROUND(L228*K228,2)</f>
        <v>0</v>
      </c>
      <c r="O228" s="365"/>
      <c r="P228" s="365"/>
      <c r="Q228" s="365"/>
      <c r="R228" s="156"/>
      <c r="T228" s="157"/>
      <c r="U228" s="278"/>
      <c r="V228" s="278"/>
      <c r="W228" s="278"/>
      <c r="X228" s="278"/>
      <c r="Y228" s="278"/>
      <c r="Z228" s="278"/>
      <c r="AA228" s="158"/>
      <c r="AT228" s="159"/>
      <c r="AU228" s="159"/>
      <c r="AY228" s="159"/>
    </row>
    <row r="229" spans="2:51" s="10" customFormat="1" ht="24" customHeight="1" x14ac:dyDescent="0.3">
      <c r="B229" s="137"/>
      <c r="C229" s="194">
        <v>102</v>
      </c>
      <c r="D229" s="194" t="s">
        <v>122</v>
      </c>
      <c r="E229" s="195" t="s">
        <v>261</v>
      </c>
      <c r="F229" s="366" t="s">
        <v>343</v>
      </c>
      <c r="G229" s="366"/>
      <c r="H229" s="366"/>
      <c r="I229" s="366"/>
      <c r="J229" s="196" t="s">
        <v>127</v>
      </c>
      <c r="K229" s="197">
        <v>15</v>
      </c>
      <c r="L229" s="367"/>
      <c r="M229" s="367"/>
      <c r="N229" s="367">
        <f t="shared" ref="N229" si="35">ROUND(L229*K229,2)</f>
        <v>0</v>
      </c>
      <c r="O229" s="365"/>
      <c r="P229" s="365"/>
      <c r="Q229" s="365"/>
      <c r="R229" s="156"/>
      <c r="T229" s="157"/>
      <c r="U229" s="278"/>
      <c r="V229" s="278"/>
      <c r="W229" s="278"/>
      <c r="X229" s="278"/>
      <c r="Y229" s="278"/>
      <c r="Z229" s="278"/>
      <c r="AA229" s="158"/>
      <c r="AT229" s="159"/>
      <c r="AU229" s="159"/>
      <c r="AY229" s="159"/>
    </row>
    <row r="230" spans="2:51" s="10" customFormat="1" ht="30.75" customHeight="1" x14ac:dyDescent="0.3">
      <c r="B230" s="137"/>
      <c r="C230" s="194">
        <v>103</v>
      </c>
      <c r="D230" s="194" t="s">
        <v>122</v>
      </c>
      <c r="E230" s="195" t="s">
        <v>262</v>
      </c>
      <c r="F230" s="366" t="s">
        <v>344</v>
      </c>
      <c r="G230" s="366"/>
      <c r="H230" s="366"/>
      <c r="I230" s="366"/>
      <c r="J230" s="196" t="s">
        <v>127</v>
      </c>
      <c r="K230" s="197">
        <v>80</v>
      </c>
      <c r="L230" s="367"/>
      <c r="M230" s="367"/>
      <c r="N230" s="367">
        <f t="shared" ref="N230" si="36">ROUND(L230*K230,2)</f>
        <v>0</v>
      </c>
      <c r="O230" s="365"/>
      <c r="P230" s="365"/>
      <c r="Q230" s="365"/>
      <c r="R230" s="156"/>
      <c r="T230" s="157"/>
      <c r="U230" s="278"/>
      <c r="V230" s="278"/>
      <c r="W230" s="278"/>
      <c r="X230" s="278"/>
      <c r="Y230" s="278"/>
      <c r="Z230" s="278"/>
      <c r="AA230" s="158"/>
      <c r="AT230" s="159"/>
      <c r="AU230" s="159"/>
      <c r="AY230" s="159"/>
    </row>
    <row r="231" spans="2:51" s="10" customFormat="1" ht="27" customHeight="1" x14ac:dyDescent="0.3">
      <c r="B231" s="137"/>
      <c r="C231" s="194">
        <v>104</v>
      </c>
      <c r="D231" s="194" t="s">
        <v>122</v>
      </c>
      <c r="E231" s="195" t="s">
        <v>263</v>
      </c>
      <c r="F231" s="366" t="s">
        <v>345</v>
      </c>
      <c r="G231" s="366"/>
      <c r="H231" s="366"/>
      <c r="I231" s="366"/>
      <c r="J231" s="196" t="s">
        <v>127</v>
      </c>
      <c r="K231" s="197">
        <v>10</v>
      </c>
      <c r="L231" s="367"/>
      <c r="M231" s="367"/>
      <c r="N231" s="367">
        <f t="shared" ref="N231" si="37">ROUND(L231*K231,2)</f>
        <v>0</v>
      </c>
      <c r="O231" s="365"/>
      <c r="P231" s="365"/>
      <c r="Q231" s="365"/>
      <c r="R231" s="156"/>
      <c r="T231" s="157"/>
      <c r="U231" s="275"/>
      <c r="V231" s="275"/>
      <c r="W231" s="275"/>
      <c r="X231" s="275"/>
      <c r="Y231" s="275"/>
      <c r="Z231" s="275"/>
      <c r="AA231" s="158"/>
      <c r="AT231" s="159"/>
      <c r="AU231" s="159"/>
      <c r="AY231" s="159"/>
    </row>
    <row r="232" spans="2:51" s="10" customFormat="1" ht="25.5" customHeight="1" x14ac:dyDescent="0.3">
      <c r="B232" s="152"/>
      <c r="C232" s="194">
        <v>105</v>
      </c>
      <c r="D232" s="194" t="s">
        <v>122</v>
      </c>
      <c r="E232" s="195" t="s">
        <v>264</v>
      </c>
      <c r="F232" s="366" t="s">
        <v>346</v>
      </c>
      <c r="G232" s="366"/>
      <c r="H232" s="366"/>
      <c r="I232" s="366"/>
      <c r="J232" s="196" t="s">
        <v>127</v>
      </c>
      <c r="K232" s="197">
        <v>130</v>
      </c>
      <c r="L232" s="367"/>
      <c r="M232" s="367"/>
      <c r="N232" s="367">
        <f t="shared" ref="N232" si="38">ROUND(L232*K232,2)</f>
        <v>0</v>
      </c>
      <c r="O232" s="365"/>
      <c r="P232" s="365"/>
      <c r="Q232" s="365"/>
      <c r="R232" s="156"/>
      <c r="T232" s="157"/>
      <c r="U232" s="241"/>
      <c r="V232" s="241"/>
      <c r="W232" s="241"/>
      <c r="X232" s="241"/>
      <c r="Y232" s="241"/>
      <c r="Z232" s="241"/>
      <c r="AA232" s="158"/>
      <c r="AT232" s="159"/>
      <c r="AU232" s="159"/>
      <c r="AY232" s="159"/>
    </row>
    <row r="233" spans="2:51" s="10" customFormat="1" ht="21" customHeight="1" x14ac:dyDescent="0.3">
      <c r="B233" s="152"/>
      <c r="C233" s="194">
        <v>106</v>
      </c>
      <c r="D233" s="194" t="s">
        <v>122</v>
      </c>
      <c r="E233" s="195" t="s">
        <v>306</v>
      </c>
      <c r="F233" s="373" t="s">
        <v>183</v>
      </c>
      <c r="G233" s="374"/>
      <c r="H233" s="374"/>
      <c r="I233" s="375"/>
      <c r="J233" s="196" t="s">
        <v>127</v>
      </c>
      <c r="K233" s="197">
        <v>4</v>
      </c>
      <c r="L233" s="376"/>
      <c r="M233" s="377"/>
      <c r="N233" s="376">
        <f t="shared" ref="N233:N234" si="39">ROUND(L233*K233,2)</f>
        <v>0</v>
      </c>
      <c r="O233" s="378"/>
      <c r="P233" s="378"/>
      <c r="Q233" s="377"/>
      <c r="R233" s="156"/>
      <c r="T233" s="157"/>
      <c r="U233" s="263"/>
      <c r="V233" s="263"/>
      <c r="W233" s="263"/>
      <c r="X233" s="263"/>
      <c r="Y233" s="263"/>
      <c r="Z233" s="263"/>
      <c r="AA233" s="158"/>
      <c r="AT233" s="159"/>
      <c r="AU233" s="159"/>
      <c r="AY233" s="159"/>
    </row>
    <row r="234" spans="2:51" s="10" customFormat="1" ht="21" customHeight="1" x14ac:dyDescent="0.3">
      <c r="B234" s="152"/>
      <c r="C234" s="194">
        <v>107</v>
      </c>
      <c r="D234" s="194" t="s">
        <v>122</v>
      </c>
      <c r="E234" s="195" t="s">
        <v>307</v>
      </c>
      <c r="F234" s="373" t="s">
        <v>184</v>
      </c>
      <c r="G234" s="374"/>
      <c r="H234" s="374"/>
      <c r="I234" s="375"/>
      <c r="J234" s="196" t="s">
        <v>127</v>
      </c>
      <c r="K234" s="197">
        <v>10</v>
      </c>
      <c r="L234" s="376"/>
      <c r="M234" s="377"/>
      <c r="N234" s="376">
        <f t="shared" si="39"/>
        <v>0</v>
      </c>
      <c r="O234" s="378"/>
      <c r="P234" s="378"/>
      <c r="Q234" s="377"/>
      <c r="R234" s="156"/>
      <c r="T234" s="157"/>
      <c r="U234" s="263"/>
      <c r="V234" s="263"/>
      <c r="W234" s="263"/>
      <c r="X234" s="263"/>
      <c r="Y234" s="263"/>
      <c r="Z234" s="263"/>
      <c r="AA234" s="158"/>
      <c r="AT234" s="159"/>
      <c r="AU234" s="159"/>
      <c r="AY234" s="159"/>
    </row>
    <row r="235" spans="2:51" s="10" customFormat="1" ht="27" customHeight="1" x14ac:dyDescent="0.3">
      <c r="B235" s="152"/>
      <c r="C235" s="194">
        <v>108</v>
      </c>
      <c r="D235" s="194" t="s">
        <v>122</v>
      </c>
      <c r="E235" s="195" t="s">
        <v>308</v>
      </c>
      <c r="F235" s="373" t="s">
        <v>185</v>
      </c>
      <c r="G235" s="374"/>
      <c r="H235" s="374"/>
      <c r="I235" s="375"/>
      <c r="J235" s="196" t="s">
        <v>127</v>
      </c>
      <c r="K235" s="197">
        <v>15</v>
      </c>
      <c r="L235" s="376"/>
      <c r="M235" s="377"/>
      <c r="N235" s="376">
        <f t="shared" ref="N235" si="40">ROUND(L235*K235,2)</f>
        <v>0</v>
      </c>
      <c r="O235" s="378"/>
      <c r="P235" s="378"/>
      <c r="Q235" s="377"/>
      <c r="R235" s="156"/>
      <c r="T235" s="157"/>
      <c r="U235" s="263"/>
      <c r="V235" s="263"/>
      <c r="W235" s="263"/>
      <c r="X235" s="263"/>
      <c r="Y235" s="263"/>
      <c r="Z235" s="263"/>
      <c r="AA235" s="158"/>
      <c r="AT235" s="159"/>
      <c r="AU235" s="159"/>
      <c r="AY235" s="159"/>
    </row>
    <row r="236" spans="2:51" s="10" customFormat="1" ht="21" customHeight="1" x14ac:dyDescent="0.3">
      <c r="B236" s="152"/>
      <c r="C236" s="194">
        <v>109</v>
      </c>
      <c r="D236" s="194" t="s">
        <v>122</v>
      </c>
      <c r="E236" s="195" t="s">
        <v>347</v>
      </c>
      <c r="F236" s="373" t="s">
        <v>348</v>
      </c>
      <c r="G236" s="374"/>
      <c r="H236" s="374"/>
      <c r="I236" s="375"/>
      <c r="J236" s="196" t="s">
        <v>127</v>
      </c>
      <c r="K236" s="197">
        <v>20</v>
      </c>
      <c r="L236" s="376"/>
      <c r="M236" s="377"/>
      <c r="N236" s="376">
        <f t="shared" ref="N236" si="41">ROUND(L236*K236,2)</f>
        <v>0</v>
      </c>
      <c r="O236" s="378"/>
      <c r="P236" s="378"/>
      <c r="Q236" s="377"/>
      <c r="R236" s="156"/>
      <c r="T236" s="157"/>
      <c r="U236" s="263"/>
      <c r="V236" s="263"/>
      <c r="W236" s="263"/>
      <c r="X236" s="263"/>
      <c r="Y236" s="263"/>
      <c r="Z236" s="263"/>
      <c r="AA236" s="158"/>
      <c r="AT236" s="159"/>
      <c r="AU236" s="159"/>
      <c r="AY236" s="159"/>
    </row>
    <row r="237" spans="2:51" s="10" customFormat="1" ht="24" customHeight="1" x14ac:dyDescent="0.3">
      <c r="B237" s="152"/>
      <c r="C237" s="194">
        <v>110</v>
      </c>
      <c r="D237" s="194" t="s">
        <v>122</v>
      </c>
      <c r="E237" s="195" t="s">
        <v>267</v>
      </c>
      <c r="F237" s="366" t="s">
        <v>322</v>
      </c>
      <c r="G237" s="366"/>
      <c r="H237" s="366"/>
      <c r="I237" s="366"/>
      <c r="J237" s="196" t="s">
        <v>127</v>
      </c>
      <c r="K237" s="197">
        <v>165</v>
      </c>
      <c r="L237" s="367"/>
      <c r="M237" s="367"/>
      <c r="N237" s="367">
        <f t="shared" ref="N237:N244" si="42">ROUND(L237*K237,2)</f>
        <v>0</v>
      </c>
      <c r="O237" s="365"/>
      <c r="P237" s="365"/>
      <c r="Q237" s="365"/>
      <c r="R237" s="156"/>
      <c r="T237" s="157"/>
      <c r="U237" s="263"/>
      <c r="V237" s="263"/>
      <c r="W237" s="263"/>
      <c r="X237" s="263"/>
      <c r="Y237" s="263"/>
      <c r="Z237" s="263"/>
      <c r="AA237" s="158"/>
      <c r="AT237" s="159"/>
      <c r="AU237" s="159"/>
      <c r="AY237" s="159"/>
    </row>
    <row r="238" spans="2:51" s="10" customFormat="1" ht="21" customHeight="1" x14ac:dyDescent="0.3">
      <c r="B238" s="152"/>
      <c r="C238" s="194">
        <v>111</v>
      </c>
      <c r="D238" s="194" t="s">
        <v>122</v>
      </c>
      <c r="E238" s="195" t="s">
        <v>268</v>
      </c>
      <c r="F238" s="373" t="s">
        <v>265</v>
      </c>
      <c r="G238" s="374"/>
      <c r="H238" s="374"/>
      <c r="I238" s="375"/>
      <c r="J238" s="196" t="s">
        <v>127</v>
      </c>
      <c r="K238" s="197">
        <v>140</v>
      </c>
      <c r="L238" s="376"/>
      <c r="M238" s="377"/>
      <c r="N238" s="376">
        <f t="shared" si="42"/>
        <v>0</v>
      </c>
      <c r="O238" s="378"/>
      <c r="P238" s="378"/>
      <c r="Q238" s="377"/>
      <c r="R238" s="156"/>
      <c r="T238" s="157"/>
      <c r="U238" s="263"/>
      <c r="V238" s="263"/>
      <c r="W238" s="263"/>
      <c r="X238" s="263"/>
      <c r="Y238" s="263"/>
      <c r="Z238" s="263"/>
      <c r="AA238" s="158"/>
      <c r="AT238" s="159"/>
      <c r="AU238" s="159"/>
      <c r="AY238" s="159"/>
    </row>
    <row r="239" spans="2:51" s="10" customFormat="1" ht="21" customHeight="1" x14ac:dyDescent="0.3">
      <c r="B239" s="152"/>
      <c r="C239" s="194">
        <v>112</v>
      </c>
      <c r="D239" s="194" t="s">
        <v>122</v>
      </c>
      <c r="E239" s="195" t="s">
        <v>349</v>
      </c>
      <c r="F239" s="366" t="s">
        <v>350</v>
      </c>
      <c r="G239" s="366"/>
      <c r="H239" s="366"/>
      <c r="I239" s="366"/>
      <c r="J239" s="196" t="s">
        <v>127</v>
      </c>
      <c r="K239" s="197">
        <v>46</v>
      </c>
      <c r="L239" s="367"/>
      <c r="M239" s="367"/>
      <c r="N239" s="367">
        <f t="shared" si="42"/>
        <v>0</v>
      </c>
      <c r="O239" s="365"/>
      <c r="P239" s="365"/>
      <c r="Q239" s="365"/>
      <c r="R239" s="156"/>
      <c r="T239" s="157"/>
      <c r="U239" s="263"/>
      <c r="V239" s="263"/>
      <c r="W239" s="263"/>
      <c r="X239" s="263"/>
      <c r="Y239" s="263"/>
      <c r="Z239" s="263"/>
      <c r="AA239" s="158"/>
      <c r="AT239" s="159"/>
      <c r="AU239" s="159"/>
      <c r="AY239" s="159"/>
    </row>
    <row r="240" spans="2:51" s="10" customFormat="1" ht="21" customHeight="1" x14ac:dyDescent="0.3">
      <c r="B240" s="152"/>
      <c r="C240" s="194">
        <v>113</v>
      </c>
      <c r="D240" s="194" t="s">
        <v>122</v>
      </c>
      <c r="E240" s="195" t="s">
        <v>187</v>
      </c>
      <c r="F240" s="366" t="s">
        <v>188</v>
      </c>
      <c r="G240" s="366"/>
      <c r="H240" s="366"/>
      <c r="I240" s="366"/>
      <c r="J240" s="196" t="s">
        <v>127</v>
      </c>
      <c r="K240" s="197">
        <v>21</v>
      </c>
      <c r="L240" s="367"/>
      <c r="M240" s="367"/>
      <c r="N240" s="367">
        <f t="shared" si="42"/>
        <v>0</v>
      </c>
      <c r="O240" s="365"/>
      <c r="P240" s="365"/>
      <c r="Q240" s="365"/>
      <c r="R240" s="156"/>
      <c r="T240" s="157"/>
      <c r="U240" s="263"/>
      <c r="V240" s="263"/>
      <c r="W240" s="263"/>
      <c r="X240" s="263"/>
      <c r="Y240" s="263"/>
      <c r="Z240" s="263"/>
      <c r="AA240" s="158"/>
      <c r="AT240" s="159"/>
      <c r="AU240" s="159"/>
      <c r="AY240" s="159"/>
    </row>
    <row r="241" spans="2:65" s="10" customFormat="1" ht="21.75" customHeight="1" x14ac:dyDescent="0.3">
      <c r="B241" s="152"/>
      <c r="C241" s="194">
        <v>114</v>
      </c>
      <c r="D241" s="194" t="s">
        <v>122</v>
      </c>
      <c r="E241" s="195" t="s">
        <v>191</v>
      </c>
      <c r="F241" s="366" t="s">
        <v>192</v>
      </c>
      <c r="G241" s="366"/>
      <c r="H241" s="366"/>
      <c r="I241" s="366"/>
      <c r="J241" s="196" t="s">
        <v>193</v>
      </c>
      <c r="K241" s="197">
        <v>165</v>
      </c>
      <c r="L241" s="367"/>
      <c r="M241" s="367"/>
      <c r="N241" s="367">
        <f t="shared" si="42"/>
        <v>0</v>
      </c>
      <c r="O241" s="365"/>
      <c r="P241" s="365"/>
      <c r="Q241" s="365"/>
      <c r="R241" s="156"/>
      <c r="T241" s="157"/>
      <c r="U241" s="162"/>
      <c r="V241" s="162"/>
      <c r="W241" s="162"/>
      <c r="X241" s="162"/>
      <c r="Y241" s="162"/>
      <c r="Z241" s="162"/>
      <c r="AA241" s="158"/>
      <c r="AT241" s="159"/>
      <c r="AU241" s="159"/>
      <c r="AY241" s="159"/>
    </row>
    <row r="242" spans="2:65" s="10" customFormat="1" ht="21.75" customHeight="1" x14ac:dyDescent="0.3">
      <c r="B242" s="152"/>
      <c r="C242" s="194">
        <v>115</v>
      </c>
      <c r="D242" s="194" t="s">
        <v>122</v>
      </c>
      <c r="E242" s="195" t="s">
        <v>266</v>
      </c>
      <c r="F242" s="366" t="s">
        <v>196</v>
      </c>
      <c r="G242" s="366"/>
      <c r="H242" s="366"/>
      <c r="I242" s="366"/>
      <c r="J242" s="196" t="s">
        <v>127</v>
      </c>
      <c r="K242" s="197">
        <v>165</v>
      </c>
      <c r="L242" s="367"/>
      <c r="M242" s="367"/>
      <c r="N242" s="367">
        <f t="shared" si="42"/>
        <v>0</v>
      </c>
      <c r="O242" s="365"/>
      <c r="P242" s="365"/>
      <c r="Q242" s="365"/>
      <c r="R242" s="156"/>
      <c r="T242" s="157"/>
      <c r="U242" s="248"/>
      <c r="V242" s="248"/>
      <c r="W242" s="248"/>
      <c r="X242" s="248"/>
      <c r="Y242" s="248"/>
      <c r="Z242" s="248"/>
      <c r="AA242" s="158"/>
      <c r="AT242" s="159"/>
      <c r="AU242" s="159"/>
      <c r="AY242" s="159"/>
    </row>
    <row r="243" spans="2:65" s="10" customFormat="1" ht="21.75" customHeight="1" x14ac:dyDescent="0.3">
      <c r="B243" s="152"/>
      <c r="C243" s="194">
        <v>116</v>
      </c>
      <c r="D243" s="194" t="s">
        <v>122</v>
      </c>
      <c r="E243" s="195" t="s">
        <v>194</v>
      </c>
      <c r="F243" s="366" t="s">
        <v>195</v>
      </c>
      <c r="G243" s="366"/>
      <c r="H243" s="366"/>
      <c r="I243" s="366"/>
      <c r="J243" s="196" t="s">
        <v>193</v>
      </c>
      <c r="K243" s="197">
        <v>140</v>
      </c>
      <c r="L243" s="367"/>
      <c r="M243" s="367"/>
      <c r="N243" s="367">
        <f t="shared" si="42"/>
        <v>0</v>
      </c>
      <c r="O243" s="365"/>
      <c r="P243" s="365"/>
      <c r="Q243" s="365"/>
      <c r="R243" s="156"/>
      <c r="T243" s="157"/>
      <c r="U243" s="248"/>
      <c r="V243" s="248"/>
      <c r="W243" s="248"/>
      <c r="X243" s="248"/>
      <c r="Y243" s="248"/>
      <c r="Z243" s="248"/>
      <c r="AA243" s="158"/>
      <c r="AT243" s="159"/>
      <c r="AU243" s="159"/>
      <c r="AY243" s="159"/>
    </row>
    <row r="244" spans="2:65" s="10" customFormat="1" ht="21.75" customHeight="1" x14ac:dyDescent="0.3">
      <c r="B244" s="152"/>
      <c r="C244" s="194">
        <v>117</v>
      </c>
      <c r="D244" s="194" t="s">
        <v>122</v>
      </c>
      <c r="E244" s="195" t="s">
        <v>351</v>
      </c>
      <c r="F244" s="366" t="s">
        <v>197</v>
      </c>
      <c r="G244" s="366"/>
      <c r="H244" s="366"/>
      <c r="I244" s="366"/>
      <c r="J244" s="196" t="s">
        <v>127</v>
      </c>
      <c r="K244" s="197">
        <v>140</v>
      </c>
      <c r="L244" s="367"/>
      <c r="M244" s="367"/>
      <c r="N244" s="367">
        <f t="shared" si="42"/>
        <v>0</v>
      </c>
      <c r="O244" s="365"/>
      <c r="P244" s="365"/>
      <c r="Q244" s="365"/>
      <c r="R244" s="156"/>
      <c r="T244" s="157"/>
      <c r="U244" s="248"/>
      <c r="V244" s="248"/>
      <c r="W244" s="248"/>
      <c r="X244" s="248"/>
      <c r="Y244" s="248"/>
      <c r="Z244" s="248"/>
      <c r="AA244" s="158"/>
      <c r="AT244" s="159"/>
      <c r="AU244" s="159"/>
      <c r="AY244" s="159"/>
    </row>
    <row r="245" spans="2:65" s="10" customFormat="1" ht="31.5" customHeight="1" x14ac:dyDescent="0.3">
      <c r="B245" s="152"/>
      <c r="C245" s="194">
        <v>118</v>
      </c>
      <c r="D245" s="194" t="s">
        <v>122</v>
      </c>
      <c r="E245" s="195" t="s">
        <v>352</v>
      </c>
      <c r="F245" s="366" t="s">
        <v>353</v>
      </c>
      <c r="G245" s="366"/>
      <c r="H245" s="366"/>
      <c r="I245" s="366"/>
      <c r="J245" s="196" t="s">
        <v>127</v>
      </c>
      <c r="K245" s="197">
        <v>67</v>
      </c>
      <c r="L245" s="367"/>
      <c r="M245" s="367"/>
      <c r="N245" s="367">
        <f t="shared" ref="N245:N246" si="43">ROUND(L245*K245,2)</f>
        <v>0</v>
      </c>
      <c r="O245" s="365"/>
      <c r="P245" s="365"/>
      <c r="Q245" s="365"/>
      <c r="R245" s="156"/>
      <c r="T245" s="157"/>
      <c r="U245" s="264"/>
      <c r="V245" s="264"/>
      <c r="W245" s="264"/>
      <c r="X245" s="264"/>
      <c r="Y245" s="264"/>
      <c r="Z245" s="264"/>
      <c r="AA245" s="158"/>
      <c r="AT245" s="159"/>
      <c r="AU245" s="159"/>
      <c r="AY245" s="159"/>
    </row>
    <row r="246" spans="2:65" s="10" customFormat="1" ht="31.5" customHeight="1" x14ac:dyDescent="0.3">
      <c r="B246" s="152"/>
      <c r="C246" s="228">
        <v>119</v>
      </c>
      <c r="D246" s="228" t="s">
        <v>118</v>
      </c>
      <c r="E246" s="207" t="s">
        <v>257</v>
      </c>
      <c r="F246" s="363" t="s">
        <v>258</v>
      </c>
      <c r="G246" s="364"/>
      <c r="H246" s="364"/>
      <c r="I246" s="364"/>
      <c r="J246" s="230" t="s">
        <v>126</v>
      </c>
      <c r="K246" s="231">
        <f>SUM(N225:Q245)/100</f>
        <v>0</v>
      </c>
      <c r="L246" s="365">
        <v>1.35</v>
      </c>
      <c r="M246" s="365"/>
      <c r="N246" s="365">
        <f t="shared" si="43"/>
        <v>0</v>
      </c>
      <c r="O246" s="365"/>
      <c r="P246" s="365"/>
      <c r="Q246" s="365"/>
      <c r="R246" s="156"/>
      <c r="T246" s="157"/>
      <c r="U246" s="263"/>
      <c r="V246" s="263"/>
      <c r="W246" s="263"/>
      <c r="X246" s="263"/>
      <c r="Y246" s="263"/>
      <c r="Z246" s="263"/>
      <c r="AA246" s="158"/>
      <c r="AT246" s="159"/>
      <c r="AU246" s="159"/>
      <c r="AY246" s="159"/>
    </row>
    <row r="247" spans="2:65" s="10" customFormat="1" ht="21.75" customHeight="1" x14ac:dyDescent="0.3">
      <c r="B247" s="152"/>
      <c r="C247" s="138"/>
      <c r="D247" s="147" t="s">
        <v>482</v>
      </c>
      <c r="E247" s="147"/>
      <c r="F247" s="147"/>
      <c r="G247" s="147"/>
      <c r="H247" s="147"/>
      <c r="I247" s="147"/>
      <c r="J247" s="147"/>
      <c r="K247" s="147"/>
      <c r="L247" s="147"/>
      <c r="M247" s="147"/>
      <c r="N247" s="407">
        <f>SUM(N248:Q250)</f>
        <v>0</v>
      </c>
      <c r="O247" s="408"/>
      <c r="P247" s="408"/>
      <c r="Q247" s="408"/>
      <c r="R247" s="156"/>
      <c r="T247" s="157"/>
      <c r="U247" s="263"/>
      <c r="V247" s="263"/>
      <c r="W247" s="263"/>
      <c r="X247" s="263"/>
      <c r="Y247" s="263"/>
      <c r="Z247" s="263"/>
      <c r="AA247" s="158"/>
      <c r="AT247" s="159"/>
      <c r="AU247" s="159"/>
      <c r="AY247" s="159"/>
    </row>
    <row r="248" spans="2:65" s="10" customFormat="1" ht="21.75" customHeight="1" x14ac:dyDescent="0.3">
      <c r="B248" s="152"/>
      <c r="C248" s="249">
        <v>120</v>
      </c>
      <c r="D248" s="228" t="s">
        <v>118</v>
      </c>
      <c r="E248" s="207" t="s">
        <v>478</v>
      </c>
      <c r="F248" s="363" t="s">
        <v>479</v>
      </c>
      <c r="G248" s="409"/>
      <c r="H248" s="409"/>
      <c r="I248" s="409"/>
      <c r="J248" s="230" t="s">
        <v>129</v>
      </c>
      <c r="K248" s="231">
        <v>0.1</v>
      </c>
      <c r="L248" s="365"/>
      <c r="M248" s="409"/>
      <c r="N248" s="365">
        <f>ROUND(L248*K248,2)</f>
        <v>0</v>
      </c>
      <c r="O248" s="409"/>
      <c r="P248" s="409"/>
      <c r="Q248" s="409"/>
      <c r="R248" s="156"/>
      <c r="T248" s="157"/>
      <c r="U248" s="263"/>
      <c r="V248" s="263"/>
      <c r="W248" s="263"/>
      <c r="X248" s="263"/>
      <c r="Y248" s="263"/>
      <c r="Z248" s="263"/>
      <c r="AA248" s="158"/>
      <c r="AT248" s="159"/>
      <c r="AU248" s="159"/>
      <c r="AY248" s="159"/>
    </row>
    <row r="249" spans="2:65" s="10" customFormat="1" ht="21.75" customHeight="1" x14ac:dyDescent="0.3">
      <c r="B249" s="152"/>
      <c r="C249" s="278"/>
      <c r="D249" s="278"/>
      <c r="E249" s="154" t="s">
        <v>5</v>
      </c>
      <c r="F249" s="410" t="s">
        <v>586</v>
      </c>
      <c r="G249" s="411"/>
      <c r="H249" s="411"/>
      <c r="I249" s="411"/>
      <c r="J249" s="278"/>
      <c r="K249" s="155">
        <v>0.1</v>
      </c>
      <c r="L249" s="278"/>
      <c r="M249" s="278"/>
      <c r="N249" s="278"/>
      <c r="O249" s="278"/>
      <c r="P249" s="278"/>
      <c r="Q249" s="278"/>
      <c r="R249" s="156"/>
      <c r="T249" s="157"/>
      <c r="U249" s="263"/>
      <c r="V249" s="263"/>
      <c r="W249" s="263"/>
      <c r="X249" s="263"/>
      <c r="Y249" s="263"/>
      <c r="Z249" s="263"/>
      <c r="AA249" s="158"/>
      <c r="AT249" s="159"/>
      <c r="AU249" s="159"/>
      <c r="AY249" s="159"/>
    </row>
    <row r="250" spans="2:65" s="10" customFormat="1" ht="30.75" customHeight="1" x14ac:dyDescent="0.3">
      <c r="B250" s="152"/>
      <c r="C250" s="228">
        <v>121</v>
      </c>
      <c r="D250" s="228" t="s">
        <v>118</v>
      </c>
      <c r="E250" s="207" t="s">
        <v>480</v>
      </c>
      <c r="F250" s="363" t="s">
        <v>481</v>
      </c>
      <c r="G250" s="409"/>
      <c r="H250" s="409"/>
      <c r="I250" s="409"/>
      <c r="J250" s="230" t="s">
        <v>129</v>
      </c>
      <c r="K250" s="231">
        <v>0.1</v>
      </c>
      <c r="L250" s="365"/>
      <c r="M250" s="409"/>
      <c r="N250" s="365">
        <f>ROUND(L250*K250,2)</f>
        <v>0</v>
      </c>
      <c r="O250" s="409"/>
      <c r="P250" s="409"/>
      <c r="Q250" s="409"/>
      <c r="R250" s="156"/>
      <c r="T250" s="157"/>
      <c r="U250" s="248"/>
      <c r="V250" s="248"/>
      <c r="W250" s="248"/>
      <c r="X250" s="248"/>
      <c r="Y250" s="248"/>
      <c r="Z250" s="248"/>
      <c r="AA250" s="158"/>
      <c r="AT250" s="159"/>
      <c r="AU250" s="159"/>
      <c r="AY250" s="159"/>
    </row>
    <row r="251" spans="2:65" s="224" customFormat="1" ht="28.5" customHeight="1" x14ac:dyDescent="0.3">
      <c r="B251" s="22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227"/>
      <c r="T251" s="276"/>
      <c r="U251" s="190"/>
      <c r="V251" s="192"/>
      <c r="W251" s="192"/>
      <c r="X251" s="192"/>
      <c r="Y251" s="192"/>
      <c r="Z251" s="192"/>
      <c r="AA251" s="193"/>
      <c r="AR251" s="225"/>
      <c r="AT251" s="225"/>
      <c r="AU251" s="225"/>
      <c r="AY251" s="225"/>
      <c r="BE251" s="232"/>
      <c r="BF251" s="232"/>
      <c r="BG251" s="232"/>
      <c r="BH251" s="232"/>
      <c r="BI251" s="232"/>
      <c r="BJ251" s="225"/>
      <c r="BK251" s="232"/>
      <c r="BL251" s="225"/>
      <c r="BM251" s="225"/>
    </row>
  </sheetData>
  <mergeCells count="430">
    <mergeCell ref="F161:I161"/>
    <mergeCell ref="L161:M161"/>
    <mergeCell ref="N161:Q161"/>
    <mergeCell ref="F150:I150"/>
    <mergeCell ref="L150:M150"/>
    <mergeCell ref="N150:Q150"/>
    <mergeCell ref="F154:I154"/>
    <mergeCell ref="L154:M154"/>
    <mergeCell ref="N154:Q154"/>
    <mergeCell ref="F156:I156"/>
    <mergeCell ref="L156:M156"/>
    <mergeCell ref="N156:Q156"/>
    <mergeCell ref="F160:I160"/>
    <mergeCell ref="L160:M160"/>
    <mergeCell ref="N160:Q160"/>
    <mergeCell ref="F159:I159"/>
    <mergeCell ref="L159:M159"/>
    <mergeCell ref="N159:Q159"/>
    <mergeCell ref="F151:I151"/>
    <mergeCell ref="L151:M151"/>
    <mergeCell ref="N151:Q151"/>
    <mergeCell ref="F152:I152"/>
    <mergeCell ref="L152:M152"/>
    <mergeCell ref="N152:Q152"/>
    <mergeCell ref="F146:I146"/>
    <mergeCell ref="L146:M146"/>
    <mergeCell ref="N146:Q146"/>
    <mergeCell ref="L142:M142"/>
    <mergeCell ref="N142:Q142"/>
    <mergeCell ref="F143:I143"/>
    <mergeCell ref="F153:I153"/>
    <mergeCell ref="L153:M153"/>
    <mergeCell ref="N153:Q153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0:I140"/>
    <mergeCell ref="L140:M140"/>
    <mergeCell ref="N140:Q140"/>
    <mergeCell ref="F141:I141"/>
    <mergeCell ref="L141:M141"/>
    <mergeCell ref="N141:Q141"/>
    <mergeCell ref="L143:M143"/>
    <mergeCell ref="N143:Q143"/>
    <mergeCell ref="F144:I144"/>
    <mergeCell ref="L144:M144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N246:Q246"/>
    <mergeCell ref="N247:Q247"/>
    <mergeCell ref="F248:I248"/>
    <mergeCell ref="L248:M248"/>
    <mergeCell ref="N248:Q248"/>
    <mergeCell ref="F249:I249"/>
    <mergeCell ref="F250:I250"/>
    <mergeCell ref="L250:M250"/>
    <mergeCell ref="N250:Q250"/>
    <mergeCell ref="L157:M157"/>
    <mergeCell ref="N233:Q233"/>
    <mergeCell ref="L179:M179"/>
    <mergeCell ref="N179:Q179"/>
    <mergeCell ref="F175:I175"/>
    <mergeCell ref="L175:M175"/>
    <mergeCell ref="N175:Q175"/>
    <mergeCell ref="F183:I183"/>
    <mergeCell ref="L183:M183"/>
    <mergeCell ref="N183:Q183"/>
    <mergeCell ref="F181:I181"/>
    <mergeCell ref="L181:M181"/>
    <mergeCell ref="N181:Q181"/>
    <mergeCell ref="F182:I182"/>
    <mergeCell ref="L182:M182"/>
    <mergeCell ref="N182:Q182"/>
    <mergeCell ref="F176:I176"/>
    <mergeCell ref="L176:M176"/>
    <mergeCell ref="N176:Q176"/>
    <mergeCell ref="F189:I189"/>
    <mergeCell ref="L189:M189"/>
    <mergeCell ref="N189:Q189"/>
    <mergeCell ref="F177:I177"/>
    <mergeCell ref="L177:M177"/>
    <mergeCell ref="F168:I168"/>
    <mergeCell ref="L168:M168"/>
    <mergeCell ref="N168:Q168"/>
    <mergeCell ref="F235:I235"/>
    <mergeCell ref="L235:M235"/>
    <mergeCell ref="N235:Q235"/>
    <mergeCell ref="F163:I163"/>
    <mergeCell ref="L163:M163"/>
    <mergeCell ref="N163:Q163"/>
    <mergeCell ref="N177:Q177"/>
    <mergeCell ref="F179:I179"/>
    <mergeCell ref="F213:I213"/>
    <mergeCell ref="L213:M213"/>
    <mergeCell ref="N213:Q213"/>
    <mergeCell ref="F214:I214"/>
    <mergeCell ref="L214:M214"/>
    <mergeCell ref="N214:Q214"/>
    <mergeCell ref="F222:I222"/>
    <mergeCell ref="L222:M222"/>
    <mergeCell ref="N222:Q222"/>
    <mergeCell ref="F221:I221"/>
    <mergeCell ref="L221:M221"/>
    <mergeCell ref="N221:Q221"/>
    <mergeCell ref="L234:M234"/>
    <mergeCell ref="N234:Q234"/>
    <mergeCell ref="F233:I233"/>
    <mergeCell ref="L233:M233"/>
    <mergeCell ref="N199:Q199"/>
    <mergeCell ref="L225:M225"/>
    <mergeCell ref="F225:I225"/>
    <mergeCell ref="N224:Q224"/>
    <mergeCell ref="F242:I242"/>
    <mergeCell ref="L242:M242"/>
    <mergeCell ref="N242:Q242"/>
    <mergeCell ref="F240:I240"/>
    <mergeCell ref="L240:M240"/>
    <mergeCell ref="N240:Q240"/>
    <mergeCell ref="F241:I241"/>
    <mergeCell ref="L241:M241"/>
    <mergeCell ref="N241:Q241"/>
    <mergeCell ref="F223:I223"/>
    <mergeCell ref="L223:M223"/>
    <mergeCell ref="N223:Q223"/>
    <mergeCell ref="N201:Q201"/>
    <mergeCell ref="F205:I205"/>
    <mergeCell ref="F206:I206"/>
    <mergeCell ref="L206:M206"/>
    <mergeCell ref="N206:Q206"/>
    <mergeCell ref="F167:I167"/>
    <mergeCell ref="N127:Q127"/>
    <mergeCell ref="F130:I130"/>
    <mergeCell ref="L130:M130"/>
    <mergeCell ref="F131:I131"/>
    <mergeCell ref="L131:M131"/>
    <mergeCell ref="N130:Q130"/>
    <mergeCell ref="N131:Q131"/>
    <mergeCell ref="F129:I129"/>
    <mergeCell ref="L129:M129"/>
    <mergeCell ref="N129:Q129"/>
    <mergeCell ref="F133:I133"/>
    <mergeCell ref="L133:M133"/>
    <mergeCell ref="N133:Q133"/>
    <mergeCell ref="L128:M128"/>
    <mergeCell ref="N128:Q128"/>
    <mergeCell ref="N144:Q144"/>
    <mergeCell ref="F142:I142"/>
    <mergeCell ref="N157:Q157"/>
    <mergeCell ref="F158:I158"/>
    <mergeCell ref="N166:Q166"/>
    <mergeCell ref="F166:I166"/>
    <mergeCell ref="L166:M166"/>
    <mergeCell ref="F157:I157"/>
    <mergeCell ref="N86:Q86"/>
    <mergeCell ref="N88:Q88"/>
    <mergeCell ref="N89:Q89"/>
    <mergeCell ref="N90:Q90"/>
    <mergeCell ref="H34:J34"/>
    <mergeCell ref="M34:P34"/>
    <mergeCell ref="H35:J35"/>
    <mergeCell ref="M35:P35"/>
    <mergeCell ref="H36:J36"/>
    <mergeCell ref="M36:P36"/>
    <mergeCell ref="L38:P38"/>
    <mergeCell ref="F124:I124"/>
    <mergeCell ref="L124:M124"/>
    <mergeCell ref="N124:Q124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8:P18"/>
    <mergeCell ref="M28:P28"/>
    <mergeCell ref="M30:P30"/>
    <mergeCell ref="H32:J32"/>
    <mergeCell ref="M32:P32"/>
    <mergeCell ref="F79:P79"/>
    <mergeCell ref="C76:Q76"/>
    <mergeCell ref="F78:P78"/>
    <mergeCell ref="H33:J33"/>
    <mergeCell ref="M33:P33"/>
    <mergeCell ref="E24:L24"/>
    <mergeCell ref="M27:P27"/>
    <mergeCell ref="O20:P20"/>
    <mergeCell ref="O21:P21"/>
    <mergeCell ref="H1:K1"/>
    <mergeCell ref="N120:Q120"/>
    <mergeCell ref="N121:Q121"/>
    <mergeCell ref="N122:Q122"/>
    <mergeCell ref="N101:Q101"/>
    <mergeCell ref="L103:Q103"/>
    <mergeCell ref="C109:Q109"/>
    <mergeCell ref="N92:Q92"/>
    <mergeCell ref="N93:Q93"/>
    <mergeCell ref="N94:Q94"/>
    <mergeCell ref="N95:Q95"/>
    <mergeCell ref="N96:Q96"/>
    <mergeCell ref="O17:P17"/>
    <mergeCell ref="N91:Q91"/>
    <mergeCell ref="N97:Q97"/>
    <mergeCell ref="N99:Q99"/>
    <mergeCell ref="D100:H100"/>
    <mergeCell ref="N100:Q100"/>
    <mergeCell ref="M81:P81"/>
    <mergeCell ref="M83:Q83"/>
    <mergeCell ref="M84:Q84"/>
    <mergeCell ref="C86:G86"/>
    <mergeCell ref="F123:I123"/>
    <mergeCell ref="L123:M123"/>
    <mergeCell ref="N123:Q123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5:I125"/>
    <mergeCell ref="L125:M125"/>
    <mergeCell ref="N125:Q125"/>
    <mergeCell ref="N135:Q135"/>
    <mergeCell ref="F126:I126"/>
    <mergeCell ref="F145:I145"/>
    <mergeCell ref="L145:M145"/>
    <mergeCell ref="N145:Q145"/>
    <mergeCell ref="F127:I127"/>
    <mergeCell ref="F134:I134"/>
    <mergeCell ref="L134:M134"/>
    <mergeCell ref="N134:Q134"/>
    <mergeCell ref="F135:I135"/>
    <mergeCell ref="L135:M135"/>
    <mergeCell ref="L126:M126"/>
    <mergeCell ref="N126:Q126"/>
    <mergeCell ref="F128:I128"/>
    <mergeCell ref="L127:M127"/>
    <mergeCell ref="F132:I132"/>
    <mergeCell ref="L132:M132"/>
    <mergeCell ref="N132:Q132"/>
    <mergeCell ref="F136:I136"/>
    <mergeCell ref="L136:M136"/>
    <mergeCell ref="N136:Q136"/>
    <mergeCell ref="F243:I243"/>
    <mergeCell ref="L243:M243"/>
    <mergeCell ref="N243:Q243"/>
    <mergeCell ref="F245:I245"/>
    <mergeCell ref="L245:M245"/>
    <mergeCell ref="N245:Q245"/>
    <mergeCell ref="F246:I246"/>
    <mergeCell ref="L246:M246"/>
    <mergeCell ref="F232:I232"/>
    <mergeCell ref="L232:M232"/>
    <mergeCell ref="N232:Q232"/>
    <mergeCell ref="L244:M244"/>
    <mergeCell ref="N244:Q244"/>
    <mergeCell ref="F244:I244"/>
    <mergeCell ref="F237:I237"/>
    <mergeCell ref="L237:M237"/>
    <mergeCell ref="N237:Q237"/>
    <mergeCell ref="F238:I238"/>
    <mergeCell ref="L238:M238"/>
    <mergeCell ref="N238:Q238"/>
    <mergeCell ref="F236:I236"/>
    <mergeCell ref="L236:M236"/>
    <mergeCell ref="N236:Q236"/>
    <mergeCell ref="F234:I234"/>
    <mergeCell ref="L155:M155"/>
    <mergeCell ref="F165:I165"/>
    <mergeCell ref="L165:M165"/>
    <mergeCell ref="N165:Q165"/>
    <mergeCell ref="F155:I155"/>
    <mergeCell ref="F226:I226"/>
    <mergeCell ref="L226:M226"/>
    <mergeCell ref="N226:Q226"/>
    <mergeCell ref="N225:Q225"/>
    <mergeCell ref="N155:Q155"/>
    <mergeCell ref="L158:M158"/>
    <mergeCell ref="N158:Q158"/>
    <mergeCell ref="F178:I178"/>
    <mergeCell ref="L178:M178"/>
    <mergeCell ref="N178:Q178"/>
    <mergeCell ref="F180:I180"/>
    <mergeCell ref="L180:M180"/>
    <mergeCell ref="N180:Q180"/>
    <mergeCell ref="F162:I162"/>
    <mergeCell ref="L162:M162"/>
    <mergeCell ref="N162:Q162"/>
    <mergeCell ref="L167:M167"/>
    <mergeCell ref="L171:M171"/>
    <mergeCell ref="N171:Q171"/>
    <mergeCell ref="F164:I164"/>
    <mergeCell ref="L164:M164"/>
    <mergeCell ref="N164:Q164"/>
    <mergeCell ref="F239:I239"/>
    <mergeCell ref="L239:M239"/>
    <mergeCell ref="N239:Q239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N167:Q167"/>
    <mergeCell ref="F188:I188"/>
    <mergeCell ref="L188:M188"/>
    <mergeCell ref="F169:I169"/>
    <mergeCell ref="L169:M169"/>
    <mergeCell ref="N169:Q169"/>
    <mergeCell ref="F170:I170"/>
    <mergeCell ref="L170:M170"/>
    <mergeCell ref="N170:Q170"/>
    <mergeCell ref="F171:I171"/>
    <mergeCell ref="F173:I173"/>
    <mergeCell ref="L173:M173"/>
    <mergeCell ref="N173:Q173"/>
    <mergeCell ref="F174:I174"/>
    <mergeCell ref="L174:M174"/>
    <mergeCell ref="N174:Q174"/>
    <mergeCell ref="F172:I172"/>
    <mergeCell ref="L172:M172"/>
    <mergeCell ref="N172:Q172"/>
    <mergeCell ref="F193:I193"/>
    <mergeCell ref="L193:M193"/>
    <mergeCell ref="N193:Q193"/>
    <mergeCell ref="F202:I202"/>
    <mergeCell ref="L202:M202"/>
    <mergeCell ref="N202:Q202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N188:Q188"/>
    <mergeCell ref="L208:M208"/>
    <mergeCell ref="N208:Q208"/>
    <mergeCell ref="F212:I212"/>
    <mergeCell ref="L212:M212"/>
    <mergeCell ref="N212:Q212"/>
    <mergeCell ref="F191:I191"/>
    <mergeCell ref="L191:M191"/>
    <mergeCell ref="N191:Q191"/>
    <mergeCell ref="F192:I192"/>
    <mergeCell ref="L192:M192"/>
    <mergeCell ref="N192:Q192"/>
    <mergeCell ref="F194:I194"/>
    <mergeCell ref="L194:M194"/>
    <mergeCell ref="N194:Q194"/>
    <mergeCell ref="F198:I198"/>
    <mergeCell ref="L198:M198"/>
    <mergeCell ref="N198:Q198"/>
    <mergeCell ref="F199:I199"/>
    <mergeCell ref="L199:M199"/>
    <mergeCell ref="F200:I200"/>
    <mergeCell ref="L200:M200"/>
    <mergeCell ref="N200:Q200"/>
    <mergeCell ref="F201:I201"/>
    <mergeCell ref="L201:M201"/>
    <mergeCell ref="F215:I215"/>
    <mergeCell ref="L215:M215"/>
    <mergeCell ref="N215:Q215"/>
    <mergeCell ref="F195:I195"/>
    <mergeCell ref="L195:M195"/>
    <mergeCell ref="N195:Q195"/>
    <mergeCell ref="F196:I196"/>
    <mergeCell ref="L196:M196"/>
    <mergeCell ref="N196:Q196"/>
    <mergeCell ref="F203:I203"/>
    <mergeCell ref="L203:M203"/>
    <mergeCell ref="N203:Q203"/>
    <mergeCell ref="F209:I209"/>
    <mergeCell ref="L209:M209"/>
    <mergeCell ref="N209:Q209"/>
    <mergeCell ref="F210:I210"/>
    <mergeCell ref="L210:M210"/>
    <mergeCell ref="N210:Q210"/>
    <mergeCell ref="L205:M205"/>
    <mergeCell ref="N205:Q205"/>
    <mergeCell ref="F207:I207"/>
    <mergeCell ref="L207:M207"/>
    <mergeCell ref="N207:Q207"/>
    <mergeCell ref="F208:I208"/>
    <mergeCell ref="F219:I219"/>
    <mergeCell ref="L219:M219"/>
    <mergeCell ref="N219:Q219"/>
    <mergeCell ref="F220:I220"/>
    <mergeCell ref="L220:M220"/>
    <mergeCell ref="N220:Q220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94"/>
  <sheetViews>
    <sheetView showGridLines="0" workbookViewId="0">
      <pane ySplit="1" topLeftCell="A115" activePane="bottomLeft" state="frozen"/>
      <selection pane="bottomLeft" activeCell="L126" sqref="L119:M12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1"/>
      <c r="B1" s="12"/>
      <c r="C1" s="12"/>
      <c r="D1" s="13" t="s">
        <v>1</v>
      </c>
      <c r="E1" s="12"/>
      <c r="F1" s="14" t="s">
        <v>81</v>
      </c>
      <c r="G1" s="14"/>
      <c r="H1" s="385" t="s">
        <v>82</v>
      </c>
      <c r="I1" s="385"/>
      <c r="J1" s="385"/>
      <c r="K1" s="385"/>
      <c r="L1" s="14" t="s">
        <v>83</v>
      </c>
      <c r="M1" s="12"/>
      <c r="N1" s="12"/>
      <c r="O1" s="13" t="s">
        <v>84</v>
      </c>
      <c r="P1" s="12"/>
      <c r="Q1" s="12"/>
      <c r="R1" s="12"/>
      <c r="S1" s="14" t="s">
        <v>85</v>
      </c>
      <c r="T1" s="14"/>
      <c r="U1" s="101"/>
      <c r="V1" s="10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359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S2" s="252"/>
      <c r="T2" s="251" t="s">
        <v>11</v>
      </c>
      <c r="U2" s="252"/>
      <c r="V2" s="252"/>
      <c r="W2" s="252"/>
      <c r="X2" s="252"/>
      <c r="Y2" s="252"/>
      <c r="Z2" s="252"/>
      <c r="AA2" s="252"/>
      <c r="AB2" s="252"/>
      <c r="AC2" s="252"/>
      <c r="AD2" s="252"/>
      <c r="AT2" s="19" t="s">
        <v>75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T3" s="19" t="s">
        <v>86</v>
      </c>
    </row>
    <row r="4" spans="1:66" ht="36.950000000000003" customHeight="1" x14ac:dyDescent="0.3">
      <c r="B4" s="23"/>
      <c r="C4" s="350" t="s">
        <v>87</v>
      </c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24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T4" s="19" t="s">
        <v>6</v>
      </c>
    </row>
    <row r="5" spans="1:66" ht="10.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34.5" customHeight="1" x14ac:dyDescent="0.3">
      <c r="B6" s="23"/>
      <c r="C6" s="25"/>
      <c r="D6" s="28" t="s">
        <v>14</v>
      </c>
      <c r="E6" s="25"/>
      <c r="F6" s="379" t="s">
        <v>545</v>
      </c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25"/>
      <c r="R6" s="24"/>
    </row>
    <row r="7" spans="1:66" s="1" customFormat="1" ht="32.85" customHeight="1" x14ac:dyDescent="0.3">
      <c r="B7" s="31"/>
      <c r="C7" s="32"/>
      <c r="D7" s="27" t="s">
        <v>88</v>
      </c>
      <c r="E7" s="32"/>
      <c r="F7" s="361" t="s">
        <v>405</v>
      </c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2"/>
      <c r="R7" s="33"/>
    </row>
    <row r="8" spans="1:66" s="1" customFormat="1" ht="14.45" customHeight="1" x14ac:dyDescent="0.3">
      <c r="B8" s="31"/>
      <c r="C8" s="32"/>
      <c r="D8" s="28" t="s">
        <v>15</v>
      </c>
      <c r="E8" s="32"/>
      <c r="F8" s="269"/>
      <c r="G8" s="32"/>
      <c r="H8" s="32"/>
      <c r="I8" s="32"/>
      <c r="J8" s="32"/>
      <c r="K8" s="32"/>
      <c r="L8" s="32"/>
      <c r="M8" s="28" t="s">
        <v>16</v>
      </c>
      <c r="N8" s="32"/>
      <c r="O8" s="26" t="s">
        <v>5</v>
      </c>
      <c r="P8" s="32"/>
      <c r="Q8" s="32"/>
      <c r="R8" s="33"/>
    </row>
    <row r="9" spans="1:66" s="1" customFormat="1" ht="14.45" customHeight="1" x14ac:dyDescent="0.3">
      <c r="B9" s="31"/>
      <c r="C9" s="32"/>
      <c r="D9" s="28" t="s">
        <v>17</v>
      </c>
      <c r="E9" s="32"/>
      <c r="F9" s="300" t="s">
        <v>542</v>
      </c>
      <c r="G9" s="32"/>
      <c r="H9" s="32"/>
      <c r="I9" s="32"/>
      <c r="J9" s="32"/>
      <c r="K9" s="32"/>
      <c r="L9" s="32"/>
      <c r="M9" s="28" t="s">
        <v>18</v>
      </c>
      <c r="N9" s="32"/>
      <c r="O9" s="381">
        <v>45703</v>
      </c>
      <c r="P9" s="381"/>
      <c r="Q9" s="32"/>
      <c r="R9" s="33"/>
    </row>
    <row r="10" spans="1:66" s="1" customFormat="1" ht="10.9" customHeight="1" x14ac:dyDescent="0.3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 x14ac:dyDescent="0.3">
      <c r="B11" s="31"/>
      <c r="C11" s="32"/>
      <c r="D11" s="28" t="s">
        <v>19</v>
      </c>
      <c r="E11" s="32"/>
      <c r="F11" s="298" t="s">
        <v>543</v>
      </c>
      <c r="G11" s="32"/>
      <c r="H11" s="32"/>
      <c r="I11" s="32"/>
      <c r="J11" s="32"/>
      <c r="K11" s="32"/>
      <c r="L11" s="32"/>
      <c r="M11" s="28" t="s">
        <v>20</v>
      </c>
      <c r="N11" s="32"/>
      <c r="O11" s="382" t="s">
        <v>5</v>
      </c>
      <c r="P11" s="382"/>
      <c r="Q11" s="32"/>
      <c r="R11" s="33"/>
    </row>
    <row r="12" spans="1:66" s="1" customFormat="1" ht="18" customHeight="1" x14ac:dyDescent="0.3">
      <c r="B12" s="31"/>
      <c r="C12" s="32"/>
      <c r="D12" s="32"/>
      <c r="E12" s="163"/>
      <c r="F12" s="32"/>
      <c r="G12" s="32"/>
      <c r="H12" s="32"/>
      <c r="I12" s="32"/>
      <c r="J12" s="32"/>
      <c r="K12" s="32"/>
      <c r="L12" s="32"/>
      <c r="M12" s="28" t="s">
        <v>21</v>
      </c>
      <c r="N12" s="32"/>
      <c r="O12" s="382" t="s">
        <v>5</v>
      </c>
      <c r="P12" s="382"/>
      <c r="Q12" s="32"/>
      <c r="R12" s="33"/>
    </row>
    <row r="13" spans="1:66" s="1" customFormat="1" ht="6.95" customHeight="1" x14ac:dyDescent="0.3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 x14ac:dyDescent="0.3">
      <c r="B14" s="31"/>
      <c r="C14" s="32"/>
      <c r="D14" s="28" t="s">
        <v>22</v>
      </c>
      <c r="E14" s="32"/>
      <c r="F14" s="32"/>
      <c r="G14" s="32"/>
      <c r="H14" s="32"/>
      <c r="I14" s="32"/>
      <c r="J14" s="32"/>
      <c r="K14" s="32"/>
      <c r="L14" s="32"/>
      <c r="M14" s="28" t="s">
        <v>20</v>
      </c>
      <c r="N14" s="32"/>
      <c r="O14" s="382" t="s">
        <v>5</v>
      </c>
      <c r="P14" s="382"/>
      <c r="Q14" s="32"/>
      <c r="R14" s="33"/>
    </row>
    <row r="15" spans="1:66" s="1" customFormat="1" ht="18" customHeight="1" x14ac:dyDescent="0.3">
      <c r="B15" s="31"/>
      <c r="C15" s="32"/>
      <c r="D15" s="32"/>
      <c r="E15" s="26"/>
      <c r="F15" s="32"/>
      <c r="G15" s="32"/>
      <c r="H15" s="32"/>
      <c r="I15" s="32"/>
      <c r="J15" s="32"/>
      <c r="K15" s="32"/>
      <c r="L15" s="32"/>
      <c r="M15" s="28" t="s">
        <v>21</v>
      </c>
      <c r="N15" s="32"/>
      <c r="O15" s="382" t="s">
        <v>5</v>
      </c>
      <c r="P15" s="382"/>
      <c r="Q15" s="32"/>
      <c r="R15" s="33"/>
    </row>
    <row r="16" spans="1:66" s="1" customFormat="1" ht="6.95" customHeight="1" x14ac:dyDescent="0.3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 x14ac:dyDescent="0.3">
      <c r="B17" s="31"/>
      <c r="C17" s="32"/>
      <c r="D17" s="28" t="s">
        <v>23</v>
      </c>
      <c r="E17" s="32"/>
      <c r="F17" s="260" t="s">
        <v>334</v>
      </c>
      <c r="G17" s="32"/>
      <c r="H17" s="32"/>
      <c r="I17" s="32"/>
      <c r="J17" s="32"/>
      <c r="K17" s="32"/>
      <c r="L17" s="32"/>
      <c r="M17" s="28" t="s">
        <v>20</v>
      </c>
      <c r="N17" s="32"/>
      <c r="O17" s="382" t="s">
        <v>5</v>
      </c>
      <c r="P17" s="382"/>
      <c r="Q17" s="32"/>
      <c r="R17" s="33"/>
    </row>
    <row r="18" spans="2:18" s="1" customFormat="1" ht="18" customHeight="1" x14ac:dyDescent="0.3">
      <c r="B18" s="31"/>
      <c r="C18" s="32"/>
      <c r="D18" s="32"/>
      <c r="E18" s="26"/>
      <c r="F18" s="32"/>
      <c r="G18" s="32"/>
      <c r="H18" s="32"/>
      <c r="I18" s="32"/>
      <c r="J18" s="32"/>
      <c r="K18" s="32"/>
      <c r="L18" s="32"/>
      <c r="M18" s="28" t="s">
        <v>21</v>
      </c>
      <c r="N18" s="32"/>
      <c r="O18" s="382" t="s">
        <v>5</v>
      </c>
      <c r="P18" s="382"/>
      <c r="Q18" s="32"/>
      <c r="R18" s="33"/>
    </row>
    <row r="19" spans="2:18" s="1" customFormat="1" ht="6.95" customHeight="1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 x14ac:dyDescent="0.3">
      <c r="B20" s="31"/>
      <c r="C20" s="32"/>
      <c r="D20" s="28" t="s">
        <v>25</v>
      </c>
      <c r="E20" s="32"/>
      <c r="F20" s="32"/>
      <c r="G20" s="32"/>
      <c r="H20" s="32"/>
      <c r="I20" s="32"/>
      <c r="J20" s="32"/>
      <c r="K20" s="32"/>
      <c r="L20" s="32"/>
      <c r="M20" s="28" t="s">
        <v>20</v>
      </c>
      <c r="N20" s="32"/>
      <c r="O20" s="382" t="s">
        <v>5</v>
      </c>
      <c r="P20" s="382"/>
      <c r="Q20" s="32"/>
      <c r="R20" s="33"/>
    </row>
    <row r="21" spans="2:18" s="1" customFormat="1" ht="18" customHeight="1" x14ac:dyDescent="0.3">
      <c r="B21" s="31"/>
      <c r="C21" s="32"/>
      <c r="D21" s="32"/>
      <c r="E21" s="26"/>
      <c r="F21" s="32"/>
      <c r="G21" s="32"/>
      <c r="H21" s="32"/>
      <c r="I21" s="32"/>
      <c r="J21" s="32"/>
      <c r="K21" s="32"/>
      <c r="L21" s="32"/>
      <c r="M21" s="28" t="s">
        <v>21</v>
      </c>
      <c r="N21" s="32"/>
      <c r="O21" s="382" t="s">
        <v>5</v>
      </c>
      <c r="P21" s="382"/>
      <c r="Q21" s="32"/>
      <c r="R21" s="33"/>
    </row>
    <row r="22" spans="2:18" s="1" customFormat="1" ht="6.95" customHeight="1" x14ac:dyDescent="0.3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 x14ac:dyDescent="0.3">
      <c r="B23" s="31"/>
      <c r="C23" s="32"/>
      <c r="D23" s="28" t="s">
        <v>26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 x14ac:dyDescent="0.3">
      <c r="B24" s="31"/>
      <c r="C24" s="32"/>
      <c r="D24" s="32"/>
      <c r="E24" s="362" t="s">
        <v>5</v>
      </c>
      <c r="F24" s="362"/>
      <c r="G24" s="362"/>
      <c r="H24" s="362"/>
      <c r="I24" s="362"/>
      <c r="J24" s="362"/>
      <c r="K24" s="362"/>
      <c r="L24" s="362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 x14ac:dyDescent="0.3">
      <c r="B27" s="31"/>
      <c r="C27" s="32"/>
      <c r="D27" s="102" t="s">
        <v>89</v>
      </c>
      <c r="E27" s="32"/>
      <c r="F27" s="32"/>
      <c r="G27" s="32"/>
      <c r="H27" s="32"/>
      <c r="I27" s="32"/>
      <c r="J27" s="32"/>
      <c r="K27" s="32"/>
      <c r="L27" s="32"/>
      <c r="M27" s="336">
        <f>N88</f>
        <v>0</v>
      </c>
      <c r="N27" s="336"/>
      <c r="O27" s="336"/>
      <c r="P27" s="336"/>
      <c r="Q27" s="32"/>
      <c r="R27" s="33"/>
    </row>
    <row r="28" spans="2:18" s="1" customFormat="1" ht="14.45" customHeight="1" x14ac:dyDescent="0.3">
      <c r="B28" s="31"/>
      <c r="C28" s="32"/>
      <c r="D28" s="30" t="s">
        <v>90</v>
      </c>
      <c r="E28" s="32"/>
      <c r="F28" s="32"/>
      <c r="G28" s="32"/>
      <c r="H28" s="32"/>
      <c r="I28" s="32"/>
      <c r="J28" s="32"/>
      <c r="K28" s="32"/>
      <c r="L28" s="32"/>
      <c r="M28" s="336">
        <f>N95</f>
        <v>0</v>
      </c>
      <c r="N28" s="336"/>
      <c r="O28" s="336"/>
      <c r="P28" s="336"/>
      <c r="Q28" s="32"/>
      <c r="R28" s="33"/>
    </row>
    <row r="29" spans="2:18" s="1" customFormat="1" ht="6.95" customHeight="1" x14ac:dyDescent="0.3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 x14ac:dyDescent="0.3">
      <c r="B30" s="31"/>
      <c r="C30" s="32"/>
      <c r="D30" s="103" t="s">
        <v>29</v>
      </c>
      <c r="E30" s="32"/>
      <c r="F30" s="32"/>
      <c r="G30" s="32"/>
      <c r="H30" s="32"/>
      <c r="I30" s="32"/>
      <c r="J30" s="32"/>
      <c r="K30" s="32"/>
      <c r="L30" s="32"/>
      <c r="M30" s="402">
        <f>ROUND(M27+M28,2)</f>
        <v>0</v>
      </c>
      <c r="N30" s="380"/>
      <c r="O30" s="380"/>
      <c r="P30" s="380"/>
      <c r="Q30" s="32"/>
      <c r="R30" s="33"/>
    </row>
    <row r="31" spans="2:18" s="1" customFormat="1" ht="6.95" customHeight="1" x14ac:dyDescent="0.3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 x14ac:dyDescent="0.3">
      <c r="B32" s="31"/>
      <c r="C32" s="32"/>
      <c r="D32" s="38" t="s">
        <v>30</v>
      </c>
      <c r="E32" s="38" t="s">
        <v>31</v>
      </c>
      <c r="F32" s="39">
        <v>0.21</v>
      </c>
      <c r="G32" s="104" t="s">
        <v>32</v>
      </c>
      <c r="H32" s="403">
        <f>M30</f>
        <v>0</v>
      </c>
      <c r="I32" s="380"/>
      <c r="J32" s="380"/>
      <c r="K32" s="32"/>
      <c r="L32" s="32"/>
      <c r="M32" s="403">
        <f>SUM(H32*0.21)</f>
        <v>0</v>
      </c>
      <c r="N32" s="380"/>
      <c r="O32" s="380"/>
      <c r="P32" s="380"/>
      <c r="Q32" s="32"/>
      <c r="R32" s="33"/>
    </row>
    <row r="33" spans="2:18" s="1" customFormat="1" ht="14.45" customHeight="1" x14ac:dyDescent="0.3">
      <c r="B33" s="31"/>
      <c r="C33" s="32"/>
      <c r="D33" s="32"/>
      <c r="E33" s="38" t="s">
        <v>33</v>
      </c>
      <c r="F33" s="39">
        <v>0.15</v>
      </c>
      <c r="G33" s="104" t="s">
        <v>32</v>
      </c>
      <c r="H33" s="403">
        <f>ROUND((SUM(BF95:BF98)+SUM(BF116:BF294)), 2)</f>
        <v>0</v>
      </c>
      <c r="I33" s="380"/>
      <c r="J33" s="380"/>
      <c r="K33" s="32"/>
      <c r="L33" s="32"/>
      <c r="M33" s="403">
        <f>ROUND(ROUND((SUM(BF95:BF98)+SUM(BF116:BF294)), 2)*F33, 2)</f>
        <v>0</v>
      </c>
      <c r="N33" s="380"/>
      <c r="O33" s="380"/>
      <c r="P33" s="380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34</v>
      </c>
      <c r="F34" s="39">
        <v>0.21</v>
      </c>
      <c r="G34" s="104" t="s">
        <v>32</v>
      </c>
      <c r="H34" s="403">
        <f>ROUND((SUM(BG95:BG98)+SUM(BG116:BG294)), 2)</f>
        <v>0</v>
      </c>
      <c r="I34" s="380"/>
      <c r="J34" s="380"/>
      <c r="K34" s="32"/>
      <c r="L34" s="32"/>
      <c r="M34" s="403">
        <v>0</v>
      </c>
      <c r="N34" s="380"/>
      <c r="O34" s="380"/>
      <c r="P34" s="380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35</v>
      </c>
      <c r="F35" s="39">
        <v>0.15</v>
      </c>
      <c r="G35" s="104" t="s">
        <v>32</v>
      </c>
      <c r="H35" s="403">
        <f>ROUND((SUM(BH95:BH98)+SUM(BH116:BH294)), 2)</f>
        <v>0</v>
      </c>
      <c r="I35" s="380"/>
      <c r="J35" s="380"/>
      <c r="K35" s="32"/>
      <c r="L35" s="32"/>
      <c r="M35" s="403">
        <v>0</v>
      </c>
      <c r="N35" s="380"/>
      <c r="O35" s="380"/>
      <c r="P35" s="380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36</v>
      </c>
      <c r="F36" s="39">
        <v>0</v>
      </c>
      <c r="G36" s="104" t="s">
        <v>32</v>
      </c>
      <c r="H36" s="403">
        <f>ROUND((SUM(BI95:BI98)+SUM(BI116:BI294)), 2)</f>
        <v>0</v>
      </c>
      <c r="I36" s="380"/>
      <c r="J36" s="380"/>
      <c r="K36" s="32"/>
      <c r="L36" s="32"/>
      <c r="M36" s="403">
        <v>0</v>
      </c>
      <c r="N36" s="380"/>
      <c r="O36" s="380"/>
      <c r="P36" s="380"/>
      <c r="Q36" s="32"/>
      <c r="R36" s="33"/>
    </row>
    <row r="37" spans="2:18" s="1" customFormat="1" ht="6.95" customHeight="1" x14ac:dyDescent="0.3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 x14ac:dyDescent="0.3">
      <c r="B38" s="31"/>
      <c r="C38" s="100"/>
      <c r="D38" s="105" t="s">
        <v>37</v>
      </c>
      <c r="E38" s="71"/>
      <c r="F38" s="71"/>
      <c r="G38" s="106" t="s">
        <v>38</v>
      </c>
      <c r="H38" s="107" t="s">
        <v>39</v>
      </c>
      <c r="I38" s="71"/>
      <c r="J38" s="71"/>
      <c r="K38" s="71"/>
      <c r="L38" s="405">
        <f>SUM(M30:M36)</f>
        <v>0</v>
      </c>
      <c r="M38" s="405"/>
      <c r="N38" s="405"/>
      <c r="O38" s="405"/>
      <c r="P38" s="406"/>
      <c r="Q38" s="100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x14ac:dyDescent="0.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4"/>
    </row>
    <row r="42" spans="2:18" x14ac:dyDescent="0.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1"/>
      <c r="C50" s="32"/>
      <c r="D50" s="46" t="s">
        <v>40</v>
      </c>
      <c r="E50" s="47"/>
      <c r="F50" s="47"/>
      <c r="G50" s="47"/>
      <c r="H50" s="48"/>
      <c r="I50" s="32"/>
      <c r="J50" s="46" t="s">
        <v>41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23"/>
      <c r="C51" s="25"/>
      <c r="D51" s="49"/>
      <c r="E51" s="25"/>
      <c r="F51" s="25"/>
      <c r="G51" s="25"/>
      <c r="H51" s="50"/>
      <c r="I51" s="25"/>
      <c r="J51" s="49"/>
      <c r="K51" s="25"/>
      <c r="L51" s="25"/>
      <c r="M51" s="25"/>
      <c r="N51" s="25"/>
      <c r="O51" s="25"/>
      <c r="P51" s="50"/>
      <c r="Q51" s="25"/>
      <c r="R51" s="24"/>
    </row>
    <row r="52" spans="2:18" x14ac:dyDescent="0.3">
      <c r="B52" s="23"/>
      <c r="C52" s="25"/>
      <c r="D52" s="49"/>
      <c r="E52" s="25"/>
      <c r="F52" s="25"/>
      <c r="G52" s="25"/>
      <c r="H52" s="50"/>
      <c r="I52" s="25"/>
      <c r="J52" s="49"/>
      <c r="K52" s="25"/>
      <c r="L52" s="25"/>
      <c r="M52" s="25"/>
      <c r="N52" s="25"/>
      <c r="O52" s="25"/>
      <c r="P52" s="50"/>
      <c r="Q52" s="25"/>
      <c r="R52" s="24"/>
    </row>
    <row r="53" spans="2:18" x14ac:dyDescent="0.3">
      <c r="B53" s="23"/>
      <c r="C53" s="25"/>
      <c r="D53" s="49"/>
      <c r="E53" s="25"/>
      <c r="F53" s="25"/>
      <c r="G53" s="25"/>
      <c r="H53" s="50"/>
      <c r="I53" s="25"/>
      <c r="J53" s="49"/>
      <c r="K53" s="25"/>
      <c r="L53" s="25"/>
      <c r="M53" s="25"/>
      <c r="N53" s="25"/>
      <c r="O53" s="25"/>
      <c r="P53" s="50"/>
      <c r="Q53" s="25"/>
      <c r="R53" s="24"/>
    </row>
    <row r="54" spans="2:18" x14ac:dyDescent="0.3">
      <c r="B54" s="23"/>
      <c r="C54" s="25"/>
      <c r="D54" s="49"/>
      <c r="E54" s="25"/>
      <c r="F54" s="25"/>
      <c r="G54" s="25"/>
      <c r="H54" s="50"/>
      <c r="I54" s="25"/>
      <c r="J54" s="49"/>
      <c r="K54" s="25"/>
      <c r="L54" s="25"/>
      <c r="M54" s="25"/>
      <c r="N54" s="25"/>
      <c r="O54" s="25"/>
      <c r="P54" s="50"/>
      <c r="Q54" s="25"/>
      <c r="R54" s="24"/>
    </row>
    <row r="55" spans="2:18" x14ac:dyDescent="0.3">
      <c r="B55" s="23"/>
      <c r="C55" s="25"/>
      <c r="D55" s="49"/>
      <c r="E55" s="25"/>
      <c r="F55" s="25"/>
      <c r="G55" s="25"/>
      <c r="H55" s="50"/>
      <c r="I55" s="25"/>
      <c r="J55" s="49"/>
      <c r="K55" s="25"/>
      <c r="L55" s="25"/>
      <c r="M55" s="25"/>
      <c r="N55" s="25"/>
      <c r="O55" s="25"/>
      <c r="P55" s="50"/>
      <c r="Q55" s="25"/>
      <c r="R55" s="24"/>
    </row>
    <row r="56" spans="2:18" x14ac:dyDescent="0.3">
      <c r="B56" s="23"/>
      <c r="C56" s="25"/>
      <c r="D56" s="49"/>
      <c r="E56" s="25"/>
      <c r="F56" s="25"/>
      <c r="G56" s="25"/>
      <c r="H56" s="50"/>
      <c r="I56" s="25"/>
      <c r="J56" s="49"/>
      <c r="K56" s="25"/>
      <c r="L56" s="25"/>
      <c r="M56" s="25"/>
      <c r="N56" s="25"/>
      <c r="O56" s="25"/>
      <c r="P56" s="50"/>
      <c r="Q56" s="25"/>
      <c r="R56" s="24"/>
    </row>
    <row r="57" spans="2:18" x14ac:dyDescent="0.3">
      <c r="B57" s="23"/>
      <c r="C57" s="25"/>
      <c r="D57" s="49"/>
      <c r="E57" s="25"/>
      <c r="F57" s="25"/>
      <c r="G57" s="25"/>
      <c r="H57" s="50"/>
      <c r="I57" s="25"/>
      <c r="J57" s="49"/>
      <c r="K57" s="25"/>
      <c r="L57" s="25"/>
      <c r="M57" s="25"/>
      <c r="N57" s="25"/>
      <c r="O57" s="25"/>
      <c r="P57" s="50"/>
      <c r="Q57" s="25"/>
      <c r="R57" s="24"/>
    </row>
    <row r="58" spans="2:18" x14ac:dyDescent="0.3">
      <c r="B58" s="23"/>
      <c r="C58" s="25"/>
      <c r="D58" s="49"/>
      <c r="E58" s="25"/>
      <c r="F58" s="25"/>
      <c r="G58" s="25"/>
      <c r="H58" s="50"/>
      <c r="I58" s="25"/>
      <c r="J58" s="49"/>
      <c r="K58" s="25"/>
      <c r="L58" s="25"/>
      <c r="M58" s="25"/>
      <c r="N58" s="25"/>
      <c r="O58" s="25"/>
      <c r="P58" s="50"/>
      <c r="Q58" s="25"/>
      <c r="R58" s="24"/>
    </row>
    <row r="59" spans="2:18" s="1" customFormat="1" ht="15" x14ac:dyDescent="0.3">
      <c r="B59" s="31"/>
      <c r="C59" s="32"/>
      <c r="D59" s="51" t="s">
        <v>42</v>
      </c>
      <c r="E59" s="52"/>
      <c r="F59" s="52"/>
      <c r="G59" s="53" t="s">
        <v>43</v>
      </c>
      <c r="H59" s="54"/>
      <c r="I59" s="32"/>
      <c r="J59" s="51" t="s">
        <v>42</v>
      </c>
      <c r="K59" s="52"/>
      <c r="L59" s="52"/>
      <c r="M59" s="52"/>
      <c r="N59" s="53" t="s">
        <v>43</v>
      </c>
      <c r="O59" s="52"/>
      <c r="P59" s="54"/>
      <c r="Q59" s="32"/>
      <c r="R59" s="33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1"/>
      <c r="C61" s="32"/>
      <c r="D61" s="46" t="s">
        <v>44</v>
      </c>
      <c r="E61" s="47"/>
      <c r="F61" s="47"/>
      <c r="G61" s="47"/>
      <c r="H61" s="48"/>
      <c r="I61" s="32"/>
      <c r="J61" s="46" t="s">
        <v>45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23"/>
      <c r="C62" s="25"/>
      <c r="D62" s="49"/>
      <c r="E62" s="25"/>
      <c r="F62" s="25"/>
      <c r="G62" s="25"/>
      <c r="H62" s="50"/>
      <c r="I62" s="25"/>
      <c r="J62" s="49"/>
      <c r="K62" s="25"/>
      <c r="L62" s="25"/>
      <c r="M62" s="25"/>
      <c r="N62" s="25"/>
      <c r="O62" s="25"/>
      <c r="P62" s="50"/>
      <c r="Q62" s="25"/>
      <c r="R62" s="24"/>
    </row>
    <row r="63" spans="2:18" x14ac:dyDescent="0.3">
      <c r="B63" s="23"/>
      <c r="C63" s="25"/>
      <c r="D63" s="49"/>
      <c r="E63" s="25"/>
      <c r="F63" s="25"/>
      <c r="G63" s="25"/>
      <c r="H63" s="50"/>
      <c r="I63" s="25"/>
      <c r="J63" s="49"/>
      <c r="K63" s="25"/>
      <c r="L63" s="25"/>
      <c r="M63" s="25"/>
      <c r="N63" s="25"/>
      <c r="O63" s="25"/>
      <c r="P63" s="50"/>
      <c r="Q63" s="25"/>
      <c r="R63" s="24"/>
    </row>
    <row r="64" spans="2:18" x14ac:dyDescent="0.3">
      <c r="B64" s="23"/>
      <c r="C64" s="25"/>
      <c r="D64" s="49"/>
      <c r="E64" s="25"/>
      <c r="F64" s="25"/>
      <c r="G64" s="25"/>
      <c r="H64" s="50"/>
      <c r="I64" s="25"/>
      <c r="J64" s="49"/>
      <c r="K64" s="25"/>
      <c r="L64" s="25"/>
      <c r="M64" s="25"/>
      <c r="N64" s="25"/>
      <c r="O64" s="25"/>
      <c r="P64" s="50"/>
      <c r="Q64" s="25"/>
      <c r="R64" s="24"/>
    </row>
    <row r="65" spans="2:18" x14ac:dyDescent="0.3">
      <c r="B65" s="23"/>
      <c r="C65" s="25"/>
      <c r="D65" s="49"/>
      <c r="E65" s="25"/>
      <c r="F65" s="25"/>
      <c r="G65" s="25"/>
      <c r="H65" s="50"/>
      <c r="I65" s="25"/>
      <c r="J65" s="49"/>
      <c r="K65" s="25"/>
      <c r="L65" s="25"/>
      <c r="M65" s="25"/>
      <c r="N65" s="25"/>
      <c r="O65" s="25"/>
      <c r="P65" s="50"/>
      <c r="Q65" s="25"/>
      <c r="R65" s="24"/>
    </row>
    <row r="66" spans="2:18" x14ac:dyDescent="0.3">
      <c r="B66" s="23"/>
      <c r="C66" s="25"/>
      <c r="D66" s="49"/>
      <c r="E66" s="25"/>
      <c r="F66" s="25"/>
      <c r="G66" s="25"/>
      <c r="H66" s="50"/>
      <c r="I66" s="25"/>
      <c r="J66" s="49"/>
      <c r="K66" s="25"/>
      <c r="L66" s="25"/>
      <c r="M66" s="25"/>
      <c r="N66" s="25"/>
      <c r="O66" s="25"/>
      <c r="P66" s="50"/>
      <c r="Q66" s="25"/>
      <c r="R66" s="24"/>
    </row>
    <row r="67" spans="2:18" x14ac:dyDescent="0.3">
      <c r="B67" s="23"/>
      <c r="C67" s="25"/>
      <c r="D67" s="49"/>
      <c r="E67" s="25"/>
      <c r="F67" s="25"/>
      <c r="G67" s="25"/>
      <c r="H67" s="50"/>
      <c r="I67" s="25"/>
      <c r="J67" s="49"/>
      <c r="K67" s="25"/>
      <c r="L67" s="25"/>
      <c r="M67" s="25"/>
      <c r="N67" s="25"/>
      <c r="O67" s="25"/>
      <c r="P67" s="50"/>
      <c r="Q67" s="25"/>
      <c r="R67" s="24"/>
    </row>
    <row r="68" spans="2:18" x14ac:dyDescent="0.3">
      <c r="B68" s="23"/>
      <c r="C68" s="25"/>
      <c r="D68" s="49"/>
      <c r="E68" s="25"/>
      <c r="F68" s="25"/>
      <c r="G68" s="25"/>
      <c r="H68" s="50"/>
      <c r="I68" s="25"/>
      <c r="J68" s="49"/>
      <c r="K68" s="25"/>
      <c r="L68" s="25"/>
      <c r="M68" s="25"/>
      <c r="N68" s="25"/>
      <c r="O68" s="25"/>
      <c r="P68" s="50"/>
      <c r="Q68" s="25"/>
      <c r="R68" s="24"/>
    </row>
    <row r="69" spans="2:18" x14ac:dyDescent="0.3">
      <c r="B69" s="23"/>
      <c r="C69" s="25"/>
      <c r="D69" s="49"/>
      <c r="E69" s="25"/>
      <c r="F69" s="25"/>
      <c r="G69" s="25"/>
      <c r="H69" s="50"/>
      <c r="I69" s="25"/>
      <c r="J69" s="49"/>
      <c r="K69" s="25"/>
      <c r="L69" s="25"/>
      <c r="M69" s="25"/>
      <c r="N69" s="25"/>
      <c r="O69" s="25"/>
      <c r="P69" s="50"/>
      <c r="Q69" s="25"/>
      <c r="R69" s="24"/>
    </row>
    <row r="70" spans="2:18" s="1" customFormat="1" ht="15" x14ac:dyDescent="0.3">
      <c r="B70" s="31"/>
      <c r="C70" s="32"/>
      <c r="D70" s="51" t="s">
        <v>42</v>
      </c>
      <c r="E70" s="52"/>
      <c r="F70" s="52"/>
      <c r="G70" s="53" t="s">
        <v>43</v>
      </c>
      <c r="H70" s="54"/>
      <c r="I70" s="32"/>
      <c r="J70" s="51" t="s">
        <v>42</v>
      </c>
      <c r="K70" s="52"/>
      <c r="L70" s="52"/>
      <c r="M70" s="52"/>
      <c r="N70" s="53" t="s">
        <v>43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350" t="s">
        <v>91</v>
      </c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8" t="s">
        <v>14</v>
      </c>
      <c r="D78" s="32"/>
      <c r="E78" s="32"/>
      <c r="F78" s="379" t="str">
        <f>F6</f>
        <v>Výměna rozvodů vody,odpadů a oprava soc.zázemí v ZŠ Butovická III.etapa-2.stupeň</v>
      </c>
      <c r="G78" s="354"/>
      <c r="H78" s="354"/>
      <c r="I78" s="354"/>
      <c r="J78" s="354"/>
      <c r="K78" s="354"/>
      <c r="L78" s="354"/>
      <c r="M78" s="354"/>
      <c r="N78" s="354"/>
      <c r="O78" s="354"/>
      <c r="P78" s="354"/>
      <c r="Q78" s="32"/>
      <c r="R78" s="33"/>
    </row>
    <row r="79" spans="2:18" s="1" customFormat="1" ht="36.950000000000003" customHeight="1" x14ac:dyDescent="0.3">
      <c r="B79" s="31"/>
      <c r="C79" s="65" t="s">
        <v>88</v>
      </c>
      <c r="D79" s="32"/>
      <c r="E79" s="32"/>
      <c r="F79" s="352" t="str">
        <f>F7</f>
        <v>VNITŘNÍ VODOVOD</v>
      </c>
      <c r="G79" s="380"/>
      <c r="H79" s="380"/>
      <c r="I79" s="380"/>
      <c r="J79" s="380"/>
      <c r="K79" s="380"/>
      <c r="L79" s="380"/>
      <c r="M79" s="380"/>
      <c r="N79" s="380"/>
      <c r="O79" s="380"/>
      <c r="P79" s="380"/>
      <c r="Q79" s="32"/>
      <c r="R79" s="33"/>
    </row>
    <row r="80" spans="2:18" s="1" customFormat="1" ht="6.95" customHeight="1" x14ac:dyDescent="0.3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65" s="1" customFormat="1" ht="18" customHeight="1" x14ac:dyDescent="0.3">
      <c r="B81" s="31"/>
      <c r="C81" s="28" t="s">
        <v>17</v>
      </c>
      <c r="D81" s="32"/>
      <c r="E81" s="32"/>
      <c r="F81" s="26" t="str">
        <f>F9</f>
        <v>ZŠ Butovická Studénka</v>
      </c>
      <c r="G81" s="32"/>
      <c r="H81" s="32"/>
      <c r="I81" s="32"/>
      <c r="J81" s="32"/>
      <c r="K81" s="28" t="s">
        <v>18</v>
      </c>
      <c r="L81" s="32"/>
      <c r="M81" s="381">
        <f>IF(O9="","",O9)</f>
        <v>45703</v>
      </c>
      <c r="N81" s="381"/>
      <c r="O81" s="381"/>
      <c r="P81" s="381"/>
      <c r="Q81" s="32"/>
      <c r="R81" s="33"/>
    </row>
    <row r="82" spans="2:65" s="1" customFormat="1" ht="6.95" customHeight="1" x14ac:dyDescent="0.3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65" s="1" customFormat="1" ht="15" x14ac:dyDescent="0.3">
      <c r="B83" s="31"/>
      <c r="C83" s="28" t="s">
        <v>19</v>
      </c>
      <c r="D83" s="32"/>
      <c r="E83" s="32"/>
      <c r="F83" s="26"/>
      <c r="G83" s="32"/>
      <c r="H83" s="32"/>
      <c r="I83" s="32"/>
      <c r="J83" s="32"/>
      <c r="K83" s="28" t="s">
        <v>23</v>
      </c>
      <c r="L83" s="32"/>
      <c r="M83" s="382">
        <f>E18</f>
        <v>0</v>
      </c>
      <c r="N83" s="382"/>
      <c r="O83" s="382"/>
      <c r="P83" s="382"/>
      <c r="Q83" s="382"/>
      <c r="R83" s="33"/>
    </row>
    <row r="84" spans="2:65" s="1" customFormat="1" ht="14.45" customHeight="1" x14ac:dyDescent="0.3">
      <c r="B84" s="31"/>
      <c r="C84" s="28" t="s">
        <v>22</v>
      </c>
      <c r="D84" s="32"/>
      <c r="E84" s="32"/>
      <c r="F84" s="26" t="str">
        <f>IF(E15="","",E15)</f>
        <v/>
      </c>
      <c r="G84" s="32"/>
      <c r="H84" s="32"/>
      <c r="I84" s="32"/>
      <c r="J84" s="32"/>
      <c r="K84" s="28" t="s">
        <v>25</v>
      </c>
      <c r="L84" s="32"/>
      <c r="M84" s="382"/>
      <c r="N84" s="382"/>
      <c r="O84" s="382"/>
      <c r="P84" s="382"/>
      <c r="Q84" s="382"/>
      <c r="R84" s="33"/>
    </row>
    <row r="85" spans="2:65" s="1" customFormat="1" ht="10.35" customHeight="1" x14ac:dyDescent="0.3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65" s="1" customFormat="1" ht="29.25" customHeight="1" x14ac:dyDescent="0.3">
      <c r="B86" s="31"/>
      <c r="C86" s="399" t="s">
        <v>92</v>
      </c>
      <c r="D86" s="400"/>
      <c r="E86" s="400"/>
      <c r="F86" s="400"/>
      <c r="G86" s="400"/>
      <c r="H86" s="100"/>
      <c r="I86" s="100"/>
      <c r="J86" s="100"/>
      <c r="K86" s="100"/>
      <c r="L86" s="100"/>
      <c r="M86" s="100"/>
      <c r="N86" s="399" t="s">
        <v>93</v>
      </c>
      <c r="O86" s="400"/>
      <c r="P86" s="400"/>
      <c r="Q86" s="400"/>
      <c r="R86" s="33"/>
    </row>
    <row r="87" spans="2:65" s="1" customFormat="1" ht="10.35" customHeight="1" x14ac:dyDescent="0.3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65" s="1" customFormat="1" ht="29.25" customHeight="1" x14ac:dyDescent="0.3">
      <c r="B88" s="31"/>
      <c r="C88" s="108" t="s">
        <v>94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8">
        <f>N116</f>
        <v>0</v>
      </c>
      <c r="O88" s="396"/>
      <c r="P88" s="396"/>
      <c r="Q88" s="396"/>
      <c r="R88" s="33"/>
      <c r="AU88" s="19" t="s">
        <v>95</v>
      </c>
    </row>
    <row r="89" spans="2:65" s="6" customFormat="1" ht="24.95" customHeight="1" x14ac:dyDescent="0.3">
      <c r="B89" s="109"/>
      <c r="C89" s="110"/>
      <c r="D89" s="111" t="s">
        <v>96</v>
      </c>
      <c r="E89" s="110"/>
      <c r="F89" s="110"/>
      <c r="G89" s="110"/>
      <c r="H89" s="110"/>
      <c r="I89" s="110"/>
      <c r="J89" s="110"/>
      <c r="K89" s="110"/>
      <c r="L89" s="110"/>
      <c r="M89" s="110"/>
      <c r="N89" s="389">
        <f>N117</f>
        <v>0</v>
      </c>
      <c r="O89" s="395"/>
      <c r="P89" s="395"/>
      <c r="Q89" s="395"/>
      <c r="R89" s="112"/>
    </row>
    <row r="90" spans="2:65" s="7" customFormat="1" ht="19.899999999999999" customHeight="1" x14ac:dyDescent="0.3">
      <c r="B90" s="113"/>
      <c r="C90" s="114"/>
      <c r="D90" s="115" t="s">
        <v>175</v>
      </c>
      <c r="E90" s="114"/>
      <c r="F90" s="114"/>
      <c r="G90" s="114"/>
      <c r="H90" s="114"/>
      <c r="I90" s="114"/>
      <c r="J90" s="114"/>
      <c r="K90" s="114"/>
      <c r="L90" s="114"/>
      <c r="M90" s="114"/>
      <c r="N90" s="393">
        <f>N118</f>
        <v>0</v>
      </c>
      <c r="O90" s="394"/>
      <c r="P90" s="394"/>
      <c r="Q90" s="394"/>
      <c r="R90" s="116"/>
    </row>
    <row r="91" spans="2:65" s="7" customFormat="1" ht="19.899999999999999" customHeight="1" x14ac:dyDescent="0.3">
      <c r="B91" s="113"/>
      <c r="C91" s="114"/>
      <c r="D91" s="115" t="s">
        <v>176</v>
      </c>
      <c r="E91" s="114"/>
      <c r="F91" s="114"/>
      <c r="G91" s="114"/>
      <c r="H91" s="114"/>
      <c r="I91" s="114"/>
      <c r="J91" s="114"/>
      <c r="K91" s="114"/>
      <c r="L91" s="114"/>
      <c r="M91" s="114"/>
      <c r="N91" s="393">
        <f>N128</f>
        <v>0</v>
      </c>
      <c r="O91" s="394"/>
      <c r="P91" s="394"/>
      <c r="Q91" s="394"/>
      <c r="R91" s="116"/>
    </row>
    <row r="92" spans="2:65" s="7" customFormat="1" ht="19.899999999999999" customHeight="1" x14ac:dyDescent="0.3">
      <c r="B92" s="113"/>
      <c r="C92" s="114"/>
      <c r="D92" s="210" t="s">
        <v>178</v>
      </c>
      <c r="E92" s="114"/>
      <c r="F92" s="114"/>
      <c r="G92" s="114"/>
      <c r="H92" s="114"/>
      <c r="I92" s="114"/>
      <c r="J92" s="114"/>
      <c r="K92" s="114"/>
      <c r="L92" s="114"/>
      <c r="M92" s="114"/>
      <c r="N92" s="393">
        <f>N185</f>
        <v>0</v>
      </c>
      <c r="O92" s="394"/>
      <c r="P92" s="394"/>
      <c r="Q92" s="394"/>
      <c r="R92" s="116"/>
    </row>
    <row r="93" spans="2:65" s="7" customFormat="1" ht="19.899999999999999" customHeight="1" x14ac:dyDescent="0.3">
      <c r="B93" s="113"/>
      <c r="C93" s="114"/>
      <c r="D93" s="220" t="s">
        <v>97</v>
      </c>
      <c r="E93" s="114"/>
      <c r="F93" s="114"/>
      <c r="G93" s="114"/>
      <c r="H93" s="114"/>
      <c r="I93" s="114"/>
      <c r="J93" s="114"/>
      <c r="K93" s="114"/>
      <c r="L93" s="114"/>
      <c r="M93" s="114"/>
      <c r="N93" s="393">
        <f>N271</f>
        <v>0</v>
      </c>
      <c r="O93" s="394"/>
      <c r="P93" s="394"/>
      <c r="Q93" s="394"/>
      <c r="R93" s="116"/>
    </row>
    <row r="94" spans="2:65" s="1" customFormat="1" ht="21.75" customHeight="1" x14ac:dyDescent="0.3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</row>
    <row r="95" spans="2:65" s="1" customFormat="1" ht="29.25" customHeight="1" x14ac:dyDescent="0.3">
      <c r="B95" s="31"/>
      <c r="C95" s="108" t="s">
        <v>98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96">
        <f>ROUND(N96+N97,2)</f>
        <v>0</v>
      </c>
      <c r="O95" s="397"/>
      <c r="P95" s="397"/>
      <c r="Q95" s="397"/>
      <c r="R95" s="33"/>
      <c r="T95" s="117"/>
      <c r="U95" s="118" t="s">
        <v>30</v>
      </c>
    </row>
    <row r="96" spans="2:65" s="1" customFormat="1" ht="18" customHeight="1" x14ac:dyDescent="0.3">
      <c r="B96" s="119"/>
      <c r="C96" s="120"/>
      <c r="D96" s="398" t="s">
        <v>99</v>
      </c>
      <c r="E96" s="398"/>
      <c r="F96" s="398"/>
      <c r="G96" s="398"/>
      <c r="H96" s="398"/>
      <c r="I96" s="120"/>
      <c r="J96" s="120"/>
      <c r="K96" s="120"/>
      <c r="L96" s="120"/>
      <c r="M96" s="120"/>
      <c r="N96" s="392">
        <v>0</v>
      </c>
      <c r="O96" s="392"/>
      <c r="P96" s="392"/>
      <c r="Q96" s="392"/>
      <c r="R96" s="122"/>
      <c r="S96" s="123"/>
      <c r="T96" s="124"/>
      <c r="U96" s="125" t="s">
        <v>31</v>
      </c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6" t="s">
        <v>100</v>
      </c>
      <c r="AZ96" s="123"/>
      <c r="BA96" s="123"/>
      <c r="BB96" s="123"/>
      <c r="BC96" s="123"/>
      <c r="BD96" s="123"/>
      <c r="BE96" s="127">
        <f>IF(U96="základní",N96,0)</f>
        <v>0</v>
      </c>
      <c r="BF96" s="127">
        <f>IF(U96="snížená",N96,0)</f>
        <v>0</v>
      </c>
      <c r="BG96" s="127">
        <f>IF(U96="zákl. přenesená",N96,0)</f>
        <v>0</v>
      </c>
      <c r="BH96" s="127">
        <f>IF(U96="sníž. přenesená",N96,0)</f>
        <v>0</v>
      </c>
      <c r="BI96" s="127">
        <f>IF(U96="nulová",N96,0)</f>
        <v>0</v>
      </c>
      <c r="BJ96" s="126" t="s">
        <v>72</v>
      </c>
      <c r="BK96" s="123"/>
      <c r="BL96" s="123"/>
      <c r="BM96" s="123"/>
    </row>
    <row r="97" spans="2:65" s="1" customFormat="1" ht="18" customHeight="1" x14ac:dyDescent="0.3">
      <c r="B97" s="119"/>
      <c r="C97" s="120"/>
      <c r="D97" s="121" t="s">
        <v>101</v>
      </c>
      <c r="E97" s="120"/>
      <c r="F97" s="120"/>
      <c r="G97" s="120"/>
      <c r="H97" s="120"/>
      <c r="I97" s="120"/>
      <c r="J97" s="120"/>
      <c r="K97" s="120"/>
      <c r="L97" s="120"/>
      <c r="M97" s="120"/>
      <c r="N97" s="392">
        <v>0</v>
      </c>
      <c r="O97" s="392"/>
      <c r="P97" s="392"/>
      <c r="Q97" s="392"/>
      <c r="R97" s="122"/>
      <c r="S97" s="123"/>
      <c r="T97" s="128"/>
      <c r="U97" s="129" t="s">
        <v>31</v>
      </c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6" t="s">
        <v>102</v>
      </c>
      <c r="AZ97" s="123"/>
      <c r="BA97" s="123"/>
      <c r="BB97" s="123"/>
      <c r="BC97" s="123"/>
      <c r="BD97" s="123"/>
      <c r="BE97" s="127">
        <f>IF(U97="základní",N97,0)</f>
        <v>0</v>
      </c>
      <c r="BF97" s="127">
        <f>IF(U97="snížená",N97,0)</f>
        <v>0</v>
      </c>
      <c r="BG97" s="127">
        <f>IF(U97="zákl. přenesená",N97,0)</f>
        <v>0</v>
      </c>
      <c r="BH97" s="127">
        <f>IF(U97="sníž. přenesená",N97,0)</f>
        <v>0</v>
      </c>
      <c r="BI97" s="127">
        <f>IF(U97="nulová",N97,0)</f>
        <v>0</v>
      </c>
      <c r="BJ97" s="126" t="s">
        <v>72</v>
      </c>
      <c r="BK97" s="123"/>
      <c r="BL97" s="123"/>
      <c r="BM97" s="123"/>
    </row>
    <row r="98" spans="2:65" s="1" customFormat="1" x14ac:dyDescent="0.3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3"/>
    </row>
    <row r="99" spans="2:65" s="1" customFormat="1" ht="29.25" customHeight="1" x14ac:dyDescent="0.3">
      <c r="B99" s="31"/>
      <c r="C99" s="99" t="s">
        <v>80</v>
      </c>
      <c r="D99" s="100"/>
      <c r="E99" s="100"/>
      <c r="F99" s="100"/>
      <c r="G99" s="100"/>
      <c r="H99" s="100"/>
      <c r="I99" s="100"/>
      <c r="J99" s="100"/>
      <c r="K99" s="100"/>
      <c r="L99" s="340">
        <f>ROUND(SUM(N88+N95),2)</f>
        <v>0</v>
      </c>
      <c r="M99" s="340"/>
      <c r="N99" s="340"/>
      <c r="O99" s="340"/>
      <c r="P99" s="340"/>
      <c r="Q99" s="340"/>
      <c r="R99" s="33"/>
    </row>
    <row r="100" spans="2:65" s="1" customFormat="1" ht="6.95" customHeight="1" x14ac:dyDescent="0.3"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7"/>
    </row>
    <row r="104" spans="2:65" s="1" customFormat="1" ht="6.95" customHeight="1" x14ac:dyDescent="0.3"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60"/>
    </row>
    <row r="105" spans="2:65" s="1" customFormat="1" ht="36.950000000000003" customHeight="1" x14ac:dyDescent="0.3">
      <c r="B105" s="31"/>
      <c r="C105" s="350" t="s">
        <v>103</v>
      </c>
      <c r="D105" s="380"/>
      <c r="E105" s="380"/>
      <c r="F105" s="380"/>
      <c r="G105" s="380"/>
      <c r="H105" s="380"/>
      <c r="I105" s="380"/>
      <c r="J105" s="380"/>
      <c r="K105" s="380"/>
      <c r="L105" s="380"/>
      <c r="M105" s="380"/>
      <c r="N105" s="380"/>
      <c r="O105" s="380"/>
      <c r="P105" s="380"/>
      <c r="Q105" s="380"/>
      <c r="R105" s="33"/>
    </row>
    <row r="106" spans="2:65" s="1" customFormat="1" ht="6.95" customHeight="1" x14ac:dyDescent="0.3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65" s="1" customFormat="1" ht="30" customHeight="1" x14ac:dyDescent="0.3">
      <c r="B107" s="31"/>
      <c r="C107" s="28" t="s">
        <v>14</v>
      </c>
      <c r="D107" s="32"/>
      <c r="E107" s="32"/>
      <c r="F107" s="379" t="str">
        <f>F6</f>
        <v>Výměna rozvodů vody,odpadů a oprava soc.zázemí v ZŠ Butovická III.etapa-2.stupeň</v>
      </c>
      <c r="G107" s="354"/>
      <c r="H107" s="354"/>
      <c r="I107" s="354"/>
      <c r="J107" s="354"/>
      <c r="K107" s="354"/>
      <c r="L107" s="354"/>
      <c r="M107" s="354"/>
      <c r="N107" s="354"/>
      <c r="O107" s="354"/>
      <c r="P107" s="354"/>
      <c r="Q107" s="32"/>
      <c r="R107" s="33"/>
    </row>
    <row r="108" spans="2:65" s="1" customFormat="1" ht="36.950000000000003" customHeight="1" x14ac:dyDescent="0.3">
      <c r="B108" s="31"/>
      <c r="C108" s="65" t="s">
        <v>88</v>
      </c>
      <c r="D108" s="32"/>
      <c r="E108" s="32"/>
      <c r="F108" s="352" t="str">
        <f>F7</f>
        <v>VNITŘNÍ VODOVOD</v>
      </c>
      <c r="G108" s="380"/>
      <c r="H108" s="380"/>
      <c r="I108" s="380"/>
      <c r="J108" s="380"/>
      <c r="K108" s="380"/>
      <c r="L108" s="380"/>
      <c r="M108" s="380"/>
      <c r="N108" s="380"/>
      <c r="O108" s="380"/>
      <c r="P108" s="380"/>
      <c r="Q108" s="32"/>
      <c r="R108" s="33"/>
    </row>
    <row r="109" spans="2:65" s="1" customFormat="1" ht="6.95" customHeight="1" x14ac:dyDescent="0.3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65" s="1" customFormat="1" ht="18" customHeight="1" x14ac:dyDescent="0.3">
      <c r="B110" s="31"/>
      <c r="C110" s="28" t="s">
        <v>17</v>
      </c>
      <c r="D110" s="32"/>
      <c r="E110" s="32"/>
      <c r="F110" s="26" t="str">
        <f>F9</f>
        <v>ZŠ Butovická Studénka</v>
      </c>
      <c r="G110" s="32"/>
      <c r="H110" s="32"/>
      <c r="I110" s="32"/>
      <c r="J110" s="32"/>
      <c r="K110" s="28" t="s">
        <v>18</v>
      </c>
      <c r="L110" s="32"/>
      <c r="M110" s="381">
        <v>44286</v>
      </c>
      <c r="N110" s="381"/>
      <c r="O110" s="381"/>
      <c r="P110" s="381"/>
      <c r="Q110" s="32"/>
      <c r="R110" s="33"/>
    </row>
    <row r="111" spans="2:65" s="1" customFormat="1" ht="6.95" customHeight="1" x14ac:dyDescent="0.3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65" s="1" customFormat="1" ht="15" x14ac:dyDescent="0.3">
      <c r="B112" s="31"/>
      <c r="C112" s="28" t="s">
        <v>19</v>
      </c>
      <c r="D112" s="32"/>
      <c r="E112" s="32"/>
      <c r="F112" s="26">
        <f>E12</f>
        <v>0</v>
      </c>
      <c r="G112" s="32"/>
      <c r="H112" s="32"/>
      <c r="I112" s="32"/>
      <c r="J112" s="32"/>
      <c r="K112" s="28" t="s">
        <v>23</v>
      </c>
      <c r="L112" s="32"/>
      <c r="M112" s="382">
        <f>E18</f>
        <v>0</v>
      </c>
      <c r="N112" s="382"/>
      <c r="O112" s="382"/>
      <c r="P112" s="382"/>
      <c r="Q112" s="382"/>
      <c r="R112" s="33"/>
    </row>
    <row r="113" spans="2:65" s="1" customFormat="1" ht="14.45" customHeight="1" x14ac:dyDescent="0.3">
      <c r="B113" s="31"/>
      <c r="C113" s="28" t="s">
        <v>22</v>
      </c>
      <c r="D113" s="32"/>
      <c r="E113" s="32"/>
      <c r="F113" s="26"/>
      <c r="G113" s="32"/>
      <c r="H113" s="32"/>
      <c r="I113" s="32"/>
      <c r="J113" s="32"/>
      <c r="K113" s="28" t="s">
        <v>25</v>
      </c>
      <c r="L113" s="32"/>
      <c r="M113" s="382">
        <f>E21</f>
        <v>0</v>
      </c>
      <c r="N113" s="382"/>
      <c r="O113" s="382"/>
      <c r="P113" s="382"/>
      <c r="Q113" s="382"/>
      <c r="R113" s="33"/>
    </row>
    <row r="114" spans="2:65" s="1" customFormat="1" ht="10.35" customHeight="1" x14ac:dyDescent="0.3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8" customFormat="1" ht="29.25" customHeight="1" x14ac:dyDescent="0.3">
      <c r="B115" s="130"/>
      <c r="C115" s="131" t="s">
        <v>104</v>
      </c>
      <c r="D115" s="132" t="s">
        <v>105</v>
      </c>
      <c r="E115" s="132" t="s">
        <v>48</v>
      </c>
      <c r="F115" s="383" t="s">
        <v>106</v>
      </c>
      <c r="G115" s="383"/>
      <c r="H115" s="383"/>
      <c r="I115" s="383"/>
      <c r="J115" s="132" t="s">
        <v>107</v>
      </c>
      <c r="K115" s="132" t="s">
        <v>108</v>
      </c>
      <c r="L115" s="383" t="s">
        <v>109</v>
      </c>
      <c r="M115" s="383"/>
      <c r="N115" s="383" t="s">
        <v>93</v>
      </c>
      <c r="O115" s="383"/>
      <c r="P115" s="383"/>
      <c r="Q115" s="384"/>
      <c r="R115" s="133"/>
      <c r="T115" s="72" t="s">
        <v>110</v>
      </c>
      <c r="U115" s="73" t="s">
        <v>30</v>
      </c>
      <c r="V115" s="73" t="s">
        <v>111</v>
      </c>
      <c r="W115" s="73" t="s">
        <v>112</v>
      </c>
      <c r="X115" s="73" t="s">
        <v>113</v>
      </c>
      <c r="Y115" s="73" t="s">
        <v>114</v>
      </c>
      <c r="Z115" s="73" t="s">
        <v>115</v>
      </c>
      <c r="AA115" s="74" t="s">
        <v>116</v>
      </c>
    </row>
    <row r="116" spans="2:65" s="1" customFormat="1" ht="29.25" customHeight="1" x14ac:dyDescent="0.35">
      <c r="B116" s="31"/>
      <c r="C116" s="76" t="s">
        <v>89</v>
      </c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88">
        <f>SUM(N117)</f>
        <v>0</v>
      </c>
      <c r="O116" s="389"/>
      <c r="P116" s="389"/>
      <c r="Q116" s="389"/>
      <c r="R116" s="33"/>
      <c r="T116" s="75"/>
      <c r="U116" s="47"/>
      <c r="V116" s="47"/>
      <c r="W116" s="134" t="e">
        <f>W117</f>
        <v>#REF!</v>
      </c>
      <c r="X116" s="47"/>
      <c r="Y116" s="134" t="e">
        <f>Y117</f>
        <v>#REF!</v>
      </c>
      <c r="Z116" s="47"/>
      <c r="AA116" s="135" t="e">
        <f>AA117</f>
        <v>#REF!</v>
      </c>
      <c r="AT116" s="19" t="s">
        <v>65</v>
      </c>
      <c r="AU116" s="19" t="s">
        <v>95</v>
      </c>
      <c r="BK116" s="136" t="e">
        <f>BK117</f>
        <v>#REF!</v>
      </c>
    </row>
    <row r="117" spans="2:65" s="9" customFormat="1" ht="37.35" customHeight="1" x14ac:dyDescent="0.35">
      <c r="B117" s="137"/>
      <c r="C117" s="138"/>
      <c r="D117" s="139" t="s">
        <v>96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388">
        <f>SUM(N118+N128+N185+N271)</f>
        <v>0</v>
      </c>
      <c r="O117" s="389"/>
      <c r="P117" s="389"/>
      <c r="Q117" s="389"/>
      <c r="R117" s="140"/>
      <c r="T117" s="141"/>
      <c r="U117" s="138"/>
      <c r="V117" s="138"/>
      <c r="W117" s="142" t="e">
        <f>W118+W128+W185+#REF!+#REF!</f>
        <v>#REF!</v>
      </c>
      <c r="X117" s="138"/>
      <c r="Y117" s="142" t="e">
        <f>Y118+Y128+Y185+#REF!+#REF!</f>
        <v>#REF!</v>
      </c>
      <c r="Z117" s="138"/>
      <c r="AA117" s="143" t="e">
        <f>AA118+AA128+AA185+#REF!+#REF!</f>
        <v>#REF!</v>
      </c>
      <c r="AR117" s="144" t="s">
        <v>86</v>
      </c>
      <c r="AT117" s="145" t="s">
        <v>65</v>
      </c>
      <c r="AU117" s="145" t="s">
        <v>66</v>
      </c>
      <c r="AY117" s="144" t="s">
        <v>117</v>
      </c>
      <c r="BK117" s="146" t="e">
        <f>BK118+BK128+BK185+#REF!+#REF!</f>
        <v>#REF!</v>
      </c>
    </row>
    <row r="118" spans="2:65" s="9" customFormat="1" ht="19.899999999999999" customHeight="1" x14ac:dyDescent="0.3">
      <c r="B118" s="137"/>
      <c r="C118" s="138"/>
      <c r="D118" s="147" t="s">
        <v>160</v>
      </c>
      <c r="E118" s="147"/>
      <c r="F118" s="147"/>
      <c r="G118" s="147"/>
      <c r="H118" s="147"/>
      <c r="I118" s="147"/>
      <c r="J118" s="147"/>
      <c r="K118" s="147"/>
      <c r="L118" s="147"/>
      <c r="M118" s="147"/>
      <c r="N118" s="390">
        <f>SUM(N119:Q127)</f>
        <v>0</v>
      </c>
      <c r="O118" s="391"/>
      <c r="P118" s="391"/>
      <c r="Q118" s="391"/>
      <c r="R118" s="140"/>
      <c r="T118" s="141"/>
      <c r="U118" s="138"/>
      <c r="V118" s="138"/>
      <c r="W118" s="142">
        <f>SUM(W119:W127)</f>
        <v>0</v>
      </c>
      <c r="X118" s="138"/>
      <c r="Y118" s="142">
        <f>SUM(Y119:Y127)</f>
        <v>0</v>
      </c>
      <c r="Z118" s="138"/>
      <c r="AA118" s="143">
        <f>SUM(AA119:AA127)</f>
        <v>0</v>
      </c>
      <c r="AR118" s="144" t="s">
        <v>86</v>
      </c>
      <c r="AT118" s="145" t="s">
        <v>65</v>
      </c>
      <c r="AU118" s="145" t="s">
        <v>72</v>
      </c>
      <c r="AY118" s="144" t="s">
        <v>117</v>
      </c>
      <c r="BK118" s="146">
        <f>SUM(BK119:BK127)</f>
        <v>0</v>
      </c>
    </row>
    <row r="119" spans="2:65" s="224" customFormat="1" ht="36" customHeight="1" x14ac:dyDescent="0.3">
      <c r="B119" s="226"/>
      <c r="C119" s="222">
        <v>1</v>
      </c>
      <c r="D119" s="222" t="s">
        <v>122</v>
      </c>
      <c r="E119" s="195" t="s">
        <v>273</v>
      </c>
      <c r="F119" s="371" t="s">
        <v>161</v>
      </c>
      <c r="G119" s="371"/>
      <c r="H119" s="371"/>
      <c r="I119" s="371"/>
      <c r="J119" s="223" t="s">
        <v>125</v>
      </c>
      <c r="K119" s="197">
        <v>26</v>
      </c>
      <c r="L119" s="367"/>
      <c r="M119" s="367"/>
      <c r="N119" s="367">
        <f t="shared" ref="N119:N120" si="0">ROUND(L119*K119,2)</f>
        <v>0</v>
      </c>
      <c r="O119" s="365"/>
      <c r="P119" s="365"/>
      <c r="Q119" s="365"/>
      <c r="R119" s="227"/>
      <c r="T119" s="191"/>
      <c r="U119" s="190"/>
      <c r="V119" s="192"/>
      <c r="W119" s="192"/>
      <c r="X119" s="192"/>
      <c r="Y119" s="192"/>
      <c r="Z119" s="192"/>
      <c r="AA119" s="193"/>
      <c r="AR119" s="225"/>
      <c r="AT119" s="225"/>
      <c r="AU119" s="225"/>
      <c r="AY119" s="225"/>
      <c r="BE119" s="232"/>
      <c r="BF119" s="232"/>
      <c r="BG119" s="232"/>
      <c r="BH119" s="232"/>
      <c r="BI119" s="232"/>
      <c r="BJ119" s="225"/>
      <c r="BK119" s="232"/>
      <c r="BL119" s="225"/>
      <c r="BM119" s="225"/>
    </row>
    <row r="120" spans="2:65" s="224" customFormat="1" ht="36" customHeight="1" x14ac:dyDescent="0.3">
      <c r="B120" s="226"/>
      <c r="C120" s="222">
        <v>2</v>
      </c>
      <c r="D120" s="222" t="s">
        <v>122</v>
      </c>
      <c r="E120" s="195" t="s">
        <v>272</v>
      </c>
      <c r="F120" s="371" t="s">
        <v>162</v>
      </c>
      <c r="G120" s="371"/>
      <c r="H120" s="371"/>
      <c r="I120" s="371"/>
      <c r="J120" s="223" t="s">
        <v>125</v>
      </c>
      <c r="K120" s="197">
        <v>9</v>
      </c>
      <c r="L120" s="367"/>
      <c r="M120" s="367"/>
      <c r="N120" s="367">
        <f t="shared" si="0"/>
        <v>0</v>
      </c>
      <c r="O120" s="365"/>
      <c r="P120" s="365"/>
      <c r="Q120" s="365"/>
      <c r="R120" s="227"/>
      <c r="T120" s="191"/>
      <c r="U120" s="190"/>
      <c r="V120" s="192"/>
      <c r="W120" s="192"/>
      <c r="X120" s="192"/>
      <c r="Y120" s="192"/>
      <c r="Z120" s="192"/>
      <c r="AA120" s="193"/>
      <c r="AR120" s="225"/>
      <c r="AT120" s="225"/>
      <c r="AU120" s="225"/>
      <c r="AY120" s="225"/>
      <c r="BE120" s="232"/>
      <c r="BF120" s="232"/>
      <c r="BG120" s="232"/>
      <c r="BH120" s="232"/>
      <c r="BI120" s="232"/>
      <c r="BJ120" s="225"/>
      <c r="BK120" s="232"/>
      <c r="BL120" s="225"/>
      <c r="BM120" s="225"/>
    </row>
    <row r="121" spans="2:65" s="181" customFormat="1" ht="45.75" customHeight="1" x14ac:dyDescent="0.3">
      <c r="B121" s="183"/>
      <c r="C121" s="194">
        <v>3</v>
      </c>
      <c r="D121" s="194" t="s">
        <v>122</v>
      </c>
      <c r="E121" s="195" t="s">
        <v>274</v>
      </c>
      <c r="F121" s="366" t="s">
        <v>275</v>
      </c>
      <c r="G121" s="366"/>
      <c r="H121" s="366"/>
      <c r="I121" s="366"/>
      <c r="J121" s="196" t="s">
        <v>125</v>
      </c>
      <c r="K121" s="197">
        <v>13</v>
      </c>
      <c r="L121" s="367"/>
      <c r="M121" s="367"/>
      <c r="N121" s="367">
        <f t="shared" ref="N121:N123" si="1">ROUND(L121*K121,2)</f>
        <v>0</v>
      </c>
      <c r="O121" s="365"/>
      <c r="P121" s="365"/>
      <c r="Q121" s="365"/>
      <c r="R121" s="184"/>
      <c r="T121" s="148"/>
      <c r="U121" s="40"/>
      <c r="V121" s="149"/>
      <c r="W121" s="149"/>
      <c r="X121" s="149"/>
      <c r="Y121" s="149"/>
      <c r="Z121" s="149"/>
      <c r="AA121" s="150"/>
      <c r="AR121" s="182"/>
      <c r="AT121" s="182"/>
      <c r="AU121" s="182"/>
      <c r="AY121" s="182"/>
      <c r="BE121" s="188"/>
      <c r="BF121" s="188"/>
      <c r="BG121" s="188"/>
      <c r="BH121" s="188"/>
      <c r="BI121" s="188"/>
      <c r="BJ121" s="182"/>
      <c r="BK121" s="188"/>
      <c r="BL121" s="182"/>
      <c r="BM121" s="182"/>
    </row>
    <row r="122" spans="2:65" s="181" customFormat="1" ht="49.5" customHeight="1" x14ac:dyDescent="0.3">
      <c r="B122" s="183"/>
      <c r="C122" s="194">
        <v>4</v>
      </c>
      <c r="D122" s="194" t="s">
        <v>122</v>
      </c>
      <c r="E122" s="195" t="s">
        <v>276</v>
      </c>
      <c r="F122" s="366" t="s">
        <v>277</v>
      </c>
      <c r="G122" s="366"/>
      <c r="H122" s="366"/>
      <c r="I122" s="366"/>
      <c r="J122" s="196" t="s">
        <v>125</v>
      </c>
      <c r="K122" s="197">
        <v>18</v>
      </c>
      <c r="L122" s="367"/>
      <c r="M122" s="367"/>
      <c r="N122" s="367">
        <f t="shared" si="1"/>
        <v>0</v>
      </c>
      <c r="O122" s="365"/>
      <c r="P122" s="365"/>
      <c r="Q122" s="365"/>
      <c r="R122" s="184"/>
      <c r="T122" s="148"/>
      <c r="U122" s="40"/>
      <c r="V122" s="149"/>
      <c r="W122" s="149"/>
      <c r="X122" s="149"/>
      <c r="Y122" s="149"/>
      <c r="Z122" s="149"/>
      <c r="AA122" s="150"/>
      <c r="AR122" s="182"/>
      <c r="AT122" s="182"/>
      <c r="AU122" s="182"/>
      <c r="AY122" s="182"/>
      <c r="BE122" s="188"/>
      <c r="BF122" s="188"/>
      <c r="BG122" s="188"/>
      <c r="BH122" s="188"/>
      <c r="BI122" s="188"/>
      <c r="BJ122" s="182"/>
      <c r="BK122" s="188"/>
      <c r="BL122" s="182"/>
      <c r="BM122" s="182"/>
    </row>
    <row r="123" spans="2:65" s="181" customFormat="1" ht="46.5" customHeight="1" x14ac:dyDescent="0.3">
      <c r="B123" s="183"/>
      <c r="C123" s="199">
        <v>5</v>
      </c>
      <c r="D123" s="199" t="s">
        <v>122</v>
      </c>
      <c r="E123" s="195" t="s">
        <v>278</v>
      </c>
      <c r="F123" s="366" t="s">
        <v>279</v>
      </c>
      <c r="G123" s="371"/>
      <c r="H123" s="371"/>
      <c r="I123" s="371"/>
      <c r="J123" s="200" t="s">
        <v>125</v>
      </c>
      <c r="K123" s="197">
        <v>5</v>
      </c>
      <c r="L123" s="367"/>
      <c r="M123" s="367"/>
      <c r="N123" s="367">
        <f t="shared" si="1"/>
        <v>0</v>
      </c>
      <c r="O123" s="365"/>
      <c r="P123" s="365"/>
      <c r="Q123" s="365"/>
      <c r="R123" s="184"/>
      <c r="T123" s="148"/>
      <c r="U123" s="40"/>
      <c r="V123" s="149"/>
      <c r="W123" s="149"/>
      <c r="X123" s="149"/>
      <c r="Y123" s="149"/>
      <c r="Z123" s="149"/>
      <c r="AA123" s="150"/>
      <c r="AR123" s="182"/>
      <c r="AT123" s="182"/>
      <c r="AU123" s="182"/>
      <c r="AY123" s="182"/>
      <c r="BE123" s="188"/>
      <c r="BF123" s="188"/>
      <c r="BG123" s="188"/>
      <c r="BH123" s="188"/>
      <c r="BI123" s="188"/>
      <c r="BJ123" s="182"/>
      <c r="BK123" s="188"/>
      <c r="BL123" s="182"/>
      <c r="BM123" s="182"/>
    </row>
    <row r="124" spans="2:65" s="224" customFormat="1" ht="46.5" customHeight="1" x14ac:dyDescent="0.3">
      <c r="B124" s="226"/>
      <c r="C124" s="222">
        <v>6</v>
      </c>
      <c r="D124" s="222" t="s">
        <v>122</v>
      </c>
      <c r="E124" s="195" t="s">
        <v>283</v>
      </c>
      <c r="F124" s="366" t="s">
        <v>284</v>
      </c>
      <c r="G124" s="371"/>
      <c r="H124" s="371"/>
      <c r="I124" s="371"/>
      <c r="J124" s="223" t="s">
        <v>125</v>
      </c>
      <c r="K124" s="197">
        <v>9</v>
      </c>
      <c r="L124" s="367"/>
      <c r="M124" s="367"/>
      <c r="N124" s="367">
        <f t="shared" ref="N124" si="2">ROUND(L124*K124,2)</f>
        <v>0</v>
      </c>
      <c r="O124" s="365"/>
      <c r="P124" s="365"/>
      <c r="Q124" s="365"/>
      <c r="R124" s="227"/>
      <c r="T124" s="191"/>
      <c r="U124" s="190"/>
      <c r="V124" s="192"/>
      <c r="W124" s="192"/>
      <c r="X124" s="192"/>
      <c r="Y124" s="192"/>
      <c r="Z124" s="192"/>
      <c r="AA124" s="193"/>
      <c r="AR124" s="225"/>
      <c r="AT124" s="225"/>
      <c r="AU124" s="225"/>
      <c r="AY124" s="225"/>
      <c r="BE124" s="232"/>
      <c r="BF124" s="232"/>
      <c r="BG124" s="232"/>
      <c r="BH124" s="232"/>
      <c r="BI124" s="232"/>
      <c r="BJ124" s="225"/>
      <c r="BK124" s="232"/>
      <c r="BL124" s="225"/>
      <c r="BM124" s="225"/>
    </row>
    <row r="125" spans="2:65" s="201" customFormat="1" ht="31.5" customHeight="1" x14ac:dyDescent="0.3">
      <c r="B125" s="203"/>
      <c r="C125" s="228">
        <v>7</v>
      </c>
      <c r="D125" s="228" t="s">
        <v>118</v>
      </c>
      <c r="E125" s="229" t="s">
        <v>214</v>
      </c>
      <c r="F125" s="363" t="s">
        <v>311</v>
      </c>
      <c r="G125" s="364"/>
      <c r="H125" s="364"/>
      <c r="I125" s="364"/>
      <c r="J125" s="230" t="s">
        <v>125</v>
      </c>
      <c r="K125" s="253">
        <v>35</v>
      </c>
      <c r="L125" s="365"/>
      <c r="M125" s="365"/>
      <c r="N125" s="365">
        <f>ROUND(L125*K125,2)</f>
        <v>0</v>
      </c>
      <c r="O125" s="365"/>
      <c r="P125" s="365"/>
      <c r="Q125" s="365"/>
      <c r="R125" s="204"/>
      <c r="T125" s="191"/>
      <c r="U125" s="190"/>
      <c r="V125" s="192"/>
      <c r="W125" s="192"/>
      <c r="X125" s="192"/>
      <c r="Y125" s="192"/>
      <c r="Z125" s="192"/>
      <c r="AA125" s="193"/>
      <c r="AR125" s="202"/>
      <c r="AT125" s="202"/>
      <c r="AU125" s="202"/>
      <c r="AY125" s="202"/>
      <c r="BE125" s="206"/>
      <c r="BF125" s="206"/>
      <c r="BG125" s="206"/>
      <c r="BH125" s="206"/>
      <c r="BI125" s="206"/>
      <c r="BJ125" s="202"/>
      <c r="BK125" s="206"/>
      <c r="BL125" s="202"/>
      <c r="BM125" s="202"/>
    </row>
    <row r="126" spans="2:65" s="224" customFormat="1" ht="31.5" customHeight="1" x14ac:dyDescent="0.3">
      <c r="B126" s="226"/>
      <c r="C126" s="228">
        <v>8</v>
      </c>
      <c r="D126" s="228" t="s">
        <v>118</v>
      </c>
      <c r="E126" s="207" t="s">
        <v>280</v>
      </c>
      <c r="F126" s="363" t="s">
        <v>211</v>
      </c>
      <c r="G126" s="364"/>
      <c r="H126" s="364"/>
      <c r="I126" s="364"/>
      <c r="J126" s="230" t="s">
        <v>125</v>
      </c>
      <c r="K126" s="231">
        <v>45</v>
      </c>
      <c r="L126" s="365"/>
      <c r="M126" s="365"/>
      <c r="N126" s="365">
        <f t="shared" ref="N126" si="3">ROUND(L126*K126,2)</f>
        <v>0</v>
      </c>
      <c r="O126" s="365"/>
      <c r="P126" s="365"/>
      <c r="Q126" s="365"/>
      <c r="R126" s="227"/>
      <c r="T126" s="191"/>
      <c r="U126" s="190"/>
      <c r="V126" s="192"/>
      <c r="W126" s="192"/>
      <c r="X126" s="192"/>
      <c r="Y126" s="192"/>
      <c r="Z126" s="192"/>
      <c r="AA126" s="193"/>
      <c r="AR126" s="225"/>
      <c r="AT126" s="225"/>
      <c r="AU126" s="225"/>
      <c r="AY126" s="225"/>
      <c r="BE126" s="232"/>
      <c r="BF126" s="232"/>
      <c r="BG126" s="232"/>
      <c r="BH126" s="232"/>
      <c r="BI126" s="232"/>
      <c r="BJ126" s="225"/>
      <c r="BK126" s="232"/>
      <c r="BL126" s="225"/>
      <c r="BM126" s="225"/>
    </row>
    <row r="127" spans="2:65" s="166" customFormat="1" ht="25.5" customHeight="1" x14ac:dyDescent="0.3">
      <c r="B127" s="168"/>
      <c r="C127" s="249">
        <v>9</v>
      </c>
      <c r="D127" s="171" t="s">
        <v>118</v>
      </c>
      <c r="E127" s="207" t="s">
        <v>281</v>
      </c>
      <c r="F127" s="363" t="s">
        <v>282</v>
      </c>
      <c r="G127" s="364"/>
      <c r="H127" s="364"/>
      <c r="I127" s="364"/>
      <c r="J127" s="172" t="s">
        <v>126</v>
      </c>
      <c r="K127" s="205">
        <f>SUM(N119:Q126)/100</f>
        <v>0</v>
      </c>
      <c r="L127" s="365">
        <v>2.2000000000000002</v>
      </c>
      <c r="M127" s="365"/>
      <c r="N127" s="365">
        <f t="shared" ref="N127" si="4">ROUND(L127*K127,2)</f>
        <v>0</v>
      </c>
      <c r="O127" s="365"/>
      <c r="P127" s="365"/>
      <c r="Q127" s="365"/>
      <c r="R127" s="169"/>
      <c r="T127" s="148"/>
      <c r="U127" s="40"/>
      <c r="V127" s="149"/>
      <c r="W127" s="149"/>
      <c r="X127" s="149"/>
      <c r="Y127" s="149"/>
      <c r="Z127" s="149"/>
      <c r="AA127" s="150"/>
      <c r="AR127" s="167"/>
      <c r="AT127" s="167"/>
      <c r="AU127" s="167"/>
      <c r="AY127" s="167"/>
      <c r="BE127" s="170"/>
      <c r="BF127" s="170"/>
      <c r="BG127" s="170"/>
      <c r="BH127" s="170"/>
      <c r="BI127" s="170"/>
      <c r="BJ127" s="167"/>
      <c r="BK127" s="170"/>
      <c r="BL127" s="167"/>
      <c r="BM127" s="167"/>
    </row>
    <row r="128" spans="2:65" s="9" customFormat="1" ht="29.85" customHeight="1" x14ac:dyDescent="0.3">
      <c r="B128" s="137"/>
      <c r="C128" s="138"/>
      <c r="D128" s="147" t="s">
        <v>163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390">
        <f>SUM(N129:Q184)</f>
        <v>0</v>
      </c>
      <c r="O128" s="391"/>
      <c r="P128" s="391"/>
      <c r="Q128" s="391"/>
      <c r="R128" s="140"/>
      <c r="T128" s="141"/>
      <c r="U128" s="138"/>
      <c r="V128" s="138"/>
      <c r="W128" s="142">
        <f>SUM(W182:W184)</f>
        <v>0</v>
      </c>
      <c r="X128" s="138"/>
      <c r="Y128" s="142">
        <f>SUM(Y182:Y184)</f>
        <v>0</v>
      </c>
      <c r="Z128" s="138"/>
      <c r="AA128" s="143">
        <f>SUM(AA182:AA184)</f>
        <v>0</v>
      </c>
      <c r="AR128" s="144" t="s">
        <v>86</v>
      </c>
      <c r="AT128" s="145" t="s">
        <v>65</v>
      </c>
      <c r="AU128" s="145" t="s">
        <v>72</v>
      </c>
      <c r="AY128" s="144" t="s">
        <v>117</v>
      </c>
      <c r="BK128" s="146">
        <f>SUM(BK182:BK184)</f>
        <v>0</v>
      </c>
    </row>
    <row r="129" spans="2:63" s="9" customFormat="1" ht="29.85" customHeight="1" x14ac:dyDescent="0.3">
      <c r="B129" s="137"/>
      <c r="C129" s="228">
        <v>10</v>
      </c>
      <c r="D129" s="228" t="s">
        <v>118</v>
      </c>
      <c r="E129" s="229" t="s">
        <v>164</v>
      </c>
      <c r="F129" s="363" t="s">
        <v>327</v>
      </c>
      <c r="G129" s="364"/>
      <c r="H129" s="364"/>
      <c r="I129" s="364"/>
      <c r="J129" s="230" t="s">
        <v>125</v>
      </c>
      <c r="K129" s="237">
        <v>280</v>
      </c>
      <c r="L129" s="365"/>
      <c r="M129" s="365"/>
      <c r="N129" s="365">
        <f t="shared" ref="N129" si="5">ROUND(L129*K129,2)</f>
        <v>0</v>
      </c>
      <c r="O129" s="365"/>
      <c r="P129" s="365"/>
      <c r="Q129" s="365"/>
      <c r="R129" s="140"/>
      <c r="T129" s="141"/>
      <c r="U129" s="138"/>
      <c r="V129" s="138"/>
      <c r="W129" s="142"/>
      <c r="X129" s="138"/>
      <c r="Y129" s="142"/>
      <c r="Z129" s="138"/>
      <c r="AA129" s="143"/>
      <c r="AR129" s="144"/>
      <c r="AT129" s="145"/>
      <c r="AU129" s="145"/>
      <c r="AY129" s="144"/>
      <c r="BK129" s="146"/>
    </row>
    <row r="130" spans="2:63" s="9" customFormat="1" ht="29.85" customHeight="1" x14ac:dyDescent="0.3">
      <c r="B130" s="137"/>
      <c r="C130" s="228">
        <v>11</v>
      </c>
      <c r="D130" s="228" t="s">
        <v>118</v>
      </c>
      <c r="E130" s="207" t="s">
        <v>165</v>
      </c>
      <c r="F130" s="363" t="s">
        <v>328</v>
      </c>
      <c r="G130" s="364"/>
      <c r="H130" s="364"/>
      <c r="I130" s="364"/>
      <c r="J130" s="230" t="s">
        <v>125</v>
      </c>
      <c r="K130" s="231">
        <v>34</v>
      </c>
      <c r="L130" s="365"/>
      <c r="M130" s="365"/>
      <c r="N130" s="365">
        <f>ROUND(L130*K130,2)</f>
        <v>0</v>
      </c>
      <c r="O130" s="365"/>
      <c r="P130" s="365"/>
      <c r="Q130" s="365"/>
      <c r="R130" s="140"/>
      <c r="T130" s="141"/>
      <c r="U130" s="138"/>
      <c r="V130" s="138"/>
      <c r="W130" s="142"/>
      <c r="X130" s="138"/>
      <c r="Y130" s="142"/>
      <c r="Z130" s="138"/>
      <c r="AA130" s="143"/>
      <c r="AR130" s="144"/>
      <c r="AT130" s="145"/>
      <c r="AU130" s="145"/>
      <c r="AY130" s="144"/>
      <c r="BK130" s="146"/>
    </row>
    <row r="131" spans="2:63" s="9" customFormat="1" ht="29.85" customHeight="1" x14ac:dyDescent="0.3">
      <c r="B131" s="137"/>
      <c r="C131" s="228">
        <v>12</v>
      </c>
      <c r="D131" s="228" t="s">
        <v>118</v>
      </c>
      <c r="E131" s="207" t="s">
        <v>166</v>
      </c>
      <c r="F131" s="363" t="s">
        <v>329</v>
      </c>
      <c r="G131" s="364"/>
      <c r="H131" s="364"/>
      <c r="I131" s="364"/>
      <c r="J131" s="230" t="s">
        <v>125</v>
      </c>
      <c r="K131" s="231">
        <v>11</v>
      </c>
      <c r="L131" s="365"/>
      <c r="M131" s="365"/>
      <c r="N131" s="365">
        <f>ROUND(L131*K131,2)</f>
        <v>0</v>
      </c>
      <c r="O131" s="365"/>
      <c r="P131" s="365"/>
      <c r="Q131" s="365"/>
      <c r="R131" s="140"/>
      <c r="T131" s="141"/>
      <c r="U131" s="138"/>
      <c r="V131" s="138"/>
      <c r="W131" s="142"/>
      <c r="X131" s="138"/>
      <c r="Y131" s="142"/>
      <c r="Z131" s="138"/>
      <c r="AA131" s="143"/>
      <c r="AR131" s="144"/>
      <c r="AT131" s="145"/>
      <c r="AU131" s="145"/>
      <c r="AY131" s="144"/>
      <c r="BK131" s="146"/>
    </row>
    <row r="132" spans="2:63" s="9" customFormat="1" ht="29.85" customHeight="1" x14ac:dyDescent="0.3">
      <c r="B132" s="137"/>
      <c r="C132" s="228">
        <v>13</v>
      </c>
      <c r="D132" s="228" t="s">
        <v>118</v>
      </c>
      <c r="E132" s="207" t="s">
        <v>167</v>
      </c>
      <c r="F132" s="363" t="s">
        <v>330</v>
      </c>
      <c r="G132" s="364"/>
      <c r="H132" s="364"/>
      <c r="I132" s="364"/>
      <c r="J132" s="230" t="s">
        <v>125</v>
      </c>
      <c r="K132" s="231">
        <v>1</v>
      </c>
      <c r="L132" s="365"/>
      <c r="M132" s="365"/>
      <c r="N132" s="365">
        <f t="shared" ref="N132:N138" si="6">ROUND(L132*K132,2)</f>
        <v>0</v>
      </c>
      <c r="O132" s="365"/>
      <c r="P132" s="365"/>
      <c r="Q132" s="365"/>
      <c r="R132" s="140"/>
      <c r="T132" s="141"/>
      <c r="U132" s="138"/>
      <c r="V132" s="138"/>
      <c r="W132" s="142"/>
      <c r="X132" s="138"/>
      <c r="Y132" s="142"/>
      <c r="Z132" s="138"/>
      <c r="AA132" s="143"/>
      <c r="AR132" s="144"/>
      <c r="AT132" s="145"/>
      <c r="AU132" s="145"/>
      <c r="AY132" s="144"/>
      <c r="BK132" s="146"/>
    </row>
    <row r="133" spans="2:63" s="9" customFormat="1" ht="29.85" customHeight="1" x14ac:dyDescent="0.3">
      <c r="B133" s="137"/>
      <c r="C133" s="228">
        <v>14</v>
      </c>
      <c r="D133" s="228" t="s">
        <v>118</v>
      </c>
      <c r="E133" s="207" t="s">
        <v>587</v>
      </c>
      <c r="F133" s="363" t="s">
        <v>588</v>
      </c>
      <c r="G133" s="364"/>
      <c r="H133" s="364"/>
      <c r="I133" s="364"/>
      <c r="J133" s="230" t="s">
        <v>125</v>
      </c>
      <c r="K133" s="231">
        <v>298</v>
      </c>
      <c r="L133" s="365"/>
      <c r="M133" s="365"/>
      <c r="N133" s="365">
        <f t="shared" si="6"/>
        <v>0</v>
      </c>
      <c r="O133" s="365"/>
      <c r="P133" s="365"/>
      <c r="Q133" s="365"/>
      <c r="R133" s="140"/>
      <c r="T133" s="141"/>
      <c r="U133" s="138"/>
      <c r="V133" s="138"/>
      <c r="W133" s="142"/>
      <c r="X133" s="138"/>
      <c r="Y133" s="142"/>
      <c r="Z133" s="138"/>
      <c r="AA133" s="143"/>
      <c r="AR133" s="144"/>
      <c r="AT133" s="145"/>
      <c r="AU133" s="145"/>
      <c r="AY133" s="144"/>
      <c r="BK133" s="146"/>
    </row>
    <row r="134" spans="2:63" s="9" customFormat="1" ht="29.85" customHeight="1" x14ac:dyDescent="0.3">
      <c r="B134" s="137"/>
      <c r="C134" s="228">
        <v>15</v>
      </c>
      <c r="D134" s="228" t="s">
        <v>118</v>
      </c>
      <c r="E134" s="207" t="s">
        <v>378</v>
      </c>
      <c r="F134" s="363" t="s">
        <v>379</v>
      </c>
      <c r="G134" s="364"/>
      <c r="H134" s="364"/>
      <c r="I134" s="364"/>
      <c r="J134" s="230" t="s">
        <v>125</v>
      </c>
      <c r="K134" s="231">
        <v>73</v>
      </c>
      <c r="L134" s="365"/>
      <c r="M134" s="365"/>
      <c r="N134" s="365">
        <f t="shared" ref="N134" si="7">ROUND(L134*K134,2)</f>
        <v>0</v>
      </c>
      <c r="O134" s="365"/>
      <c r="P134" s="365"/>
      <c r="Q134" s="365"/>
      <c r="R134" s="140"/>
      <c r="T134" s="141"/>
      <c r="U134" s="138"/>
      <c r="V134" s="138"/>
      <c r="W134" s="142"/>
      <c r="X134" s="138"/>
      <c r="Y134" s="142"/>
      <c r="Z134" s="138"/>
      <c r="AA134" s="143"/>
      <c r="AR134" s="144"/>
      <c r="AT134" s="145"/>
      <c r="AU134" s="145"/>
      <c r="AY134" s="144"/>
      <c r="BK134" s="146"/>
    </row>
    <row r="135" spans="2:63" s="9" customFormat="1" ht="29.85" customHeight="1" x14ac:dyDescent="0.3">
      <c r="B135" s="137"/>
      <c r="C135" s="228">
        <v>16</v>
      </c>
      <c r="D135" s="228" t="s">
        <v>118</v>
      </c>
      <c r="E135" s="207" t="s">
        <v>380</v>
      </c>
      <c r="F135" s="363" t="s">
        <v>381</v>
      </c>
      <c r="G135" s="364"/>
      <c r="H135" s="364"/>
      <c r="I135" s="364"/>
      <c r="J135" s="230" t="s">
        <v>125</v>
      </c>
      <c r="K135" s="231">
        <v>49</v>
      </c>
      <c r="L135" s="365"/>
      <c r="M135" s="365"/>
      <c r="N135" s="365">
        <f t="shared" ref="N135" si="8">ROUND(L135*K135,2)</f>
        <v>0</v>
      </c>
      <c r="O135" s="365"/>
      <c r="P135" s="365"/>
      <c r="Q135" s="365"/>
      <c r="R135" s="140"/>
      <c r="T135" s="141"/>
      <c r="U135" s="138"/>
      <c r="V135" s="138"/>
      <c r="W135" s="142"/>
      <c r="X135" s="138"/>
      <c r="Y135" s="142"/>
      <c r="Z135" s="138"/>
      <c r="AA135" s="143"/>
      <c r="AR135" s="144"/>
      <c r="AT135" s="145"/>
      <c r="AU135" s="145"/>
      <c r="AY135" s="144"/>
      <c r="BK135" s="146"/>
    </row>
    <row r="136" spans="2:63" s="9" customFormat="1" ht="29.85" customHeight="1" x14ac:dyDescent="0.3">
      <c r="B136" s="137"/>
      <c r="C136" s="228">
        <v>17</v>
      </c>
      <c r="D136" s="228" t="s">
        <v>118</v>
      </c>
      <c r="E136" s="207" t="s">
        <v>382</v>
      </c>
      <c r="F136" s="363" t="s">
        <v>383</v>
      </c>
      <c r="G136" s="364"/>
      <c r="H136" s="364"/>
      <c r="I136" s="364"/>
      <c r="J136" s="230" t="s">
        <v>125</v>
      </c>
      <c r="K136" s="231">
        <v>50</v>
      </c>
      <c r="L136" s="365"/>
      <c r="M136" s="365"/>
      <c r="N136" s="365">
        <f t="shared" ref="N136" si="9">ROUND(L136*K136,2)</f>
        <v>0</v>
      </c>
      <c r="O136" s="365"/>
      <c r="P136" s="365"/>
      <c r="Q136" s="365"/>
      <c r="R136" s="140"/>
      <c r="T136" s="141"/>
      <c r="U136" s="138"/>
      <c r="V136" s="138"/>
      <c r="W136" s="142"/>
      <c r="X136" s="138"/>
      <c r="Y136" s="142"/>
      <c r="Z136" s="138"/>
      <c r="AA136" s="143"/>
      <c r="AR136" s="144"/>
      <c r="AT136" s="145"/>
      <c r="AU136" s="145"/>
      <c r="AY136" s="144"/>
      <c r="BK136" s="146"/>
    </row>
    <row r="137" spans="2:63" s="9" customFormat="1" ht="29.85" customHeight="1" x14ac:dyDescent="0.3">
      <c r="B137" s="137"/>
      <c r="C137" s="228">
        <v>18</v>
      </c>
      <c r="D137" s="228" t="s">
        <v>118</v>
      </c>
      <c r="E137" s="207" t="s">
        <v>309</v>
      </c>
      <c r="F137" s="363" t="s">
        <v>384</v>
      </c>
      <c r="G137" s="364"/>
      <c r="H137" s="364"/>
      <c r="I137" s="364"/>
      <c r="J137" s="230" t="s">
        <v>125</v>
      </c>
      <c r="K137" s="231">
        <v>26</v>
      </c>
      <c r="L137" s="365"/>
      <c r="M137" s="365"/>
      <c r="N137" s="365">
        <f t="shared" ref="N137" si="10">ROUND(L137*K137,2)</f>
        <v>0</v>
      </c>
      <c r="O137" s="365"/>
      <c r="P137" s="365"/>
      <c r="Q137" s="365"/>
      <c r="R137" s="140"/>
      <c r="T137" s="141"/>
      <c r="U137" s="138"/>
      <c r="V137" s="138"/>
      <c r="W137" s="142"/>
      <c r="X137" s="138"/>
      <c r="Y137" s="142"/>
      <c r="Z137" s="138"/>
      <c r="AA137" s="143"/>
      <c r="AR137" s="144"/>
      <c r="AT137" s="145"/>
      <c r="AU137" s="145"/>
      <c r="AY137" s="144"/>
      <c r="BK137" s="146"/>
    </row>
    <row r="138" spans="2:63" s="9" customFormat="1" ht="29.85" customHeight="1" x14ac:dyDescent="0.3">
      <c r="B138" s="137"/>
      <c r="C138" s="228">
        <v>19</v>
      </c>
      <c r="D138" s="228" t="s">
        <v>118</v>
      </c>
      <c r="E138" s="207" t="s">
        <v>310</v>
      </c>
      <c r="F138" s="363" t="s">
        <v>331</v>
      </c>
      <c r="G138" s="364"/>
      <c r="H138" s="364"/>
      <c r="I138" s="364"/>
      <c r="J138" s="230" t="s">
        <v>125</v>
      </c>
      <c r="K138" s="231">
        <v>12</v>
      </c>
      <c r="L138" s="365"/>
      <c r="M138" s="365"/>
      <c r="N138" s="365">
        <f t="shared" si="6"/>
        <v>0</v>
      </c>
      <c r="O138" s="365"/>
      <c r="P138" s="365"/>
      <c r="Q138" s="365"/>
      <c r="R138" s="140"/>
      <c r="T138" s="141"/>
      <c r="U138" s="138"/>
      <c r="V138" s="138"/>
      <c r="W138" s="142"/>
      <c r="X138" s="138"/>
      <c r="Y138" s="142"/>
      <c r="Z138" s="138"/>
      <c r="AA138" s="143"/>
      <c r="AR138" s="144"/>
      <c r="AT138" s="145"/>
      <c r="AU138" s="145"/>
      <c r="AY138" s="144"/>
      <c r="BK138" s="146"/>
    </row>
    <row r="139" spans="2:63" s="9" customFormat="1" ht="29.85" customHeight="1" x14ac:dyDescent="0.3">
      <c r="B139" s="137"/>
      <c r="C139" s="218">
        <v>20</v>
      </c>
      <c r="D139" s="218" t="s">
        <v>118</v>
      </c>
      <c r="E139" s="189" t="s">
        <v>177</v>
      </c>
      <c r="F139" s="424" t="s">
        <v>333</v>
      </c>
      <c r="G139" s="429"/>
      <c r="H139" s="429"/>
      <c r="I139" s="429"/>
      <c r="J139" s="219" t="s">
        <v>125</v>
      </c>
      <c r="K139" s="231">
        <v>6</v>
      </c>
      <c r="L139" s="365"/>
      <c r="M139" s="365"/>
      <c r="N139" s="365">
        <f t="shared" ref="N139:N154" si="11">ROUND(L139*K139,2)</f>
        <v>0</v>
      </c>
      <c r="O139" s="365"/>
      <c r="P139" s="365"/>
      <c r="Q139" s="365"/>
      <c r="R139" s="140"/>
      <c r="T139" s="141"/>
      <c r="U139" s="138"/>
      <c r="V139" s="138"/>
      <c r="W139" s="142"/>
      <c r="X139" s="138"/>
      <c r="Y139" s="142"/>
      <c r="Z139" s="138"/>
      <c r="AA139" s="143"/>
      <c r="AR139" s="144"/>
      <c r="AT139" s="145"/>
      <c r="AU139" s="145"/>
      <c r="AY139" s="144"/>
      <c r="BK139" s="146"/>
    </row>
    <row r="140" spans="2:63" s="9" customFormat="1" ht="29.85" customHeight="1" x14ac:dyDescent="0.3">
      <c r="B140" s="137"/>
      <c r="C140" s="218">
        <v>21</v>
      </c>
      <c r="D140" s="218" t="s">
        <v>118</v>
      </c>
      <c r="E140" s="189" t="s">
        <v>198</v>
      </c>
      <c r="F140" s="424" t="s">
        <v>332</v>
      </c>
      <c r="G140" s="425"/>
      <c r="H140" s="425"/>
      <c r="I140" s="425"/>
      <c r="J140" s="219" t="s">
        <v>125</v>
      </c>
      <c r="K140" s="231">
        <v>42</v>
      </c>
      <c r="L140" s="365"/>
      <c r="M140" s="365"/>
      <c r="N140" s="365">
        <f t="shared" si="11"/>
        <v>0</v>
      </c>
      <c r="O140" s="365"/>
      <c r="P140" s="365"/>
      <c r="Q140" s="365"/>
      <c r="R140" s="140"/>
      <c r="T140" s="141"/>
      <c r="U140" s="138"/>
      <c r="V140" s="138"/>
      <c r="W140" s="142"/>
      <c r="X140" s="138"/>
      <c r="Y140" s="142"/>
      <c r="Z140" s="138"/>
      <c r="AA140" s="143"/>
      <c r="AR140" s="144"/>
      <c r="AT140" s="145"/>
      <c r="AU140" s="145"/>
      <c r="AY140" s="144"/>
      <c r="BK140" s="146"/>
    </row>
    <row r="141" spans="2:63" s="9" customFormat="1" ht="29.85" customHeight="1" x14ac:dyDescent="0.3">
      <c r="B141" s="137"/>
      <c r="C141" s="218">
        <v>22</v>
      </c>
      <c r="D141" s="218" t="s">
        <v>118</v>
      </c>
      <c r="E141" s="189" t="s">
        <v>642</v>
      </c>
      <c r="F141" s="424" t="s">
        <v>643</v>
      </c>
      <c r="G141" s="425"/>
      <c r="H141" s="425"/>
      <c r="I141" s="425"/>
      <c r="J141" s="219" t="s">
        <v>125</v>
      </c>
      <c r="K141" s="231">
        <v>1</v>
      </c>
      <c r="L141" s="365"/>
      <c r="M141" s="365"/>
      <c r="N141" s="365">
        <f t="shared" ref="N141" si="12">ROUND(L141*K141,2)</f>
        <v>0</v>
      </c>
      <c r="O141" s="365"/>
      <c r="P141" s="365"/>
      <c r="Q141" s="365"/>
      <c r="R141" s="140"/>
      <c r="T141" s="141"/>
      <c r="U141" s="138"/>
      <c r="V141" s="138"/>
      <c r="W141" s="142"/>
      <c r="X141" s="138"/>
      <c r="Y141" s="142"/>
      <c r="Z141" s="138"/>
      <c r="AA141" s="143"/>
      <c r="AR141" s="144"/>
      <c r="AT141" s="145"/>
      <c r="AU141" s="145"/>
      <c r="AY141" s="144"/>
      <c r="BK141" s="146"/>
    </row>
    <row r="142" spans="2:63" s="9" customFormat="1" ht="29.85" customHeight="1" x14ac:dyDescent="0.3">
      <c r="B142" s="137"/>
      <c r="C142" s="218">
        <v>23</v>
      </c>
      <c r="D142" s="218" t="s">
        <v>118</v>
      </c>
      <c r="E142" s="265" t="s">
        <v>354</v>
      </c>
      <c r="F142" s="424" t="s">
        <v>355</v>
      </c>
      <c r="G142" s="429"/>
      <c r="H142" s="429"/>
      <c r="I142" s="429"/>
      <c r="J142" s="262" t="s">
        <v>174</v>
      </c>
      <c r="K142" s="231">
        <v>271</v>
      </c>
      <c r="L142" s="365"/>
      <c r="M142" s="365"/>
      <c r="N142" s="365">
        <f t="shared" si="11"/>
        <v>0</v>
      </c>
      <c r="O142" s="365"/>
      <c r="P142" s="365"/>
      <c r="Q142" s="365"/>
      <c r="R142" s="140"/>
      <c r="T142" s="141"/>
      <c r="U142" s="138"/>
      <c r="V142" s="138"/>
      <c r="W142" s="142"/>
      <c r="X142" s="138"/>
      <c r="Y142" s="142"/>
      <c r="Z142" s="138"/>
      <c r="AA142" s="143"/>
      <c r="AR142" s="144"/>
      <c r="AT142" s="145"/>
      <c r="AU142" s="145"/>
      <c r="AY142" s="144"/>
      <c r="BK142" s="146"/>
    </row>
    <row r="143" spans="2:63" s="9" customFormat="1" ht="29.85" customHeight="1" x14ac:dyDescent="0.3">
      <c r="B143" s="137"/>
      <c r="C143" s="218">
        <v>24</v>
      </c>
      <c r="D143" s="218" t="s">
        <v>118</v>
      </c>
      <c r="E143" s="189" t="s">
        <v>356</v>
      </c>
      <c r="F143" s="424" t="s">
        <v>357</v>
      </c>
      <c r="G143" s="429"/>
      <c r="H143" s="429"/>
      <c r="I143" s="429"/>
      <c r="J143" s="262" t="s">
        <v>174</v>
      </c>
      <c r="K143" s="231">
        <v>22</v>
      </c>
      <c r="L143" s="365"/>
      <c r="M143" s="365"/>
      <c r="N143" s="365">
        <f t="shared" si="11"/>
        <v>0</v>
      </c>
      <c r="O143" s="365"/>
      <c r="P143" s="365"/>
      <c r="Q143" s="365"/>
      <c r="R143" s="140"/>
      <c r="T143" s="141"/>
      <c r="U143" s="138"/>
      <c r="V143" s="138"/>
      <c r="W143" s="142"/>
      <c r="X143" s="138"/>
      <c r="Y143" s="142"/>
      <c r="Z143" s="138"/>
      <c r="AA143" s="143"/>
      <c r="AR143" s="144"/>
      <c r="AT143" s="145"/>
      <c r="AU143" s="145"/>
      <c r="AY143" s="144"/>
      <c r="BK143" s="146"/>
    </row>
    <row r="144" spans="2:63" s="9" customFormat="1" ht="29.85" customHeight="1" x14ac:dyDescent="0.3">
      <c r="B144" s="137"/>
      <c r="C144" s="218">
        <v>25</v>
      </c>
      <c r="D144" s="218" t="s">
        <v>118</v>
      </c>
      <c r="E144" s="189" t="s">
        <v>335</v>
      </c>
      <c r="F144" s="424" t="s">
        <v>358</v>
      </c>
      <c r="G144" s="429"/>
      <c r="H144" s="429"/>
      <c r="I144" s="429"/>
      <c r="J144" s="262" t="s">
        <v>174</v>
      </c>
      <c r="K144" s="231">
        <v>9</v>
      </c>
      <c r="L144" s="365"/>
      <c r="M144" s="365"/>
      <c r="N144" s="365">
        <f t="shared" si="11"/>
        <v>0</v>
      </c>
      <c r="O144" s="365"/>
      <c r="P144" s="365"/>
      <c r="Q144" s="365"/>
      <c r="R144" s="140"/>
      <c r="T144" s="141"/>
      <c r="U144" s="138"/>
      <c r="V144" s="138"/>
      <c r="W144" s="142"/>
      <c r="X144" s="138"/>
      <c r="Y144" s="142"/>
      <c r="Z144" s="138"/>
      <c r="AA144" s="143"/>
      <c r="AR144" s="144"/>
      <c r="AT144" s="145"/>
      <c r="AU144" s="145"/>
      <c r="AY144" s="144"/>
      <c r="BK144" s="146"/>
    </row>
    <row r="145" spans="2:63" s="9" customFormat="1" ht="29.85" customHeight="1" x14ac:dyDescent="0.3">
      <c r="B145" s="137"/>
      <c r="C145" s="218">
        <v>26</v>
      </c>
      <c r="D145" s="218" t="s">
        <v>118</v>
      </c>
      <c r="E145" s="189" t="s">
        <v>359</v>
      </c>
      <c r="F145" s="424" t="s">
        <v>360</v>
      </c>
      <c r="G145" s="429"/>
      <c r="H145" s="429"/>
      <c r="I145" s="429"/>
      <c r="J145" s="262" t="s">
        <v>174</v>
      </c>
      <c r="K145" s="231">
        <v>8</v>
      </c>
      <c r="L145" s="365"/>
      <c r="M145" s="365"/>
      <c r="N145" s="365">
        <f t="shared" si="11"/>
        <v>0</v>
      </c>
      <c r="O145" s="365"/>
      <c r="P145" s="365"/>
      <c r="Q145" s="365"/>
      <c r="R145" s="140"/>
      <c r="T145" s="141"/>
      <c r="U145" s="138"/>
      <c r="V145" s="138"/>
      <c r="W145" s="142"/>
      <c r="X145" s="138"/>
      <c r="Y145" s="142"/>
      <c r="Z145" s="138"/>
      <c r="AA145" s="143"/>
      <c r="AR145" s="144"/>
      <c r="AT145" s="145"/>
      <c r="AU145" s="145"/>
      <c r="AY145" s="144"/>
      <c r="BK145" s="146"/>
    </row>
    <row r="146" spans="2:63" s="9" customFormat="1" ht="29.85" customHeight="1" x14ac:dyDescent="0.3">
      <c r="B146" s="137"/>
      <c r="C146" s="218">
        <v>27</v>
      </c>
      <c r="D146" s="218" t="s">
        <v>118</v>
      </c>
      <c r="E146" s="189" t="s">
        <v>361</v>
      </c>
      <c r="F146" s="424" t="s">
        <v>362</v>
      </c>
      <c r="G146" s="429"/>
      <c r="H146" s="429"/>
      <c r="I146" s="429"/>
      <c r="J146" s="262" t="s">
        <v>174</v>
      </c>
      <c r="K146" s="231">
        <v>2</v>
      </c>
      <c r="L146" s="365"/>
      <c r="M146" s="365"/>
      <c r="N146" s="365">
        <f t="shared" si="11"/>
        <v>0</v>
      </c>
      <c r="O146" s="365"/>
      <c r="P146" s="365"/>
      <c r="Q146" s="365"/>
      <c r="R146" s="140"/>
      <c r="T146" s="141"/>
      <c r="U146" s="138"/>
      <c r="V146" s="138"/>
      <c r="W146" s="142"/>
      <c r="X146" s="138"/>
      <c r="Y146" s="142"/>
      <c r="Z146" s="138"/>
      <c r="AA146" s="143"/>
      <c r="AR146" s="144"/>
      <c r="AT146" s="145"/>
      <c r="AU146" s="145"/>
      <c r="AY146" s="144"/>
      <c r="BK146" s="146"/>
    </row>
    <row r="147" spans="2:63" s="9" customFormat="1" ht="29.85" customHeight="1" x14ac:dyDescent="0.3">
      <c r="B147" s="137"/>
      <c r="C147" s="218">
        <v>28</v>
      </c>
      <c r="D147" s="218" t="s">
        <v>118</v>
      </c>
      <c r="E147" s="189" t="s">
        <v>385</v>
      </c>
      <c r="F147" s="424" t="s">
        <v>386</v>
      </c>
      <c r="G147" s="429"/>
      <c r="H147" s="429"/>
      <c r="I147" s="429"/>
      <c r="J147" s="262" t="s">
        <v>174</v>
      </c>
      <c r="K147" s="231">
        <v>5</v>
      </c>
      <c r="L147" s="365"/>
      <c r="M147" s="365"/>
      <c r="N147" s="365">
        <f t="shared" ref="N147" si="13">ROUND(L147*K147,2)</f>
        <v>0</v>
      </c>
      <c r="O147" s="365"/>
      <c r="P147" s="365"/>
      <c r="Q147" s="365"/>
      <c r="R147" s="140"/>
      <c r="T147" s="141"/>
      <c r="U147" s="138"/>
      <c r="V147" s="138"/>
      <c r="W147" s="142"/>
      <c r="X147" s="138"/>
      <c r="Y147" s="142"/>
      <c r="Z147" s="138"/>
      <c r="AA147" s="143"/>
      <c r="AR147" s="144"/>
      <c r="AT147" s="145"/>
      <c r="AU147" s="145"/>
      <c r="AY147" s="144"/>
      <c r="BK147" s="146"/>
    </row>
    <row r="148" spans="2:63" s="9" customFormat="1" ht="29.85" customHeight="1" x14ac:dyDescent="0.3">
      <c r="B148" s="137"/>
      <c r="C148" s="218">
        <v>29</v>
      </c>
      <c r="D148" s="218" t="s">
        <v>118</v>
      </c>
      <c r="E148" s="189" t="s">
        <v>363</v>
      </c>
      <c r="F148" s="424" t="s">
        <v>364</v>
      </c>
      <c r="G148" s="429"/>
      <c r="H148" s="429"/>
      <c r="I148" s="429"/>
      <c r="J148" s="262" t="s">
        <v>174</v>
      </c>
      <c r="K148" s="231">
        <v>112</v>
      </c>
      <c r="L148" s="365"/>
      <c r="M148" s="365"/>
      <c r="N148" s="365">
        <f t="shared" si="11"/>
        <v>0</v>
      </c>
      <c r="O148" s="365"/>
      <c r="P148" s="365"/>
      <c r="Q148" s="365"/>
      <c r="R148" s="140"/>
      <c r="T148" s="141"/>
      <c r="U148" s="138"/>
      <c r="V148" s="138"/>
      <c r="W148" s="142"/>
      <c r="X148" s="138"/>
      <c r="Y148" s="142"/>
      <c r="Z148" s="138"/>
      <c r="AA148" s="143"/>
      <c r="AR148" s="144"/>
      <c r="AT148" s="145"/>
      <c r="AU148" s="145"/>
      <c r="AY148" s="144"/>
      <c r="BK148" s="146"/>
    </row>
    <row r="149" spans="2:63" s="9" customFormat="1" ht="29.85" customHeight="1" x14ac:dyDescent="0.3">
      <c r="B149" s="137"/>
      <c r="C149" s="218">
        <v>30</v>
      </c>
      <c r="D149" s="218" t="s">
        <v>118</v>
      </c>
      <c r="E149" s="189" t="s">
        <v>365</v>
      </c>
      <c r="F149" s="424" t="s">
        <v>366</v>
      </c>
      <c r="G149" s="429"/>
      <c r="H149" s="429"/>
      <c r="I149" s="429"/>
      <c r="J149" s="262" t="s">
        <v>174</v>
      </c>
      <c r="K149" s="231">
        <v>9</v>
      </c>
      <c r="L149" s="365"/>
      <c r="M149" s="365"/>
      <c r="N149" s="365">
        <f t="shared" si="11"/>
        <v>0</v>
      </c>
      <c r="O149" s="365"/>
      <c r="P149" s="365"/>
      <c r="Q149" s="365"/>
      <c r="R149" s="140"/>
      <c r="T149" s="141"/>
      <c r="U149" s="138"/>
      <c r="V149" s="138"/>
      <c r="W149" s="142"/>
      <c r="X149" s="138"/>
      <c r="Y149" s="142"/>
      <c r="Z149" s="138"/>
      <c r="AA149" s="143"/>
      <c r="AR149" s="144"/>
      <c r="AT149" s="145"/>
      <c r="AU149" s="145"/>
      <c r="AY149" s="144"/>
      <c r="BK149" s="146"/>
    </row>
    <row r="150" spans="2:63" s="9" customFormat="1" ht="29.85" customHeight="1" x14ac:dyDescent="0.3">
      <c r="B150" s="137"/>
      <c r="C150" s="218">
        <v>31</v>
      </c>
      <c r="D150" s="218" t="s">
        <v>118</v>
      </c>
      <c r="E150" s="189" t="s">
        <v>367</v>
      </c>
      <c r="F150" s="424" t="s">
        <v>368</v>
      </c>
      <c r="G150" s="429"/>
      <c r="H150" s="429"/>
      <c r="I150" s="429"/>
      <c r="J150" s="262" t="s">
        <v>174</v>
      </c>
      <c r="K150" s="231">
        <v>3</v>
      </c>
      <c r="L150" s="365"/>
      <c r="M150" s="365"/>
      <c r="N150" s="365">
        <f t="shared" si="11"/>
        <v>0</v>
      </c>
      <c r="O150" s="365"/>
      <c r="P150" s="365"/>
      <c r="Q150" s="365"/>
      <c r="R150" s="140"/>
      <c r="T150" s="141"/>
      <c r="U150" s="138"/>
      <c r="V150" s="138"/>
      <c r="W150" s="142"/>
      <c r="X150" s="138"/>
      <c r="Y150" s="142"/>
      <c r="Z150" s="138"/>
      <c r="AA150" s="143"/>
      <c r="AR150" s="144"/>
      <c r="AT150" s="145"/>
      <c r="AU150" s="145"/>
      <c r="AY150" s="144"/>
      <c r="BK150" s="146"/>
    </row>
    <row r="151" spans="2:63" s="9" customFormat="1" ht="29.85" customHeight="1" x14ac:dyDescent="0.3">
      <c r="B151" s="137"/>
      <c r="C151" s="218">
        <v>32</v>
      </c>
      <c r="D151" s="218" t="s">
        <v>118</v>
      </c>
      <c r="E151" s="189" t="s">
        <v>369</v>
      </c>
      <c r="F151" s="424" t="s">
        <v>370</v>
      </c>
      <c r="G151" s="429"/>
      <c r="H151" s="429"/>
      <c r="I151" s="429"/>
      <c r="J151" s="262" t="s">
        <v>174</v>
      </c>
      <c r="K151" s="231">
        <v>3</v>
      </c>
      <c r="L151" s="365"/>
      <c r="M151" s="365"/>
      <c r="N151" s="365">
        <f t="shared" si="11"/>
        <v>0</v>
      </c>
      <c r="O151" s="365"/>
      <c r="P151" s="365"/>
      <c r="Q151" s="365"/>
      <c r="R151" s="140"/>
      <c r="T151" s="141"/>
      <c r="U151" s="138"/>
      <c r="V151" s="138"/>
      <c r="W151" s="142"/>
      <c r="X151" s="138"/>
      <c r="Y151" s="142"/>
      <c r="Z151" s="138"/>
      <c r="AA151" s="143"/>
      <c r="AR151" s="144"/>
      <c r="AT151" s="145"/>
      <c r="AU151" s="145"/>
      <c r="AY151" s="144"/>
      <c r="BK151" s="146"/>
    </row>
    <row r="152" spans="2:63" s="9" customFormat="1" ht="29.85" customHeight="1" x14ac:dyDescent="0.3">
      <c r="B152" s="137"/>
      <c r="C152" s="218">
        <v>33</v>
      </c>
      <c r="D152" s="218" t="s">
        <v>118</v>
      </c>
      <c r="E152" s="189" t="s">
        <v>371</v>
      </c>
      <c r="F152" s="424" t="s">
        <v>372</v>
      </c>
      <c r="G152" s="429"/>
      <c r="H152" s="429"/>
      <c r="I152" s="429"/>
      <c r="J152" s="262" t="s">
        <v>174</v>
      </c>
      <c r="K152" s="231">
        <v>1</v>
      </c>
      <c r="L152" s="365"/>
      <c r="M152" s="365"/>
      <c r="N152" s="365">
        <f t="shared" si="11"/>
        <v>0</v>
      </c>
      <c r="O152" s="365"/>
      <c r="P152" s="365"/>
      <c r="Q152" s="365"/>
      <c r="R152" s="140"/>
      <c r="T152" s="141"/>
      <c r="U152" s="138"/>
      <c r="V152" s="138"/>
      <c r="W152" s="142"/>
      <c r="X152" s="138"/>
      <c r="Y152" s="142"/>
      <c r="Z152" s="138"/>
      <c r="AA152" s="143"/>
      <c r="AR152" s="144"/>
      <c r="AT152" s="145"/>
      <c r="AU152" s="145"/>
      <c r="AY152" s="144"/>
      <c r="BK152" s="146"/>
    </row>
    <row r="153" spans="2:63" s="9" customFormat="1" ht="29.85" customHeight="1" x14ac:dyDescent="0.3">
      <c r="B153" s="137"/>
      <c r="C153" s="218">
        <v>34</v>
      </c>
      <c r="D153" s="218" t="s">
        <v>118</v>
      </c>
      <c r="E153" s="189" t="s">
        <v>387</v>
      </c>
      <c r="F153" s="424" t="s">
        <v>388</v>
      </c>
      <c r="G153" s="429"/>
      <c r="H153" s="429"/>
      <c r="I153" s="429"/>
      <c r="J153" s="262" t="s">
        <v>174</v>
      </c>
      <c r="K153" s="231">
        <v>1</v>
      </c>
      <c r="L153" s="365"/>
      <c r="M153" s="365"/>
      <c r="N153" s="365">
        <f t="shared" ref="N153" si="14">ROUND(L153*K153,2)</f>
        <v>0</v>
      </c>
      <c r="O153" s="365"/>
      <c r="P153" s="365"/>
      <c r="Q153" s="365"/>
      <c r="R153" s="140"/>
      <c r="T153" s="141"/>
      <c r="U153" s="138"/>
      <c r="V153" s="138"/>
      <c r="W153" s="142"/>
      <c r="X153" s="138"/>
      <c r="Y153" s="142"/>
      <c r="Z153" s="138"/>
      <c r="AA153" s="143"/>
      <c r="AR153" s="144"/>
      <c r="AT153" s="145"/>
      <c r="AU153" s="145"/>
      <c r="AY153" s="144"/>
      <c r="BK153" s="146"/>
    </row>
    <row r="154" spans="2:63" s="9" customFormat="1" ht="29.85" customHeight="1" x14ac:dyDescent="0.3">
      <c r="B154" s="137"/>
      <c r="C154" s="218">
        <v>35</v>
      </c>
      <c r="D154" s="218" t="s">
        <v>118</v>
      </c>
      <c r="E154" s="265" t="s">
        <v>373</v>
      </c>
      <c r="F154" s="424" t="s">
        <v>390</v>
      </c>
      <c r="G154" s="429"/>
      <c r="H154" s="429"/>
      <c r="I154" s="429"/>
      <c r="J154" s="262" t="s">
        <v>174</v>
      </c>
      <c r="K154" s="231">
        <v>36</v>
      </c>
      <c r="L154" s="365"/>
      <c r="M154" s="365"/>
      <c r="N154" s="365">
        <f t="shared" si="11"/>
        <v>0</v>
      </c>
      <c r="O154" s="365"/>
      <c r="P154" s="365"/>
      <c r="Q154" s="365"/>
      <c r="R154" s="140"/>
      <c r="T154" s="141"/>
      <c r="U154" s="138"/>
      <c r="V154" s="138"/>
      <c r="W154" s="142"/>
      <c r="X154" s="138"/>
      <c r="Y154" s="142"/>
      <c r="Z154" s="138"/>
      <c r="AA154" s="143"/>
      <c r="AR154" s="144"/>
      <c r="AT154" s="145"/>
      <c r="AU154" s="145"/>
      <c r="AY154" s="144"/>
      <c r="BK154" s="146"/>
    </row>
    <row r="155" spans="2:63" s="9" customFormat="1" ht="29.85" customHeight="1" x14ac:dyDescent="0.3">
      <c r="B155" s="137"/>
      <c r="C155" s="218">
        <v>36</v>
      </c>
      <c r="D155" s="218" t="s">
        <v>118</v>
      </c>
      <c r="E155" s="265" t="s">
        <v>391</v>
      </c>
      <c r="F155" s="424" t="s">
        <v>392</v>
      </c>
      <c r="G155" s="429"/>
      <c r="H155" s="429"/>
      <c r="I155" s="429"/>
      <c r="J155" s="262" t="s">
        <v>174</v>
      </c>
      <c r="K155" s="231">
        <v>6</v>
      </c>
      <c r="L155" s="365"/>
      <c r="M155" s="365"/>
      <c r="N155" s="365">
        <f t="shared" ref="N155" si="15">ROUND(L155*K155,2)</f>
        <v>0</v>
      </c>
      <c r="O155" s="365"/>
      <c r="P155" s="365"/>
      <c r="Q155" s="365"/>
      <c r="R155" s="140"/>
      <c r="T155" s="141"/>
      <c r="U155" s="138"/>
      <c r="V155" s="138"/>
      <c r="W155" s="142"/>
      <c r="X155" s="138"/>
      <c r="Y155" s="142"/>
      <c r="Z155" s="138"/>
      <c r="AA155" s="143"/>
      <c r="AR155" s="144"/>
      <c r="AT155" s="145"/>
      <c r="AU155" s="145"/>
      <c r="AY155" s="144"/>
      <c r="BK155" s="146"/>
    </row>
    <row r="156" spans="2:63" s="9" customFormat="1" ht="29.85" customHeight="1" x14ac:dyDescent="0.3">
      <c r="B156" s="137"/>
      <c r="C156" s="218">
        <v>37</v>
      </c>
      <c r="D156" s="218" t="s">
        <v>118</v>
      </c>
      <c r="E156" s="265" t="s">
        <v>376</v>
      </c>
      <c r="F156" s="424" t="s">
        <v>377</v>
      </c>
      <c r="G156" s="429"/>
      <c r="H156" s="429"/>
      <c r="I156" s="429"/>
      <c r="J156" s="262" t="s">
        <v>174</v>
      </c>
      <c r="K156" s="231">
        <v>13</v>
      </c>
      <c r="L156" s="365"/>
      <c r="M156" s="365"/>
      <c r="N156" s="365">
        <f t="shared" ref="N156" si="16">ROUND(L156*K156,2)</f>
        <v>0</v>
      </c>
      <c r="O156" s="365"/>
      <c r="P156" s="365"/>
      <c r="Q156" s="365"/>
      <c r="R156" s="140"/>
      <c r="T156" s="141"/>
      <c r="U156" s="138"/>
      <c r="V156" s="138"/>
      <c r="W156" s="142"/>
      <c r="X156" s="138"/>
      <c r="Y156" s="142"/>
      <c r="Z156" s="138"/>
      <c r="AA156" s="143"/>
      <c r="AR156" s="144"/>
      <c r="AT156" s="145"/>
      <c r="AU156" s="145"/>
      <c r="AY156" s="144"/>
      <c r="BK156" s="146"/>
    </row>
    <row r="157" spans="2:63" s="9" customFormat="1" ht="26.25" customHeight="1" x14ac:dyDescent="0.3">
      <c r="B157" s="137"/>
      <c r="C157" s="218">
        <v>38</v>
      </c>
      <c r="D157" s="218" t="s">
        <v>118</v>
      </c>
      <c r="E157" s="265" t="s">
        <v>393</v>
      </c>
      <c r="F157" s="424" t="s">
        <v>394</v>
      </c>
      <c r="G157" s="429"/>
      <c r="H157" s="429"/>
      <c r="I157" s="429"/>
      <c r="J157" s="262" t="s">
        <v>174</v>
      </c>
      <c r="K157" s="231">
        <v>2</v>
      </c>
      <c r="L157" s="365"/>
      <c r="M157" s="365"/>
      <c r="N157" s="365">
        <f t="shared" ref="N157" si="17">ROUND(L157*K157,2)</f>
        <v>0</v>
      </c>
      <c r="O157" s="365"/>
      <c r="P157" s="365"/>
      <c r="Q157" s="365"/>
      <c r="R157" s="140"/>
      <c r="T157" s="141"/>
      <c r="U157" s="138"/>
      <c r="V157" s="138"/>
      <c r="W157" s="142"/>
      <c r="X157" s="138"/>
      <c r="Y157" s="142"/>
      <c r="Z157" s="138"/>
      <c r="AA157" s="143"/>
      <c r="AR157" s="144"/>
      <c r="AT157" s="145"/>
      <c r="AU157" s="145"/>
      <c r="AY157" s="144"/>
      <c r="BK157" s="146"/>
    </row>
    <row r="158" spans="2:63" s="9" customFormat="1" ht="26.25" customHeight="1" x14ac:dyDescent="0.3">
      <c r="B158" s="137"/>
      <c r="C158" s="218">
        <v>39</v>
      </c>
      <c r="D158" s="218" t="s">
        <v>118</v>
      </c>
      <c r="E158" s="265" t="s">
        <v>374</v>
      </c>
      <c r="F158" s="424" t="s">
        <v>375</v>
      </c>
      <c r="G158" s="429"/>
      <c r="H158" s="429"/>
      <c r="I158" s="429"/>
      <c r="J158" s="262" t="s">
        <v>174</v>
      </c>
      <c r="K158" s="231">
        <v>1</v>
      </c>
      <c r="L158" s="365"/>
      <c r="M158" s="365"/>
      <c r="N158" s="365">
        <f t="shared" ref="N158" si="18">ROUND(L158*K158,2)</f>
        <v>0</v>
      </c>
      <c r="O158" s="365"/>
      <c r="P158" s="365"/>
      <c r="Q158" s="365"/>
      <c r="R158" s="140"/>
      <c r="T158" s="141"/>
      <c r="U158" s="138"/>
      <c r="V158" s="138"/>
      <c r="W158" s="142"/>
      <c r="X158" s="138"/>
      <c r="Y158" s="142"/>
      <c r="Z158" s="138"/>
      <c r="AA158" s="143"/>
      <c r="AR158" s="144"/>
      <c r="AT158" s="145"/>
      <c r="AU158" s="145"/>
      <c r="AY158" s="144"/>
      <c r="BK158" s="146"/>
    </row>
    <row r="159" spans="2:63" s="9" customFormat="1" ht="26.25" customHeight="1" x14ac:dyDescent="0.3">
      <c r="B159" s="137"/>
      <c r="C159" s="218">
        <v>40</v>
      </c>
      <c r="D159" s="218" t="s">
        <v>118</v>
      </c>
      <c r="E159" s="265" t="s">
        <v>389</v>
      </c>
      <c r="F159" s="424" t="s">
        <v>395</v>
      </c>
      <c r="G159" s="429"/>
      <c r="H159" s="429"/>
      <c r="I159" s="429"/>
      <c r="J159" s="262" t="s">
        <v>174</v>
      </c>
      <c r="K159" s="231">
        <v>2</v>
      </c>
      <c r="L159" s="365"/>
      <c r="M159" s="365"/>
      <c r="N159" s="365">
        <f t="shared" ref="N159:N161" si="19">ROUND(L159*K159,2)</f>
        <v>0</v>
      </c>
      <c r="O159" s="365"/>
      <c r="P159" s="365"/>
      <c r="Q159" s="365"/>
      <c r="R159" s="140"/>
      <c r="T159" s="141"/>
      <c r="U159" s="138"/>
      <c r="V159" s="138"/>
      <c r="W159" s="142"/>
      <c r="X159" s="138"/>
      <c r="Y159" s="142"/>
      <c r="Z159" s="138"/>
      <c r="AA159" s="143"/>
      <c r="AR159" s="144"/>
      <c r="AT159" s="145"/>
      <c r="AU159" s="145"/>
      <c r="AY159" s="144"/>
      <c r="BK159" s="146"/>
    </row>
    <row r="160" spans="2:63" s="9" customFormat="1" ht="26.25" customHeight="1" x14ac:dyDescent="0.3">
      <c r="B160" s="137"/>
      <c r="C160" s="218">
        <v>41</v>
      </c>
      <c r="D160" s="218" t="s">
        <v>118</v>
      </c>
      <c r="E160" s="189" t="s">
        <v>589</v>
      </c>
      <c r="F160" s="424" t="s">
        <v>590</v>
      </c>
      <c r="G160" s="429"/>
      <c r="H160" s="429"/>
      <c r="I160" s="429"/>
      <c r="J160" s="262" t="s">
        <v>174</v>
      </c>
      <c r="K160" s="231">
        <v>2</v>
      </c>
      <c r="L160" s="365"/>
      <c r="M160" s="365"/>
      <c r="N160" s="365">
        <f t="shared" si="19"/>
        <v>0</v>
      </c>
      <c r="O160" s="365"/>
      <c r="P160" s="365"/>
      <c r="Q160" s="365"/>
      <c r="R160" s="140"/>
      <c r="T160" s="141"/>
      <c r="U160" s="138"/>
      <c r="V160" s="138"/>
      <c r="W160" s="142"/>
      <c r="X160" s="138"/>
      <c r="Y160" s="142"/>
      <c r="Z160" s="138"/>
      <c r="AA160" s="143"/>
      <c r="AR160" s="144"/>
      <c r="AT160" s="145"/>
      <c r="AU160" s="145"/>
      <c r="AY160" s="144"/>
      <c r="BK160" s="146"/>
    </row>
    <row r="161" spans="2:63" s="9" customFormat="1" ht="26.25" customHeight="1" x14ac:dyDescent="0.3">
      <c r="B161" s="137"/>
      <c r="C161" s="218">
        <v>42</v>
      </c>
      <c r="D161" s="218" t="s">
        <v>118</v>
      </c>
      <c r="E161" s="189" t="s">
        <v>595</v>
      </c>
      <c r="F161" s="424" t="s">
        <v>596</v>
      </c>
      <c r="G161" s="429"/>
      <c r="H161" s="429"/>
      <c r="I161" s="429"/>
      <c r="J161" s="262" t="s">
        <v>174</v>
      </c>
      <c r="K161" s="231">
        <v>23</v>
      </c>
      <c r="L161" s="430"/>
      <c r="M161" s="365"/>
      <c r="N161" s="365">
        <f t="shared" si="19"/>
        <v>0</v>
      </c>
      <c r="O161" s="365"/>
      <c r="P161" s="365"/>
      <c r="Q161" s="365"/>
      <c r="R161" s="140"/>
      <c r="T161" s="141"/>
      <c r="U161" s="138"/>
      <c r="V161" s="138"/>
      <c r="W161" s="142"/>
      <c r="X161" s="138"/>
      <c r="Y161" s="142"/>
      <c r="Z161" s="138"/>
      <c r="AA161" s="143"/>
      <c r="AR161" s="144"/>
      <c r="AT161" s="145"/>
      <c r="AU161" s="145"/>
      <c r="AY161" s="144"/>
      <c r="BK161" s="146"/>
    </row>
    <row r="162" spans="2:63" s="9" customFormat="1" ht="26.25" customHeight="1" x14ac:dyDescent="0.3">
      <c r="B162" s="137"/>
      <c r="C162" s="218">
        <v>43</v>
      </c>
      <c r="D162" s="218" t="s">
        <v>118</v>
      </c>
      <c r="E162" s="189" t="s">
        <v>600</v>
      </c>
      <c r="F162" s="424" t="s">
        <v>601</v>
      </c>
      <c r="G162" s="429"/>
      <c r="H162" s="429"/>
      <c r="I162" s="429"/>
      <c r="J162" s="262" t="s">
        <v>174</v>
      </c>
      <c r="K162" s="231">
        <v>12</v>
      </c>
      <c r="L162" s="430"/>
      <c r="M162" s="365"/>
      <c r="N162" s="365">
        <f t="shared" ref="N162:N165" si="20">ROUND(L162*K162,2)</f>
        <v>0</v>
      </c>
      <c r="O162" s="365"/>
      <c r="P162" s="365"/>
      <c r="Q162" s="365"/>
      <c r="R162" s="140"/>
      <c r="T162" s="141"/>
      <c r="U162" s="138"/>
      <c r="V162" s="138"/>
      <c r="W162" s="142"/>
      <c r="X162" s="138"/>
      <c r="Y162" s="142"/>
      <c r="Z162" s="138"/>
      <c r="AA162" s="143"/>
      <c r="AR162" s="144"/>
      <c r="AT162" s="145"/>
      <c r="AU162" s="145"/>
      <c r="AY162" s="144"/>
      <c r="BK162" s="146"/>
    </row>
    <row r="163" spans="2:63" s="9" customFormat="1" ht="26.25" customHeight="1" x14ac:dyDescent="0.3">
      <c r="B163" s="137"/>
      <c r="C163" s="218">
        <v>44</v>
      </c>
      <c r="D163" s="218" t="s">
        <v>118</v>
      </c>
      <c r="E163" s="189" t="s">
        <v>591</v>
      </c>
      <c r="F163" s="424" t="s">
        <v>592</v>
      </c>
      <c r="G163" s="429"/>
      <c r="H163" s="429"/>
      <c r="I163" s="429"/>
      <c r="J163" s="262" t="s">
        <v>174</v>
      </c>
      <c r="K163" s="231">
        <v>10</v>
      </c>
      <c r="L163" s="430"/>
      <c r="M163" s="365"/>
      <c r="N163" s="365">
        <f t="shared" si="20"/>
        <v>0</v>
      </c>
      <c r="O163" s="365"/>
      <c r="P163" s="365"/>
      <c r="Q163" s="365"/>
      <c r="R163" s="140"/>
      <c r="T163" s="141"/>
      <c r="U163" s="138"/>
      <c r="V163" s="138"/>
      <c r="W163" s="142"/>
      <c r="X163" s="138"/>
      <c r="Y163" s="142"/>
      <c r="Z163" s="138"/>
      <c r="AA163" s="143"/>
      <c r="AR163" s="144"/>
      <c r="AT163" s="145"/>
      <c r="AU163" s="145"/>
      <c r="AY163" s="144"/>
      <c r="BK163" s="146"/>
    </row>
    <row r="164" spans="2:63" s="9" customFormat="1" ht="26.25" customHeight="1" x14ac:dyDescent="0.3">
      <c r="B164" s="137"/>
      <c r="C164" s="218">
        <v>45</v>
      </c>
      <c r="D164" s="218" t="s">
        <v>118</v>
      </c>
      <c r="E164" s="189" t="s">
        <v>593</v>
      </c>
      <c r="F164" s="424" t="s">
        <v>594</v>
      </c>
      <c r="G164" s="429"/>
      <c r="H164" s="429"/>
      <c r="I164" s="429"/>
      <c r="J164" s="262" t="s">
        <v>174</v>
      </c>
      <c r="K164" s="231">
        <v>1</v>
      </c>
      <c r="L164" s="430"/>
      <c r="M164" s="365"/>
      <c r="N164" s="365">
        <f t="shared" si="20"/>
        <v>0</v>
      </c>
      <c r="O164" s="365"/>
      <c r="P164" s="365"/>
      <c r="Q164" s="365"/>
      <c r="R164" s="140"/>
      <c r="T164" s="141"/>
      <c r="U164" s="138"/>
      <c r="V164" s="138"/>
      <c r="W164" s="142"/>
      <c r="X164" s="138"/>
      <c r="Y164" s="142"/>
      <c r="Z164" s="138"/>
      <c r="AA164" s="143"/>
      <c r="AR164" s="144"/>
      <c r="AT164" s="145"/>
      <c r="AU164" s="145"/>
      <c r="AY164" s="144"/>
      <c r="BK164" s="146"/>
    </row>
    <row r="165" spans="2:63" s="9" customFormat="1" ht="26.25" customHeight="1" x14ac:dyDescent="0.3">
      <c r="B165" s="137"/>
      <c r="C165" s="218">
        <v>46</v>
      </c>
      <c r="D165" s="218" t="s">
        <v>118</v>
      </c>
      <c r="E165" s="189" t="s">
        <v>597</v>
      </c>
      <c r="F165" s="424" t="s">
        <v>602</v>
      </c>
      <c r="G165" s="429"/>
      <c r="H165" s="429"/>
      <c r="I165" s="429"/>
      <c r="J165" s="262" t="s">
        <v>174</v>
      </c>
      <c r="K165" s="231">
        <v>5</v>
      </c>
      <c r="L165" s="430"/>
      <c r="M165" s="365"/>
      <c r="N165" s="365">
        <f t="shared" si="20"/>
        <v>0</v>
      </c>
      <c r="O165" s="365"/>
      <c r="P165" s="365"/>
      <c r="Q165" s="365"/>
      <c r="R165" s="140"/>
      <c r="T165" s="141"/>
      <c r="U165" s="138"/>
      <c r="V165" s="138"/>
      <c r="W165" s="142"/>
      <c r="X165" s="138"/>
      <c r="Y165" s="142"/>
      <c r="Z165" s="138"/>
      <c r="AA165" s="143"/>
      <c r="AR165" s="144"/>
      <c r="AT165" s="145"/>
      <c r="AU165" s="145"/>
      <c r="AY165" s="144"/>
      <c r="BK165" s="146"/>
    </row>
    <row r="166" spans="2:63" s="9" customFormat="1" ht="26.25" customHeight="1" x14ac:dyDescent="0.3">
      <c r="B166" s="137"/>
      <c r="C166" s="218">
        <v>47</v>
      </c>
      <c r="D166" s="218" t="s">
        <v>118</v>
      </c>
      <c r="E166" s="189" t="s">
        <v>603</v>
      </c>
      <c r="F166" s="424" t="s">
        <v>604</v>
      </c>
      <c r="G166" s="429"/>
      <c r="H166" s="429"/>
      <c r="I166" s="429"/>
      <c r="J166" s="262" t="s">
        <v>174</v>
      </c>
      <c r="K166" s="231">
        <v>5</v>
      </c>
      <c r="L166" s="430"/>
      <c r="M166" s="365"/>
      <c r="N166" s="365">
        <f t="shared" ref="N166" si="21">ROUND(L166*K166,2)</f>
        <v>0</v>
      </c>
      <c r="O166" s="365"/>
      <c r="P166" s="365"/>
      <c r="Q166" s="365"/>
      <c r="R166" s="140"/>
      <c r="T166" s="141"/>
      <c r="U166" s="138"/>
      <c r="V166" s="138"/>
      <c r="W166" s="142"/>
      <c r="X166" s="138"/>
      <c r="Y166" s="142"/>
      <c r="Z166" s="138"/>
      <c r="AA166" s="143"/>
      <c r="AR166" s="144"/>
      <c r="AT166" s="145"/>
      <c r="AU166" s="145"/>
      <c r="AY166" s="144"/>
      <c r="BK166" s="146"/>
    </row>
    <row r="167" spans="2:63" s="9" customFormat="1" ht="26.25" customHeight="1" x14ac:dyDescent="0.3">
      <c r="B167" s="137"/>
      <c r="C167" s="218">
        <v>48</v>
      </c>
      <c r="D167" s="218" t="s">
        <v>118</v>
      </c>
      <c r="E167" s="189" t="s">
        <v>598</v>
      </c>
      <c r="F167" s="424" t="s">
        <v>599</v>
      </c>
      <c r="G167" s="429"/>
      <c r="H167" s="429"/>
      <c r="I167" s="429"/>
      <c r="J167" s="262" t="s">
        <v>174</v>
      </c>
      <c r="K167" s="231">
        <v>7</v>
      </c>
      <c r="L167" s="430"/>
      <c r="M167" s="365"/>
      <c r="N167" s="365">
        <f t="shared" ref="N167:N169" si="22">ROUND(L167*K167,2)</f>
        <v>0</v>
      </c>
      <c r="O167" s="365"/>
      <c r="P167" s="365"/>
      <c r="Q167" s="365"/>
      <c r="R167" s="140"/>
      <c r="T167" s="141"/>
      <c r="U167" s="138"/>
      <c r="V167" s="138"/>
      <c r="W167" s="142"/>
      <c r="X167" s="138"/>
      <c r="Y167" s="142"/>
      <c r="Z167" s="138"/>
      <c r="AA167" s="143"/>
      <c r="AR167" s="144"/>
      <c r="AT167" s="145"/>
      <c r="AU167" s="145"/>
      <c r="AY167" s="144"/>
      <c r="BK167" s="146"/>
    </row>
    <row r="168" spans="2:63" s="9" customFormat="1" ht="26.25" customHeight="1" x14ac:dyDescent="0.3">
      <c r="B168" s="137"/>
      <c r="C168" s="306">
        <v>49</v>
      </c>
      <c r="D168" s="306" t="s">
        <v>118</v>
      </c>
      <c r="E168" s="240" t="s">
        <v>605</v>
      </c>
      <c r="F168" s="431" t="s">
        <v>606</v>
      </c>
      <c r="G168" s="431"/>
      <c r="H168" s="431"/>
      <c r="I168" s="431"/>
      <c r="J168" s="307" t="s">
        <v>127</v>
      </c>
      <c r="K168" s="308">
        <v>1</v>
      </c>
      <c r="L168" s="432"/>
      <c r="M168" s="432"/>
      <c r="N168" s="432">
        <f t="shared" si="22"/>
        <v>0</v>
      </c>
      <c r="O168" s="432"/>
      <c r="P168" s="432"/>
      <c r="Q168" s="432"/>
      <c r="R168" s="140"/>
      <c r="T168" s="141"/>
      <c r="U168" s="138"/>
      <c r="V168" s="138"/>
      <c r="W168" s="142"/>
      <c r="X168" s="138"/>
      <c r="Y168" s="142"/>
      <c r="Z168" s="138"/>
      <c r="AA168" s="143"/>
      <c r="AR168" s="144"/>
      <c r="AT168" s="145"/>
      <c r="AU168" s="145"/>
      <c r="AY168" s="144"/>
      <c r="BK168" s="146"/>
    </row>
    <row r="169" spans="2:63" s="9" customFormat="1" ht="26.25" customHeight="1" x14ac:dyDescent="0.3">
      <c r="B169" s="137"/>
      <c r="C169" s="306">
        <v>50</v>
      </c>
      <c r="D169" s="306" t="s">
        <v>118</v>
      </c>
      <c r="E169" s="240" t="s">
        <v>607</v>
      </c>
      <c r="F169" s="431" t="s">
        <v>608</v>
      </c>
      <c r="G169" s="431"/>
      <c r="H169" s="431"/>
      <c r="I169" s="431"/>
      <c r="J169" s="307" t="s">
        <v>127</v>
      </c>
      <c r="K169" s="308">
        <v>2</v>
      </c>
      <c r="L169" s="432"/>
      <c r="M169" s="432"/>
      <c r="N169" s="432">
        <f t="shared" si="22"/>
        <v>0</v>
      </c>
      <c r="O169" s="432"/>
      <c r="P169" s="432"/>
      <c r="Q169" s="432"/>
      <c r="R169" s="140"/>
      <c r="T169" s="141"/>
      <c r="U169" s="138"/>
      <c r="V169" s="138"/>
      <c r="W169" s="142"/>
      <c r="X169" s="138"/>
      <c r="Y169" s="142"/>
      <c r="Z169" s="138"/>
      <c r="AA169" s="143"/>
      <c r="AR169" s="144"/>
      <c r="AT169" s="145"/>
      <c r="AU169" s="145"/>
      <c r="AY169" s="144"/>
      <c r="BK169" s="146"/>
    </row>
    <row r="170" spans="2:63" s="9" customFormat="1" ht="26.25" customHeight="1" x14ac:dyDescent="0.3">
      <c r="B170" s="137"/>
      <c r="C170" s="306">
        <v>51</v>
      </c>
      <c r="D170" s="306" t="s">
        <v>118</v>
      </c>
      <c r="E170" s="240" t="s">
        <v>609</v>
      </c>
      <c r="F170" s="431" t="s">
        <v>610</v>
      </c>
      <c r="G170" s="431"/>
      <c r="H170" s="431"/>
      <c r="I170" s="431"/>
      <c r="J170" s="307" t="s">
        <v>127</v>
      </c>
      <c r="K170" s="308">
        <v>1</v>
      </c>
      <c r="L170" s="432"/>
      <c r="M170" s="432"/>
      <c r="N170" s="432">
        <f t="shared" ref="N170:N178" si="23">ROUND(L170*K170,2)</f>
        <v>0</v>
      </c>
      <c r="O170" s="432"/>
      <c r="P170" s="432"/>
      <c r="Q170" s="432"/>
      <c r="R170" s="140"/>
      <c r="T170" s="141"/>
      <c r="U170" s="138"/>
      <c r="V170" s="138"/>
      <c r="W170" s="142"/>
      <c r="X170" s="138"/>
      <c r="Y170" s="142"/>
      <c r="Z170" s="138"/>
      <c r="AA170" s="143"/>
      <c r="AR170" s="144"/>
      <c r="AT170" s="145"/>
      <c r="AU170" s="145"/>
      <c r="AY170" s="144"/>
      <c r="BK170" s="146"/>
    </row>
    <row r="171" spans="2:63" s="9" customFormat="1" ht="26.25" customHeight="1" x14ac:dyDescent="0.3">
      <c r="B171" s="137"/>
      <c r="C171" s="218">
        <v>52</v>
      </c>
      <c r="D171" s="218" t="s">
        <v>118</v>
      </c>
      <c r="E171" s="265" t="s">
        <v>611</v>
      </c>
      <c r="F171" s="424" t="s">
        <v>612</v>
      </c>
      <c r="G171" s="429"/>
      <c r="H171" s="429"/>
      <c r="I171" s="429"/>
      <c r="J171" s="262" t="s">
        <v>174</v>
      </c>
      <c r="K171" s="231">
        <v>5</v>
      </c>
      <c r="L171" s="365"/>
      <c r="M171" s="365"/>
      <c r="N171" s="365">
        <f t="shared" si="23"/>
        <v>0</v>
      </c>
      <c r="O171" s="365"/>
      <c r="P171" s="365"/>
      <c r="Q171" s="365"/>
      <c r="R171" s="140"/>
      <c r="T171" s="141"/>
      <c r="U171" s="138"/>
      <c r="V171" s="138"/>
      <c r="W171" s="142"/>
      <c r="X171" s="138"/>
      <c r="Y171" s="142"/>
      <c r="Z171" s="138"/>
      <c r="AA171" s="143"/>
      <c r="AR171" s="144"/>
      <c r="AT171" s="145"/>
      <c r="AU171" s="145"/>
      <c r="AY171" s="144"/>
      <c r="BK171" s="146"/>
    </row>
    <row r="172" spans="2:63" s="9" customFormat="1" ht="26.25" customHeight="1" x14ac:dyDescent="0.3">
      <c r="B172" s="137"/>
      <c r="C172" s="218">
        <v>53</v>
      </c>
      <c r="D172" s="218" t="s">
        <v>118</v>
      </c>
      <c r="E172" s="265" t="s">
        <v>613</v>
      </c>
      <c r="F172" s="424" t="s">
        <v>614</v>
      </c>
      <c r="G172" s="429"/>
      <c r="H172" s="429"/>
      <c r="I172" s="429"/>
      <c r="J172" s="262" t="s">
        <v>174</v>
      </c>
      <c r="K172" s="231">
        <v>5</v>
      </c>
      <c r="L172" s="365"/>
      <c r="M172" s="365"/>
      <c r="N172" s="365">
        <f t="shared" si="23"/>
        <v>0</v>
      </c>
      <c r="O172" s="365"/>
      <c r="P172" s="365"/>
      <c r="Q172" s="365"/>
      <c r="R172" s="140"/>
      <c r="T172" s="141"/>
      <c r="U172" s="138"/>
      <c r="V172" s="138"/>
      <c r="W172" s="142"/>
      <c r="X172" s="138"/>
      <c r="Y172" s="142"/>
      <c r="Z172" s="138"/>
      <c r="AA172" s="143"/>
      <c r="AR172" s="144"/>
      <c r="AT172" s="145"/>
      <c r="AU172" s="145"/>
      <c r="AY172" s="144"/>
      <c r="BK172" s="146"/>
    </row>
    <row r="173" spans="2:63" s="9" customFormat="1" ht="26.25" customHeight="1" x14ac:dyDescent="0.3">
      <c r="B173" s="137"/>
      <c r="C173" s="218">
        <v>54</v>
      </c>
      <c r="D173" s="218" t="s">
        <v>118</v>
      </c>
      <c r="E173" s="265" t="s">
        <v>615</v>
      </c>
      <c r="F173" s="424" t="s">
        <v>616</v>
      </c>
      <c r="G173" s="429"/>
      <c r="H173" s="429"/>
      <c r="I173" s="429"/>
      <c r="J173" s="262" t="s">
        <v>174</v>
      </c>
      <c r="K173" s="231">
        <v>4</v>
      </c>
      <c r="L173" s="365"/>
      <c r="M173" s="365"/>
      <c r="N173" s="365">
        <f t="shared" si="23"/>
        <v>0</v>
      </c>
      <c r="O173" s="365"/>
      <c r="P173" s="365"/>
      <c r="Q173" s="365"/>
      <c r="R173" s="140"/>
      <c r="T173" s="141"/>
      <c r="U173" s="138"/>
      <c r="V173" s="138"/>
      <c r="W173" s="142"/>
      <c r="X173" s="138"/>
      <c r="Y173" s="142"/>
      <c r="Z173" s="138"/>
      <c r="AA173" s="143"/>
      <c r="AR173" s="144"/>
      <c r="AT173" s="145"/>
      <c r="AU173" s="145"/>
      <c r="AY173" s="144"/>
      <c r="BK173" s="146"/>
    </row>
    <row r="174" spans="2:63" s="9" customFormat="1" ht="26.25" customHeight="1" x14ac:dyDescent="0.3">
      <c r="B174" s="137"/>
      <c r="C174" s="218">
        <v>55</v>
      </c>
      <c r="D174" s="218" t="s">
        <v>118</v>
      </c>
      <c r="E174" s="265" t="s">
        <v>617</v>
      </c>
      <c r="F174" s="424" t="s">
        <v>618</v>
      </c>
      <c r="G174" s="429"/>
      <c r="H174" s="429"/>
      <c r="I174" s="429"/>
      <c r="J174" s="262" t="s">
        <v>174</v>
      </c>
      <c r="K174" s="231">
        <v>2</v>
      </c>
      <c r="L174" s="365"/>
      <c r="M174" s="365"/>
      <c r="N174" s="365">
        <f t="shared" si="23"/>
        <v>0</v>
      </c>
      <c r="O174" s="365"/>
      <c r="P174" s="365"/>
      <c r="Q174" s="365"/>
      <c r="R174" s="140"/>
      <c r="T174" s="141"/>
      <c r="U174" s="138"/>
      <c r="V174" s="138"/>
      <c r="W174" s="142"/>
      <c r="X174" s="138"/>
      <c r="Y174" s="142"/>
      <c r="Z174" s="138"/>
      <c r="AA174" s="143"/>
      <c r="AR174" s="144"/>
      <c r="AT174" s="145"/>
      <c r="AU174" s="145"/>
      <c r="AY174" s="144"/>
      <c r="BK174" s="146"/>
    </row>
    <row r="175" spans="2:63" s="9" customFormat="1" ht="26.25" customHeight="1" x14ac:dyDescent="0.3">
      <c r="B175" s="137"/>
      <c r="C175" s="218">
        <v>56</v>
      </c>
      <c r="D175" s="218" t="s">
        <v>118</v>
      </c>
      <c r="E175" s="265" t="s">
        <v>619</v>
      </c>
      <c r="F175" s="424" t="s">
        <v>620</v>
      </c>
      <c r="G175" s="429"/>
      <c r="H175" s="429"/>
      <c r="I175" s="429"/>
      <c r="J175" s="262" t="s">
        <v>174</v>
      </c>
      <c r="K175" s="231">
        <v>15</v>
      </c>
      <c r="L175" s="365"/>
      <c r="M175" s="365"/>
      <c r="N175" s="365">
        <f t="shared" si="23"/>
        <v>0</v>
      </c>
      <c r="O175" s="365"/>
      <c r="P175" s="365"/>
      <c r="Q175" s="365"/>
      <c r="R175" s="140"/>
      <c r="T175" s="141"/>
      <c r="U175" s="138"/>
      <c r="V175" s="138"/>
      <c r="W175" s="142"/>
      <c r="X175" s="138"/>
      <c r="Y175" s="142"/>
      <c r="Z175" s="138"/>
      <c r="AA175" s="143"/>
      <c r="AR175" s="144"/>
      <c r="AT175" s="145"/>
      <c r="AU175" s="145"/>
      <c r="AY175" s="144"/>
      <c r="BK175" s="146"/>
    </row>
    <row r="176" spans="2:63" s="9" customFormat="1" ht="26.25" customHeight="1" x14ac:dyDescent="0.3">
      <c r="B176" s="137"/>
      <c r="C176" s="218">
        <v>57</v>
      </c>
      <c r="D176" s="218" t="s">
        <v>118</v>
      </c>
      <c r="E176" s="265" t="s">
        <v>621</v>
      </c>
      <c r="F176" s="424" t="s">
        <v>622</v>
      </c>
      <c r="G176" s="429"/>
      <c r="H176" s="429"/>
      <c r="I176" s="429"/>
      <c r="J176" s="262" t="s">
        <v>174</v>
      </c>
      <c r="K176" s="231">
        <v>3</v>
      </c>
      <c r="L176" s="365"/>
      <c r="M176" s="365"/>
      <c r="N176" s="365">
        <f t="shared" si="23"/>
        <v>0</v>
      </c>
      <c r="O176" s="365"/>
      <c r="P176" s="365"/>
      <c r="Q176" s="365"/>
      <c r="R176" s="140"/>
      <c r="T176" s="141"/>
      <c r="U176" s="138"/>
      <c r="V176" s="138"/>
      <c r="W176" s="142"/>
      <c r="X176" s="138"/>
      <c r="Y176" s="142"/>
      <c r="Z176" s="138"/>
      <c r="AA176" s="143"/>
      <c r="AR176" s="144"/>
      <c r="AT176" s="145"/>
      <c r="AU176" s="145"/>
      <c r="AY176" s="144"/>
      <c r="BK176" s="146"/>
    </row>
    <row r="177" spans="2:65" s="9" customFormat="1" ht="26.25" customHeight="1" x14ac:dyDescent="0.3">
      <c r="B177" s="137"/>
      <c r="C177" s="218">
        <v>58</v>
      </c>
      <c r="D177" s="218" t="s">
        <v>118</v>
      </c>
      <c r="E177" s="265" t="s">
        <v>623</v>
      </c>
      <c r="F177" s="424" t="s">
        <v>624</v>
      </c>
      <c r="G177" s="429"/>
      <c r="H177" s="429"/>
      <c r="I177" s="429"/>
      <c r="J177" s="262" t="s">
        <v>174</v>
      </c>
      <c r="K177" s="231">
        <v>1</v>
      </c>
      <c r="L177" s="365"/>
      <c r="M177" s="365"/>
      <c r="N177" s="365">
        <f t="shared" si="23"/>
        <v>0</v>
      </c>
      <c r="O177" s="365"/>
      <c r="P177" s="365"/>
      <c r="Q177" s="365"/>
      <c r="R177" s="140"/>
      <c r="T177" s="141"/>
      <c r="U177" s="138"/>
      <c r="V177" s="138"/>
      <c r="W177" s="142"/>
      <c r="X177" s="138"/>
      <c r="Y177" s="142"/>
      <c r="Z177" s="138"/>
      <c r="AA177" s="143"/>
      <c r="AR177" s="144"/>
      <c r="AT177" s="145"/>
      <c r="AU177" s="145"/>
      <c r="AY177" s="144"/>
      <c r="BK177" s="146"/>
    </row>
    <row r="178" spans="2:65" s="9" customFormat="1" ht="26.25" customHeight="1" x14ac:dyDescent="0.3">
      <c r="B178" s="137"/>
      <c r="C178" s="218">
        <v>59</v>
      </c>
      <c r="D178" s="218" t="s">
        <v>118</v>
      </c>
      <c r="E178" s="265" t="s">
        <v>625</v>
      </c>
      <c r="F178" s="424" t="s">
        <v>626</v>
      </c>
      <c r="G178" s="429"/>
      <c r="H178" s="429"/>
      <c r="I178" s="429"/>
      <c r="J178" s="262" t="s">
        <v>174</v>
      </c>
      <c r="K178" s="231">
        <v>1</v>
      </c>
      <c r="L178" s="430"/>
      <c r="M178" s="365"/>
      <c r="N178" s="365">
        <f t="shared" si="23"/>
        <v>0</v>
      </c>
      <c r="O178" s="365"/>
      <c r="P178" s="365"/>
      <c r="Q178" s="365"/>
      <c r="R178" s="140"/>
      <c r="T178" s="141"/>
      <c r="U178" s="138"/>
      <c r="V178" s="138"/>
      <c r="W178" s="142"/>
      <c r="X178" s="138"/>
      <c r="Y178" s="142"/>
      <c r="Z178" s="138"/>
      <c r="AA178" s="143"/>
      <c r="AR178" s="144"/>
      <c r="AT178" s="145"/>
      <c r="AU178" s="145"/>
      <c r="AY178" s="144"/>
      <c r="BK178" s="146"/>
    </row>
    <row r="179" spans="2:65" s="9" customFormat="1" ht="26.25" customHeight="1" x14ac:dyDescent="0.3">
      <c r="B179" s="137"/>
      <c r="C179" s="218">
        <v>60</v>
      </c>
      <c r="D179" s="218" t="s">
        <v>118</v>
      </c>
      <c r="E179" s="265" t="s">
        <v>627</v>
      </c>
      <c r="F179" s="424" t="s">
        <v>628</v>
      </c>
      <c r="G179" s="429"/>
      <c r="H179" s="429"/>
      <c r="I179" s="429"/>
      <c r="J179" s="262" t="s">
        <v>174</v>
      </c>
      <c r="K179" s="231">
        <v>1</v>
      </c>
      <c r="L179" s="430"/>
      <c r="M179" s="365"/>
      <c r="N179" s="365">
        <f t="shared" ref="N179:N181" si="24">ROUND(L179*K179,2)</f>
        <v>0</v>
      </c>
      <c r="O179" s="365"/>
      <c r="P179" s="365"/>
      <c r="Q179" s="365"/>
      <c r="R179" s="140"/>
      <c r="T179" s="141"/>
      <c r="U179" s="138"/>
      <c r="V179" s="138"/>
      <c r="W179" s="142"/>
      <c r="X179" s="138"/>
      <c r="Y179" s="142"/>
      <c r="Z179" s="138"/>
      <c r="AA179" s="143"/>
      <c r="AR179" s="144"/>
      <c r="AT179" s="145"/>
      <c r="AU179" s="145"/>
      <c r="AY179" s="144"/>
      <c r="BK179" s="146"/>
    </row>
    <row r="180" spans="2:65" s="9" customFormat="1" ht="26.25" customHeight="1" x14ac:dyDescent="0.3">
      <c r="B180" s="137"/>
      <c r="C180" s="218">
        <v>61</v>
      </c>
      <c r="D180" s="218" t="s">
        <v>118</v>
      </c>
      <c r="E180" s="265" t="s">
        <v>629</v>
      </c>
      <c r="F180" s="424" t="s">
        <v>630</v>
      </c>
      <c r="G180" s="429"/>
      <c r="H180" s="429"/>
      <c r="I180" s="429"/>
      <c r="J180" s="262" t="s">
        <v>174</v>
      </c>
      <c r="K180" s="231">
        <v>7</v>
      </c>
      <c r="L180" s="365"/>
      <c r="M180" s="365"/>
      <c r="N180" s="365">
        <f t="shared" si="24"/>
        <v>0</v>
      </c>
      <c r="O180" s="365"/>
      <c r="P180" s="365"/>
      <c r="Q180" s="365"/>
      <c r="R180" s="140"/>
      <c r="T180" s="141"/>
      <c r="U180" s="138"/>
      <c r="V180" s="138"/>
      <c r="W180" s="142"/>
      <c r="X180" s="138"/>
      <c r="Y180" s="142"/>
      <c r="Z180" s="138"/>
      <c r="AA180" s="143"/>
      <c r="AR180" s="144"/>
      <c r="AT180" s="145"/>
      <c r="AU180" s="145"/>
      <c r="AY180" s="144"/>
      <c r="BK180" s="146"/>
    </row>
    <row r="181" spans="2:65" s="9" customFormat="1" ht="26.25" customHeight="1" x14ac:dyDescent="0.3">
      <c r="B181" s="137"/>
      <c r="C181" s="218">
        <v>62</v>
      </c>
      <c r="D181" s="218" t="s">
        <v>118</v>
      </c>
      <c r="E181" s="265" t="s">
        <v>631</v>
      </c>
      <c r="F181" s="424" t="s">
        <v>632</v>
      </c>
      <c r="G181" s="429"/>
      <c r="H181" s="429"/>
      <c r="I181" s="429"/>
      <c r="J181" s="262" t="s">
        <v>174</v>
      </c>
      <c r="K181" s="231">
        <v>1</v>
      </c>
      <c r="L181" s="365"/>
      <c r="M181" s="365"/>
      <c r="N181" s="365">
        <f t="shared" si="24"/>
        <v>0</v>
      </c>
      <c r="O181" s="365"/>
      <c r="P181" s="365"/>
      <c r="Q181" s="365"/>
      <c r="R181" s="140"/>
      <c r="T181" s="141"/>
      <c r="U181" s="138"/>
      <c r="V181" s="138"/>
      <c r="W181" s="142"/>
      <c r="X181" s="138"/>
      <c r="Y181" s="142"/>
      <c r="Z181" s="138"/>
      <c r="AA181" s="143"/>
      <c r="AR181" s="144"/>
      <c r="AT181" s="145"/>
      <c r="AU181" s="145"/>
      <c r="AY181" s="144"/>
      <c r="BK181" s="146"/>
    </row>
    <row r="182" spans="2:65" s="173" customFormat="1" ht="25.5" customHeight="1" x14ac:dyDescent="0.3">
      <c r="B182" s="175"/>
      <c r="C182" s="185">
        <v>63</v>
      </c>
      <c r="D182" s="185" t="s">
        <v>118</v>
      </c>
      <c r="E182" s="186" t="s">
        <v>168</v>
      </c>
      <c r="F182" s="364" t="s">
        <v>169</v>
      </c>
      <c r="G182" s="364"/>
      <c r="H182" s="364"/>
      <c r="I182" s="364"/>
      <c r="J182" s="187" t="s">
        <v>125</v>
      </c>
      <c r="K182" s="237">
        <v>883</v>
      </c>
      <c r="L182" s="365"/>
      <c r="M182" s="365"/>
      <c r="N182" s="365">
        <f t="shared" ref="N182" si="25">ROUND(L182*K182,2)</f>
        <v>0</v>
      </c>
      <c r="O182" s="365"/>
      <c r="P182" s="365"/>
      <c r="Q182" s="365"/>
      <c r="R182" s="176"/>
      <c r="T182" s="148"/>
      <c r="U182" s="40"/>
      <c r="V182" s="149"/>
      <c r="W182" s="149"/>
      <c r="X182" s="149"/>
      <c r="Y182" s="149"/>
      <c r="Z182" s="149"/>
      <c r="AA182" s="150"/>
      <c r="AR182" s="174"/>
      <c r="AT182" s="174"/>
      <c r="AU182" s="174"/>
      <c r="AY182" s="174"/>
      <c r="BE182" s="180"/>
      <c r="BF182" s="180"/>
      <c r="BG182" s="180"/>
      <c r="BH182" s="180"/>
      <c r="BI182" s="180"/>
      <c r="BJ182" s="174"/>
      <c r="BK182" s="180"/>
      <c r="BL182" s="174"/>
      <c r="BM182" s="174"/>
    </row>
    <row r="183" spans="2:65" s="1" customFormat="1" ht="30.75" customHeight="1" x14ac:dyDescent="0.3">
      <c r="B183" s="119"/>
      <c r="C183" s="177">
        <v>64</v>
      </c>
      <c r="D183" s="177" t="s">
        <v>118</v>
      </c>
      <c r="E183" s="178" t="s">
        <v>170</v>
      </c>
      <c r="F183" s="364" t="s">
        <v>171</v>
      </c>
      <c r="G183" s="364"/>
      <c r="H183" s="364"/>
      <c r="I183" s="364"/>
      <c r="J183" s="179" t="s">
        <v>125</v>
      </c>
      <c r="K183" s="237">
        <v>883</v>
      </c>
      <c r="L183" s="365"/>
      <c r="M183" s="365"/>
      <c r="N183" s="365">
        <f t="shared" ref="N183:N184" si="26">ROUND(L183*K183,2)</f>
        <v>0</v>
      </c>
      <c r="O183" s="365"/>
      <c r="P183" s="365"/>
      <c r="Q183" s="365"/>
      <c r="R183" s="122"/>
      <c r="T183" s="148" t="s">
        <v>5</v>
      </c>
      <c r="U183" s="40" t="s">
        <v>31</v>
      </c>
      <c r="V183" s="149">
        <v>0</v>
      </c>
      <c r="W183" s="149">
        <f t="shared" ref="W183:W184" si="27">V183*K183</f>
        <v>0</v>
      </c>
      <c r="X183" s="149">
        <v>0</v>
      </c>
      <c r="Y183" s="149">
        <f t="shared" ref="Y183:Y184" si="28">X183*K183</f>
        <v>0</v>
      </c>
      <c r="Z183" s="149">
        <v>0</v>
      </c>
      <c r="AA183" s="150">
        <f t="shared" ref="AA183:AA184" si="29">Z183*K183</f>
        <v>0</v>
      </c>
      <c r="AR183" s="19" t="s">
        <v>123</v>
      </c>
      <c r="AT183" s="19" t="s">
        <v>122</v>
      </c>
      <c r="AU183" s="19" t="s">
        <v>86</v>
      </c>
      <c r="AY183" s="19" t="s">
        <v>117</v>
      </c>
      <c r="BE183" s="151">
        <f t="shared" ref="BE183:BE184" si="30">IF(U183="základní",N183,0)</f>
        <v>0</v>
      </c>
      <c r="BF183" s="151">
        <f t="shared" ref="BF183:BF184" si="31">IF(U183="snížená",N183,0)</f>
        <v>0</v>
      </c>
      <c r="BG183" s="151">
        <f t="shared" ref="BG183:BG184" si="32">IF(U183="zákl. přenesená",N183,0)</f>
        <v>0</v>
      </c>
      <c r="BH183" s="151">
        <f t="shared" ref="BH183:BH184" si="33">IF(U183="sníž. přenesená",N183,0)</f>
        <v>0</v>
      </c>
      <c r="BI183" s="151">
        <f t="shared" ref="BI183:BI184" si="34">IF(U183="nulová",N183,0)</f>
        <v>0</v>
      </c>
      <c r="BJ183" s="19" t="s">
        <v>72</v>
      </c>
      <c r="BK183" s="151">
        <f t="shared" ref="BK183:BK184" si="35">ROUND(L183*K183,2)</f>
        <v>0</v>
      </c>
      <c r="BL183" s="19" t="s">
        <v>120</v>
      </c>
      <c r="BM183" s="19" t="s">
        <v>133</v>
      </c>
    </row>
    <row r="184" spans="2:65" s="1" customFormat="1" ht="33.75" customHeight="1" x14ac:dyDescent="0.3">
      <c r="B184" s="119"/>
      <c r="C184" s="177">
        <v>65</v>
      </c>
      <c r="D184" s="177" t="s">
        <v>118</v>
      </c>
      <c r="E184" s="207" t="s">
        <v>285</v>
      </c>
      <c r="F184" s="363" t="s">
        <v>286</v>
      </c>
      <c r="G184" s="364"/>
      <c r="H184" s="364"/>
      <c r="I184" s="364"/>
      <c r="J184" s="179" t="s">
        <v>126</v>
      </c>
      <c r="K184" s="198">
        <f>SUM(N129:Q183)/100</f>
        <v>0</v>
      </c>
      <c r="L184" s="415">
        <v>1.1200000000000001</v>
      </c>
      <c r="M184" s="416"/>
      <c r="N184" s="365">
        <f t="shared" si="26"/>
        <v>0</v>
      </c>
      <c r="O184" s="365"/>
      <c r="P184" s="365"/>
      <c r="Q184" s="365"/>
      <c r="R184" s="122"/>
      <c r="T184" s="148" t="s">
        <v>5</v>
      </c>
      <c r="U184" s="40" t="s">
        <v>31</v>
      </c>
      <c r="V184" s="149">
        <v>0</v>
      </c>
      <c r="W184" s="149">
        <f t="shared" si="27"/>
        <v>0</v>
      </c>
      <c r="X184" s="149">
        <v>0</v>
      </c>
      <c r="Y184" s="149">
        <f t="shared" si="28"/>
        <v>0</v>
      </c>
      <c r="Z184" s="149">
        <v>0</v>
      </c>
      <c r="AA184" s="150">
        <f t="shared" si="29"/>
        <v>0</v>
      </c>
      <c r="AR184" s="19" t="s">
        <v>120</v>
      </c>
      <c r="AT184" s="19" t="s">
        <v>118</v>
      </c>
      <c r="AU184" s="19" t="s">
        <v>86</v>
      </c>
      <c r="AY184" s="19" t="s">
        <v>117</v>
      </c>
      <c r="BE184" s="151">
        <f t="shared" si="30"/>
        <v>0</v>
      </c>
      <c r="BF184" s="151">
        <f t="shared" si="31"/>
        <v>0</v>
      </c>
      <c r="BG184" s="151">
        <f t="shared" si="32"/>
        <v>0</v>
      </c>
      <c r="BH184" s="151">
        <f t="shared" si="33"/>
        <v>0</v>
      </c>
      <c r="BI184" s="151">
        <f t="shared" si="34"/>
        <v>0</v>
      </c>
      <c r="BJ184" s="19" t="s">
        <v>72</v>
      </c>
      <c r="BK184" s="151">
        <f t="shared" si="35"/>
        <v>0</v>
      </c>
      <c r="BL184" s="19" t="s">
        <v>120</v>
      </c>
      <c r="BM184" s="19" t="s">
        <v>134</v>
      </c>
    </row>
    <row r="185" spans="2:65" s="9" customFormat="1" ht="29.85" customHeight="1" x14ac:dyDescent="0.3">
      <c r="B185" s="137"/>
      <c r="C185" s="138"/>
      <c r="D185" s="239" t="s">
        <v>210</v>
      </c>
      <c r="E185" s="238"/>
      <c r="F185" s="238"/>
      <c r="G185" s="238"/>
      <c r="H185" s="238"/>
      <c r="I185" s="238"/>
      <c r="J185" s="238"/>
      <c r="K185" s="147"/>
      <c r="L185" s="147"/>
      <c r="M185" s="147"/>
      <c r="N185" s="390">
        <f>SUM(N186:Q270)</f>
        <v>0</v>
      </c>
      <c r="O185" s="391"/>
      <c r="P185" s="391"/>
      <c r="Q185" s="391"/>
      <c r="R185" s="140"/>
      <c r="T185" s="141"/>
      <c r="U185" s="138"/>
      <c r="V185" s="138"/>
      <c r="W185" s="142">
        <f>SUM(W186:W269)</f>
        <v>0</v>
      </c>
      <c r="X185" s="138"/>
      <c r="Y185" s="142">
        <f>SUM(Y186:Y269)</f>
        <v>0</v>
      </c>
      <c r="Z185" s="138"/>
      <c r="AA185" s="143">
        <f>SUM(AA186:AA269)</f>
        <v>0</v>
      </c>
      <c r="AR185" s="144" t="s">
        <v>86</v>
      </c>
      <c r="AT185" s="145" t="s">
        <v>65</v>
      </c>
      <c r="AU185" s="145" t="s">
        <v>72</v>
      </c>
      <c r="AY185" s="144" t="s">
        <v>117</v>
      </c>
      <c r="BK185" s="146">
        <f>SUM(BK186:BK269)</f>
        <v>0</v>
      </c>
    </row>
    <row r="186" spans="2:65" s="224" customFormat="1" ht="26.25" customHeight="1" x14ac:dyDescent="0.3">
      <c r="B186" s="226"/>
      <c r="C186" s="228">
        <v>66</v>
      </c>
      <c r="D186" s="228" t="s">
        <v>118</v>
      </c>
      <c r="E186" s="240" t="s">
        <v>212</v>
      </c>
      <c r="F186" s="363" t="s">
        <v>287</v>
      </c>
      <c r="G186" s="364"/>
      <c r="H186" s="364"/>
      <c r="I186" s="364"/>
      <c r="J186" s="230" t="s">
        <v>127</v>
      </c>
      <c r="K186" s="231">
        <v>23</v>
      </c>
      <c r="L186" s="365"/>
      <c r="M186" s="365"/>
      <c r="N186" s="365">
        <f t="shared" ref="N186" si="36">ROUND(L186*K186,2)</f>
        <v>0</v>
      </c>
      <c r="O186" s="365"/>
      <c r="P186" s="365"/>
      <c r="Q186" s="365"/>
      <c r="R186" s="227"/>
      <c r="T186" s="191"/>
      <c r="U186" s="190"/>
      <c r="V186" s="192"/>
      <c r="W186" s="192"/>
      <c r="X186" s="192"/>
      <c r="Y186" s="192"/>
      <c r="Z186" s="192"/>
      <c r="AA186" s="193"/>
      <c r="AR186" s="225"/>
      <c r="AT186" s="225"/>
      <c r="AU186" s="225"/>
      <c r="AY186" s="225"/>
      <c r="BE186" s="232"/>
      <c r="BF186" s="232"/>
      <c r="BG186" s="232"/>
      <c r="BH186" s="232"/>
      <c r="BI186" s="232"/>
      <c r="BJ186" s="225"/>
      <c r="BK186" s="232"/>
      <c r="BL186" s="225"/>
      <c r="BM186" s="225"/>
    </row>
    <row r="187" spans="2:65" s="224" customFormat="1" ht="26.25" customHeight="1" x14ac:dyDescent="0.3">
      <c r="B187" s="226"/>
      <c r="C187" s="228">
        <v>67</v>
      </c>
      <c r="D187" s="228" t="s">
        <v>118</v>
      </c>
      <c r="E187" s="207" t="s">
        <v>213</v>
      </c>
      <c r="F187" s="363" t="s">
        <v>288</v>
      </c>
      <c r="G187" s="364"/>
      <c r="H187" s="364"/>
      <c r="I187" s="364"/>
      <c r="J187" s="230" t="s">
        <v>127</v>
      </c>
      <c r="K187" s="231">
        <v>4</v>
      </c>
      <c r="L187" s="365"/>
      <c r="M187" s="365"/>
      <c r="N187" s="365">
        <f t="shared" ref="N187" si="37">ROUND(L187*K187,2)</f>
        <v>0</v>
      </c>
      <c r="O187" s="365"/>
      <c r="P187" s="365"/>
      <c r="Q187" s="365"/>
      <c r="R187" s="227"/>
      <c r="T187" s="191"/>
      <c r="U187" s="190"/>
      <c r="V187" s="192"/>
      <c r="W187" s="192"/>
      <c r="X187" s="192"/>
      <c r="Y187" s="192"/>
      <c r="Z187" s="192"/>
      <c r="AA187" s="193"/>
      <c r="AR187" s="225"/>
      <c r="AT187" s="225"/>
      <c r="AU187" s="225"/>
      <c r="AY187" s="225"/>
      <c r="BE187" s="232"/>
      <c r="BF187" s="232"/>
      <c r="BG187" s="232"/>
      <c r="BH187" s="232"/>
      <c r="BI187" s="232"/>
      <c r="BJ187" s="225"/>
      <c r="BK187" s="232"/>
      <c r="BL187" s="225"/>
      <c r="BM187" s="225"/>
    </row>
    <row r="188" spans="2:65" s="173" customFormat="1" ht="28.5" customHeight="1" x14ac:dyDescent="0.3">
      <c r="B188" s="175"/>
      <c r="C188" s="213">
        <v>68</v>
      </c>
      <c r="D188" s="213" t="s">
        <v>118</v>
      </c>
      <c r="E188" s="214" t="s">
        <v>172</v>
      </c>
      <c r="F188" s="363" t="s">
        <v>289</v>
      </c>
      <c r="G188" s="364"/>
      <c r="H188" s="364"/>
      <c r="I188" s="364"/>
      <c r="J188" s="215" t="s">
        <v>127</v>
      </c>
      <c r="K188" s="217">
        <v>2</v>
      </c>
      <c r="L188" s="365"/>
      <c r="M188" s="365"/>
      <c r="N188" s="365">
        <f t="shared" ref="N188:N190" si="38">ROUND(L188*K188,2)</f>
        <v>0</v>
      </c>
      <c r="O188" s="365"/>
      <c r="P188" s="365"/>
      <c r="Q188" s="365"/>
      <c r="R188" s="176"/>
      <c r="T188" s="148"/>
      <c r="U188" s="40"/>
      <c r="V188" s="149"/>
      <c r="W188" s="149"/>
      <c r="X188" s="149"/>
      <c r="Y188" s="149"/>
      <c r="Z188" s="149"/>
      <c r="AA188" s="150"/>
      <c r="AR188" s="174"/>
      <c r="AT188" s="174"/>
      <c r="AU188" s="174"/>
      <c r="AY188" s="174"/>
      <c r="BE188" s="180"/>
      <c r="BF188" s="180"/>
      <c r="BG188" s="180"/>
      <c r="BH188" s="180"/>
      <c r="BI188" s="180"/>
      <c r="BJ188" s="174"/>
      <c r="BK188" s="180"/>
      <c r="BL188" s="174"/>
      <c r="BM188" s="174"/>
    </row>
    <row r="189" spans="2:65" s="208" customFormat="1" ht="30.75" customHeight="1" x14ac:dyDescent="0.3">
      <c r="B189" s="211"/>
      <c r="C189" s="228">
        <v>69</v>
      </c>
      <c r="D189" s="228" t="s">
        <v>118</v>
      </c>
      <c r="E189" s="229" t="s">
        <v>201</v>
      </c>
      <c r="F189" s="363" t="s">
        <v>290</v>
      </c>
      <c r="G189" s="364"/>
      <c r="H189" s="364"/>
      <c r="I189" s="364"/>
      <c r="J189" s="230" t="s">
        <v>127</v>
      </c>
      <c r="K189" s="231">
        <v>3</v>
      </c>
      <c r="L189" s="365"/>
      <c r="M189" s="365"/>
      <c r="N189" s="365">
        <f t="shared" si="38"/>
        <v>0</v>
      </c>
      <c r="O189" s="365"/>
      <c r="P189" s="365"/>
      <c r="Q189" s="365"/>
      <c r="R189" s="212"/>
      <c r="T189" s="191"/>
      <c r="U189" s="190"/>
      <c r="V189" s="192"/>
      <c r="W189" s="192"/>
      <c r="X189" s="192"/>
      <c r="Y189" s="192"/>
      <c r="Z189" s="192"/>
      <c r="AA189" s="193"/>
      <c r="AR189" s="209"/>
      <c r="AT189" s="209"/>
      <c r="AU189" s="209"/>
      <c r="AY189" s="209"/>
      <c r="BE189" s="216"/>
      <c r="BF189" s="216"/>
      <c r="BG189" s="216"/>
      <c r="BH189" s="216"/>
      <c r="BI189" s="216"/>
      <c r="BJ189" s="209"/>
      <c r="BK189" s="216"/>
      <c r="BL189" s="209"/>
      <c r="BM189" s="209"/>
    </row>
    <row r="190" spans="2:65" s="224" customFormat="1" ht="30.75" customHeight="1" x14ac:dyDescent="0.3">
      <c r="B190" s="226"/>
      <c r="C190" s="228">
        <v>70</v>
      </c>
      <c r="D190" s="228" t="s">
        <v>118</v>
      </c>
      <c r="E190" s="229" t="s">
        <v>202</v>
      </c>
      <c r="F190" s="363" t="s">
        <v>291</v>
      </c>
      <c r="G190" s="364"/>
      <c r="H190" s="364"/>
      <c r="I190" s="364"/>
      <c r="J190" s="230" t="s">
        <v>127</v>
      </c>
      <c r="K190" s="231">
        <v>0</v>
      </c>
      <c r="L190" s="365"/>
      <c r="M190" s="365"/>
      <c r="N190" s="365">
        <f t="shared" si="38"/>
        <v>0</v>
      </c>
      <c r="O190" s="365"/>
      <c r="P190" s="365"/>
      <c r="Q190" s="365"/>
      <c r="R190" s="227"/>
      <c r="T190" s="191"/>
      <c r="U190" s="190"/>
      <c r="V190" s="192"/>
      <c r="W190" s="192"/>
      <c r="X190" s="192"/>
      <c r="Y190" s="192"/>
      <c r="Z190" s="192"/>
      <c r="AA190" s="193"/>
      <c r="AR190" s="225"/>
      <c r="AT190" s="225"/>
      <c r="AU190" s="225"/>
      <c r="AY190" s="225"/>
      <c r="BE190" s="232"/>
      <c r="BF190" s="232"/>
      <c r="BG190" s="232"/>
      <c r="BH190" s="232"/>
      <c r="BI190" s="232"/>
      <c r="BJ190" s="225"/>
      <c r="BK190" s="232"/>
      <c r="BL190" s="225"/>
      <c r="BM190" s="225"/>
    </row>
    <row r="191" spans="2:65" s="224" customFormat="1" ht="29.25" customHeight="1" x14ac:dyDescent="0.3">
      <c r="B191" s="226"/>
      <c r="C191" s="228">
        <v>71</v>
      </c>
      <c r="D191" s="228" t="s">
        <v>118</v>
      </c>
      <c r="E191" s="207" t="s">
        <v>203</v>
      </c>
      <c r="F191" s="363" t="s">
        <v>204</v>
      </c>
      <c r="G191" s="364"/>
      <c r="H191" s="364"/>
      <c r="I191" s="364"/>
      <c r="J191" s="230" t="s">
        <v>127</v>
      </c>
      <c r="K191" s="231">
        <v>1</v>
      </c>
      <c r="L191" s="430"/>
      <c r="M191" s="365"/>
      <c r="N191" s="365">
        <f t="shared" ref="N191" si="39">ROUND(L191*K191,2)</f>
        <v>0</v>
      </c>
      <c r="O191" s="365"/>
      <c r="P191" s="365"/>
      <c r="Q191" s="365"/>
      <c r="R191" s="227"/>
      <c r="T191" s="191"/>
      <c r="U191" s="190"/>
      <c r="V191" s="192"/>
      <c r="W191" s="192"/>
      <c r="X191" s="192"/>
      <c r="Y191" s="192"/>
      <c r="Z191" s="192"/>
      <c r="AA191" s="193"/>
      <c r="AR191" s="225"/>
      <c r="AT191" s="225"/>
      <c r="AU191" s="225"/>
      <c r="AY191" s="225"/>
      <c r="BE191" s="232"/>
      <c r="BF191" s="232"/>
      <c r="BG191" s="232"/>
      <c r="BH191" s="232"/>
      <c r="BI191" s="232"/>
      <c r="BJ191" s="225"/>
      <c r="BK191" s="232"/>
      <c r="BL191" s="225"/>
      <c r="BM191" s="225"/>
    </row>
    <row r="192" spans="2:65" s="224" customFormat="1" ht="45.75" customHeight="1" x14ac:dyDescent="0.3">
      <c r="B192" s="226"/>
      <c r="C192" s="228">
        <v>72</v>
      </c>
      <c r="D192" s="228" t="s">
        <v>118</v>
      </c>
      <c r="E192" s="207" t="s">
        <v>292</v>
      </c>
      <c r="F192" s="435" t="s">
        <v>633</v>
      </c>
      <c r="G192" s="436"/>
      <c r="H192" s="436"/>
      <c r="I192" s="437"/>
      <c r="J192" s="230" t="s">
        <v>127</v>
      </c>
      <c r="K192" s="231">
        <v>2</v>
      </c>
      <c r="L192" s="415"/>
      <c r="M192" s="416"/>
      <c r="N192" s="415">
        <f t="shared" ref="N192:N199" si="40">ROUND(L192*K192,2)</f>
        <v>0</v>
      </c>
      <c r="O192" s="417"/>
      <c r="P192" s="417"/>
      <c r="Q192" s="416"/>
      <c r="R192" s="227"/>
      <c r="T192" s="191"/>
      <c r="U192" s="190"/>
      <c r="V192" s="192"/>
      <c r="W192" s="192"/>
      <c r="X192" s="192"/>
      <c r="Y192" s="192"/>
      <c r="Z192" s="192"/>
      <c r="AA192" s="193"/>
      <c r="AR192" s="225"/>
      <c r="AT192" s="225"/>
      <c r="AU192" s="225"/>
      <c r="AY192" s="225"/>
      <c r="BE192" s="232"/>
      <c r="BF192" s="232"/>
      <c r="BG192" s="232"/>
      <c r="BH192" s="232"/>
      <c r="BI192" s="232"/>
      <c r="BJ192" s="225"/>
      <c r="BK192" s="232"/>
      <c r="BL192" s="225"/>
      <c r="BM192" s="225"/>
    </row>
    <row r="193" spans="2:65" s="224" customFormat="1" ht="29.25" customHeight="1" x14ac:dyDescent="0.3">
      <c r="B193" s="226"/>
      <c r="C193" s="228">
        <v>73</v>
      </c>
      <c r="D193" s="228" t="s">
        <v>118</v>
      </c>
      <c r="E193" s="207" t="s">
        <v>634</v>
      </c>
      <c r="F193" s="363" t="s">
        <v>635</v>
      </c>
      <c r="G193" s="364"/>
      <c r="H193" s="364"/>
      <c r="I193" s="364"/>
      <c r="J193" s="230" t="s">
        <v>127</v>
      </c>
      <c r="K193" s="231">
        <v>1</v>
      </c>
      <c r="L193" s="365"/>
      <c r="M193" s="365"/>
      <c r="N193" s="365">
        <f t="shared" si="40"/>
        <v>0</v>
      </c>
      <c r="O193" s="365"/>
      <c r="P193" s="365"/>
      <c r="Q193" s="365"/>
      <c r="R193" s="227"/>
      <c r="T193" s="191"/>
      <c r="U193" s="190"/>
      <c r="V193" s="192"/>
      <c r="W193" s="192"/>
      <c r="X193" s="192"/>
      <c r="Y193" s="192"/>
      <c r="Z193" s="192"/>
      <c r="AA193" s="193"/>
      <c r="AR193" s="225"/>
      <c r="AT193" s="225"/>
      <c r="AU193" s="225"/>
      <c r="AY193" s="225"/>
      <c r="BE193" s="232"/>
      <c r="BF193" s="232"/>
      <c r="BG193" s="232"/>
      <c r="BH193" s="232"/>
      <c r="BI193" s="232"/>
      <c r="BJ193" s="225"/>
      <c r="BK193" s="232"/>
      <c r="BL193" s="225"/>
      <c r="BM193" s="225"/>
    </row>
    <row r="194" spans="2:65" s="224" customFormat="1" ht="29.25" customHeight="1" x14ac:dyDescent="0.3">
      <c r="B194" s="226"/>
      <c r="C194" s="228">
        <v>74</v>
      </c>
      <c r="D194" s="228" t="s">
        <v>118</v>
      </c>
      <c r="E194" s="207" t="s">
        <v>636</v>
      </c>
      <c r="F194" s="363" t="s">
        <v>637</v>
      </c>
      <c r="G194" s="364"/>
      <c r="H194" s="364"/>
      <c r="I194" s="364"/>
      <c r="J194" s="230" t="s">
        <v>127</v>
      </c>
      <c r="K194" s="231">
        <v>1</v>
      </c>
      <c r="L194" s="365"/>
      <c r="M194" s="365"/>
      <c r="N194" s="365">
        <f t="shared" si="40"/>
        <v>0</v>
      </c>
      <c r="O194" s="365"/>
      <c r="P194" s="365"/>
      <c r="Q194" s="365"/>
      <c r="R194" s="227"/>
      <c r="T194" s="191"/>
      <c r="U194" s="190"/>
      <c r="V194" s="192"/>
      <c r="W194" s="192"/>
      <c r="X194" s="192"/>
      <c r="Y194" s="192"/>
      <c r="Z194" s="192"/>
      <c r="AA194" s="193"/>
      <c r="AR194" s="225"/>
      <c r="AT194" s="225"/>
      <c r="AU194" s="225"/>
      <c r="AY194" s="225"/>
      <c r="BE194" s="232"/>
      <c r="BF194" s="232"/>
      <c r="BG194" s="232"/>
      <c r="BH194" s="232"/>
      <c r="BI194" s="232"/>
      <c r="BJ194" s="225"/>
      <c r="BK194" s="232"/>
      <c r="BL194" s="225"/>
      <c r="BM194" s="225"/>
    </row>
    <row r="195" spans="2:65" s="224" customFormat="1" ht="29.25" customHeight="1" x14ac:dyDescent="0.3">
      <c r="B195" s="226"/>
      <c r="C195" s="228">
        <v>75</v>
      </c>
      <c r="D195" s="228" t="s">
        <v>118</v>
      </c>
      <c r="E195" s="207" t="s">
        <v>215</v>
      </c>
      <c r="F195" s="364" t="s">
        <v>216</v>
      </c>
      <c r="G195" s="364"/>
      <c r="H195" s="364"/>
      <c r="I195" s="364"/>
      <c r="J195" s="230" t="s">
        <v>127</v>
      </c>
      <c r="K195" s="231">
        <v>1</v>
      </c>
      <c r="L195" s="365"/>
      <c r="M195" s="365"/>
      <c r="N195" s="365">
        <f t="shared" si="40"/>
        <v>0</v>
      </c>
      <c r="O195" s="365"/>
      <c r="P195" s="365"/>
      <c r="Q195" s="365"/>
      <c r="R195" s="227"/>
      <c r="T195" s="191"/>
      <c r="U195" s="190"/>
      <c r="V195" s="192"/>
      <c r="W195" s="192"/>
      <c r="X195" s="192"/>
      <c r="Y195" s="192"/>
      <c r="Z195" s="192"/>
      <c r="AA195" s="193"/>
      <c r="AR195" s="225"/>
      <c r="AT195" s="225"/>
      <c r="AU195" s="225"/>
      <c r="AY195" s="225"/>
      <c r="BE195" s="232"/>
      <c r="BF195" s="232"/>
      <c r="BG195" s="232"/>
      <c r="BH195" s="232"/>
      <c r="BI195" s="232"/>
      <c r="BJ195" s="225"/>
      <c r="BK195" s="232"/>
      <c r="BL195" s="225"/>
      <c r="BM195" s="225"/>
    </row>
    <row r="196" spans="2:65" s="224" customFormat="1" ht="39" customHeight="1" x14ac:dyDescent="0.3">
      <c r="B196" s="226"/>
      <c r="C196" s="194">
        <v>76</v>
      </c>
      <c r="D196" s="194" t="s">
        <v>122</v>
      </c>
      <c r="E196" s="195" t="s">
        <v>400</v>
      </c>
      <c r="F196" s="366" t="s">
        <v>639</v>
      </c>
      <c r="G196" s="366"/>
      <c r="H196" s="366"/>
      <c r="I196" s="366"/>
      <c r="J196" s="196" t="s">
        <v>127</v>
      </c>
      <c r="K196" s="197">
        <v>2</v>
      </c>
      <c r="L196" s="367"/>
      <c r="M196" s="367"/>
      <c r="N196" s="367">
        <f t="shared" si="40"/>
        <v>0</v>
      </c>
      <c r="O196" s="365"/>
      <c r="P196" s="365"/>
      <c r="Q196" s="365"/>
      <c r="R196" s="227"/>
      <c r="T196" s="191"/>
      <c r="U196" s="190"/>
      <c r="V196" s="192"/>
      <c r="W196" s="192"/>
      <c r="X196" s="192"/>
      <c r="Y196" s="192"/>
      <c r="Z196" s="192"/>
      <c r="AA196" s="193"/>
      <c r="AR196" s="225"/>
      <c r="AT196" s="225"/>
      <c r="AU196" s="225"/>
      <c r="AY196" s="225"/>
      <c r="BE196" s="232"/>
      <c r="BF196" s="232"/>
      <c r="BG196" s="232"/>
      <c r="BH196" s="232"/>
      <c r="BI196" s="232"/>
      <c r="BJ196" s="225"/>
      <c r="BK196" s="232"/>
      <c r="BL196" s="225"/>
      <c r="BM196" s="225"/>
    </row>
    <row r="197" spans="2:65" s="224" customFormat="1" ht="29.25" customHeight="1" x14ac:dyDescent="0.3">
      <c r="B197" s="226"/>
      <c r="C197" s="194">
        <v>77</v>
      </c>
      <c r="D197" s="194" t="s">
        <v>122</v>
      </c>
      <c r="E197" s="195" t="s">
        <v>295</v>
      </c>
      <c r="F197" s="426" t="s">
        <v>640</v>
      </c>
      <c r="G197" s="427"/>
      <c r="H197" s="427"/>
      <c r="I197" s="428"/>
      <c r="J197" s="196" t="s">
        <v>127</v>
      </c>
      <c r="K197" s="197">
        <v>2</v>
      </c>
      <c r="L197" s="376"/>
      <c r="M197" s="377"/>
      <c r="N197" s="376">
        <f t="shared" si="40"/>
        <v>0</v>
      </c>
      <c r="O197" s="378"/>
      <c r="P197" s="378"/>
      <c r="Q197" s="377"/>
      <c r="R197" s="227"/>
      <c r="T197" s="191"/>
      <c r="U197" s="190"/>
      <c r="V197" s="192"/>
      <c r="W197" s="192"/>
      <c r="X197" s="192"/>
      <c r="Y197" s="192"/>
      <c r="Z197" s="192"/>
      <c r="AA197" s="193"/>
      <c r="AR197" s="225"/>
      <c r="AT197" s="225"/>
      <c r="AU197" s="225"/>
      <c r="AY197" s="225"/>
      <c r="BE197" s="232"/>
      <c r="BF197" s="232"/>
      <c r="BG197" s="232"/>
      <c r="BH197" s="232"/>
      <c r="BI197" s="232"/>
      <c r="BJ197" s="225"/>
      <c r="BK197" s="232"/>
      <c r="BL197" s="225"/>
      <c r="BM197" s="225"/>
    </row>
    <row r="198" spans="2:65" s="224" customFormat="1" ht="45" customHeight="1" x14ac:dyDescent="0.3">
      <c r="B198" s="226"/>
      <c r="C198" s="194">
        <v>78</v>
      </c>
      <c r="D198" s="194" t="s">
        <v>122</v>
      </c>
      <c r="E198" s="195" t="s">
        <v>638</v>
      </c>
      <c r="F198" s="426" t="s">
        <v>644</v>
      </c>
      <c r="G198" s="427"/>
      <c r="H198" s="427"/>
      <c r="I198" s="428"/>
      <c r="J198" s="196" t="s">
        <v>127</v>
      </c>
      <c r="K198" s="197">
        <v>1</v>
      </c>
      <c r="L198" s="376"/>
      <c r="M198" s="377"/>
      <c r="N198" s="376">
        <f t="shared" si="40"/>
        <v>0</v>
      </c>
      <c r="O198" s="378"/>
      <c r="P198" s="378"/>
      <c r="Q198" s="377"/>
      <c r="R198" s="227"/>
      <c r="T198" s="191"/>
      <c r="U198" s="190"/>
      <c r="V198" s="192"/>
      <c r="W198" s="192"/>
      <c r="X198" s="192"/>
      <c r="Y198" s="192"/>
      <c r="Z198" s="192"/>
      <c r="AA198" s="193"/>
      <c r="AR198" s="225"/>
      <c r="AT198" s="225"/>
      <c r="AU198" s="225"/>
      <c r="AY198" s="225"/>
      <c r="BE198" s="232"/>
      <c r="BF198" s="232"/>
      <c r="BG198" s="232"/>
      <c r="BH198" s="232"/>
      <c r="BI198" s="232"/>
      <c r="BJ198" s="225"/>
      <c r="BK198" s="232"/>
      <c r="BL198" s="225"/>
      <c r="BM198" s="225"/>
    </row>
    <row r="199" spans="2:65" s="224" customFormat="1" ht="29.25" customHeight="1" x14ac:dyDescent="0.3">
      <c r="B199" s="226"/>
      <c r="C199" s="194">
        <v>79</v>
      </c>
      <c r="D199" s="194" t="s">
        <v>122</v>
      </c>
      <c r="E199" s="195" t="s">
        <v>296</v>
      </c>
      <c r="F199" s="366" t="s">
        <v>641</v>
      </c>
      <c r="G199" s="418"/>
      <c r="H199" s="418"/>
      <c r="I199" s="418"/>
      <c r="J199" s="196" t="s">
        <v>127</v>
      </c>
      <c r="K199" s="197">
        <v>1</v>
      </c>
      <c r="L199" s="376"/>
      <c r="M199" s="377"/>
      <c r="N199" s="376">
        <f t="shared" si="40"/>
        <v>0</v>
      </c>
      <c r="O199" s="378"/>
      <c r="P199" s="378"/>
      <c r="Q199" s="377"/>
      <c r="R199" s="227"/>
      <c r="T199" s="191"/>
      <c r="U199" s="190"/>
      <c r="V199" s="192"/>
      <c r="W199" s="192"/>
      <c r="X199" s="192"/>
      <c r="Y199" s="192"/>
      <c r="Z199" s="192"/>
      <c r="AA199" s="193"/>
      <c r="AR199" s="225"/>
      <c r="AT199" s="225"/>
      <c r="AU199" s="225"/>
      <c r="AY199" s="225"/>
      <c r="BE199" s="232"/>
      <c r="BF199" s="232"/>
      <c r="BG199" s="232"/>
      <c r="BH199" s="232"/>
      <c r="BI199" s="232"/>
      <c r="BJ199" s="225"/>
      <c r="BK199" s="232"/>
      <c r="BL199" s="225"/>
      <c r="BM199" s="225"/>
    </row>
    <row r="200" spans="2:65" s="224" customFormat="1" ht="26.25" customHeight="1" x14ac:dyDescent="0.3">
      <c r="B200" s="226"/>
      <c r="C200" s="228">
        <v>80</v>
      </c>
      <c r="D200" s="228" t="s">
        <v>118</v>
      </c>
      <c r="E200" s="207" t="s">
        <v>220</v>
      </c>
      <c r="F200" s="419" t="s">
        <v>221</v>
      </c>
      <c r="G200" s="433"/>
      <c r="H200" s="433"/>
      <c r="I200" s="434"/>
      <c r="J200" s="230" t="s">
        <v>127</v>
      </c>
      <c r="K200" s="237">
        <v>25</v>
      </c>
      <c r="L200" s="415"/>
      <c r="M200" s="416"/>
      <c r="N200" s="415">
        <f t="shared" ref="N200" si="41">ROUND(L200*K200,2)</f>
        <v>0</v>
      </c>
      <c r="O200" s="417"/>
      <c r="P200" s="417"/>
      <c r="Q200" s="416"/>
      <c r="R200" s="227"/>
      <c r="T200" s="191"/>
      <c r="U200" s="190"/>
      <c r="V200" s="192"/>
      <c r="W200" s="192"/>
      <c r="X200" s="192"/>
      <c r="Y200" s="192"/>
      <c r="Z200" s="192"/>
      <c r="AA200" s="193"/>
      <c r="AR200" s="225"/>
      <c r="AT200" s="225"/>
      <c r="AU200" s="225"/>
      <c r="AY200" s="225"/>
      <c r="BE200" s="232"/>
      <c r="BF200" s="232"/>
      <c r="BG200" s="232"/>
      <c r="BH200" s="232"/>
      <c r="BI200" s="232"/>
      <c r="BJ200" s="225"/>
      <c r="BK200" s="232"/>
      <c r="BL200" s="225"/>
      <c r="BM200" s="225"/>
    </row>
    <row r="201" spans="2:65" s="224" customFormat="1" ht="24" customHeight="1" x14ac:dyDescent="0.3">
      <c r="B201" s="226"/>
      <c r="C201" s="228">
        <v>81</v>
      </c>
      <c r="D201" s="228" t="s">
        <v>118</v>
      </c>
      <c r="E201" s="207" t="s">
        <v>218</v>
      </c>
      <c r="F201" s="419" t="s">
        <v>219</v>
      </c>
      <c r="G201" s="433"/>
      <c r="H201" s="433"/>
      <c r="I201" s="434"/>
      <c r="J201" s="230" t="s">
        <v>127</v>
      </c>
      <c r="K201" s="231">
        <v>4</v>
      </c>
      <c r="L201" s="415"/>
      <c r="M201" s="416"/>
      <c r="N201" s="415">
        <f t="shared" ref="N201" si="42">ROUND(L201*K201,2)</f>
        <v>0</v>
      </c>
      <c r="O201" s="417"/>
      <c r="P201" s="417"/>
      <c r="Q201" s="416"/>
      <c r="R201" s="227"/>
      <c r="T201" s="191"/>
      <c r="U201" s="190"/>
      <c r="V201" s="192"/>
      <c r="W201" s="192"/>
      <c r="X201" s="192"/>
      <c r="Y201" s="192"/>
      <c r="Z201" s="192"/>
      <c r="AA201" s="193"/>
      <c r="AR201" s="225"/>
      <c r="AT201" s="225"/>
      <c r="AU201" s="225"/>
      <c r="AY201" s="225"/>
      <c r="BE201" s="232"/>
      <c r="BF201" s="232"/>
      <c r="BG201" s="232"/>
      <c r="BH201" s="232"/>
      <c r="BI201" s="232"/>
      <c r="BJ201" s="225"/>
      <c r="BK201" s="232"/>
      <c r="BL201" s="225"/>
      <c r="BM201" s="225"/>
    </row>
    <row r="202" spans="2:65" s="224" customFormat="1" ht="27.75" customHeight="1" x14ac:dyDescent="0.3">
      <c r="B202" s="226"/>
      <c r="C202" s="228">
        <v>82</v>
      </c>
      <c r="D202" s="228" t="s">
        <v>118</v>
      </c>
      <c r="E202" s="229" t="s">
        <v>217</v>
      </c>
      <c r="F202" s="419" t="s">
        <v>207</v>
      </c>
      <c r="G202" s="433"/>
      <c r="H202" s="433"/>
      <c r="I202" s="434"/>
      <c r="J202" s="230" t="s">
        <v>127</v>
      </c>
      <c r="K202" s="231">
        <v>2</v>
      </c>
      <c r="L202" s="415"/>
      <c r="M202" s="416"/>
      <c r="N202" s="415">
        <f t="shared" ref="N202" si="43">ROUND(L202*K202,2)</f>
        <v>0</v>
      </c>
      <c r="O202" s="417"/>
      <c r="P202" s="417"/>
      <c r="Q202" s="416"/>
      <c r="R202" s="227"/>
      <c r="T202" s="191"/>
      <c r="U202" s="190"/>
      <c r="V202" s="192"/>
      <c r="W202" s="192"/>
      <c r="X202" s="192"/>
      <c r="Y202" s="192"/>
      <c r="Z202" s="192"/>
      <c r="AA202" s="193"/>
      <c r="AR202" s="225"/>
      <c r="AT202" s="225"/>
      <c r="AU202" s="225"/>
      <c r="AY202" s="225"/>
      <c r="BE202" s="232"/>
      <c r="BF202" s="232"/>
      <c r="BG202" s="232"/>
      <c r="BH202" s="232"/>
      <c r="BI202" s="232"/>
      <c r="BJ202" s="225"/>
      <c r="BK202" s="232"/>
      <c r="BL202" s="225"/>
      <c r="BM202" s="225"/>
    </row>
    <row r="203" spans="2:65" s="224" customFormat="1" ht="24.75" customHeight="1" x14ac:dyDescent="0.3">
      <c r="B203" s="226"/>
      <c r="C203" s="228">
        <v>83</v>
      </c>
      <c r="D203" s="228" t="s">
        <v>118</v>
      </c>
      <c r="E203" s="229" t="s">
        <v>173</v>
      </c>
      <c r="F203" s="363" t="s">
        <v>179</v>
      </c>
      <c r="G203" s="364"/>
      <c r="H203" s="364"/>
      <c r="I203" s="364"/>
      <c r="J203" s="230" t="s">
        <v>127</v>
      </c>
      <c r="K203" s="231">
        <v>3</v>
      </c>
      <c r="L203" s="365"/>
      <c r="M203" s="365"/>
      <c r="N203" s="365">
        <f t="shared" ref="N203:N206" si="44">ROUND(L203*K203,2)</f>
        <v>0</v>
      </c>
      <c r="O203" s="365"/>
      <c r="P203" s="365"/>
      <c r="Q203" s="365"/>
      <c r="R203" s="227"/>
      <c r="T203" s="191"/>
      <c r="U203" s="190"/>
      <c r="V203" s="192"/>
      <c r="W203" s="192"/>
      <c r="X203" s="192"/>
      <c r="Y203" s="192"/>
      <c r="Z203" s="192"/>
      <c r="AA203" s="193"/>
      <c r="AR203" s="225"/>
      <c r="AT203" s="225"/>
      <c r="AU203" s="225"/>
      <c r="AY203" s="225"/>
      <c r="BE203" s="232"/>
      <c r="BF203" s="232"/>
      <c r="BG203" s="232"/>
      <c r="BH203" s="232"/>
      <c r="BI203" s="232"/>
      <c r="BJ203" s="225"/>
      <c r="BK203" s="232"/>
      <c r="BL203" s="225"/>
      <c r="BM203" s="225"/>
    </row>
    <row r="204" spans="2:65" s="224" customFormat="1" ht="24.75" customHeight="1" x14ac:dyDescent="0.3">
      <c r="B204" s="226"/>
      <c r="C204" s="228">
        <v>84</v>
      </c>
      <c r="D204" s="228" t="s">
        <v>118</v>
      </c>
      <c r="E204" s="229" t="s">
        <v>205</v>
      </c>
      <c r="F204" s="364" t="s">
        <v>206</v>
      </c>
      <c r="G204" s="364"/>
      <c r="H204" s="364"/>
      <c r="I204" s="364"/>
      <c r="J204" s="230" t="s">
        <v>127</v>
      </c>
      <c r="K204" s="231">
        <v>1</v>
      </c>
      <c r="L204" s="365"/>
      <c r="M204" s="365"/>
      <c r="N204" s="365">
        <f t="shared" si="44"/>
        <v>0</v>
      </c>
      <c r="O204" s="365"/>
      <c r="P204" s="365"/>
      <c r="Q204" s="365"/>
      <c r="R204" s="227"/>
      <c r="T204" s="191"/>
      <c r="U204" s="190"/>
      <c r="V204" s="192"/>
      <c r="W204" s="192"/>
      <c r="X204" s="192"/>
      <c r="Y204" s="192"/>
      <c r="Z204" s="192"/>
      <c r="AA204" s="193"/>
      <c r="AR204" s="225"/>
      <c r="AT204" s="225"/>
      <c r="AU204" s="225"/>
      <c r="AY204" s="225"/>
      <c r="BE204" s="232"/>
      <c r="BF204" s="232"/>
      <c r="BG204" s="232"/>
      <c r="BH204" s="232"/>
      <c r="BI204" s="232"/>
      <c r="BJ204" s="225"/>
      <c r="BK204" s="232"/>
      <c r="BL204" s="225"/>
      <c r="BM204" s="225"/>
    </row>
    <row r="205" spans="2:65" s="224" customFormat="1" ht="24.75" customHeight="1" x14ac:dyDescent="0.3">
      <c r="B205" s="226"/>
      <c r="C205" s="228">
        <v>85</v>
      </c>
      <c r="D205" s="228" t="s">
        <v>118</v>
      </c>
      <c r="E205" s="207" t="s">
        <v>208</v>
      </c>
      <c r="F205" s="363" t="s">
        <v>209</v>
      </c>
      <c r="G205" s="364"/>
      <c r="H205" s="364"/>
      <c r="I205" s="364"/>
      <c r="J205" s="230" t="s">
        <v>127</v>
      </c>
      <c r="K205" s="231">
        <v>9</v>
      </c>
      <c r="L205" s="365"/>
      <c r="M205" s="365"/>
      <c r="N205" s="365">
        <f t="shared" si="44"/>
        <v>0</v>
      </c>
      <c r="O205" s="365"/>
      <c r="P205" s="365"/>
      <c r="Q205" s="365"/>
      <c r="R205" s="227"/>
      <c r="T205" s="191"/>
      <c r="U205" s="190"/>
      <c r="V205" s="192"/>
      <c r="W205" s="192"/>
      <c r="X205" s="192"/>
      <c r="Y205" s="192"/>
      <c r="Z205" s="192"/>
      <c r="AA205" s="193"/>
      <c r="AR205" s="225"/>
      <c r="AT205" s="225"/>
      <c r="AU205" s="225"/>
      <c r="AY205" s="225"/>
      <c r="BE205" s="232"/>
      <c r="BF205" s="232"/>
      <c r="BG205" s="232"/>
      <c r="BH205" s="232"/>
      <c r="BI205" s="232"/>
      <c r="BJ205" s="225"/>
      <c r="BK205" s="232"/>
      <c r="BL205" s="225"/>
      <c r="BM205" s="225"/>
    </row>
    <row r="206" spans="2:65" s="224" customFormat="1" ht="24.75" customHeight="1" x14ac:dyDescent="0.3">
      <c r="B206" s="226"/>
      <c r="C206" s="228">
        <v>86</v>
      </c>
      <c r="D206" s="228" t="s">
        <v>118</v>
      </c>
      <c r="E206" s="207" t="s">
        <v>293</v>
      </c>
      <c r="F206" s="363" t="s">
        <v>294</v>
      </c>
      <c r="G206" s="364"/>
      <c r="H206" s="364"/>
      <c r="I206" s="364"/>
      <c r="J206" s="230" t="s">
        <v>127</v>
      </c>
      <c r="K206" s="231">
        <v>1</v>
      </c>
      <c r="L206" s="365"/>
      <c r="M206" s="365"/>
      <c r="N206" s="365">
        <f t="shared" si="44"/>
        <v>0</v>
      </c>
      <c r="O206" s="365"/>
      <c r="P206" s="365"/>
      <c r="Q206" s="365"/>
      <c r="R206" s="227"/>
      <c r="T206" s="191"/>
      <c r="U206" s="190"/>
      <c r="V206" s="192"/>
      <c r="W206" s="192"/>
      <c r="X206" s="192"/>
      <c r="Y206" s="192"/>
      <c r="Z206" s="192"/>
      <c r="AA206" s="193"/>
      <c r="AR206" s="225"/>
      <c r="AT206" s="225"/>
      <c r="AU206" s="225"/>
      <c r="AY206" s="225"/>
      <c r="BE206" s="232"/>
      <c r="BF206" s="232"/>
      <c r="BG206" s="232"/>
      <c r="BH206" s="232"/>
      <c r="BI206" s="232"/>
      <c r="BJ206" s="225"/>
      <c r="BK206" s="232"/>
      <c r="BL206" s="225"/>
      <c r="BM206" s="225"/>
    </row>
    <row r="207" spans="2:65" s="224" customFormat="1" ht="43.5" customHeight="1" x14ac:dyDescent="0.3">
      <c r="B207" s="226"/>
      <c r="C207" s="228">
        <v>87</v>
      </c>
      <c r="D207" s="228" t="s">
        <v>118</v>
      </c>
      <c r="E207" s="207" t="s">
        <v>297</v>
      </c>
      <c r="F207" s="363" t="s">
        <v>298</v>
      </c>
      <c r="G207" s="364"/>
      <c r="H207" s="364"/>
      <c r="I207" s="364"/>
      <c r="J207" s="230" t="s">
        <v>174</v>
      </c>
      <c r="K207" s="231">
        <v>8</v>
      </c>
      <c r="L207" s="365"/>
      <c r="M207" s="365"/>
      <c r="N207" s="365">
        <f t="shared" ref="N207" si="45">ROUND(L207*K207,2)</f>
        <v>0</v>
      </c>
      <c r="O207" s="365"/>
      <c r="P207" s="365"/>
      <c r="Q207" s="365"/>
      <c r="R207" s="227"/>
      <c r="T207" s="191"/>
      <c r="U207" s="190"/>
      <c r="V207" s="192"/>
      <c r="W207" s="192"/>
      <c r="X207" s="192"/>
      <c r="Y207" s="192"/>
      <c r="Z207" s="192"/>
      <c r="AA207" s="193"/>
      <c r="AR207" s="225"/>
      <c r="AT207" s="225"/>
      <c r="AU207" s="225"/>
      <c r="AY207" s="225"/>
      <c r="BE207" s="232"/>
      <c r="BF207" s="232"/>
      <c r="BG207" s="232"/>
      <c r="BH207" s="232"/>
      <c r="BI207" s="232"/>
      <c r="BJ207" s="225"/>
      <c r="BK207" s="232"/>
      <c r="BL207" s="225"/>
      <c r="BM207" s="225"/>
    </row>
    <row r="208" spans="2:65" s="224" customFormat="1" ht="44.25" customHeight="1" x14ac:dyDescent="0.3">
      <c r="B208" s="226"/>
      <c r="C208" s="228">
        <v>88</v>
      </c>
      <c r="D208" s="228" t="s">
        <v>118</v>
      </c>
      <c r="E208" s="207" t="s">
        <v>299</v>
      </c>
      <c r="F208" s="363" t="s">
        <v>300</v>
      </c>
      <c r="G208" s="364"/>
      <c r="H208" s="364"/>
      <c r="I208" s="364"/>
      <c r="J208" s="230" t="s">
        <v>174</v>
      </c>
      <c r="K208" s="231">
        <v>1</v>
      </c>
      <c r="L208" s="365"/>
      <c r="M208" s="365"/>
      <c r="N208" s="365">
        <f t="shared" ref="N208" si="46">ROUND(L208*K208,2)</f>
        <v>0</v>
      </c>
      <c r="O208" s="365"/>
      <c r="P208" s="365"/>
      <c r="Q208" s="365"/>
      <c r="R208" s="227"/>
      <c r="T208" s="191"/>
      <c r="U208" s="190"/>
      <c r="V208" s="192"/>
      <c r="W208" s="192"/>
      <c r="X208" s="192"/>
      <c r="Y208" s="192"/>
      <c r="Z208" s="192"/>
      <c r="AA208" s="193"/>
      <c r="AR208" s="225"/>
      <c r="AT208" s="225"/>
      <c r="AU208" s="225"/>
      <c r="AY208" s="225"/>
      <c r="BE208" s="232"/>
      <c r="BF208" s="232"/>
      <c r="BG208" s="232"/>
      <c r="BH208" s="232"/>
      <c r="BI208" s="232"/>
      <c r="BJ208" s="225"/>
      <c r="BK208" s="232"/>
      <c r="BL208" s="225"/>
      <c r="BM208" s="225"/>
    </row>
    <row r="209" spans="2:65" s="224" customFormat="1" ht="45.75" customHeight="1" x14ac:dyDescent="0.3">
      <c r="B209" s="226"/>
      <c r="C209" s="228">
        <v>89</v>
      </c>
      <c r="D209" s="228" t="s">
        <v>118</v>
      </c>
      <c r="E209" s="207" t="s">
        <v>301</v>
      </c>
      <c r="F209" s="363" t="s">
        <v>302</v>
      </c>
      <c r="G209" s="364"/>
      <c r="H209" s="364"/>
      <c r="I209" s="364"/>
      <c r="J209" s="230" t="s">
        <v>174</v>
      </c>
      <c r="K209" s="231">
        <v>1</v>
      </c>
      <c r="L209" s="365"/>
      <c r="M209" s="365"/>
      <c r="N209" s="365">
        <f t="shared" ref="N209" si="47">ROUND(L209*K209,2)</f>
        <v>0</v>
      </c>
      <c r="O209" s="365"/>
      <c r="P209" s="365"/>
      <c r="Q209" s="365"/>
      <c r="R209" s="227"/>
      <c r="T209" s="191"/>
      <c r="U209" s="190"/>
      <c r="V209" s="192"/>
      <c r="W209" s="192"/>
      <c r="X209" s="192"/>
      <c r="Y209" s="192"/>
      <c r="Z209" s="192"/>
      <c r="AA209" s="193"/>
      <c r="AR209" s="225"/>
      <c r="AT209" s="225"/>
      <c r="AU209" s="225"/>
      <c r="AY209" s="225"/>
      <c r="BE209" s="232"/>
      <c r="BF209" s="232"/>
      <c r="BG209" s="232"/>
      <c r="BH209" s="232"/>
      <c r="BI209" s="232"/>
      <c r="BJ209" s="225"/>
      <c r="BK209" s="232"/>
      <c r="BL209" s="225"/>
      <c r="BM209" s="225"/>
    </row>
    <row r="210" spans="2:65" s="224" customFormat="1" ht="50.25" customHeight="1" x14ac:dyDescent="0.3">
      <c r="B210" s="226"/>
      <c r="C210" s="228"/>
      <c r="D210" s="228"/>
      <c r="E210" s="283" t="s">
        <v>484</v>
      </c>
      <c r="F210" s="419"/>
      <c r="G210" s="413"/>
      <c r="H210" s="413"/>
      <c r="I210" s="414"/>
      <c r="J210" s="230"/>
      <c r="K210" s="237"/>
      <c r="L210" s="415"/>
      <c r="M210" s="416"/>
      <c r="N210" s="415"/>
      <c r="O210" s="417"/>
      <c r="P210" s="417"/>
      <c r="Q210" s="416"/>
      <c r="R210" s="227"/>
      <c r="T210" s="191"/>
      <c r="U210" s="190"/>
      <c r="V210" s="192"/>
      <c r="W210" s="192"/>
      <c r="X210" s="192"/>
      <c r="Y210" s="192"/>
      <c r="Z210" s="192"/>
      <c r="AA210" s="193"/>
      <c r="AR210" s="225"/>
      <c r="AT210" s="225"/>
      <c r="AU210" s="225"/>
      <c r="AY210" s="225"/>
      <c r="BE210" s="232"/>
      <c r="BF210" s="232"/>
      <c r="BG210" s="232"/>
      <c r="BH210" s="232"/>
      <c r="BI210" s="232"/>
      <c r="BJ210" s="225"/>
      <c r="BK210" s="232"/>
      <c r="BL210" s="225"/>
      <c r="BM210" s="225"/>
    </row>
    <row r="211" spans="2:65" s="224" customFormat="1" ht="57.75" customHeight="1" x14ac:dyDescent="0.3">
      <c r="B211" s="226"/>
      <c r="C211" s="194">
        <v>90</v>
      </c>
      <c r="D211" s="194" t="s">
        <v>122</v>
      </c>
      <c r="E211" s="195" t="s">
        <v>652</v>
      </c>
      <c r="F211" s="366" t="s">
        <v>646</v>
      </c>
      <c r="G211" s="366"/>
      <c r="H211" s="366"/>
      <c r="I211" s="366"/>
      <c r="J211" s="196" t="s">
        <v>127</v>
      </c>
      <c r="K211" s="197">
        <v>16</v>
      </c>
      <c r="L211" s="367"/>
      <c r="M211" s="367"/>
      <c r="N211" s="367">
        <f t="shared" ref="N211:N214" si="48">ROUND(L211*K211,2)</f>
        <v>0</v>
      </c>
      <c r="O211" s="365"/>
      <c r="P211" s="365"/>
      <c r="Q211" s="365"/>
      <c r="R211" s="227"/>
      <c r="T211" s="191"/>
      <c r="U211" s="190"/>
      <c r="V211" s="192"/>
      <c r="W211" s="192"/>
      <c r="X211" s="192"/>
      <c r="Y211" s="192"/>
      <c r="Z211" s="192"/>
      <c r="AA211" s="193"/>
      <c r="AR211" s="225"/>
      <c r="AT211" s="225"/>
      <c r="AU211" s="225"/>
      <c r="AY211" s="225"/>
      <c r="BE211" s="232"/>
      <c r="BF211" s="232"/>
      <c r="BG211" s="232"/>
      <c r="BH211" s="232"/>
      <c r="BI211" s="232"/>
      <c r="BJ211" s="225"/>
      <c r="BK211" s="232"/>
      <c r="BL211" s="225"/>
      <c r="BM211" s="225"/>
    </row>
    <row r="212" spans="2:65" s="224" customFormat="1" ht="22.5" customHeight="1" x14ac:dyDescent="0.3">
      <c r="B212" s="226"/>
      <c r="C212" s="228">
        <v>91</v>
      </c>
      <c r="D212" s="228" t="s">
        <v>118</v>
      </c>
      <c r="E212" s="284" t="s">
        <v>647</v>
      </c>
      <c r="F212" s="421" t="s">
        <v>648</v>
      </c>
      <c r="G212" s="422"/>
      <c r="H212" s="422"/>
      <c r="I212" s="423"/>
      <c r="J212" s="230" t="s">
        <v>127</v>
      </c>
      <c r="K212" s="231">
        <v>16</v>
      </c>
      <c r="L212" s="415"/>
      <c r="M212" s="416"/>
      <c r="N212" s="415">
        <f t="shared" si="48"/>
        <v>0</v>
      </c>
      <c r="O212" s="417"/>
      <c r="P212" s="417"/>
      <c r="Q212" s="416"/>
      <c r="R212" s="227"/>
      <c r="T212" s="191"/>
      <c r="U212" s="190"/>
      <c r="V212" s="192"/>
      <c r="W212" s="192"/>
      <c r="X212" s="192"/>
      <c r="Y212" s="192"/>
      <c r="Z212" s="192"/>
      <c r="AA212" s="193"/>
      <c r="AR212" s="225"/>
      <c r="AT212" s="225"/>
      <c r="AU212" s="225"/>
      <c r="AY212" s="225"/>
      <c r="BE212" s="232"/>
      <c r="BF212" s="232"/>
      <c r="BG212" s="232"/>
      <c r="BH212" s="232"/>
      <c r="BI212" s="232"/>
      <c r="BJ212" s="225"/>
      <c r="BK212" s="232"/>
      <c r="BL212" s="225"/>
      <c r="BM212" s="225"/>
    </row>
    <row r="213" spans="2:65" s="224" customFormat="1" ht="28.5" customHeight="1" x14ac:dyDescent="0.3">
      <c r="B213" s="226"/>
      <c r="C213" s="228">
        <v>92</v>
      </c>
      <c r="D213" s="228" t="s">
        <v>118</v>
      </c>
      <c r="E213" s="284" t="s">
        <v>649</v>
      </c>
      <c r="F213" s="421" t="s">
        <v>650</v>
      </c>
      <c r="G213" s="422"/>
      <c r="H213" s="422"/>
      <c r="I213" s="423"/>
      <c r="J213" s="230" t="s">
        <v>127</v>
      </c>
      <c r="K213" s="231">
        <v>16</v>
      </c>
      <c r="L213" s="415"/>
      <c r="M213" s="416"/>
      <c r="N213" s="415">
        <f t="shared" si="48"/>
        <v>0</v>
      </c>
      <c r="O213" s="417"/>
      <c r="P213" s="417"/>
      <c r="Q213" s="416"/>
      <c r="R213" s="227"/>
      <c r="T213" s="191"/>
      <c r="U213" s="190"/>
      <c r="V213" s="192"/>
      <c r="W213" s="192"/>
      <c r="X213" s="192"/>
      <c r="Y213" s="192"/>
      <c r="Z213" s="192"/>
      <c r="AA213" s="193"/>
      <c r="AR213" s="225"/>
      <c r="AT213" s="225"/>
      <c r="AU213" s="225"/>
      <c r="AY213" s="225"/>
      <c r="BE213" s="232"/>
      <c r="BF213" s="232"/>
      <c r="BG213" s="232"/>
      <c r="BH213" s="232"/>
      <c r="BI213" s="232"/>
      <c r="BJ213" s="225"/>
      <c r="BK213" s="232"/>
      <c r="BL213" s="225"/>
      <c r="BM213" s="225"/>
    </row>
    <row r="214" spans="2:65" s="224" customFormat="1" ht="29.25" customHeight="1" x14ac:dyDescent="0.3">
      <c r="B214" s="226"/>
      <c r="C214" s="228">
        <v>93</v>
      </c>
      <c r="D214" s="228" t="s">
        <v>118</v>
      </c>
      <c r="E214" s="284" t="s">
        <v>485</v>
      </c>
      <c r="F214" s="421" t="s">
        <v>486</v>
      </c>
      <c r="G214" s="422"/>
      <c r="H214" s="422"/>
      <c r="I214" s="423"/>
      <c r="J214" s="230" t="s">
        <v>127</v>
      </c>
      <c r="K214" s="231">
        <v>16</v>
      </c>
      <c r="L214" s="415"/>
      <c r="M214" s="416"/>
      <c r="N214" s="415">
        <f t="shared" si="48"/>
        <v>0</v>
      </c>
      <c r="O214" s="417"/>
      <c r="P214" s="417"/>
      <c r="Q214" s="416"/>
      <c r="R214" s="227"/>
      <c r="T214" s="191"/>
      <c r="U214" s="190"/>
      <c r="V214" s="192"/>
      <c r="W214" s="192"/>
      <c r="X214" s="192"/>
      <c r="Y214" s="192"/>
      <c r="Z214" s="192"/>
      <c r="AA214" s="193"/>
      <c r="AR214" s="225"/>
      <c r="AT214" s="225"/>
      <c r="AU214" s="225"/>
      <c r="AY214" s="225"/>
      <c r="BE214" s="232"/>
      <c r="BF214" s="232"/>
      <c r="BG214" s="232"/>
      <c r="BH214" s="232"/>
      <c r="BI214" s="232"/>
      <c r="BJ214" s="225"/>
      <c r="BK214" s="232"/>
      <c r="BL214" s="225"/>
      <c r="BM214" s="225"/>
    </row>
    <row r="215" spans="2:65" s="224" customFormat="1" ht="60.75" customHeight="1" x14ac:dyDescent="0.3">
      <c r="B215" s="226"/>
      <c r="C215" s="194">
        <v>94</v>
      </c>
      <c r="D215" s="194" t="s">
        <v>122</v>
      </c>
      <c r="E215" s="195" t="s">
        <v>645</v>
      </c>
      <c r="F215" s="366" t="s">
        <v>651</v>
      </c>
      <c r="G215" s="366"/>
      <c r="H215" s="366"/>
      <c r="I215" s="366"/>
      <c r="J215" s="196" t="s">
        <v>127</v>
      </c>
      <c r="K215" s="197">
        <v>4</v>
      </c>
      <c r="L215" s="367"/>
      <c r="M215" s="367"/>
      <c r="N215" s="367">
        <f t="shared" ref="N215:N218" si="49">ROUND(L215*K215,2)</f>
        <v>0</v>
      </c>
      <c r="O215" s="365"/>
      <c r="P215" s="365"/>
      <c r="Q215" s="365"/>
      <c r="R215" s="227"/>
      <c r="T215" s="191"/>
      <c r="U215" s="190"/>
      <c r="V215" s="192"/>
      <c r="W215" s="192"/>
      <c r="X215" s="192"/>
      <c r="Y215" s="192"/>
      <c r="Z215" s="192"/>
      <c r="AA215" s="193"/>
      <c r="AR215" s="225"/>
      <c r="AT215" s="225"/>
      <c r="AU215" s="225"/>
      <c r="AY215" s="225"/>
      <c r="BE215" s="232"/>
      <c r="BF215" s="232"/>
      <c r="BG215" s="232"/>
      <c r="BH215" s="232"/>
      <c r="BI215" s="232"/>
      <c r="BJ215" s="225"/>
      <c r="BK215" s="232"/>
      <c r="BL215" s="225"/>
      <c r="BM215" s="225"/>
    </row>
    <row r="216" spans="2:65" s="224" customFormat="1" ht="29.25" customHeight="1" x14ac:dyDescent="0.3">
      <c r="B216" s="226"/>
      <c r="C216" s="228">
        <v>95</v>
      </c>
      <c r="D216" s="228" t="s">
        <v>118</v>
      </c>
      <c r="E216" s="284" t="s">
        <v>647</v>
      </c>
      <c r="F216" s="421" t="s">
        <v>648</v>
      </c>
      <c r="G216" s="422"/>
      <c r="H216" s="422"/>
      <c r="I216" s="423"/>
      <c r="J216" s="230" t="s">
        <v>127</v>
      </c>
      <c r="K216" s="231">
        <v>4</v>
      </c>
      <c r="L216" s="415"/>
      <c r="M216" s="416"/>
      <c r="N216" s="415">
        <f t="shared" si="49"/>
        <v>0</v>
      </c>
      <c r="O216" s="417"/>
      <c r="P216" s="417"/>
      <c r="Q216" s="416"/>
      <c r="R216" s="227"/>
      <c r="T216" s="191"/>
      <c r="U216" s="190"/>
      <c r="V216" s="192"/>
      <c r="W216" s="192"/>
      <c r="X216" s="192"/>
      <c r="Y216" s="192"/>
      <c r="Z216" s="192"/>
      <c r="AA216" s="193"/>
      <c r="AR216" s="225"/>
      <c r="AT216" s="225"/>
      <c r="AU216" s="225"/>
      <c r="AY216" s="225"/>
      <c r="BE216" s="232"/>
      <c r="BF216" s="232"/>
      <c r="BG216" s="232"/>
      <c r="BH216" s="232"/>
      <c r="BI216" s="232"/>
      <c r="BJ216" s="225"/>
      <c r="BK216" s="232"/>
      <c r="BL216" s="225"/>
      <c r="BM216" s="225"/>
    </row>
    <row r="217" spans="2:65" s="224" customFormat="1" ht="29.25" customHeight="1" x14ac:dyDescent="0.3">
      <c r="B217" s="226"/>
      <c r="C217" s="228">
        <v>96</v>
      </c>
      <c r="D217" s="228" t="s">
        <v>118</v>
      </c>
      <c r="E217" s="284" t="s">
        <v>649</v>
      </c>
      <c r="F217" s="421" t="s">
        <v>650</v>
      </c>
      <c r="G217" s="422"/>
      <c r="H217" s="422"/>
      <c r="I217" s="423"/>
      <c r="J217" s="230" t="s">
        <v>127</v>
      </c>
      <c r="K217" s="231">
        <v>4</v>
      </c>
      <c r="L217" s="415"/>
      <c r="M217" s="416"/>
      <c r="N217" s="415">
        <f t="shared" si="49"/>
        <v>0</v>
      </c>
      <c r="O217" s="417"/>
      <c r="P217" s="417"/>
      <c r="Q217" s="416"/>
      <c r="R217" s="227"/>
      <c r="T217" s="191"/>
      <c r="U217" s="190"/>
      <c r="V217" s="192"/>
      <c r="W217" s="192"/>
      <c r="X217" s="192"/>
      <c r="Y217" s="192"/>
      <c r="Z217" s="192"/>
      <c r="AA217" s="193"/>
      <c r="AR217" s="225"/>
      <c r="AT217" s="225"/>
      <c r="AU217" s="225"/>
      <c r="AY217" s="225"/>
      <c r="BE217" s="232"/>
      <c r="BF217" s="232"/>
      <c r="BG217" s="232"/>
      <c r="BH217" s="232"/>
      <c r="BI217" s="232"/>
      <c r="BJ217" s="225"/>
      <c r="BK217" s="232"/>
      <c r="BL217" s="225"/>
      <c r="BM217" s="225"/>
    </row>
    <row r="218" spans="2:65" s="224" customFormat="1" ht="29.25" customHeight="1" x14ac:dyDescent="0.3">
      <c r="B218" s="226"/>
      <c r="C218" s="228">
        <v>97</v>
      </c>
      <c r="D218" s="228" t="s">
        <v>118</v>
      </c>
      <c r="E218" s="284" t="s">
        <v>485</v>
      </c>
      <c r="F218" s="421" t="s">
        <v>486</v>
      </c>
      <c r="G218" s="422"/>
      <c r="H218" s="422"/>
      <c r="I218" s="423"/>
      <c r="J218" s="230" t="s">
        <v>127</v>
      </c>
      <c r="K218" s="231">
        <v>4</v>
      </c>
      <c r="L218" s="415"/>
      <c r="M218" s="416"/>
      <c r="N218" s="415">
        <f t="shared" si="49"/>
        <v>0</v>
      </c>
      <c r="O218" s="417"/>
      <c r="P218" s="417"/>
      <c r="Q218" s="416"/>
      <c r="R218" s="227"/>
      <c r="T218" s="191"/>
      <c r="U218" s="190"/>
      <c r="V218" s="192"/>
      <c r="W218" s="192"/>
      <c r="X218" s="192"/>
      <c r="Y218" s="192"/>
      <c r="Z218" s="192"/>
      <c r="AA218" s="193"/>
      <c r="AR218" s="225"/>
      <c r="AT218" s="225"/>
      <c r="AU218" s="225"/>
      <c r="AY218" s="225"/>
      <c r="BE218" s="232"/>
      <c r="BF218" s="232"/>
      <c r="BG218" s="232"/>
      <c r="BH218" s="232"/>
      <c r="BI218" s="232"/>
      <c r="BJ218" s="225"/>
      <c r="BK218" s="232"/>
      <c r="BL218" s="225"/>
      <c r="BM218" s="225"/>
    </row>
    <row r="219" spans="2:65" s="224" customFormat="1" ht="57.75" customHeight="1" x14ac:dyDescent="0.3">
      <c r="B219" s="226"/>
      <c r="C219" s="194">
        <v>98</v>
      </c>
      <c r="D219" s="194" t="s">
        <v>122</v>
      </c>
      <c r="E219" s="195" t="s">
        <v>653</v>
      </c>
      <c r="F219" s="366" t="s">
        <v>654</v>
      </c>
      <c r="G219" s="366"/>
      <c r="H219" s="366"/>
      <c r="I219" s="366"/>
      <c r="J219" s="196" t="s">
        <v>127</v>
      </c>
      <c r="K219" s="197">
        <v>2</v>
      </c>
      <c r="L219" s="367"/>
      <c r="M219" s="367"/>
      <c r="N219" s="367">
        <f t="shared" ref="N219:N242" si="50">ROUND(L219*K219,2)</f>
        <v>0</v>
      </c>
      <c r="O219" s="365"/>
      <c r="P219" s="365"/>
      <c r="Q219" s="365"/>
      <c r="R219" s="227"/>
      <c r="T219" s="191"/>
      <c r="U219" s="190"/>
      <c r="V219" s="192"/>
      <c r="W219" s="192"/>
      <c r="X219" s="192"/>
      <c r="Y219" s="192"/>
      <c r="Z219" s="192"/>
      <c r="AA219" s="193"/>
      <c r="AR219" s="225"/>
      <c r="AT219" s="225"/>
      <c r="AU219" s="225"/>
      <c r="AY219" s="225"/>
      <c r="BE219" s="232"/>
      <c r="BF219" s="232"/>
      <c r="BG219" s="232"/>
      <c r="BH219" s="232"/>
      <c r="BI219" s="232"/>
      <c r="BJ219" s="225"/>
      <c r="BK219" s="232"/>
      <c r="BL219" s="225"/>
      <c r="BM219" s="225"/>
    </row>
    <row r="220" spans="2:65" s="224" customFormat="1" ht="29.25" customHeight="1" x14ac:dyDescent="0.3">
      <c r="B220" s="226"/>
      <c r="C220" s="228">
        <v>99</v>
      </c>
      <c r="D220" s="228" t="s">
        <v>118</v>
      </c>
      <c r="E220" s="284" t="s">
        <v>647</v>
      </c>
      <c r="F220" s="421" t="s">
        <v>648</v>
      </c>
      <c r="G220" s="422"/>
      <c r="H220" s="422"/>
      <c r="I220" s="423"/>
      <c r="J220" s="230" t="s">
        <v>127</v>
      </c>
      <c r="K220" s="231">
        <v>2</v>
      </c>
      <c r="L220" s="415"/>
      <c r="M220" s="416"/>
      <c r="N220" s="415">
        <f t="shared" si="50"/>
        <v>0</v>
      </c>
      <c r="O220" s="417"/>
      <c r="P220" s="417"/>
      <c r="Q220" s="416"/>
      <c r="R220" s="227"/>
      <c r="T220" s="191"/>
      <c r="U220" s="190"/>
      <c r="V220" s="192"/>
      <c r="W220" s="192"/>
      <c r="X220" s="192"/>
      <c r="Y220" s="192"/>
      <c r="Z220" s="192"/>
      <c r="AA220" s="193"/>
      <c r="AR220" s="225"/>
      <c r="AT220" s="225"/>
      <c r="AU220" s="225"/>
      <c r="AY220" s="225"/>
      <c r="BE220" s="232"/>
      <c r="BF220" s="232"/>
      <c r="BG220" s="232"/>
      <c r="BH220" s="232"/>
      <c r="BI220" s="232"/>
      <c r="BJ220" s="225"/>
      <c r="BK220" s="232"/>
      <c r="BL220" s="225"/>
      <c r="BM220" s="225"/>
    </row>
    <row r="221" spans="2:65" s="224" customFormat="1" ht="29.25" customHeight="1" x14ac:dyDescent="0.3">
      <c r="B221" s="226"/>
      <c r="C221" s="228">
        <v>100</v>
      </c>
      <c r="D221" s="228" t="s">
        <v>118</v>
      </c>
      <c r="E221" s="284" t="s">
        <v>649</v>
      </c>
      <c r="F221" s="421" t="s">
        <v>655</v>
      </c>
      <c r="G221" s="422"/>
      <c r="H221" s="422"/>
      <c r="I221" s="423"/>
      <c r="J221" s="230" t="s">
        <v>127</v>
      </c>
      <c r="K221" s="231">
        <v>2</v>
      </c>
      <c r="L221" s="415"/>
      <c r="M221" s="416"/>
      <c r="N221" s="415">
        <f t="shared" si="50"/>
        <v>0</v>
      </c>
      <c r="O221" s="417"/>
      <c r="P221" s="417"/>
      <c r="Q221" s="416"/>
      <c r="R221" s="227"/>
      <c r="T221" s="191"/>
      <c r="U221" s="190"/>
      <c r="V221" s="192"/>
      <c r="W221" s="192"/>
      <c r="X221" s="192"/>
      <c r="Y221" s="192"/>
      <c r="Z221" s="192"/>
      <c r="AA221" s="193"/>
      <c r="AR221" s="225"/>
      <c r="AT221" s="225"/>
      <c r="AU221" s="225"/>
      <c r="AY221" s="225"/>
      <c r="BE221" s="232"/>
      <c r="BF221" s="232"/>
      <c r="BG221" s="232"/>
      <c r="BH221" s="232"/>
      <c r="BI221" s="232"/>
      <c r="BJ221" s="225"/>
      <c r="BK221" s="232"/>
      <c r="BL221" s="225"/>
      <c r="BM221" s="225"/>
    </row>
    <row r="222" spans="2:65" s="224" customFormat="1" ht="29.25" customHeight="1" x14ac:dyDescent="0.3">
      <c r="B222" s="226"/>
      <c r="C222" s="228">
        <v>101</v>
      </c>
      <c r="D222" s="228" t="s">
        <v>118</v>
      </c>
      <c r="E222" s="284" t="s">
        <v>485</v>
      </c>
      <c r="F222" s="421" t="s">
        <v>486</v>
      </c>
      <c r="G222" s="422"/>
      <c r="H222" s="422"/>
      <c r="I222" s="423"/>
      <c r="J222" s="230" t="s">
        <v>127</v>
      </c>
      <c r="K222" s="231">
        <v>2</v>
      </c>
      <c r="L222" s="415"/>
      <c r="M222" s="416"/>
      <c r="N222" s="415">
        <f t="shared" si="50"/>
        <v>0</v>
      </c>
      <c r="O222" s="417"/>
      <c r="P222" s="417"/>
      <c r="Q222" s="416"/>
      <c r="R222" s="227"/>
      <c r="T222" s="191"/>
      <c r="U222" s="190"/>
      <c r="V222" s="192"/>
      <c r="W222" s="192"/>
      <c r="X222" s="192"/>
      <c r="Y222" s="192"/>
      <c r="Z222" s="192"/>
      <c r="AA222" s="193"/>
      <c r="AR222" s="225"/>
      <c r="AT222" s="225"/>
      <c r="AU222" s="225"/>
      <c r="AY222" s="225"/>
      <c r="BE222" s="232"/>
      <c r="BF222" s="232"/>
      <c r="BG222" s="232"/>
      <c r="BH222" s="232"/>
      <c r="BI222" s="232"/>
      <c r="BJ222" s="225"/>
      <c r="BK222" s="232"/>
      <c r="BL222" s="225"/>
      <c r="BM222" s="225"/>
    </row>
    <row r="223" spans="2:65" s="224" customFormat="1" ht="29.25" customHeight="1" x14ac:dyDescent="0.3">
      <c r="B223" s="226"/>
      <c r="C223" s="194">
        <v>102</v>
      </c>
      <c r="D223" s="194" t="s">
        <v>122</v>
      </c>
      <c r="E223" s="195" t="s">
        <v>487</v>
      </c>
      <c r="F223" s="366" t="s">
        <v>656</v>
      </c>
      <c r="G223" s="366"/>
      <c r="H223" s="366"/>
      <c r="I223" s="366"/>
      <c r="J223" s="196" t="s">
        <v>127</v>
      </c>
      <c r="K223" s="197">
        <v>27</v>
      </c>
      <c r="L223" s="367"/>
      <c r="M223" s="367"/>
      <c r="N223" s="367">
        <f t="shared" si="50"/>
        <v>0</v>
      </c>
      <c r="O223" s="365"/>
      <c r="P223" s="365"/>
      <c r="Q223" s="365"/>
      <c r="R223" s="227"/>
      <c r="T223" s="191"/>
      <c r="U223" s="190"/>
      <c r="V223" s="192"/>
      <c r="W223" s="192"/>
      <c r="X223" s="192"/>
      <c r="Y223" s="192"/>
      <c r="Z223" s="192"/>
      <c r="AA223" s="193"/>
      <c r="AR223" s="225"/>
      <c r="AT223" s="225"/>
      <c r="AU223" s="225"/>
      <c r="AY223" s="225"/>
      <c r="BE223" s="232"/>
      <c r="BF223" s="232"/>
      <c r="BG223" s="232"/>
      <c r="BH223" s="232"/>
      <c r="BI223" s="232"/>
      <c r="BJ223" s="225"/>
      <c r="BK223" s="232"/>
      <c r="BL223" s="225"/>
      <c r="BM223" s="225"/>
    </row>
    <row r="224" spans="2:65" s="224" customFormat="1" ht="29.25" customHeight="1" x14ac:dyDescent="0.3">
      <c r="B224" s="226"/>
      <c r="C224" s="228">
        <v>103</v>
      </c>
      <c r="D224" s="228" t="s">
        <v>118</v>
      </c>
      <c r="E224" s="207" t="s">
        <v>488</v>
      </c>
      <c r="F224" s="364" t="s">
        <v>489</v>
      </c>
      <c r="G224" s="364"/>
      <c r="H224" s="364"/>
      <c r="I224" s="364"/>
      <c r="J224" s="230" t="s">
        <v>490</v>
      </c>
      <c r="K224" s="231">
        <v>27</v>
      </c>
      <c r="L224" s="365"/>
      <c r="M224" s="365"/>
      <c r="N224" s="365">
        <f t="shared" si="50"/>
        <v>0</v>
      </c>
      <c r="O224" s="365"/>
      <c r="P224" s="365"/>
      <c r="Q224" s="365"/>
      <c r="R224" s="227"/>
      <c r="T224" s="191"/>
      <c r="U224" s="190"/>
      <c r="V224" s="192"/>
      <c r="W224" s="192"/>
      <c r="X224" s="192"/>
      <c r="Y224" s="192"/>
      <c r="Z224" s="192"/>
      <c r="AA224" s="193"/>
      <c r="AR224" s="225"/>
      <c r="AT224" s="225"/>
      <c r="AU224" s="225"/>
      <c r="AY224" s="225"/>
      <c r="BE224" s="232"/>
      <c r="BF224" s="232"/>
      <c r="BG224" s="232"/>
      <c r="BH224" s="232"/>
      <c r="BI224" s="232"/>
      <c r="BJ224" s="225"/>
      <c r="BK224" s="232"/>
      <c r="BL224" s="225"/>
      <c r="BM224" s="225"/>
    </row>
    <row r="225" spans="2:65" s="224" customFormat="1" ht="29.25" customHeight="1" x14ac:dyDescent="0.3">
      <c r="B225" s="226"/>
      <c r="C225" s="194">
        <v>104</v>
      </c>
      <c r="D225" s="194" t="s">
        <v>122</v>
      </c>
      <c r="E225" s="195" t="s">
        <v>491</v>
      </c>
      <c r="F225" s="366" t="s">
        <v>657</v>
      </c>
      <c r="G225" s="366"/>
      <c r="H225" s="366"/>
      <c r="I225" s="366"/>
      <c r="J225" s="196" t="s">
        <v>127</v>
      </c>
      <c r="K225" s="197">
        <v>27</v>
      </c>
      <c r="L225" s="367"/>
      <c r="M225" s="367"/>
      <c r="N225" s="367">
        <f t="shared" si="50"/>
        <v>0</v>
      </c>
      <c r="O225" s="365"/>
      <c r="P225" s="365"/>
      <c r="Q225" s="365"/>
      <c r="R225" s="227"/>
      <c r="T225" s="191"/>
      <c r="U225" s="190"/>
      <c r="V225" s="192"/>
      <c r="W225" s="192"/>
      <c r="X225" s="192"/>
      <c r="Y225" s="192"/>
      <c r="Z225" s="192"/>
      <c r="AA225" s="193"/>
      <c r="AR225" s="225"/>
      <c r="AT225" s="225"/>
      <c r="AU225" s="225"/>
      <c r="AY225" s="225"/>
      <c r="BE225" s="232"/>
      <c r="BF225" s="232"/>
      <c r="BG225" s="232"/>
      <c r="BH225" s="232"/>
      <c r="BI225" s="232"/>
      <c r="BJ225" s="225"/>
      <c r="BK225" s="232"/>
      <c r="BL225" s="225"/>
      <c r="BM225" s="225"/>
    </row>
    <row r="226" spans="2:65" s="224" customFormat="1" ht="29.25" customHeight="1" x14ac:dyDescent="0.3">
      <c r="B226" s="226"/>
      <c r="C226" s="228">
        <v>105</v>
      </c>
      <c r="D226" s="228" t="s">
        <v>118</v>
      </c>
      <c r="E226" s="207" t="s">
        <v>492</v>
      </c>
      <c r="F226" s="363" t="s">
        <v>658</v>
      </c>
      <c r="G226" s="364"/>
      <c r="H226" s="364"/>
      <c r="I226" s="364"/>
      <c r="J226" s="230" t="s">
        <v>127</v>
      </c>
      <c r="K226" s="231">
        <v>27</v>
      </c>
      <c r="L226" s="365"/>
      <c r="M226" s="365"/>
      <c r="N226" s="365">
        <f t="shared" si="50"/>
        <v>0</v>
      </c>
      <c r="O226" s="365"/>
      <c r="P226" s="365"/>
      <c r="Q226" s="365"/>
      <c r="R226" s="227"/>
      <c r="T226" s="191"/>
      <c r="U226" s="190"/>
      <c r="V226" s="192"/>
      <c r="W226" s="192"/>
      <c r="X226" s="192"/>
      <c r="Y226" s="192"/>
      <c r="Z226" s="192"/>
      <c r="AA226" s="193"/>
      <c r="AR226" s="225"/>
      <c r="AT226" s="225"/>
      <c r="AU226" s="225"/>
      <c r="AY226" s="225"/>
      <c r="BE226" s="232"/>
      <c r="BF226" s="232"/>
      <c r="BG226" s="232"/>
      <c r="BH226" s="232"/>
      <c r="BI226" s="232"/>
      <c r="BJ226" s="225"/>
      <c r="BK226" s="232"/>
      <c r="BL226" s="225"/>
      <c r="BM226" s="225"/>
    </row>
    <row r="227" spans="2:65" s="224" customFormat="1" ht="29.25" customHeight="1" x14ac:dyDescent="0.3">
      <c r="B227" s="226"/>
      <c r="C227" s="228">
        <v>106</v>
      </c>
      <c r="D227" s="228" t="s">
        <v>118</v>
      </c>
      <c r="E227" s="207" t="s">
        <v>493</v>
      </c>
      <c r="F227" s="420" t="s">
        <v>494</v>
      </c>
      <c r="G227" s="420"/>
      <c r="H227" s="420"/>
      <c r="I227" s="420"/>
      <c r="J227" s="230" t="s">
        <v>127</v>
      </c>
      <c r="K227" s="231">
        <v>27</v>
      </c>
      <c r="L227" s="365"/>
      <c r="M227" s="365"/>
      <c r="N227" s="365">
        <f t="shared" si="50"/>
        <v>0</v>
      </c>
      <c r="O227" s="365"/>
      <c r="P227" s="365"/>
      <c r="Q227" s="365"/>
      <c r="R227" s="227"/>
      <c r="T227" s="191"/>
      <c r="U227" s="190"/>
      <c r="V227" s="192"/>
      <c r="W227" s="192"/>
      <c r="X227" s="192"/>
      <c r="Y227" s="192"/>
      <c r="Z227" s="192"/>
      <c r="AA227" s="193"/>
      <c r="AR227" s="225"/>
      <c r="AT227" s="225"/>
      <c r="AU227" s="225"/>
      <c r="AY227" s="225"/>
      <c r="BE227" s="232"/>
      <c r="BF227" s="232"/>
      <c r="BG227" s="232"/>
      <c r="BH227" s="232"/>
      <c r="BI227" s="232"/>
      <c r="BJ227" s="225"/>
      <c r="BK227" s="232"/>
      <c r="BL227" s="225"/>
      <c r="BM227" s="225"/>
    </row>
    <row r="228" spans="2:65" s="224" customFormat="1" ht="29.25" customHeight="1" x14ac:dyDescent="0.3">
      <c r="B228" s="226"/>
      <c r="C228" s="228">
        <v>107</v>
      </c>
      <c r="D228" s="228" t="s">
        <v>118</v>
      </c>
      <c r="E228" s="207" t="s">
        <v>339</v>
      </c>
      <c r="F228" s="420" t="s">
        <v>495</v>
      </c>
      <c r="G228" s="420"/>
      <c r="H228" s="420"/>
      <c r="I228" s="420"/>
      <c r="J228" s="230" t="s">
        <v>127</v>
      </c>
      <c r="K228" s="231">
        <v>27</v>
      </c>
      <c r="L228" s="365"/>
      <c r="M228" s="365"/>
      <c r="N228" s="365">
        <f t="shared" si="50"/>
        <v>0</v>
      </c>
      <c r="O228" s="365"/>
      <c r="P228" s="365"/>
      <c r="Q228" s="365"/>
      <c r="R228" s="227"/>
      <c r="T228" s="191"/>
      <c r="U228" s="190"/>
      <c r="V228" s="192"/>
      <c r="W228" s="192"/>
      <c r="X228" s="192"/>
      <c r="Y228" s="192"/>
      <c r="Z228" s="192"/>
      <c r="AA228" s="193"/>
      <c r="AR228" s="225"/>
      <c r="AT228" s="225"/>
      <c r="AU228" s="225"/>
      <c r="AY228" s="225"/>
      <c r="BE228" s="232"/>
      <c r="BF228" s="232"/>
      <c r="BG228" s="232"/>
      <c r="BH228" s="232"/>
      <c r="BI228" s="232"/>
      <c r="BJ228" s="225"/>
      <c r="BK228" s="232"/>
      <c r="BL228" s="225"/>
      <c r="BM228" s="225"/>
    </row>
    <row r="229" spans="2:65" s="224" customFormat="1" ht="29.25" customHeight="1" x14ac:dyDescent="0.3">
      <c r="B229" s="226"/>
      <c r="C229" s="194">
        <v>108</v>
      </c>
      <c r="D229" s="194" t="s">
        <v>122</v>
      </c>
      <c r="E229" s="195" t="s">
        <v>496</v>
      </c>
      <c r="F229" s="366" t="s">
        <v>497</v>
      </c>
      <c r="G229" s="366"/>
      <c r="H229" s="366"/>
      <c r="I229" s="366"/>
      <c r="J229" s="196" t="s">
        <v>127</v>
      </c>
      <c r="K229" s="197">
        <v>27</v>
      </c>
      <c r="L229" s="367"/>
      <c r="M229" s="367"/>
      <c r="N229" s="367">
        <f t="shared" si="50"/>
        <v>0</v>
      </c>
      <c r="O229" s="365"/>
      <c r="P229" s="365"/>
      <c r="Q229" s="365"/>
      <c r="R229" s="227"/>
      <c r="T229" s="191"/>
      <c r="U229" s="190"/>
      <c r="V229" s="192"/>
      <c r="W229" s="192"/>
      <c r="X229" s="192"/>
      <c r="Y229" s="192"/>
      <c r="Z229" s="192"/>
      <c r="AA229" s="193"/>
      <c r="AR229" s="225"/>
      <c r="AT229" s="225"/>
      <c r="AU229" s="225"/>
      <c r="AY229" s="225"/>
      <c r="BE229" s="232"/>
      <c r="BF229" s="232"/>
      <c r="BG229" s="232"/>
      <c r="BH229" s="232"/>
      <c r="BI229" s="232"/>
      <c r="BJ229" s="225"/>
      <c r="BK229" s="232"/>
      <c r="BL229" s="225"/>
      <c r="BM229" s="225"/>
    </row>
    <row r="230" spans="2:65" s="224" customFormat="1" ht="29.25" customHeight="1" x14ac:dyDescent="0.3">
      <c r="B230" s="226"/>
      <c r="C230" s="228">
        <v>109</v>
      </c>
      <c r="D230" s="228" t="s">
        <v>118</v>
      </c>
      <c r="E230" s="207" t="s">
        <v>498</v>
      </c>
      <c r="F230" s="364" t="s">
        <v>499</v>
      </c>
      <c r="G230" s="364"/>
      <c r="H230" s="364"/>
      <c r="I230" s="364"/>
      <c r="J230" s="230" t="s">
        <v>127</v>
      </c>
      <c r="K230" s="231">
        <v>27</v>
      </c>
      <c r="L230" s="365"/>
      <c r="M230" s="365"/>
      <c r="N230" s="365">
        <f t="shared" si="50"/>
        <v>0</v>
      </c>
      <c r="O230" s="365"/>
      <c r="P230" s="365"/>
      <c r="Q230" s="365"/>
      <c r="R230" s="227"/>
      <c r="T230" s="191"/>
      <c r="U230" s="190"/>
      <c r="V230" s="192"/>
      <c r="W230" s="192"/>
      <c r="X230" s="192"/>
      <c r="Y230" s="192"/>
      <c r="Z230" s="192"/>
      <c r="AA230" s="193"/>
      <c r="AR230" s="225"/>
      <c r="AT230" s="225"/>
      <c r="AU230" s="225"/>
      <c r="AY230" s="225"/>
      <c r="BE230" s="232"/>
      <c r="BF230" s="232"/>
      <c r="BG230" s="232"/>
      <c r="BH230" s="232"/>
      <c r="BI230" s="232"/>
      <c r="BJ230" s="225"/>
      <c r="BK230" s="232"/>
      <c r="BL230" s="225"/>
      <c r="BM230" s="225"/>
    </row>
    <row r="231" spans="2:65" s="224" customFormat="1" ht="42.75" customHeight="1" x14ac:dyDescent="0.3">
      <c r="B231" s="226"/>
      <c r="C231" s="194">
        <v>110</v>
      </c>
      <c r="D231" s="194" t="s">
        <v>122</v>
      </c>
      <c r="E231" s="195" t="s">
        <v>660</v>
      </c>
      <c r="F231" s="366" t="s">
        <v>659</v>
      </c>
      <c r="G231" s="366"/>
      <c r="H231" s="366"/>
      <c r="I231" s="366"/>
      <c r="J231" s="196" t="s">
        <v>127</v>
      </c>
      <c r="K231" s="197">
        <v>2</v>
      </c>
      <c r="L231" s="367"/>
      <c r="M231" s="367"/>
      <c r="N231" s="367">
        <f t="shared" si="50"/>
        <v>0</v>
      </c>
      <c r="O231" s="365"/>
      <c r="P231" s="365"/>
      <c r="Q231" s="365"/>
      <c r="R231" s="227"/>
      <c r="T231" s="191"/>
      <c r="U231" s="190"/>
      <c r="V231" s="192"/>
      <c r="W231" s="192"/>
      <c r="X231" s="192"/>
      <c r="Y231" s="192"/>
      <c r="Z231" s="192"/>
      <c r="AA231" s="193"/>
      <c r="AR231" s="225"/>
      <c r="AT231" s="225"/>
      <c r="AU231" s="225"/>
      <c r="AY231" s="225"/>
      <c r="BE231" s="232"/>
      <c r="BF231" s="232"/>
      <c r="BG231" s="232"/>
      <c r="BH231" s="232"/>
      <c r="BI231" s="232"/>
      <c r="BJ231" s="225"/>
      <c r="BK231" s="232"/>
      <c r="BL231" s="225"/>
      <c r="BM231" s="225"/>
    </row>
    <row r="232" spans="2:65" s="224" customFormat="1" ht="31.5" customHeight="1" x14ac:dyDescent="0.3">
      <c r="B232" s="226"/>
      <c r="C232" s="228">
        <v>111</v>
      </c>
      <c r="D232" s="228" t="s">
        <v>118</v>
      </c>
      <c r="E232" s="207" t="s">
        <v>488</v>
      </c>
      <c r="F232" s="364" t="s">
        <v>489</v>
      </c>
      <c r="G232" s="364"/>
      <c r="H232" s="364"/>
      <c r="I232" s="364"/>
      <c r="J232" s="230" t="s">
        <v>490</v>
      </c>
      <c r="K232" s="231">
        <v>2</v>
      </c>
      <c r="L232" s="365"/>
      <c r="M232" s="365"/>
      <c r="N232" s="365">
        <f t="shared" si="50"/>
        <v>0</v>
      </c>
      <c r="O232" s="365"/>
      <c r="P232" s="365"/>
      <c r="Q232" s="365"/>
      <c r="R232" s="227"/>
      <c r="T232" s="191"/>
      <c r="U232" s="190"/>
      <c r="V232" s="192"/>
      <c r="W232" s="192"/>
      <c r="X232" s="192"/>
      <c r="Y232" s="192"/>
      <c r="Z232" s="192"/>
      <c r="AA232" s="193"/>
      <c r="AR232" s="225"/>
      <c r="AT232" s="225"/>
      <c r="AU232" s="225"/>
      <c r="AY232" s="225"/>
      <c r="BE232" s="232"/>
      <c r="BF232" s="232"/>
      <c r="BG232" s="232"/>
      <c r="BH232" s="232"/>
      <c r="BI232" s="232"/>
      <c r="BJ232" s="225"/>
      <c r="BK232" s="232"/>
      <c r="BL232" s="225"/>
      <c r="BM232" s="225"/>
    </row>
    <row r="233" spans="2:65" s="224" customFormat="1" ht="32.25" customHeight="1" x14ac:dyDescent="0.3">
      <c r="B233" s="226"/>
      <c r="C233" s="194">
        <v>112</v>
      </c>
      <c r="D233" s="194" t="s">
        <v>122</v>
      </c>
      <c r="E233" s="195" t="s">
        <v>491</v>
      </c>
      <c r="F233" s="366" t="s">
        <v>657</v>
      </c>
      <c r="G233" s="366"/>
      <c r="H233" s="366"/>
      <c r="I233" s="366"/>
      <c r="J233" s="196" t="s">
        <v>127</v>
      </c>
      <c r="K233" s="197">
        <v>2</v>
      </c>
      <c r="L233" s="367"/>
      <c r="M233" s="367"/>
      <c r="N233" s="367">
        <f t="shared" ref="N233" si="51">ROUND(L233*K233,2)</f>
        <v>0</v>
      </c>
      <c r="O233" s="365"/>
      <c r="P233" s="365"/>
      <c r="Q233" s="365"/>
      <c r="R233" s="227"/>
      <c r="T233" s="191"/>
      <c r="U233" s="190"/>
      <c r="V233" s="192"/>
      <c r="W233" s="192"/>
      <c r="X233" s="192"/>
      <c r="Y233" s="192"/>
      <c r="Z233" s="192"/>
      <c r="AA233" s="193"/>
      <c r="AR233" s="225"/>
      <c r="AT233" s="225"/>
      <c r="AU233" s="225"/>
      <c r="AY233" s="225"/>
      <c r="BE233" s="232"/>
      <c r="BF233" s="232"/>
      <c r="BG233" s="232"/>
      <c r="BH233" s="232"/>
      <c r="BI233" s="232"/>
      <c r="BJ233" s="225"/>
      <c r="BK233" s="232"/>
      <c r="BL233" s="225"/>
      <c r="BM233" s="225"/>
    </row>
    <row r="234" spans="2:65" s="224" customFormat="1" ht="26.25" customHeight="1" x14ac:dyDescent="0.3">
      <c r="B234" s="226"/>
      <c r="C234" s="228">
        <v>113</v>
      </c>
      <c r="D234" s="228" t="s">
        <v>118</v>
      </c>
      <c r="E234" s="207" t="s">
        <v>492</v>
      </c>
      <c r="F234" s="363" t="s">
        <v>500</v>
      </c>
      <c r="G234" s="364"/>
      <c r="H234" s="364"/>
      <c r="I234" s="364"/>
      <c r="J234" s="230" t="s">
        <v>127</v>
      </c>
      <c r="K234" s="231">
        <v>2</v>
      </c>
      <c r="L234" s="365"/>
      <c r="M234" s="365"/>
      <c r="N234" s="365">
        <f t="shared" si="50"/>
        <v>0</v>
      </c>
      <c r="O234" s="365"/>
      <c r="P234" s="365"/>
      <c r="Q234" s="365"/>
      <c r="R234" s="227"/>
      <c r="T234" s="191"/>
      <c r="U234" s="190"/>
      <c r="V234" s="192"/>
      <c r="W234" s="192"/>
      <c r="X234" s="192"/>
      <c r="Y234" s="192"/>
      <c r="Z234" s="192"/>
      <c r="AA234" s="193"/>
      <c r="AR234" s="225"/>
      <c r="AT234" s="225"/>
      <c r="AU234" s="225"/>
      <c r="AY234" s="225"/>
      <c r="BE234" s="232"/>
      <c r="BF234" s="232"/>
      <c r="BG234" s="232"/>
      <c r="BH234" s="232"/>
      <c r="BI234" s="232"/>
      <c r="BJ234" s="225"/>
      <c r="BK234" s="232"/>
      <c r="BL234" s="225"/>
      <c r="BM234" s="225"/>
    </row>
    <row r="235" spans="2:65" s="224" customFormat="1" ht="25.5" customHeight="1" x14ac:dyDescent="0.3">
      <c r="B235" s="226"/>
      <c r="C235" s="228">
        <v>114</v>
      </c>
      <c r="D235" s="228" t="s">
        <v>118</v>
      </c>
      <c r="E235" s="207" t="s">
        <v>493</v>
      </c>
      <c r="F235" s="420" t="s">
        <v>494</v>
      </c>
      <c r="G235" s="420"/>
      <c r="H235" s="420"/>
      <c r="I235" s="420"/>
      <c r="J235" s="230" t="s">
        <v>127</v>
      </c>
      <c r="K235" s="231">
        <v>2</v>
      </c>
      <c r="L235" s="365"/>
      <c r="M235" s="365"/>
      <c r="N235" s="365">
        <f t="shared" si="50"/>
        <v>0</v>
      </c>
      <c r="O235" s="365"/>
      <c r="P235" s="365"/>
      <c r="Q235" s="365"/>
      <c r="R235" s="227"/>
      <c r="T235" s="191"/>
      <c r="U235" s="190"/>
      <c r="V235" s="192"/>
      <c r="W235" s="192"/>
      <c r="X235" s="192"/>
      <c r="Y235" s="192"/>
      <c r="Z235" s="192"/>
      <c r="AA235" s="193"/>
      <c r="AR235" s="225"/>
      <c r="AT235" s="225"/>
      <c r="AU235" s="225"/>
      <c r="AY235" s="225"/>
      <c r="BE235" s="232"/>
      <c r="BF235" s="232"/>
      <c r="BG235" s="232"/>
      <c r="BH235" s="232"/>
      <c r="BI235" s="232"/>
      <c r="BJ235" s="225"/>
      <c r="BK235" s="232"/>
      <c r="BL235" s="225"/>
      <c r="BM235" s="225"/>
    </row>
    <row r="236" spans="2:65" s="224" customFormat="1" ht="27" customHeight="1" x14ac:dyDescent="0.3">
      <c r="B236" s="226"/>
      <c r="C236" s="228">
        <v>115</v>
      </c>
      <c r="D236" s="228" t="s">
        <v>118</v>
      </c>
      <c r="E236" s="207" t="s">
        <v>339</v>
      </c>
      <c r="F236" s="420" t="s">
        <v>495</v>
      </c>
      <c r="G236" s="420"/>
      <c r="H236" s="420"/>
      <c r="I236" s="420"/>
      <c r="J236" s="230" t="s">
        <v>127</v>
      </c>
      <c r="K236" s="231">
        <v>2</v>
      </c>
      <c r="L236" s="365"/>
      <c r="M236" s="365"/>
      <c r="N236" s="365">
        <f t="shared" si="50"/>
        <v>0</v>
      </c>
      <c r="O236" s="365"/>
      <c r="P236" s="365"/>
      <c r="Q236" s="365"/>
      <c r="R236" s="227"/>
      <c r="T236" s="191"/>
      <c r="U236" s="190"/>
      <c r="V236" s="192"/>
      <c r="W236" s="192"/>
      <c r="X236" s="192"/>
      <c r="Y236" s="192"/>
      <c r="Z236" s="192"/>
      <c r="AA236" s="193"/>
      <c r="AR236" s="225"/>
      <c r="AT236" s="225"/>
      <c r="AU236" s="225"/>
      <c r="AY236" s="225"/>
      <c r="BE236" s="232"/>
      <c r="BF236" s="232"/>
      <c r="BG236" s="232"/>
      <c r="BH236" s="232"/>
      <c r="BI236" s="232"/>
      <c r="BJ236" s="225"/>
      <c r="BK236" s="232"/>
      <c r="BL236" s="225"/>
      <c r="BM236" s="225"/>
    </row>
    <row r="237" spans="2:65" s="224" customFormat="1" ht="25.5" customHeight="1" x14ac:dyDescent="0.3">
      <c r="B237" s="226"/>
      <c r="C237" s="194">
        <v>116</v>
      </c>
      <c r="D237" s="194" t="s">
        <v>122</v>
      </c>
      <c r="E237" s="195" t="s">
        <v>496</v>
      </c>
      <c r="F237" s="366" t="s">
        <v>497</v>
      </c>
      <c r="G237" s="366"/>
      <c r="H237" s="366"/>
      <c r="I237" s="366"/>
      <c r="J237" s="196" t="s">
        <v>127</v>
      </c>
      <c r="K237" s="197">
        <v>2</v>
      </c>
      <c r="L237" s="367"/>
      <c r="M237" s="367"/>
      <c r="N237" s="367">
        <f t="shared" si="50"/>
        <v>0</v>
      </c>
      <c r="O237" s="365"/>
      <c r="P237" s="365"/>
      <c r="Q237" s="365"/>
      <c r="R237" s="227"/>
      <c r="T237" s="191"/>
      <c r="U237" s="190"/>
      <c r="V237" s="192"/>
      <c r="W237" s="192"/>
      <c r="X237" s="192"/>
      <c r="Y237" s="192"/>
      <c r="Z237" s="192"/>
      <c r="AA237" s="193"/>
      <c r="AR237" s="225"/>
      <c r="AT237" s="225"/>
      <c r="AU237" s="225"/>
      <c r="AY237" s="225"/>
      <c r="BE237" s="232"/>
      <c r="BF237" s="232"/>
      <c r="BG237" s="232"/>
      <c r="BH237" s="232"/>
      <c r="BI237" s="232"/>
      <c r="BJ237" s="225"/>
      <c r="BK237" s="232"/>
      <c r="BL237" s="225"/>
      <c r="BM237" s="225"/>
    </row>
    <row r="238" spans="2:65" s="224" customFormat="1" ht="27" customHeight="1" x14ac:dyDescent="0.3">
      <c r="B238" s="226"/>
      <c r="C238" s="228">
        <v>117</v>
      </c>
      <c r="D238" s="228" t="s">
        <v>118</v>
      </c>
      <c r="E238" s="207" t="s">
        <v>498</v>
      </c>
      <c r="F238" s="364" t="s">
        <v>499</v>
      </c>
      <c r="G238" s="364"/>
      <c r="H238" s="364"/>
      <c r="I238" s="364"/>
      <c r="J238" s="230" t="s">
        <v>127</v>
      </c>
      <c r="K238" s="231">
        <v>2</v>
      </c>
      <c r="L238" s="365"/>
      <c r="M238" s="365"/>
      <c r="N238" s="365">
        <f t="shared" si="50"/>
        <v>0</v>
      </c>
      <c r="O238" s="365"/>
      <c r="P238" s="365"/>
      <c r="Q238" s="365"/>
      <c r="R238" s="227"/>
      <c r="T238" s="191"/>
      <c r="U238" s="190"/>
      <c r="V238" s="192"/>
      <c r="W238" s="192"/>
      <c r="X238" s="192"/>
      <c r="Y238" s="192"/>
      <c r="Z238" s="192"/>
      <c r="AA238" s="193"/>
      <c r="AR238" s="225"/>
      <c r="AT238" s="225"/>
      <c r="AU238" s="225"/>
      <c r="AY238" s="225"/>
      <c r="BE238" s="232"/>
      <c r="BF238" s="232"/>
      <c r="BG238" s="232"/>
      <c r="BH238" s="232"/>
      <c r="BI238" s="232"/>
      <c r="BJ238" s="225"/>
      <c r="BK238" s="232"/>
      <c r="BL238" s="225"/>
      <c r="BM238" s="225"/>
    </row>
    <row r="239" spans="2:65" s="224" customFormat="1" ht="28.5" customHeight="1" x14ac:dyDescent="0.3">
      <c r="B239" s="226"/>
      <c r="C239" s="194">
        <v>118</v>
      </c>
      <c r="D239" s="194" t="s">
        <v>122</v>
      </c>
      <c r="E239" s="195" t="s">
        <v>537</v>
      </c>
      <c r="F239" s="366" t="s">
        <v>662</v>
      </c>
      <c r="G239" s="366"/>
      <c r="H239" s="366"/>
      <c r="I239" s="366"/>
      <c r="J239" s="196" t="s">
        <v>127</v>
      </c>
      <c r="K239" s="197">
        <v>2</v>
      </c>
      <c r="L239" s="367"/>
      <c r="M239" s="367"/>
      <c r="N239" s="367">
        <f t="shared" si="50"/>
        <v>0</v>
      </c>
      <c r="O239" s="365"/>
      <c r="P239" s="365"/>
      <c r="Q239" s="365"/>
      <c r="R239" s="227"/>
      <c r="T239" s="191"/>
      <c r="U239" s="190"/>
      <c r="V239" s="192"/>
      <c r="W239" s="192"/>
      <c r="X239" s="192"/>
      <c r="Y239" s="192"/>
      <c r="Z239" s="192"/>
      <c r="AA239" s="193"/>
      <c r="AR239" s="225"/>
      <c r="AT239" s="225"/>
      <c r="AU239" s="225"/>
      <c r="AY239" s="225"/>
      <c r="BE239" s="232"/>
      <c r="BF239" s="232"/>
      <c r="BG239" s="232"/>
      <c r="BH239" s="232"/>
      <c r="BI239" s="232"/>
      <c r="BJ239" s="225"/>
      <c r="BK239" s="232"/>
      <c r="BL239" s="225"/>
      <c r="BM239" s="225"/>
    </row>
    <row r="240" spans="2:65" s="224" customFormat="1" ht="24.75" customHeight="1" x14ac:dyDescent="0.3">
      <c r="B240" s="226"/>
      <c r="C240" s="228">
        <v>119</v>
      </c>
      <c r="D240" s="228" t="s">
        <v>118</v>
      </c>
      <c r="E240" s="207" t="s">
        <v>538</v>
      </c>
      <c r="F240" s="363" t="s">
        <v>535</v>
      </c>
      <c r="G240" s="364"/>
      <c r="H240" s="364"/>
      <c r="I240" s="364"/>
      <c r="J240" s="230" t="s">
        <v>127</v>
      </c>
      <c r="K240" s="231">
        <v>2</v>
      </c>
      <c r="L240" s="365"/>
      <c r="M240" s="365"/>
      <c r="N240" s="365">
        <f t="shared" si="50"/>
        <v>0</v>
      </c>
      <c r="O240" s="365"/>
      <c r="P240" s="365"/>
      <c r="Q240" s="365"/>
      <c r="R240" s="227"/>
      <c r="T240" s="191"/>
      <c r="U240" s="190"/>
      <c r="V240" s="192"/>
      <c r="W240" s="192"/>
      <c r="X240" s="192"/>
      <c r="Y240" s="192"/>
      <c r="Z240" s="192"/>
      <c r="AA240" s="193"/>
      <c r="AR240" s="225"/>
      <c r="AT240" s="225"/>
      <c r="AU240" s="225"/>
      <c r="AY240" s="225"/>
      <c r="BE240" s="232"/>
      <c r="BF240" s="232"/>
      <c r="BG240" s="232"/>
      <c r="BH240" s="232"/>
      <c r="BI240" s="232"/>
      <c r="BJ240" s="225"/>
      <c r="BK240" s="232"/>
      <c r="BL240" s="225"/>
      <c r="BM240" s="225"/>
    </row>
    <row r="241" spans="2:65" s="224" customFormat="1" ht="27" customHeight="1" x14ac:dyDescent="0.3">
      <c r="B241" s="226"/>
      <c r="C241" s="194">
        <v>120</v>
      </c>
      <c r="D241" s="194" t="s">
        <v>122</v>
      </c>
      <c r="E241" s="195" t="s">
        <v>539</v>
      </c>
      <c r="F241" s="366" t="s">
        <v>536</v>
      </c>
      <c r="G241" s="366"/>
      <c r="H241" s="366"/>
      <c r="I241" s="366"/>
      <c r="J241" s="196" t="s">
        <v>127</v>
      </c>
      <c r="K241" s="197">
        <v>2</v>
      </c>
      <c r="L241" s="367"/>
      <c r="M241" s="367"/>
      <c r="N241" s="367">
        <f t="shared" si="50"/>
        <v>0</v>
      </c>
      <c r="O241" s="365"/>
      <c r="P241" s="365"/>
      <c r="Q241" s="365"/>
      <c r="R241" s="227"/>
      <c r="T241" s="191"/>
      <c r="U241" s="190"/>
      <c r="V241" s="192"/>
      <c r="W241" s="192"/>
      <c r="X241" s="192"/>
      <c r="Y241" s="192"/>
      <c r="Z241" s="192"/>
      <c r="AA241" s="193"/>
      <c r="AR241" s="225"/>
      <c r="AT241" s="225"/>
      <c r="AU241" s="225"/>
      <c r="AY241" s="225"/>
      <c r="BE241" s="232"/>
      <c r="BF241" s="232"/>
      <c r="BG241" s="232"/>
      <c r="BH241" s="232"/>
      <c r="BI241" s="232"/>
      <c r="BJ241" s="225"/>
      <c r="BK241" s="232"/>
      <c r="BL241" s="225"/>
      <c r="BM241" s="225"/>
    </row>
    <row r="242" spans="2:65" s="224" customFormat="1" ht="27" customHeight="1" x14ac:dyDescent="0.3">
      <c r="B242" s="226"/>
      <c r="C242" s="228">
        <v>121</v>
      </c>
      <c r="D242" s="228" t="s">
        <v>118</v>
      </c>
      <c r="E242" s="207" t="s">
        <v>540</v>
      </c>
      <c r="F242" s="363" t="s">
        <v>661</v>
      </c>
      <c r="G242" s="364"/>
      <c r="H242" s="364"/>
      <c r="I242" s="364"/>
      <c r="J242" s="230" t="s">
        <v>127</v>
      </c>
      <c r="K242" s="231">
        <v>2</v>
      </c>
      <c r="L242" s="365"/>
      <c r="M242" s="365"/>
      <c r="N242" s="365">
        <f t="shared" si="50"/>
        <v>0</v>
      </c>
      <c r="O242" s="365"/>
      <c r="P242" s="365"/>
      <c r="Q242" s="365"/>
      <c r="R242" s="227"/>
      <c r="T242" s="191"/>
      <c r="U242" s="190"/>
      <c r="V242" s="192"/>
      <c r="W242" s="192"/>
      <c r="X242" s="192"/>
      <c r="Y242" s="192"/>
      <c r="Z242" s="192"/>
      <c r="AA242" s="193"/>
      <c r="AR242" s="225"/>
      <c r="AT242" s="225"/>
      <c r="AU242" s="225"/>
      <c r="AY242" s="225"/>
      <c r="BE242" s="232"/>
      <c r="BF242" s="232"/>
      <c r="BG242" s="232"/>
      <c r="BH242" s="232"/>
      <c r="BI242" s="232"/>
      <c r="BJ242" s="225"/>
      <c r="BK242" s="232"/>
      <c r="BL242" s="225"/>
      <c r="BM242" s="225"/>
    </row>
    <row r="243" spans="2:65" s="224" customFormat="1" ht="36.75" customHeight="1" x14ac:dyDescent="0.3">
      <c r="B243" s="226"/>
      <c r="C243" s="194">
        <v>122</v>
      </c>
      <c r="D243" s="194" t="s">
        <v>122</v>
      </c>
      <c r="E243" s="195" t="s">
        <v>663</v>
      </c>
      <c r="F243" s="366" t="s">
        <v>664</v>
      </c>
      <c r="G243" s="366"/>
      <c r="H243" s="366"/>
      <c r="I243" s="366"/>
      <c r="J243" s="196" t="s">
        <v>127</v>
      </c>
      <c r="K243" s="197">
        <v>1</v>
      </c>
      <c r="L243" s="367"/>
      <c r="M243" s="367"/>
      <c r="N243" s="367">
        <f t="shared" ref="N243:N269" si="52">ROUND(L243*K243,2)</f>
        <v>0</v>
      </c>
      <c r="O243" s="365"/>
      <c r="P243" s="365"/>
      <c r="Q243" s="365"/>
      <c r="R243" s="227"/>
      <c r="T243" s="191"/>
      <c r="U243" s="190"/>
      <c r="V243" s="192"/>
      <c r="W243" s="192"/>
      <c r="X243" s="192"/>
      <c r="Y243" s="192"/>
      <c r="Z243" s="192"/>
      <c r="AA243" s="193"/>
      <c r="AR243" s="225"/>
      <c r="AT243" s="225"/>
      <c r="AU243" s="225"/>
      <c r="AY243" s="225"/>
      <c r="BE243" s="232"/>
      <c r="BF243" s="232"/>
      <c r="BG243" s="232"/>
      <c r="BH243" s="232"/>
      <c r="BI243" s="232"/>
      <c r="BJ243" s="225"/>
      <c r="BK243" s="232"/>
      <c r="BL243" s="225"/>
      <c r="BM243" s="225"/>
    </row>
    <row r="244" spans="2:65" s="224" customFormat="1" ht="23.25" customHeight="1" x14ac:dyDescent="0.3">
      <c r="B244" s="226"/>
      <c r="C244" s="228">
        <v>123</v>
      </c>
      <c r="D244" s="228" t="s">
        <v>118</v>
      </c>
      <c r="E244" s="207" t="s">
        <v>488</v>
      </c>
      <c r="F244" s="364" t="s">
        <v>489</v>
      </c>
      <c r="G244" s="364"/>
      <c r="H244" s="364"/>
      <c r="I244" s="364"/>
      <c r="J244" s="230" t="s">
        <v>490</v>
      </c>
      <c r="K244" s="231">
        <v>1</v>
      </c>
      <c r="L244" s="365"/>
      <c r="M244" s="365"/>
      <c r="N244" s="365">
        <f t="shared" si="52"/>
        <v>0</v>
      </c>
      <c r="O244" s="365"/>
      <c r="P244" s="365"/>
      <c r="Q244" s="365"/>
      <c r="R244" s="227"/>
      <c r="T244" s="191"/>
      <c r="U244" s="190"/>
      <c r="V244" s="192"/>
      <c r="W244" s="192"/>
      <c r="X244" s="192"/>
      <c r="Y244" s="192"/>
      <c r="Z244" s="192"/>
      <c r="AA244" s="193"/>
      <c r="AR244" s="225"/>
      <c r="AT244" s="225"/>
      <c r="AU244" s="225"/>
      <c r="AY244" s="225"/>
      <c r="BE244" s="232"/>
      <c r="BF244" s="232"/>
      <c r="BG244" s="232"/>
      <c r="BH244" s="232"/>
      <c r="BI244" s="232"/>
      <c r="BJ244" s="225"/>
      <c r="BK244" s="232"/>
      <c r="BL244" s="225"/>
      <c r="BM244" s="225"/>
    </row>
    <row r="245" spans="2:65" s="224" customFormat="1" ht="45" customHeight="1" x14ac:dyDescent="0.3">
      <c r="B245" s="226"/>
      <c r="C245" s="194">
        <v>124</v>
      </c>
      <c r="D245" s="194" t="s">
        <v>122</v>
      </c>
      <c r="E245" s="195" t="s">
        <v>491</v>
      </c>
      <c r="F245" s="366" t="s">
        <v>668</v>
      </c>
      <c r="G245" s="366"/>
      <c r="H245" s="366"/>
      <c r="I245" s="366"/>
      <c r="J245" s="196" t="s">
        <v>127</v>
      </c>
      <c r="K245" s="197">
        <v>1</v>
      </c>
      <c r="L245" s="367"/>
      <c r="M245" s="367"/>
      <c r="N245" s="367">
        <f t="shared" si="52"/>
        <v>0</v>
      </c>
      <c r="O245" s="365"/>
      <c r="P245" s="365"/>
      <c r="Q245" s="365"/>
      <c r="R245" s="227"/>
      <c r="T245" s="191"/>
      <c r="U245" s="190"/>
      <c r="V245" s="192"/>
      <c r="W245" s="192"/>
      <c r="X245" s="192"/>
      <c r="Y245" s="192"/>
      <c r="Z245" s="192"/>
      <c r="AA245" s="193"/>
      <c r="AR245" s="225"/>
      <c r="AT245" s="225"/>
      <c r="AU245" s="225"/>
      <c r="AY245" s="225"/>
      <c r="BE245" s="232"/>
      <c r="BF245" s="232"/>
      <c r="BG245" s="232"/>
      <c r="BH245" s="232"/>
      <c r="BI245" s="232"/>
      <c r="BJ245" s="225"/>
      <c r="BK245" s="232"/>
      <c r="BL245" s="225"/>
      <c r="BM245" s="225"/>
    </row>
    <row r="246" spans="2:65" s="224" customFormat="1" ht="27" customHeight="1" x14ac:dyDescent="0.3">
      <c r="B246" s="226"/>
      <c r="C246" s="228">
        <v>125</v>
      </c>
      <c r="D246" s="228" t="s">
        <v>118</v>
      </c>
      <c r="E246" s="207" t="s">
        <v>492</v>
      </c>
      <c r="F246" s="363" t="s">
        <v>500</v>
      </c>
      <c r="G246" s="364"/>
      <c r="H246" s="364"/>
      <c r="I246" s="364"/>
      <c r="J246" s="230" t="s">
        <v>127</v>
      </c>
      <c r="K246" s="231">
        <v>1</v>
      </c>
      <c r="L246" s="365"/>
      <c r="M246" s="365"/>
      <c r="N246" s="365">
        <f t="shared" si="52"/>
        <v>0</v>
      </c>
      <c r="O246" s="365"/>
      <c r="P246" s="365"/>
      <c r="Q246" s="365"/>
      <c r="R246" s="227"/>
      <c r="T246" s="191"/>
      <c r="U246" s="190"/>
      <c r="V246" s="192"/>
      <c r="W246" s="192"/>
      <c r="X246" s="192"/>
      <c r="Y246" s="192"/>
      <c r="Z246" s="192"/>
      <c r="AA246" s="193"/>
      <c r="AR246" s="225"/>
      <c r="AT246" s="225"/>
      <c r="AU246" s="225"/>
      <c r="AY246" s="225"/>
      <c r="BE246" s="232"/>
      <c r="BF246" s="232"/>
      <c r="BG246" s="232"/>
      <c r="BH246" s="232"/>
      <c r="BI246" s="232"/>
      <c r="BJ246" s="225"/>
      <c r="BK246" s="232"/>
      <c r="BL246" s="225"/>
      <c r="BM246" s="225"/>
    </row>
    <row r="247" spans="2:65" s="224" customFormat="1" ht="26.25" customHeight="1" x14ac:dyDescent="0.3">
      <c r="B247" s="226"/>
      <c r="C247" s="228">
        <v>126</v>
      </c>
      <c r="D247" s="228" t="s">
        <v>118</v>
      </c>
      <c r="E247" s="207" t="s">
        <v>493</v>
      </c>
      <c r="F247" s="420" t="s">
        <v>494</v>
      </c>
      <c r="G247" s="420"/>
      <c r="H247" s="420"/>
      <c r="I247" s="420"/>
      <c r="J247" s="230" t="s">
        <v>127</v>
      </c>
      <c r="K247" s="231">
        <v>1</v>
      </c>
      <c r="L247" s="365"/>
      <c r="M247" s="365"/>
      <c r="N247" s="365">
        <f t="shared" si="52"/>
        <v>0</v>
      </c>
      <c r="O247" s="365"/>
      <c r="P247" s="365"/>
      <c r="Q247" s="365"/>
      <c r="R247" s="227"/>
      <c r="T247" s="191"/>
      <c r="U247" s="190"/>
      <c r="V247" s="192"/>
      <c r="W247" s="192"/>
      <c r="X247" s="192"/>
      <c r="Y247" s="192"/>
      <c r="Z247" s="192"/>
      <c r="AA247" s="193"/>
      <c r="AR247" s="225"/>
      <c r="AT247" s="225"/>
      <c r="AU247" s="225"/>
      <c r="AY247" s="225"/>
      <c r="BE247" s="232"/>
      <c r="BF247" s="232"/>
      <c r="BG247" s="232"/>
      <c r="BH247" s="232"/>
      <c r="BI247" s="232"/>
      <c r="BJ247" s="225"/>
      <c r="BK247" s="232"/>
      <c r="BL247" s="225"/>
      <c r="BM247" s="225"/>
    </row>
    <row r="248" spans="2:65" s="224" customFormat="1" ht="21" customHeight="1" x14ac:dyDescent="0.3">
      <c r="B248" s="226"/>
      <c r="C248" s="228">
        <v>127</v>
      </c>
      <c r="D248" s="228" t="s">
        <v>118</v>
      </c>
      <c r="E248" s="207" t="s">
        <v>339</v>
      </c>
      <c r="F248" s="420" t="s">
        <v>495</v>
      </c>
      <c r="G248" s="420"/>
      <c r="H248" s="420"/>
      <c r="I248" s="420"/>
      <c r="J248" s="230" t="s">
        <v>127</v>
      </c>
      <c r="K248" s="231">
        <v>1</v>
      </c>
      <c r="L248" s="365"/>
      <c r="M248" s="365"/>
      <c r="N248" s="365">
        <f t="shared" si="52"/>
        <v>0</v>
      </c>
      <c r="O248" s="365"/>
      <c r="P248" s="365"/>
      <c r="Q248" s="365"/>
      <c r="R248" s="227"/>
      <c r="T248" s="191"/>
      <c r="U248" s="190"/>
      <c r="V248" s="192"/>
      <c r="W248" s="192"/>
      <c r="X248" s="192"/>
      <c r="Y248" s="192"/>
      <c r="Z248" s="192"/>
      <c r="AA248" s="193"/>
      <c r="AR248" s="225"/>
      <c r="AT248" s="225"/>
      <c r="AU248" s="225"/>
      <c r="AY248" s="225"/>
      <c r="BE248" s="232"/>
      <c r="BF248" s="232"/>
      <c r="BG248" s="232"/>
      <c r="BH248" s="232"/>
      <c r="BI248" s="232"/>
      <c r="BJ248" s="225"/>
      <c r="BK248" s="232"/>
      <c r="BL248" s="225"/>
      <c r="BM248" s="225"/>
    </row>
    <row r="249" spans="2:65" s="224" customFormat="1" ht="27" customHeight="1" x14ac:dyDescent="0.3">
      <c r="B249" s="226"/>
      <c r="C249" s="194">
        <v>128</v>
      </c>
      <c r="D249" s="194" t="s">
        <v>122</v>
      </c>
      <c r="E249" s="195" t="s">
        <v>496</v>
      </c>
      <c r="F249" s="366" t="s">
        <v>497</v>
      </c>
      <c r="G249" s="366"/>
      <c r="H249" s="366"/>
      <c r="I249" s="366"/>
      <c r="J249" s="196" t="s">
        <v>127</v>
      </c>
      <c r="K249" s="197">
        <v>1</v>
      </c>
      <c r="L249" s="367"/>
      <c r="M249" s="367"/>
      <c r="N249" s="367">
        <f t="shared" si="52"/>
        <v>0</v>
      </c>
      <c r="O249" s="365"/>
      <c r="P249" s="365"/>
      <c r="Q249" s="365"/>
      <c r="R249" s="227"/>
      <c r="T249" s="191"/>
      <c r="U249" s="190"/>
      <c r="V249" s="192"/>
      <c r="W249" s="192"/>
      <c r="X249" s="192"/>
      <c r="Y249" s="192"/>
      <c r="Z249" s="192"/>
      <c r="AA249" s="193"/>
      <c r="AR249" s="225"/>
      <c r="AT249" s="225"/>
      <c r="AU249" s="225"/>
      <c r="AY249" s="225"/>
      <c r="BE249" s="232"/>
      <c r="BF249" s="232"/>
      <c r="BG249" s="232"/>
      <c r="BH249" s="232"/>
      <c r="BI249" s="232"/>
      <c r="BJ249" s="225"/>
      <c r="BK249" s="232"/>
      <c r="BL249" s="225"/>
      <c r="BM249" s="225"/>
    </row>
    <row r="250" spans="2:65" s="224" customFormat="1" ht="27" customHeight="1" x14ac:dyDescent="0.3">
      <c r="B250" s="226"/>
      <c r="C250" s="228">
        <v>129</v>
      </c>
      <c r="D250" s="228" t="s">
        <v>118</v>
      </c>
      <c r="E250" s="207" t="s">
        <v>498</v>
      </c>
      <c r="F250" s="364" t="s">
        <v>499</v>
      </c>
      <c r="G250" s="364"/>
      <c r="H250" s="364"/>
      <c r="I250" s="364"/>
      <c r="J250" s="230" t="s">
        <v>127</v>
      </c>
      <c r="K250" s="231">
        <v>1</v>
      </c>
      <c r="L250" s="365"/>
      <c r="M250" s="365"/>
      <c r="N250" s="365">
        <f t="shared" si="52"/>
        <v>0</v>
      </c>
      <c r="O250" s="365"/>
      <c r="P250" s="365"/>
      <c r="Q250" s="365"/>
      <c r="R250" s="227"/>
      <c r="T250" s="191"/>
      <c r="U250" s="190"/>
      <c r="V250" s="192"/>
      <c r="W250" s="192"/>
      <c r="X250" s="192"/>
      <c r="Y250" s="192"/>
      <c r="Z250" s="192"/>
      <c r="AA250" s="193"/>
      <c r="AR250" s="225"/>
      <c r="AT250" s="225"/>
      <c r="AU250" s="225"/>
      <c r="AY250" s="225"/>
      <c r="BE250" s="232"/>
      <c r="BF250" s="232"/>
      <c r="BG250" s="232"/>
      <c r="BH250" s="232"/>
      <c r="BI250" s="232"/>
      <c r="BJ250" s="225"/>
      <c r="BK250" s="232"/>
      <c r="BL250" s="225"/>
      <c r="BM250" s="225"/>
    </row>
    <row r="251" spans="2:65" s="224" customFormat="1" ht="82.5" customHeight="1" x14ac:dyDescent="0.3">
      <c r="B251" s="226"/>
      <c r="C251" s="228">
        <v>130</v>
      </c>
      <c r="D251" s="228" t="s">
        <v>118</v>
      </c>
      <c r="E251" s="207" t="s">
        <v>665</v>
      </c>
      <c r="F251" s="363" t="s">
        <v>666</v>
      </c>
      <c r="G251" s="364"/>
      <c r="H251" s="364"/>
      <c r="I251" s="364"/>
      <c r="J251" s="230" t="s">
        <v>490</v>
      </c>
      <c r="K251" s="231">
        <v>12</v>
      </c>
      <c r="L251" s="365"/>
      <c r="M251" s="365"/>
      <c r="N251" s="365">
        <f t="shared" si="52"/>
        <v>0</v>
      </c>
      <c r="O251" s="365"/>
      <c r="P251" s="365"/>
      <c r="Q251" s="365"/>
      <c r="R251" s="227"/>
      <c r="T251" s="191"/>
      <c r="U251" s="190"/>
      <c r="V251" s="192"/>
      <c r="W251" s="192"/>
      <c r="X251" s="192"/>
      <c r="Y251" s="192"/>
      <c r="Z251" s="192"/>
      <c r="AA251" s="193"/>
      <c r="AR251" s="225"/>
      <c r="AT251" s="225"/>
      <c r="AU251" s="225"/>
      <c r="AY251" s="225"/>
      <c r="BE251" s="232"/>
      <c r="BF251" s="232"/>
      <c r="BG251" s="232"/>
      <c r="BH251" s="232"/>
      <c r="BI251" s="232"/>
      <c r="BJ251" s="225"/>
      <c r="BK251" s="232"/>
      <c r="BL251" s="225"/>
      <c r="BM251" s="225"/>
    </row>
    <row r="252" spans="2:65" s="224" customFormat="1" ht="28.5" customHeight="1" x14ac:dyDescent="0.3">
      <c r="B252" s="226"/>
      <c r="C252" s="228">
        <v>131</v>
      </c>
      <c r="D252" s="228" t="s">
        <v>118</v>
      </c>
      <c r="E252" s="207" t="s">
        <v>512</v>
      </c>
      <c r="F252" s="420" t="s">
        <v>667</v>
      </c>
      <c r="G252" s="420"/>
      <c r="H252" s="420"/>
      <c r="I252" s="420"/>
      <c r="J252" s="230" t="s">
        <v>127</v>
      </c>
      <c r="K252" s="231">
        <v>12</v>
      </c>
      <c r="L252" s="365"/>
      <c r="M252" s="365"/>
      <c r="N252" s="365">
        <f t="shared" si="52"/>
        <v>0</v>
      </c>
      <c r="O252" s="365"/>
      <c r="P252" s="365"/>
      <c r="Q252" s="365"/>
      <c r="R252" s="227"/>
      <c r="T252" s="191"/>
      <c r="U252" s="190"/>
      <c r="V252" s="192"/>
      <c r="W252" s="192"/>
      <c r="X252" s="192"/>
      <c r="Y252" s="192"/>
      <c r="Z252" s="192"/>
      <c r="AA252" s="193"/>
      <c r="AR252" s="225"/>
      <c r="AT252" s="225"/>
      <c r="AU252" s="225"/>
      <c r="AY252" s="225"/>
      <c r="BE252" s="232"/>
      <c r="BF252" s="232"/>
      <c r="BG252" s="232"/>
      <c r="BH252" s="232"/>
      <c r="BI252" s="232"/>
      <c r="BJ252" s="225"/>
      <c r="BK252" s="232"/>
      <c r="BL252" s="225"/>
      <c r="BM252" s="225"/>
    </row>
    <row r="253" spans="2:65" s="224" customFormat="1" ht="63.75" customHeight="1" x14ac:dyDescent="0.3">
      <c r="B253" s="226"/>
      <c r="C253" s="194">
        <v>132</v>
      </c>
      <c r="D253" s="194" t="s">
        <v>122</v>
      </c>
      <c r="E253" s="195" t="s">
        <v>508</v>
      </c>
      <c r="F253" s="366" t="s">
        <v>511</v>
      </c>
      <c r="G253" s="366"/>
      <c r="H253" s="366"/>
      <c r="I253" s="366"/>
      <c r="J253" s="196" t="s">
        <v>127</v>
      </c>
      <c r="K253" s="310">
        <v>1</v>
      </c>
      <c r="L253" s="367"/>
      <c r="M253" s="367"/>
      <c r="N253" s="367">
        <f t="shared" si="52"/>
        <v>0</v>
      </c>
      <c r="O253" s="365"/>
      <c r="P253" s="365"/>
      <c r="Q253" s="365"/>
      <c r="R253" s="227"/>
      <c r="T253" s="191"/>
      <c r="U253" s="190"/>
      <c r="V253" s="192"/>
      <c r="W253" s="192"/>
      <c r="X253" s="192"/>
      <c r="Y253" s="192"/>
      <c r="Z253" s="192"/>
      <c r="AA253" s="193"/>
      <c r="AR253" s="225"/>
      <c r="AT253" s="225"/>
      <c r="AU253" s="225"/>
      <c r="AY253" s="225"/>
      <c r="BE253" s="232"/>
      <c r="BF253" s="232"/>
      <c r="BG253" s="232"/>
      <c r="BH253" s="232"/>
      <c r="BI253" s="232"/>
      <c r="BJ253" s="225"/>
      <c r="BK253" s="232"/>
      <c r="BL253" s="225"/>
      <c r="BM253" s="225"/>
    </row>
    <row r="254" spans="2:65" s="224" customFormat="1" ht="37.5" customHeight="1" x14ac:dyDescent="0.3">
      <c r="B254" s="226"/>
      <c r="C254" s="228">
        <v>133</v>
      </c>
      <c r="D254" s="228" t="s">
        <v>118</v>
      </c>
      <c r="E254" s="229" t="s">
        <v>509</v>
      </c>
      <c r="F254" s="363" t="s">
        <v>510</v>
      </c>
      <c r="G254" s="364"/>
      <c r="H254" s="364"/>
      <c r="I254" s="364"/>
      <c r="J254" s="230" t="s">
        <v>127</v>
      </c>
      <c r="K254" s="311">
        <v>1</v>
      </c>
      <c r="L254" s="365"/>
      <c r="M254" s="365"/>
      <c r="N254" s="365">
        <f t="shared" si="52"/>
        <v>0</v>
      </c>
      <c r="O254" s="365"/>
      <c r="P254" s="365"/>
      <c r="Q254" s="365"/>
      <c r="R254" s="227"/>
      <c r="T254" s="191"/>
      <c r="U254" s="190"/>
      <c r="V254" s="192"/>
      <c r="W254" s="192"/>
      <c r="X254" s="192"/>
      <c r="Y254" s="192"/>
      <c r="Z254" s="192"/>
      <c r="AA254" s="193"/>
      <c r="AR254" s="225"/>
      <c r="AT254" s="225"/>
      <c r="AU254" s="225"/>
      <c r="AY254" s="225"/>
      <c r="BE254" s="232"/>
      <c r="BF254" s="232"/>
      <c r="BG254" s="232"/>
      <c r="BH254" s="232"/>
      <c r="BI254" s="232"/>
      <c r="BJ254" s="225"/>
      <c r="BK254" s="232"/>
      <c r="BL254" s="225"/>
      <c r="BM254" s="225"/>
    </row>
    <row r="255" spans="2:65" s="224" customFormat="1" ht="35.25" customHeight="1" x14ac:dyDescent="0.3">
      <c r="B255" s="226"/>
      <c r="C255" s="194">
        <v>134</v>
      </c>
      <c r="D255" s="194" t="s">
        <v>122</v>
      </c>
      <c r="E255" s="195" t="s">
        <v>514</v>
      </c>
      <c r="F255" s="366" t="s">
        <v>515</v>
      </c>
      <c r="G255" s="366"/>
      <c r="H255" s="366"/>
      <c r="I255" s="366"/>
      <c r="J255" s="196" t="s">
        <v>127</v>
      </c>
      <c r="K255" s="197">
        <v>14</v>
      </c>
      <c r="L255" s="367"/>
      <c r="M255" s="367"/>
      <c r="N255" s="367">
        <f t="shared" si="52"/>
        <v>0</v>
      </c>
      <c r="O255" s="365"/>
      <c r="P255" s="365"/>
      <c r="Q255" s="365"/>
      <c r="R255" s="227"/>
      <c r="T255" s="191"/>
      <c r="U255" s="190"/>
      <c r="V255" s="192"/>
      <c r="W255" s="192"/>
      <c r="X255" s="192"/>
      <c r="Y255" s="192"/>
      <c r="Z255" s="192"/>
      <c r="AA255" s="193"/>
      <c r="AR255" s="225"/>
      <c r="AT255" s="225"/>
      <c r="AU255" s="225"/>
      <c r="AY255" s="225"/>
      <c r="BE255" s="232"/>
      <c r="BF255" s="232"/>
      <c r="BG255" s="232"/>
      <c r="BH255" s="232"/>
      <c r="BI255" s="232"/>
      <c r="BJ255" s="225"/>
      <c r="BK255" s="232"/>
      <c r="BL255" s="225"/>
      <c r="BM255" s="225"/>
    </row>
    <row r="256" spans="2:65" s="224" customFormat="1" ht="27" customHeight="1" x14ac:dyDescent="0.3">
      <c r="B256" s="226"/>
      <c r="C256" s="228">
        <v>145</v>
      </c>
      <c r="D256" s="228" t="s">
        <v>118</v>
      </c>
      <c r="E256" s="207" t="s">
        <v>513</v>
      </c>
      <c r="F256" s="363" t="s">
        <v>516</v>
      </c>
      <c r="G256" s="364"/>
      <c r="H256" s="364"/>
      <c r="I256" s="364"/>
      <c r="J256" s="230" t="s">
        <v>127</v>
      </c>
      <c r="K256" s="231">
        <v>14</v>
      </c>
      <c r="L256" s="365"/>
      <c r="M256" s="365"/>
      <c r="N256" s="365">
        <f t="shared" si="52"/>
        <v>0</v>
      </c>
      <c r="O256" s="365"/>
      <c r="P256" s="365"/>
      <c r="Q256" s="365"/>
      <c r="R256" s="227"/>
      <c r="T256" s="191"/>
      <c r="U256" s="190"/>
      <c r="V256" s="192"/>
      <c r="W256" s="192"/>
      <c r="X256" s="192"/>
      <c r="Y256" s="192"/>
      <c r="Z256" s="192"/>
      <c r="AA256" s="193"/>
      <c r="AR256" s="225"/>
      <c r="AT256" s="225"/>
      <c r="AU256" s="225"/>
      <c r="AY256" s="225"/>
      <c r="BE256" s="232"/>
      <c r="BF256" s="232"/>
      <c r="BG256" s="232"/>
      <c r="BH256" s="232"/>
      <c r="BI256" s="232"/>
      <c r="BJ256" s="225"/>
      <c r="BK256" s="232"/>
      <c r="BL256" s="225"/>
      <c r="BM256" s="225"/>
    </row>
    <row r="257" spans="2:65" s="224" customFormat="1" ht="27" customHeight="1" x14ac:dyDescent="0.3">
      <c r="B257" s="226"/>
      <c r="C257" s="228">
        <v>136</v>
      </c>
      <c r="D257" s="228" t="s">
        <v>118</v>
      </c>
      <c r="E257" s="207" t="s">
        <v>517</v>
      </c>
      <c r="F257" s="363" t="s">
        <v>518</v>
      </c>
      <c r="G257" s="364"/>
      <c r="H257" s="364"/>
      <c r="I257" s="364"/>
      <c r="J257" s="230" t="s">
        <v>127</v>
      </c>
      <c r="K257" s="231">
        <v>14</v>
      </c>
      <c r="L257" s="365"/>
      <c r="M257" s="365"/>
      <c r="N257" s="365">
        <f t="shared" si="52"/>
        <v>0</v>
      </c>
      <c r="O257" s="365"/>
      <c r="P257" s="365"/>
      <c r="Q257" s="365"/>
      <c r="R257" s="227"/>
      <c r="T257" s="191"/>
      <c r="U257" s="190"/>
      <c r="V257" s="192"/>
      <c r="W257" s="192"/>
      <c r="X257" s="192"/>
      <c r="Y257" s="192"/>
      <c r="Z257" s="192"/>
      <c r="AA257" s="193"/>
      <c r="AR257" s="225"/>
      <c r="AT257" s="225"/>
      <c r="AU257" s="225"/>
      <c r="AY257" s="225"/>
      <c r="BE257" s="232"/>
      <c r="BF257" s="232"/>
      <c r="BG257" s="232"/>
      <c r="BH257" s="232"/>
      <c r="BI257" s="232"/>
      <c r="BJ257" s="225"/>
      <c r="BK257" s="232"/>
      <c r="BL257" s="225"/>
      <c r="BM257" s="225"/>
    </row>
    <row r="258" spans="2:65" s="224" customFormat="1" ht="35.25" customHeight="1" x14ac:dyDescent="0.3">
      <c r="B258" s="226"/>
      <c r="C258" s="228">
        <v>137</v>
      </c>
      <c r="D258" s="228" t="s">
        <v>118</v>
      </c>
      <c r="E258" s="207" t="s">
        <v>519</v>
      </c>
      <c r="F258" s="363" t="s">
        <v>520</v>
      </c>
      <c r="G258" s="364"/>
      <c r="H258" s="364"/>
      <c r="I258" s="364"/>
      <c r="J258" s="230" t="s">
        <v>127</v>
      </c>
      <c r="K258" s="231">
        <v>14</v>
      </c>
      <c r="L258" s="365"/>
      <c r="M258" s="365"/>
      <c r="N258" s="365">
        <f t="shared" si="52"/>
        <v>0</v>
      </c>
      <c r="O258" s="365"/>
      <c r="P258" s="365"/>
      <c r="Q258" s="365"/>
      <c r="R258" s="227"/>
      <c r="T258" s="191"/>
      <c r="U258" s="190"/>
      <c r="V258" s="192"/>
      <c r="W258" s="192"/>
      <c r="X258" s="192"/>
      <c r="Y258" s="192"/>
      <c r="Z258" s="192"/>
      <c r="AA258" s="193"/>
      <c r="AR258" s="225"/>
      <c r="AT258" s="225"/>
      <c r="AU258" s="225"/>
      <c r="AY258" s="225"/>
      <c r="BE258" s="232"/>
      <c r="BF258" s="232"/>
      <c r="BG258" s="232"/>
      <c r="BH258" s="232"/>
      <c r="BI258" s="232"/>
      <c r="BJ258" s="225"/>
      <c r="BK258" s="232"/>
      <c r="BL258" s="225"/>
      <c r="BM258" s="225"/>
    </row>
    <row r="259" spans="2:65" s="224" customFormat="1" ht="35.25" customHeight="1" x14ac:dyDescent="0.3">
      <c r="B259" s="226"/>
      <c r="C259" s="194">
        <v>138</v>
      </c>
      <c r="D259" s="194" t="s">
        <v>122</v>
      </c>
      <c r="E259" s="195" t="s">
        <v>669</v>
      </c>
      <c r="F259" s="366" t="s">
        <v>670</v>
      </c>
      <c r="G259" s="366"/>
      <c r="H259" s="366"/>
      <c r="I259" s="366"/>
      <c r="J259" s="196" t="s">
        <v>127</v>
      </c>
      <c r="K259" s="197">
        <v>3</v>
      </c>
      <c r="L259" s="367"/>
      <c r="M259" s="367"/>
      <c r="N259" s="367">
        <f t="shared" si="52"/>
        <v>0</v>
      </c>
      <c r="O259" s="365"/>
      <c r="P259" s="365"/>
      <c r="Q259" s="365"/>
      <c r="R259" s="227"/>
      <c r="T259" s="191"/>
      <c r="U259" s="190"/>
      <c r="V259" s="192"/>
      <c r="W259" s="192"/>
      <c r="X259" s="192"/>
      <c r="Y259" s="192"/>
      <c r="Z259" s="192"/>
      <c r="AA259" s="193"/>
      <c r="AR259" s="225"/>
      <c r="AT259" s="225"/>
      <c r="AU259" s="225"/>
      <c r="AY259" s="225"/>
      <c r="BE259" s="232"/>
      <c r="BF259" s="232"/>
      <c r="BG259" s="232"/>
      <c r="BH259" s="232"/>
      <c r="BI259" s="232"/>
      <c r="BJ259" s="225"/>
      <c r="BK259" s="232"/>
      <c r="BL259" s="225"/>
      <c r="BM259" s="225"/>
    </row>
    <row r="260" spans="2:65" s="224" customFormat="1" ht="27" customHeight="1" x14ac:dyDescent="0.3">
      <c r="B260" s="226"/>
      <c r="C260" s="228">
        <v>139</v>
      </c>
      <c r="D260" s="228" t="s">
        <v>118</v>
      </c>
      <c r="E260" s="207" t="s">
        <v>671</v>
      </c>
      <c r="F260" s="420" t="s">
        <v>672</v>
      </c>
      <c r="G260" s="420"/>
      <c r="H260" s="420"/>
      <c r="I260" s="420"/>
      <c r="J260" s="230" t="s">
        <v>127</v>
      </c>
      <c r="K260" s="231">
        <v>3</v>
      </c>
      <c r="L260" s="365"/>
      <c r="M260" s="365"/>
      <c r="N260" s="365">
        <f t="shared" si="52"/>
        <v>0</v>
      </c>
      <c r="O260" s="365"/>
      <c r="P260" s="365"/>
      <c r="Q260" s="365"/>
      <c r="R260" s="227"/>
      <c r="T260" s="191"/>
      <c r="U260" s="190"/>
      <c r="V260" s="192"/>
      <c r="W260" s="192"/>
      <c r="X260" s="192"/>
      <c r="Y260" s="192"/>
      <c r="Z260" s="192"/>
      <c r="AA260" s="193"/>
      <c r="AR260" s="225"/>
      <c r="AT260" s="225"/>
      <c r="AU260" s="225"/>
      <c r="AY260" s="225"/>
      <c r="BE260" s="232"/>
      <c r="BF260" s="232"/>
      <c r="BG260" s="232"/>
      <c r="BH260" s="232"/>
      <c r="BI260" s="232"/>
      <c r="BJ260" s="225"/>
      <c r="BK260" s="232"/>
      <c r="BL260" s="225"/>
      <c r="BM260" s="225"/>
    </row>
    <row r="261" spans="2:65" s="224" customFormat="1" ht="42" customHeight="1" x14ac:dyDescent="0.3">
      <c r="B261" s="226"/>
      <c r="C261" s="194">
        <v>140</v>
      </c>
      <c r="D261" s="194" t="s">
        <v>122</v>
      </c>
      <c r="E261" s="195" t="s">
        <v>501</v>
      </c>
      <c r="F261" s="366" t="s">
        <v>674</v>
      </c>
      <c r="G261" s="366"/>
      <c r="H261" s="366"/>
      <c r="I261" s="366"/>
      <c r="J261" s="196" t="s">
        <v>127</v>
      </c>
      <c r="K261" s="310">
        <v>1</v>
      </c>
      <c r="L261" s="367"/>
      <c r="M261" s="367"/>
      <c r="N261" s="367">
        <f t="shared" si="52"/>
        <v>0</v>
      </c>
      <c r="O261" s="365"/>
      <c r="P261" s="365"/>
      <c r="Q261" s="365"/>
      <c r="R261" s="227"/>
      <c r="T261" s="191"/>
      <c r="U261" s="190"/>
      <c r="V261" s="192"/>
      <c r="W261" s="192"/>
      <c r="X261" s="192"/>
      <c r="Y261" s="192"/>
      <c r="Z261" s="192"/>
      <c r="AA261" s="193"/>
      <c r="AR261" s="225"/>
      <c r="AT261" s="225"/>
      <c r="AU261" s="225"/>
      <c r="AY261" s="225"/>
      <c r="BE261" s="232"/>
      <c r="BF261" s="232"/>
      <c r="BG261" s="232"/>
      <c r="BH261" s="232"/>
      <c r="BI261" s="232"/>
      <c r="BJ261" s="225"/>
      <c r="BK261" s="232"/>
      <c r="BL261" s="225"/>
      <c r="BM261" s="225"/>
    </row>
    <row r="262" spans="2:65" s="224" customFormat="1" ht="33.75" customHeight="1" x14ac:dyDescent="0.3">
      <c r="B262" s="226"/>
      <c r="C262" s="228">
        <v>141</v>
      </c>
      <c r="D262" s="228" t="s">
        <v>118</v>
      </c>
      <c r="E262" s="229" t="s">
        <v>502</v>
      </c>
      <c r="F262" s="364" t="s">
        <v>673</v>
      </c>
      <c r="G262" s="364"/>
      <c r="H262" s="364"/>
      <c r="I262" s="364"/>
      <c r="J262" s="230" t="s">
        <v>490</v>
      </c>
      <c r="K262" s="311">
        <v>1</v>
      </c>
      <c r="L262" s="365"/>
      <c r="M262" s="365"/>
      <c r="N262" s="365">
        <f t="shared" si="52"/>
        <v>0</v>
      </c>
      <c r="O262" s="365"/>
      <c r="P262" s="365"/>
      <c r="Q262" s="365"/>
      <c r="R262" s="227"/>
      <c r="T262" s="191"/>
      <c r="U262" s="190"/>
      <c r="V262" s="192"/>
      <c r="W262" s="192"/>
      <c r="X262" s="192"/>
      <c r="Y262" s="192"/>
      <c r="Z262" s="192"/>
      <c r="AA262" s="193"/>
      <c r="AR262" s="225"/>
      <c r="AT262" s="225"/>
      <c r="AU262" s="225"/>
      <c r="AY262" s="225"/>
      <c r="BE262" s="232"/>
      <c r="BF262" s="232"/>
      <c r="BG262" s="232"/>
      <c r="BH262" s="232"/>
      <c r="BI262" s="232"/>
      <c r="BJ262" s="225"/>
      <c r="BK262" s="232"/>
      <c r="BL262" s="225"/>
      <c r="BM262" s="225"/>
    </row>
    <row r="263" spans="2:65" s="224" customFormat="1" ht="27" customHeight="1" x14ac:dyDescent="0.3">
      <c r="B263" s="226"/>
      <c r="C263" s="228">
        <v>142</v>
      </c>
      <c r="D263" s="228" t="s">
        <v>118</v>
      </c>
      <c r="E263" s="229" t="s">
        <v>503</v>
      </c>
      <c r="F263" s="364" t="s">
        <v>504</v>
      </c>
      <c r="G263" s="364"/>
      <c r="H263" s="364"/>
      <c r="I263" s="364"/>
      <c r="J263" s="230" t="s">
        <v>127</v>
      </c>
      <c r="K263" s="311">
        <v>1</v>
      </c>
      <c r="L263" s="365"/>
      <c r="M263" s="365"/>
      <c r="N263" s="365">
        <f t="shared" si="52"/>
        <v>0</v>
      </c>
      <c r="O263" s="365"/>
      <c r="P263" s="365"/>
      <c r="Q263" s="365"/>
      <c r="R263" s="227"/>
      <c r="T263" s="191"/>
      <c r="U263" s="190"/>
      <c r="V263" s="192"/>
      <c r="W263" s="192"/>
      <c r="X263" s="192"/>
      <c r="Y263" s="192"/>
      <c r="Z263" s="192"/>
      <c r="AA263" s="193"/>
      <c r="AR263" s="225"/>
      <c r="AT263" s="225"/>
      <c r="AU263" s="225"/>
      <c r="AY263" s="225"/>
      <c r="BE263" s="232"/>
      <c r="BF263" s="232"/>
      <c r="BG263" s="232"/>
      <c r="BH263" s="232"/>
      <c r="BI263" s="232"/>
      <c r="BJ263" s="225"/>
      <c r="BK263" s="232"/>
      <c r="BL263" s="225"/>
      <c r="BM263" s="225"/>
    </row>
    <row r="264" spans="2:65" s="224" customFormat="1" ht="27" customHeight="1" x14ac:dyDescent="0.3">
      <c r="B264" s="226"/>
      <c r="C264" s="194">
        <v>143</v>
      </c>
      <c r="D264" s="194" t="s">
        <v>122</v>
      </c>
      <c r="E264" s="195" t="s">
        <v>505</v>
      </c>
      <c r="F264" s="366" t="s">
        <v>675</v>
      </c>
      <c r="G264" s="366"/>
      <c r="H264" s="366"/>
      <c r="I264" s="366"/>
      <c r="J264" s="196" t="s">
        <v>127</v>
      </c>
      <c r="K264" s="310">
        <v>1</v>
      </c>
      <c r="L264" s="367"/>
      <c r="M264" s="367"/>
      <c r="N264" s="367">
        <f t="shared" si="52"/>
        <v>0</v>
      </c>
      <c r="O264" s="365"/>
      <c r="P264" s="365"/>
      <c r="Q264" s="365"/>
      <c r="R264" s="227"/>
      <c r="T264" s="191"/>
      <c r="U264" s="190"/>
      <c r="V264" s="192"/>
      <c r="W264" s="192"/>
      <c r="X264" s="192"/>
      <c r="Y264" s="192"/>
      <c r="Z264" s="192"/>
      <c r="AA264" s="193"/>
      <c r="AR264" s="225"/>
      <c r="AT264" s="225"/>
      <c r="AU264" s="225"/>
      <c r="AY264" s="225"/>
      <c r="BE264" s="232"/>
      <c r="BF264" s="232"/>
      <c r="BG264" s="232"/>
      <c r="BH264" s="232"/>
      <c r="BI264" s="232"/>
      <c r="BJ264" s="225"/>
      <c r="BK264" s="232"/>
      <c r="BL264" s="225"/>
      <c r="BM264" s="225"/>
    </row>
    <row r="265" spans="2:65" s="224" customFormat="1" ht="34.5" customHeight="1" x14ac:dyDescent="0.3">
      <c r="B265" s="226"/>
      <c r="C265" s="228">
        <v>144</v>
      </c>
      <c r="D265" s="228" t="s">
        <v>118</v>
      </c>
      <c r="E265" s="229" t="s">
        <v>506</v>
      </c>
      <c r="F265" s="364" t="s">
        <v>507</v>
      </c>
      <c r="G265" s="364"/>
      <c r="H265" s="364"/>
      <c r="I265" s="364"/>
      <c r="J265" s="230" t="s">
        <v>490</v>
      </c>
      <c r="K265" s="311">
        <v>1</v>
      </c>
      <c r="L265" s="365"/>
      <c r="M265" s="365"/>
      <c r="N265" s="365">
        <f t="shared" si="52"/>
        <v>0</v>
      </c>
      <c r="O265" s="365"/>
      <c r="P265" s="365"/>
      <c r="Q265" s="365"/>
      <c r="R265" s="227"/>
      <c r="T265" s="191"/>
      <c r="U265" s="190"/>
      <c r="V265" s="192"/>
      <c r="W265" s="192"/>
      <c r="X265" s="192"/>
      <c r="Y265" s="192"/>
      <c r="Z265" s="192"/>
      <c r="AA265" s="193"/>
      <c r="AR265" s="225"/>
      <c r="AT265" s="225"/>
      <c r="AU265" s="225"/>
      <c r="AY265" s="225"/>
      <c r="BE265" s="232"/>
      <c r="BF265" s="232"/>
      <c r="BG265" s="232"/>
      <c r="BH265" s="232"/>
      <c r="BI265" s="232"/>
      <c r="BJ265" s="225"/>
      <c r="BK265" s="232"/>
      <c r="BL265" s="225"/>
      <c r="BM265" s="225"/>
    </row>
    <row r="266" spans="2:65" s="224" customFormat="1" ht="34.5" customHeight="1" x14ac:dyDescent="0.3">
      <c r="B266" s="226"/>
      <c r="C266" s="234">
        <v>145</v>
      </c>
      <c r="D266" s="234" t="s">
        <v>118</v>
      </c>
      <c r="E266" s="235" t="s">
        <v>729</v>
      </c>
      <c r="F266" s="438" t="s">
        <v>730</v>
      </c>
      <c r="G266" s="439"/>
      <c r="H266" s="439"/>
      <c r="I266" s="440"/>
      <c r="J266" s="236" t="s">
        <v>127</v>
      </c>
      <c r="K266" s="237">
        <v>30</v>
      </c>
      <c r="L266" s="441"/>
      <c r="M266" s="442"/>
      <c r="N266" s="441">
        <f>ROUND(L266*K266,2)</f>
        <v>0</v>
      </c>
      <c r="O266" s="443"/>
      <c r="P266" s="443"/>
      <c r="Q266" s="442"/>
      <c r="R266" s="227"/>
      <c r="T266" s="191"/>
      <c r="U266" s="190"/>
      <c r="V266" s="192"/>
      <c r="W266" s="192"/>
      <c r="X266" s="192"/>
      <c r="Y266" s="192"/>
      <c r="Z266" s="192"/>
      <c r="AA266" s="193"/>
      <c r="AR266" s="225"/>
      <c r="AT266" s="225"/>
      <c r="AU266" s="225"/>
      <c r="AY266" s="225"/>
      <c r="BE266" s="232"/>
      <c r="BF266" s="232"/>
      <c r="BG266" s="232"/>
      <c r="BH266" s="232"/>
      <c r="BI266" s="232"/>
      <c r="BJ266" s="225"/>
      <c r="BK266" s="232"/>
      <c r="BL266" s="225"/>
      <c r="BM266" s="225"/>
    </row>
    <row r="267" spans="2:65" s="224" customFormat="1" ht="27" customHeight="1" x14ac:dyDescent="0.3">
      <c r="B267" s="226"/>
      <c r="C267" s="194">
        <v>146</v>
      </c>
      <c r="D267" s="194" t="s">
        <v>122</v>
      </c>
      <c r="E267" s="195" t="s">
        <v>312</v>
      </c>
      <c r="F267" s="366" t="s">
        <v>317</v>
      </c>
      <c r="G267" s="366"/>
      <c r="H267" s="366"/>
      <c r="I267" s="366"/>
      <c r="J267" s="196" t="s">
        <v>127</v>
      </c>
      <c r="K267" s="197">
        <v>128</v>
      </c>
      <c r="L267" s="367"/>
      <c r="M267" s="367"/>
      <c r="N267" s="367">
        <f t="shared" si="52"/>
        <v>0</v>
      </c>
      <c r="O267" s="365"/>
      <c r="P267" s="365"/>
      <c r="Q267" s="365"/>
      <c r="R267" s="227"/>
      <c r="T267" s="191"/>
      <c r="U267" s="190"/>
      <c r="V267" s="192"/>
      <c r="W267" s="192"/>
      <c r="X267" s="192"/>
      <c r="Y267" s="192"/>
      <c r="Z267" s="192"/>
      <c r="AA267" s="193"/>
      <c r="AR267" s="225"/>
      <c r="AT267" s="225"/>
      <c r="AU267" s="225"/>
      <c r="AY267" s="225"/>
      <c r="BE267" s="232"/>
      <c r="BF267" s="232"/>
      <c r="BG267" s="232"/>
      <c r="BH267" s="232"/>
      <c r="BI267" s="232"/>
      <c r="BJ267" s="225"/>
      <c r="BK267" s="232"/>
      <c r="BL267" s="225"/>
      <c r="BM267" s="225"/>
    </row>
    <row r="268" spans="2:65" s="224" customFormat="1" ht="27" customHeight="1" x14ac:dyDescent="0.3">
      <c r="B268" s="226"/>
      <c r="C268" s="194">
        <v>147</v>
      </c>
      <c r="D268" s="194" t="s">
        <v>122</v>
      </c>
      <c r="E268" s="195" t="s">
        <v>313</v>
      </c>
      <c r="F268" s="366" t="s">
        <v>314</v>
      </c>
      <c r="G268" s="366"/>
      <c r="H268" s="366"/>
      <c r="I268" s="366"/>
      <c r="J268" s="196" t="s">
        <v>127</v>
      </c>
      <c r="K268" s="197">
        <v>128</v>
      </c>
      <c r="L268" s="367"/>
      <c r="M268" s="367"/>
      <c r="N268" s="367">
        <f t="shared" si="52"/>
        <v>0</v>
      </c>
      <c r="O268" s="365"/>
      <c r="P268" s="365"/>
      <c r="Q268" s="365"/>
      <c r="R268" s="227"/>
      <c r="T268" s="191"/>
      <c r="U268" s="190"/>
      <c r="V268" s="192"/>
      <c r="W268" s="192"/>
      <c r="X268" s="192"/>
      <c r="Y268" s="192"/>
      <c r="Z268" s="192"/>
      <c r="AA268" s="193"/>
      <c r="AR268" s="225"/>
      <c r="AT268" s="225"/>
      <c r="AU268" s="225"/>
      <c r="AY268" s="225"/>
      <c r="BE268" s="232"/>
      <c r="BF268" s="232"/>
      <c r="BG268" s="232"/>
      <c r="BH268" s="232"/>
      <c r="BI268" s="232"/>
      <c r="BJ268" s="225"/>
      <c r="BK268" s="232"/>
      <c r="BL268" s="225"/>
      <c r="BM268" s="225"/>
    </row>
    <row r="269" spans="2:65" s="224" customFormat="1" ht="27" customHeight="1" x14ac:dyDescent="0.3">
      <c r="B269" s="226"/>
      <c r="C269" s="228">
        <v>148</v>
      </c>
      <c r="D269" s="228" t="s">
        <v>118</v>
      </c>
      <c r="E269" s="207" t="s">
        <v>315</v>
      </c>
      <c r="F269" s="363" t="s">
        <v>316</v>
      </c>
      <c r="G269" s="364"/>
      <c r="H269" s="364"/>
      <c r="I269" s="364"/>
      <c r="J269" s="230" t="s">
        <v>127</v>
      </c>
      <c r="K269" s="253">
        <v>128</v>
      </c>
      <c r="L269" s="365"/>
      <c r="M269" s="365"/>
      <c r="N269" s="365">
        <f t="shared" si="52"/>
        <v>0</v>
      </c>
      <c r="O269" s="365"/>
      <c r="P269" s="365"/>
      <c r="Q269" s="365"/>
      <c r="R269" s="227"/>
      <c r="T269" s="191"/>
      <c r="U269" s="190"/>
      <c r="V269" s="192"/>
      <c r="W269" s="192"/>
      <c r="X269" s="192"/>
      <c r="Y269" s="192"/>
      <c r="Z269" s="192"/>
      <c r="AA269" s="193"/>
      <c r="AR269" s="225"/>
      <c r="AT269" s="225"/>
      <c r="AU269" s="225"/>
      <c r="AY269" s="225"/>
      <c r="BE269" s="232"/>
      <c r="BF269" s="232"/>
      <c r="BG269" s="232"/>
      <c r="BH269" s="232"/>
      <c r="BI269" s="232"/>
      <c r="BJ269" s="225"/>
      <c r="BK269" s="232"/>
      <c r="BL269" s="225"/>
      <c r="BM269" s="225"/>
    </row>
    <row r="270" spans="2:65" s="9" customFormat="1" ht="29.85" customHeight="1" x14ac:dyDescent="0.3">
      <c r="B270" s="137"/>
      <c r="C270" s="228">
        <v>149</v>
      </c>
      <c r="D270" s="228" t="s">
        <v>118</v>
      </c>
      <c r="E270" s="207" t="s">
        <v>401</v>
      </c>
      <c r="F270" s="363" t="s">
        <v>676</v>
      </c>
      <c r="G270" s="364"/>
      <c r="H270" s="364"/>
      <c r="I270" s="364"/>
      <c r="J270" s="230" t="s">
        <v>126</v>
      </c>
      <c r="K270" s="231">
        <f>SUM(N186:Q269)/100</f>
        <v>0</v>
      </c>
      <c r="L270" s="365">
        <v>0.3</v>
      </c>
      <c r="M270" s="365"/>
      <c r="N270" s="365">
        <f t="shared" ref="N270" si="53">ROUND(L270*K270,2)</f>
        <v>0</v>
      </c>
      <c r="O270" s="365"/>
      <c r="P270" s="365"/>
      <c r="Q270" s="365"/>
      <c r="R270" s="140"/>
      <c r="T270" s="141"/>
      <c r="U270" s="138"/>
      <c r="V270" s="138"/>
      <c r="W270" s="142"/>
      <c r="X270" s="138"/>
      <c r="Y270" s="142"/>
      <c r="Z270" s="138"/>
      <c r="AA270" s="143"/>
      <c r="AR270" s="144"/>
      <c r="AT270" s="145"/>
      <c r="AU270" s="145"/>
      <c r="AY270" s="144"/>
      <c r="BK270" s="146"/>
    </row>
    <row r="271" spans="2:65" s="9" customFormat="1" ht="29.85" customHeight="1" x14ac:dyDescent="0.3">
      <c r="B271" s="137"/>
      <c r="C271" s="138"/>
      <c r="D271" s="221" t="s">
        <v>97</v>
      </c>
      <c r="E271" s="147"/>
      <c r="F271" s="147"/>
      <c r="G271" s="147"/>
      <c r="H271" s="147"/>
      <c r="I271" s="147"/>
      <c r="J271" s="147"/>
      <c r="K271" s="147"/>
      <c r="L271" s="147"/>
      <c r="M271" s="147"/>
      <c r="N271" s="390">
        <f>SUM(N272:Q293)</f>
        <v>0</v>
      </c>
      <c r="O271" s="391"/>
      <c r="P271" s="391"/>
      <c r="Q271" s="391"/>
      <c r="R271" s="140"/>
      <c r="T271" s="141"/>
      <c r="U271" s="138"/>
      <c r="V271" s="138"/>
      <c r="W271" s="142"/>
      <c r="X271" s="138"/>
      <c r="Y271" s="142"/>
      <c r="Z271" s="138"/>
      <c r="AA271" s="143"/>
      <c r="AR271" s="144"/>
      <c r="AT271" s="145"/>
      <c r="AU271" s="145"/>
      <c r="AY271" s="144"/>
      <c r="BK271" s="146"/>
    </row>
    <row r="272" spans="2:65" s="9" customFormat="1" ht="29.85" customHeight="1" x14ac:dyDescent="0.3">
      <c r="B272" s="137"/>
      <c r="C272" s="228">
        <v>150</v>
      </c>
      <c r="D272" s="228" t="s">
        <v>118</v>
      </c>
      <c r="E272" s="229" t="s">
        <v>180</v>
      </c>
      <c r="F272" s="363" t="s">
        <v>256</v>
      </c>
      <c r="G272" s="364"/>
      <c r="H272" s="364"/>
      <c r="I272" s="364"/>
      <c r="J272" s="230" t="s">
        <v>181</v>
      </c>
      <c r="K272" s="231">
        <v>49</v>
      </c>
      <c r="L272" s="365"/>
      <c r="M272" s="365"/>
      <c r="N272" s="365">
        <f t="shared" ref="N272:N291" si="54">ROUND(L272*K272,2)</f>
        <v>0</v>
      </c>
      <c r="O272" s="365"/>
      <c r="P272" s="365"/>
      <c r="Q272" s="365"/>
      <c r="R272" s="140"/>
      <c r="T272" s="141"/>
      <c r="U272" s="138"/>
      <c r="V272" s="138"/>
      <c r="W272" s="142"/>
      <c r="X272" s="138"/>
      <c r="Y272" s="142"/>
      <c r="Z272" s="138"/>
      <c r="AA272" s="143"/>
      <c r="AR272" s="144"/>
      <c r="AT272" s="145"/>
      <c r="AU272" s="145"/>
      <c r="AY272" s="144"/>
      <c r="BK272" s="146"/>
    </row>
    <row r="273" spans="2:65" s="9" customFormat="1" ht="29.85" customHeight="1" x14ac:dyDescent="0.3">
      <c r="B273" s="137"/>
      <c r="C273" s="194">
        <v>151</v>
      </c>
      <c r="D273" s="194" t="s">
        <v>122</v>
      </c>
      <c r="E273" s="195" t="s">
        <v>318</v>
      </c>
      <c r="F273" s="366" t="s">
        <v>396</v>
      </c>
      <c r="G273" s="366"/>
      <c r="H273" s="366"/>
      <c r="I273" s="366"/>
      <c r="J273" s="196" t="s">
        <v>127</v>
      </c>
      <c r="K273" s="197">
        <v>310</v>
      </c>
      <c r="L273" s="367"/>
      <c r="M273" s="367"/>
      <c r="N273" s="367">
        <f t="shared" ref="N273" si="55">ROUND(L273*K273,2)</f>
        <v>0</v>
      </c>
      <c r="O273" s="365"/>
      <c r="P273" s="365"/>
      <c r="Q273" s="365"/>
      <c r="R273" s="140"/>
      <c r="T273" s="141"/>
      <c r="U273" s="138"/>
      <c r="V273" s="138"/>
      <c r="W273" s="142"/>
      <c r="X273" s="138"/>
      <c r="Y273" s="142"/>
      <c r="Z273" s="138"/>
      <c r="AA273" s="143"/>
      <c r="AR273" s="144"/>
      <c r="AT273" s="145"/>
      <c r="AU273" s="145"/>
      <c r="AY273" s="144"/>
      <c r="BK273" s="146"/>
    </row>
    <row r="274" spans="2:65" s="224" customFormat="1" ht="25.5" customHeight="1" x14ac:dyDescent="0.3">
      <c r="B274" s="226"/>
      <c r="C274" s="194">
        <v>152</v>
      </c>
      <c r="D274" s="194" t="s">
        <v>122</v>
      </c>
      <c r="E274" s="195" t="s">
        <v>319</v>
      </c>
      <c r="F274" s="366" t="s">
        <v>397</v>
      </c>
      <c r="G274" s="366"/>
      <c r="H274" s="366"/>
      <c r="I274" s="366"/>
      <c r="J274" s="196" t="s">
        <v>127</v>
      </c>
      <c r="K274" s="197">
        <v>61</v>
      </c>
      <c r="L274" s="367"/>
      <c r="M274" s="367"/>
      <c r="N274" s="367">
        <f t="shared" ref="N274" si="56">ROUND(L274*K274,2)</f>
        <v>0</v>
      </c>
      <c r="O274" s="365"/>
      <c r="P274" s="365"/>
      <c r="Q274" s="365"/>
      <c r="R274" s="227"/>
      <c r="T274" s="191"/>
      <c r="U274" s="190"/>
      <c r="V274" s="192"/>
      <c r="W274" s="192"/>
      <c r="X274" s="192"/>
      <c r="Y274" s="192"/>
      <c r="Z274" s="192"/>
      <c r="AA274" s="193"/>
      <c r="AR274" s="225"/>
      <c r="AT274" s="225"/>
      <c r="AU274" s="225"/>
      <c r="AY274" s="225"/>
      <c r="BE274" s="232"/>
      <c r="BF274" s="232"/>
      <c r="BG274" s="232"/>
      <c r="BH274" s="232"/>
      <c r="BI274" s="232"/>
      <c r="BJ274" s="225"/>
      <c r="BK274" s="232"/>
      <c r="BL274" s="225"/>
      <c r="BM274" s="225"/>
    </row>
    <row r="275" spans="2:65" s="224" customFormat="1" ht="25.5" customHeight="1" x14ac:dyDescent="0.3">
      <c r="B275" s="226"/>
      <c r="C275" s="194">
        <v>153</v>
      </c>
      <c r="D275" s="194" t="s">
        <v>122</v>
      </c>
      <c r="E275" s="195" t="s">
        <v>320</v>
      </c>
      <c r="F275" s="366" t="s">
        <v>321</v>
      </c>
      <c r="G275" s="366"/>
      <c r="H275" s="366"/>
      <c r="I275" s="366"/>
      <c r="J275" s="196" t="s">
        <v>127</v>
      </c>
      <c r="K275" s="197">
        <v>38</v>
      </c>
      <c r="L275" s="367"/>
      <c r="M275" s="367"/>
      <c r="N275" s="367">
        <f t="shared" si="54"/>
        <v>0</v>
      </c>
      <c r="O275" s="365"/>
      <c r="P275" s="365"/>
      <c r="Q275" s="365"/>
      <c r="R275" s="227"/>
      <c r="T275" s="191"/>
      <c r="U275" s="190"/>
      <c r="V275" s="192"/>
      <c r="W275" s="192"/>
      <c r="X275" s="192"/>
      <c r="Y275" s="192"/>
      <c r="Z275" s="192"/>
      <c r="AA275" s="193"/>
      <c r="AR275" s="225"/>
      <c r="AT275" s="225"/>
      <c r="AU275" s="225"/>
      <c r="AY275" s="225"/>
      <c r="BE275" s="232"/>
      <c r="BF275" s="232"/>
      <c r="BG275" s="232"/>
      <c r="BH275" s="232"/>
      <c r="BI275" s="232"/>
      <c r="BJ275" s="225"/>
      <c r="BK275" s="232"/>
      <c r="BL275" s="225"/>
      <c r="BM275" s="225"/>
    </row>
    <row r="276" spans="2:65" s="224" customFormat="1" ht="25.5" customHeight="1" x14ac:dyDescent="0.3">
      <c r="B276" s="226"/>
      <c r="C276" s="194">
        <v>154</v>
      </c>
      <c r="D276" s="194" t="s">
        <v>122</v>
      </c>
      <c r="E276" s="195" t="s">
        <v>260</v>
      </c>
      <c r="F276" s="366" t="s">
        <v>342</v>
      </c>
      <c r="G276" s="366"/>
      <c r="H276" s="366"/>
      <c r="I276" s="366"/>
      <c r="J276" s="196" t="s">
        <v>127</v>
      </c>
      <c r="K276" s="197">
        <v>48</v>
      </c>
      <c r="L276" s="367"/>
      <c r="M276" s="367"/>
      <c r="N276" s="367">
        <f t="shared" si="54"/>
        <v>0</v>
      </c>
      <c r="O276" s="365"/>
      <c r="P276" s="365"/>
      <c r="Q276" s="365"/>
      <c r="R276" s="227"/>
      <c r="T276" s="191"/>
      <c r="U276" s="190"/>
      <c r="V276" s="192"/>
      <c r="W276" s="192"/>
      <c r="X276" s="192"/>
      <c r="Y276" s="192"/>
      <c r="Z276" s="192"/>
      <c r="AA276" s="193"/>
      <c r="AR276" s="225"/>
      <c r="AT276" s="225"/>
      <c r="AU276" s="225"/>
      <c r="AY276" s="225"/>
      <c r="BE276" s="232"/>
      <c r="BF276" s="232"/>
      <c r="BG276" s="232"/>
      <c r="BH276" s="232"/>
      <c r="BI276" s="232"/>
      <c r="BJ276" s="225"/>
      <c r="BK276" s="232"/>
      <c r="BL276" s="225"/>
      <c r="BM276" s="225"/>
    </row>
    <row r="277" spans="2:65" s="224" customFormat="1" ht="25.5" customHeight="1" x14ac:dyDescent="0.3">
      <c r="B277" s="226"/>
      <c r="C277" s="194">
        <v>155</v>
      </c>
      <c r="D277" s="194" t="s">
        <v>122</v>
      </c>
      <c r="E277" s="195" t="s">
        <v>340</v>
      </c>
      <c r="F277" s="366" t="s">
        <v>341</v>
      </c>
      <c r="G277" s="366"/>
      <c r="H277" s="366"/>
      <c r="I277" s="366"/>
      <c r="J277" s="196" t="s">
        <v>127</v>
      </c>
      <c r="K277" s="197">
        <v>17</v>
      </c>
      <c r="L277" s="367"/>
      <c r="M277" s="367"/>
      <c r="N277" s="367">
        <f t="shared" si="54"/>
        <v>0</v>
      </c>
      <c r="O277" s="365"/>
      <c r="P277" s="365"/>
      <c r="Q277" s="365"/>
      <c r="R277" s="227"/>
      <c r="T277" s="191"/>
      <c r="U277" s="190"/>
      <c r="V277" s="192"/>
      <c r="W277" s="192"/>
      <c r="X277" s="192"/>
      <c r="Y277" s="192"/>
      <c r="Z277" s="192"/>
      <c r="AA277" s="193"/>
      <c r="AR277" s="225"/>
      <c r="AT277" s="225"/>
      <c r="AU277" s="225"/>
      <c r="AY277" s="225"/>
      <c r="BE277" s="232"/>
      <c r="BF277" s="232"/>
      <c r="BG277" s="232"/>
      <c r="BH277" s="232"/>
      <c r="BI277" s="232"/>
      <c r="BJ277" s="225"/>
      <c r="BK277" s="232"/>
      <c r="BL277" s="225"/>
      <c r="BM277" s="225"/>
    </row>
    <row r="278" spans="2:65" s="224" customFormat="1" ht="25.5" customHeight="1" x14ac:dyDescent="0.3">
      <c r="B278" s="226"/>
      <c r="C278" s="194">
        <v>156</v>
      </c>
      <c r="D278" s="194" t="s">
        <v>122</v>
      </c>
      <c r="E278" s="195" t="s">
        <v>261</v>
      </c>
      <c r="F278" s="366" t="s">
        <v>343</v>
      </c>
      <c r="G278" s="366"/>
      <c r="H278" s="366"/>
      <c r="I278" s="366"/>
      <c r="J278" s="196" t="s">
        <v>127</v>
      </c>
      <c r="K278" s="197">
        <v>6</v>
      </c>
      <c r="L278" s="367"/>
      <c r="M278" s="367"/>
      <c r="N278" s="367">
        <f t="shared" si="54"/>
        <v>0</v>
      </c>
      <c r="O278" s="365"/>
      <c r="P278" s="365"/>
      <c r="Q278" s="365"/>
      <c r="R278" s="227"/>
      <c r="T278" s="191"/>
      <c r="U278" s="190"/>
      <c r="V278" s="192"/>
      <c r="W278" s="192"/>
      <c r="X278" s="192"/>
      <c r="Y278" s="192"/>
      <c r="Z278" s="192"/>
      <c r="AA278" s="193"/>
      <c r="AR278" s="225"/>
      <c r="AT278" s="225"/>
      <c r="AU278" s="225"/>
      <c r="AY278" s="225"/>
      <c r="BE278" s="232"/>
      <c r="BF278" s="232"/>
      <c r="BG278" s="232"/>
      <c r="BH278" s="232"/>
      <c r="BI278" s="232"/>
      <c r="BJ278" s="225"/>
      <c r="BK278" s="232"/>
      <c r="BL278" s="225"/>
      <c r="BM278" s="225"/>
    </row>
    <row r="279" spans="2:65" s="224" customFormat="1" ht="25.5" customHeight="1" x14ac:dyDescent="0.3">
      <c r="B279" s="226"/>
      <c r="C279" s="194">
        <v>157</v>
      </c>
      <c r="D279" s="194" t="s">
        <v>122</v>
      </c>
      <c r="E279" s="195" t="s">
        <v>303</v>
      </c>
      <c r="F279" s="373" t="s">
        <v>304</v>
      </c>
      <c r="G279" s="374"/>
      <c r="H279" s="374"/>
      <c r="I279" s="375"/>
      <c r="J279" s="196" t="s">
        <v>127</v>
      </c>
      <c r="K279" s="197">
        <v>30</v>
      </c>
      <c r="L279" s="376"/>
      <c r="M279" s="377"/>
      <c r="N279" s="376">
        <f t="shared" ref="N279" si="57">ROUND(L279*K279,2)</f>
        <v>0</v>
      </c>
      <c r="O279" s="378"/>
      <c r="P279" s="378"/>
      <c r="Q279" s="377"/>
      <c r="R279" s="227"/>
      <c r="T279" s="191"/>
      <c r="U279" s="190"/>
      <c r="V279" s="192"/>
      <c r="W279" s="192"/>
      <c r="X279" s="192"/>
      <c r="Y279" s="192"/>
      <c r="Z279" s="192"/>
      <c r="AA279" s="193"/>
      <c r="AR279" s="225"/>
      <c r="AT279" s="225"/>
      <c r="AU279" s="225"/>
      <c r="AY279" s="225"/>
      <c r="BE279" s="232"/>
      <c r="BF279" s="232"/>
      <c r="BG279" s="232"/>
      <c r="BH279" s="232"/>
      <c r="BI279" s="232"/>
      <c r="BJ279" s="225"/>
      <c r="BK279" s="232"/>
      <c r="BL279" s="225"/>
      <c r="BM279" s="225"/>
    </row>
    <row r="280" spans="2:65" s="224" customFormat="1" ht="25.5" customHeight="1" x14ac:dyDescent="0.3">
      <c r="B280" s="226"/>
      <c r="C280" s="194">
        <v>158</v>
      </c>
      <c r="D280" s="194" t="s">
        <v>122</v>
      </c>
      <c r="E280" s="195" t="s">
        <v>305</v>
      </c>
      <c r="F280" s="373" t="s">
        <v>182</v>
      </c>
      <c r="G280" s="374"/>
      <c r="H280" s="374"/>
      <c r="I280" s="375"/>
      <c r="J280" s="196" t="s">
        <v>127</v>
      </c>
      <c r="K280" s="197">
        <v>10</v>
      </c>
      <c r="L280" s="376"/>
      <c r="M280" s="377"/>
      <c r="N280" s="376">
        <f t="shared" ref="N280" si="58">ROUND(L280*K280,2)</f>
        <v>0</v>
      </c>
      <c r="O280" s="378"/>
      <c r="P280" s="378"/>
      <c r="Q280" s="377"/>
      <c r="R280" s="227"/>
      <c r="T280" s="191"/>
      <c r="U280" s="190"/>
      <c r="V280" s="192"/>
      <c r="W280" s="192"/>
      <c r="X280" s="192"/>
      <c r="Y280" s="192"/>
      <c r="Z280" s="192"/>
      <c r="AA280" s="193"/>
      <c r="AR280" s="225"/>
      <c r="AT280" s="225"/>
      <c r="AU280" s="225"/>
      <c r="AY280" s="225"/>
      <c r="BE280" s="232"/>
      <c r="BF280" s="232"/>
      <c r="BG280" s="232"/>
      <c r="BH280" s="232"/>
      <c r="BI280" s="232"/>
      <c r="BJ280" s="225"/>
      <c r="BK280" s="232"/>
      <c r="BL280" s="225"/>
      <c r="BM280" s="225"/>
    </row>
    <row r="281" spans="2:65" s="224" customFormat="1" ht="25.5" customHeight="1" x14ac:dyDescent="0.3">
      <c r="B281" s="226"/>
      <c r="C281" s="194">
        <v>159</v>
      </c>
      <c r="D281" s="194" t="s">
        <v>122</v>
      </c>
      <c r="E281" s="195" t="s">
        <v>306</v>
      </c>
      <c r="F281" s="373" t="s">
        <v>183</v>
      </c>
      <c r="G281" s="374"/>
      <c r="H281" s="374"/>
      <c r="I281" s="375"/>
      <c r="J281" s="196" t="s">
        <v>127</v>
      </c>
      <c r="K281" s="197">
        <v>4</v>
      </c>
      <c r="L281" s="376"/>
      <c r="M281" s="377"/>
      <c r="N281" s="376">
        <f t="shared" si="54"/>
        <v>0</v>
      </c>
      <c r="O281" s="378"/>
      <c r="P281" s="378"/>
      <c r="Q281" s="377"/>
      <c r="R281" s="227"/>
      <c r="T281" s="191"/>
      <c r="U281" s="190"/>
      <c r="V281" s="192"/>
      <c r="W281" s="192"/>
      <c r="X281" s="192"/>
      <c r="Y281" s="192"/>
      <c r="Z281" s="192"/>
      <c r="AA281" s="193"/>
      <c r="AR281" s="225"/>
      <c r="AT281" s="225"/>
      <c r="AU281" s="225"/>
      <c r="AY281" s="225"/>
      <c r="BE281" s="232"/>
      <c r="BF281" s="232"/>
      <c r="BG281" s="232"/>
      <c r="BH281" s="232"/>
      <c r="BI281" s="232"/>
      <c r="BJ281" s="225"/>
      <c r="BK281" s="232"/>
      <c r="BL281" s="225"/>
      <c r="BM281" s="225"/>
    </row>
    <row r="282" spans="2:65" s="224" customFormat="1" ht="25.5" customHeight="1" x14ac:dyDescent="0.3">
      <c r="B282" s="226"/>
      <c r="C282" s="194">
        <v>160</v>
      </c>
      <c r="D282" s="194" t="s">
        <v>122</v>
      </c>
      <c r="E282" s="195" t="s">
        <v>307</v>
      </c>
      <c r="F282" s="373" t="s">
        <v>184</v>
      </c>
      <c r="G282" s="374"/>
      <c r="H282" s="374"/>
      <c r="I282" s="375"/>
      <c r="J282" s="196" t="s">
        <v>127</v>
      </c>
      <c r="K282" s="197">
        <v>2</v>
      </c>
      <c r="L282" s="376"/>
      <c r="M282" s="377"/>
      <c r="N282" s="376">
        <f t="shared" si="54"/>
        <v>0</v>
      </c>
      <c r="O282" s="378"/>
      <c r="P282" s="378"/>
      <c r="Q282" s="377"/>
      <c r="R282" s="227"/>
      <c r="T282" s="191"/>
      <c r="U282" s="190"/>
      <c r="V282" s="192"/>
      <c r="W282" s="192"/>
      <c r="X282" s="192"/>
      <c r="Y282" s="192"/>
      <c r="Z282" s="192"/>
      <c r="AA282" s="193"/>
      <c r="AR282" s="225"/>
      <c r="AT282" s="225"/>
      <c r="AU282" s="225"/>
      <c r="AY282" s="225"/>
      <c r="BE282" s="232"/>
      <c r="BF282" s="232"/>
      <c r="BG282" s="232"/>
      <c r="BH282" s="232"/>
      <c r="BI282" s="232"/>
      <c r="BJ282" s="225"/>
      <c r="BK282" s="232"/>
      <c r="BL282" s="225"/>
      <c r="BM282" s="225"/>
    </row>
    <row r="283" spans="2:65" s="224" customFormat="1" ht="25.5" customHeight="1" x14ac:dyDescent="0.3">
      <c r="B283" s="226"/>
      <c r="C283" s="194">
        <v>161</v>
      </c>
      <c r="D283" s="194" t="s">
        <v>122</v>
      </c>
      <c r="E283" s="195" t="s">
        <v>308</v>
      </c>
      <c r="F283" s="373" t="s">
        <v>185</v>
      </c>
      <c r="G283" s="374"/>
      <c r="H283" s="374"/>
      <c r="I283" s="375"/>
      <c r="J283" s="196" t="s">
        <v>127</v>
      </c>
      <c r="K283" s="197">
        <v>2</v>
      </c>
      <c r="L283" s="376"/>
      <c r="M283" s="377"/>
      <c r="N283" s="376">
        <f t="shared" si="54"/>
        <v>0</v>
      </c>
      <c r="O283" s="378"/>
      <c r="P283" s="378"/>
      <c r="Q283" s="377"/>
      <c r="R283" s="227"/>
      <c r="T283" s="191"/>
      <c r="U283" s="190"/>
      <c r="V283" s="192"/>
      <c r="W283" s="192"/>
      <c r="X283" s="192"/>
      <c r="Y283" s="192"/>
      <c r="Z283" s="192"/>
      <c r="AA283" s="193"/>
      <c r="AR283" s="225"/>
      <c r="AT283" s="225"/>
      <c r="AU283" s="225"/>
      <c r="AY283" s="225"/>
      <c r="BE283" s="232"/>
      <c r="BF283" s="232"/>
      <c r="BG283" s="232"/>
      <c r="BH283" s="232"/>
      <c r="BI283" s="232"/>
      <c r="BJ283" s="225"/>
      <c r="BK283" s="232"/>
      <c r="BL283" s="225"/>
      <c r="BM283" s="225"/>
    </row>
    <row r="284" spans="2:65" s="224" customFormat="1" ht="25.5" customHeight="1" x14ac:dyDescent="0.3">
      <c r="B284" s="226"/>
      <c r="C284" s="194">
        <v>162</v>
      </c>
      <c r="D284" s="194" t="s">
        <v>122</v>
      </c>
      <c r="E284" s="195" t="s">
        <v>267</v>
      </c>
      <c r="F284" s="366" t="s">
        <v>322</v>
      </c>
      <c r="G284" s="366"/>
      <c r="H284" s="366"/>
      <c r="I284" s="366"/>
      <c r="J284" s="196" t="s">
        <v>127</v>
      </c>
      <c r="K284" s="197">
        <v>480</v>
      </c>
      <c r="L284" s="367"/>
      <c r="M284" s="367"/>
      <c r="N284" s="367">
        <f t="shared" si="54"/>
        <v>0</v>
      </c>
      <c r="O284" s="365"/>
      <c r="P284" s="365"/>
      <c r="Q284" s="365"/>
      <c r="R284" s="227"/>
      <c r="T284" s="191"/>
      <c r="U284" s="190"/>
      <c r="V284" s="192"/>
      <c r="W284" s="192"/>
      <c r="X284" s="192"/>
      <c r="Y284" s="192"/>
      <c r="Z284" s="192"/>
      <c r="AA284" s="193"/>
      <c r="AR284" s="225"/>
      <c r="AT284" s="225"/>
      <c r="AU284" s="225"/>
      <c r="AY284" s="225"/>
      <c r="BE284" s="232"/>
      <c r="BF284" s="232"/>
      <c r="BG284" s="232"/>
      <c r="BH284" s="232"/>
      <c r="BI284" s="232"/>
      <c r="BJ284" s="225"/>
      <c r="BK284" s="232"/>
      <c r="BL284" s="225"/>
      <c r="BM284" s="225"/>
    </row>
    <row r="285" spans="2:65" s="224" customFormat="1" ht="25.5" customHeight="1" x14ac:dyDescent="0.3">
      <c r="B285" s="226"/>
      <c r="C285" s="194">
        <v>163</v>
      </c>
      <c r="D285" s="194" t="s">
        <v>122</v>
      </c>
      <c r="E285" s="195" t="s">
        <v>186</v>
      </c>
      <c r="F285" s="366" t="s">
        <v>323</v>
      </c>
      <c r="G285" s="366"/>
      <c r="H285" s="366"/>
      <c r="I285" s="366"/>
      <c r="J285" s="196" t="s">
        <v>127</v>
      </c>
      <c r="K285" s="197">
        <v>8</v>
      </c>
      <c r="L285" s="367"/>
      <c r="M285" s="367"/>
      <c r="N285" s="367">
        <f t="shared" si="54"/>
        <v>0</v>
      </c>
      <c r="O285" s="365"/>
      <c r="P285" s="365"/>
      <c r="Q285" s="365"/>
      <c r="R285" s="227"/>
      <c r="T285" s="191"/>
      <c r="U285" s="190"/>
      <c r="V285" s="192"/>
      <c r="W285" s="192"/>
      <c r="X285" s="192"/>
      <c r="Y285" s="192"/>
      <c r="Z285" s="192"/>
      <c r="AA285" s="193"/>
      <c r="AR285" s="225"/>
      <c r="AT285" s="225"/>
      <c r="AU285" s="225"/>
      <c r="AY285" s="225"/>
      <c r="BE285" s="232"/>
      <c r="BF285" s="232"/>
      <c r="BG285" s="232"/>
      <c r="BH285" s="232"/>
      <c r="BI285" s="232"/>
      <c r="BJ285" s="225"/>
      <c r="BK285" s="232"/>
      <c r="BL285" s="225"/>
      <c r="BM285" s="225"/>
    </row>
    <row r="286" spans="2:65" s="224" customFormat="1" ht="25.5" customHeight="1" x14ac:dyDescent="0.3">
      <c r="B286" s="226"/>
      <c r="C286" s="194">
        <v>164</v>
      </c>
      <c r="D286" s="194" t="s">
        <v>122</v>
      </c>
      <c r="E286" s="195" t="s">
        <v>349</v>
      </c>
      <c r="F286" s="366" t="s">
        <v>350</v>
      </c>
      <c r="G286" s="366"/>
      <c r="H286" s="366"/>
      <c r="I286" s="366"/>
      <c r="J286" s="196" t="s">
        <v>127</v>
      </c>
      <c r="K286" s="197">
        <v>35</v>
      </c>
      <c r="L286" s="367"/>
      <c r="M286" s="367"/>
      <c r="N286" s="367">
        <f t="shared" si="54"/>
        <v>0</v>
      </c>
      <c r="O286" s="365"/>
      <c r="P286" s="365"/>
      <c r="Q286" s="365"/>
      <c r="R286" s="227"/>
      <c r="T286" s="191"/>
      <c r="U286" s="190"/>
      <c r="V286" s="192"/>
      <c r="W286" s="192"/>
      <c r="X286" s="192"/>
      <c r="Y286" s="192"/>
      <c r="Z286" s="192"/>
      <c r="AA286" s="193"/>
      <c r="AR286" s="225"/>
      <c r="AT286" s="225"/>
      <c r="AU286" s="225"/>
      <c r="AY286" s="225"/>
      <c r="BE286" s="232"/>
      <c r="BF286" s="232"/>
      <c r="BG286" s="232"/>
      <c r="BH286" s="232"/>
      <c r="BI286" s="232"/>
      <c r="BJ286" s="225"/>
      <c r="BK286" s="232"/>
      <c r="BL286" s="225"/>
      <c r="BM286" s="225"/>
    </row>
    <row r="287" spans="2:65" s="224" customFormat="1" ht="25.5" customHeight="1" x14ac:dyDescent="0.3">
      <c r="B287" s="226"/>
      <c r="C287" s="194">
        <v>165</v>
      </c>
      <c r="D287" s="194" t="s">
        <v>122</v>
      </c>
      <c r="E287" s="195" t="s">
        <v>187</v>
      </c>
      <c r="F287" s="366" t="s">
        <v>188</v>
      </c>
      <c r="G287" s="366"/>
      <c r="H287" s="366"/>
      <c r="I287" s="366"/>
      <c r="J287" s="196" t="s">
        <v>127</v>
      </c>
      <c r="K287" s="197">
        <v>15</v>
      </c>
      <c r="L287" s="367"/>
      <c r="M287" s="367"/>
      <c r="N287" s="367">
        <f t="shared" si="54"/>
        <v>0</v>
      </c>
      <c r="O287" s="365"/>
      <c r="P287" s="365"/>
      <c r="Q287" s="365"/>
      <c r="R287" s="227"/>
      <c r="T287" s="191"/>
      <c r="U287" s="190"/>
      <c r="V287" s="192"/>
      <c r="W287" s="192"/>
      <c r="X287" s="192"/>
      <c r="Y287" s="192"/>
      <c r="Z287" s="192"/>
      <c r="AA287" s="193"/>
      <c r="AR287" s="225"/>
      <c r="AT287" s="225"/>
      <c r="AU287" s="225"/>
      <c r="AY287" s="225"/>
      <c r="BE287" s="232"/>
      <c r="BF287" s="232"/>
      <c r="BG287" s="232"/>
      <c r="BH287" s="232"/>
      <c r="BI287" s="232"/>
      <c r="BJ287" s="225"/>
      <c r="BK287" s="232"/>
      <c r="BL287" s="225"/>
      <c r="BM287" s="225"/>
    </row>
    <row r="288" spans="2:65" s="224" customFormat="1" ht="25.5" customHeight="1" x14ac:dyDescent="0.3">
      <c r="B288" s="226"/>
      <c r="C288" s="194">
        <v>166</v>
      </c>
      <c r="D288" s="194" t="s">
        <v>122</v>
      </c>
      <c r="E288" s="195" t="s">
        <v>189</v>
      </c>
      <c r="F288" s="366" t="s">
        <v>190</v>
      </c>
      <c r="G288" s="366"/>
      <c r="H288" s="366"/>
      <c r="I288" s="366"/>
      <c r="J288" s="196" t="s">
        <v>127</v>
      </c>
      <c r="K288" s="197">
        <v>4</v>
      </c>
      <c r="L288" s="367"/>
      <c r="M288" s="367"/>
      <c r="N288" s="367">
        <f t="shared" si="54"/>
        <v>0</v>
      </c>
      <c r="O288" s="365"/>
      <c r="P288" s="365"/>
      <c r="Q288" s="365"/>
      <c r="R288" s="227"/>
      <c r="T288" s="191"/>
      <c r="U288" s="190"/>
      <c r="V288" s="192"/>
      <c r="W288" s="192"/>
      <c r="X288" s="192"/>
      <c r="Y288" s="192"/>
      <c r="Z288" s="192"/>
      <c r="AA288" s="193"/>
      <c r="AR288" s="225"/>
      <c r="AT288" s="225"/>
      <c r="AU288" s="225"/>
      <c r="AY288" s="225"/>
      <c r="BE288" s="232"/>
      <c r="BF288" s="232"/>
      <c r="BG288" s="232"/>
      <c r="BH288" s="232"/>
      <c r="BI288" s="232"/>
      <c r="BJ288" s="225"/>
      <c r="BK288" s="232"/>
      <c r="BL288" s="225"/>
      <c r="BM288" s="225"/>
    </row>
    <row r="289" spans="2:65" s="224" customFormat="1" ht="25.5" customHeight="1" x14ac:dyDescent="0.3">
      <c r="B289" s="226"/>
      <c r="C289" s="194">
        <v>167</v>
      </c>
      <c r="D289" s="194" t="s">
        <v>122</v>
      </c>
      <c r="E289" s="195" t="s">
        <v>191</v>
      </c>
      <c r="F289" s="366" t="s">
        <v>192</v>
      </c>
      <c r="G289" s="366"/>
      <c r="H289" s="366"/>
      <c r="I289" s="366"/>
      <c r="J289" s="196" t="s">
        <v>193</v>
      </c>
      <c r="K289" s="197">
        <v>480</v>
      </c>
      <c r="L289" s="367"/>
      <c r="M289" s="367"/>
      <c r="N289" s="367">
        <f t="shared" si="54"/>
        <v>0</v>
      </c>
      <c r="O289" s="365"/>
      <c r="P289" s="365"/>
      <c r="Q289" s="365"/>
      <c r="R289" s="227"/>
      <c r="T289" s="191"/>
      <c r="U289" s="190"/>
      <c r="V289" s="192"/>
      <c r="W289" s="192"/>
      <c r="X289" s="192"/>
      <c r="Y289" s="192"/>
      <c r="Z289" s="192"/>
      <c r="AA289" s="193"/>
      <c r="AR289" s="225"/>
      <c r="AT289" s="225"/>
      <c r="AU289" s="225"/>
      <c r="AY289" s="225"/>
      <c r="BE289" s="232"/>
      <c r="BF289" s="232"/>
      <c r="BG289" s="232"/>
      <c r="BH289" s="232"/>
      <c r="BI289" s="232"/>
      <c r="BJ289" s="225"/>
      <c r="BK289" s="232"/>
      <c r="BL289" s="225"/>
      <c r="BM289" s="225"/>
    </row>
    <row r="290" spans="2:65" s="224" customFormat="1" ht="25.5" customHeight="1" x14ac:dyDescent="0.3">
      <c r="B290" s="226"/>
      <c r="C290" s="194">
        <v>168</v>
      </c>
      <c r="D290" s="194" t="s">
        <v>122</v>
      </c>
      <c r="E290" s="195" t="s">
        <v>266</v>
      </c>
      <c r="F290" s="366" t="s">
        <v>196</v>
      </c>
      <c r="G290" s="366"/>
      <c r="H290" s="366"/>
      <c r="I290" s="366"/>
      <c r="J290" s="196" t="s">
        <v>127</v>
      </c>
      <c r="K290" s="197">
        <v>480</v>
      </c>
      <c r="L290" s="367"/>
      <c r="M290" s="367"/>
      <c r="N290" s="367">
        <f t="shared" si="54"/>
        <v>0</v>
      </c>
      <c r="O290" s="365"/>
      <c r="P290" s="365"/>
      <c r="Q290" s="365"/>
      <c r="R290" s="227"/>
      <c r="T290" s="191"/>
      <c r="U290" s="190"/>
      <c r="V290" s="192"/>
      <c r="W290" s="192"/>
      <c r="X290" s="192"/>
      <c r="Y290" s="192"/>
      <c r="Z290" s="192"/>
      <c r="AA290" s="193"/>
      <c r="AR290" s="225"/>
      <c r="AT290" s="225"/>
      <c r="AU290" s="225"/>
      <c r="AY290" s="225"/>
      <c r="BE290" s="232"/>
      <c r="BF290" s="232"/>
      <c r="BG290" s="232"/>
      <c r="BH290" s="232"/>
      <c r="BI290" s="232"/>
      <c r="BJ290" s="225"/>
      <c r="BK290" s="232"/>
      <c r="BL290" s="225"/>
      <c r="BM290" s="225"/>
    </row>
    <row r="291" spans="2:65" s="224" customFormat="1" ht="41.25" customHeight="1" x14ac:dyDescent="0.3">
      <c r="B291" s="226"/>
      <c r="C291" s="194">
        <v>169</v>
      </c>
      <c r="D291" s="194" t="s">
        <v>122</v>
      </c>
      <c r="E291" s="195" t="s">
        <v>352</v>
      </c>
      <c r="F291" s="366" t="s">
        <v>353</v>
      </c>
      <c r="G291" s="366"/>
      <c r="H291" s="366"/>
      <c r="I291" s="366"/>
      <c r="J291" s="196" t="s">
        <v>127</v>
      </c>
      <c r="K291" s="197">
        <v>62</v>
      </c>
      <c r="L291" s="367"/>
      <c r="M291" s="367"/>
      <c r="N291" s="367">
        <f t="shared" si="54"/>
        <v>0</v>
      </c>
      <c r="O291" s="365"/>
      <c r="P291" s="365"/>
      <c r="Q291" s="365"/>
      <c r="R291" s="227"/>
      <c r="T291" s="191"/>
      <c r="U291" s="190"/>
      <c r="V291" s="192"/>
      <c r="W291" s="192"/>
      <c r="X291" s="192"/>
      <c r="Y291" s="192"/>
      <c r="Z291" s="192"/>
      <c r="AA291" s="193"/>
      <c r="AR291" s="225"/>
      <c r="AT291" s="225"/>
      <c r="AU291" s="225"/>
      <c r="AY291" s="225"/>
      <c r="BE291" s="232"/>
      <c r="BF291" s="232"/>
      <c r="BG291" s="232"/>
      <c r="BH291" s="232"/>
      <c r="BI291" s="232"/>
      <c r="BJ291" s="225"/>
      <c r="BK291" s="232"/>
      <c r="BL291" s="225"/>
      <c r="BM291" s="225"/>
    </row>
    <row r="292" spans="2:65" s="224" customFormat="1" ht="25.5" customHeight="1" x14ac:dyDescent="0.3">
      <c r="B292" s="226"/>
      <c r="C292" s="228">
        <v>170</v>
      </c>
      <c r="D292" s="228" t="s">
        <v>118</v>
      </c>
      <c r="E292" s="229" t="s">
        <v>135</v>
      </c>
      <c r="F292" s="364" t="s">
        <v>136</v>
      </c>
      <c r="G292" s="364"/>
      <c r="H292" s="364"/>
      <c r="I292" s="364"/>
      <c r="J292" s="230" t="s">
        <v>119</v>
      </c>
      <c r="K292" s="231">
        <v>1</v>
      </c>
      <c r="L292" s="365"/>
      <c r="M292" s="365"/>
      <c r="N292" s="365">
        <f>ROUND(L292*K292,2)</f>
        <v>0</v>
      </c>
      <c r="O292" s="365"/>
      <c r="P292" s="365"/>
      <c r="Q292" s="365"/>
      <c r="R292" s="227"/>
      <c r="T292" s="191"/>
      <c r="U292" s="190"/>
      <c r="V292" s="192"/>
      <c r="W292" s="192"/>
      <c r="X292" s="192"/>
      <c r="Y292" s="192"/>
      <c r="Z292" s="192"/>
      <c r="AA292" s="193"/>
      <c r="AR292" s="225"/>
      <c r="AT292" s="225"/>
      <c r="AU292" s="225"/>
      <c r="AY292" s="225"/>
      <c r="BE292" s="232"/>
      <c r="BF292" s="232"/>
      <c r="BG292" s="232"/>
      <c r="BH292" s="232"/>
      <c r="BI292" s="232"/>
      <c r="BJ292" s="225"/>
      <c r="BK292" s="232"/>
      <c r="BL292" s="225"/>
      <c r="BM292" s="225"/>
    </row>
    <row r="293" spans="2:65" s="224" customFormat="1" ht="25.5" customHeight="1" x14ac:dyDescent="0.3">
      <c r="B293" s="226"/>
      <c r="C293" s="228">
        <v>171</v>
      </c>
      <c r="D293" s="228" t="s">
        <v>118</v>
      </c>
      <c r="E293" s="207" t="s">
        <v>257</v>
      </c>
      <c r="F293" s="363" t="s">
        <v>258</v>
      </c>
      <c r="G293" s="364"/>
      <c r="H293" s="364"/>
      <c r="I293" s="364"/>
      <c r="J293" s="230" t="s">
        <v>126</v>
      </c>
      <c r="K293" s="231">
        <f>SUM(N272:Q292)/100</f>
        <v>0</v>
      </c>
      <c r="L293" s="365">
        <v>1.35</v>
      </c>
      <c r="M293" s="365"/>
      <c r="N293" s="365">
        <f t="shared" ref="N293" si="59">ROUND(L293*K293,2)</f>
        <v>0</v>
      </c>
      <c r="O293" s="365"/>
      <c r="P293" s="365"/>
      <c r="Q293" s="365"/>
      <c r="R293" s="227"/>
      <c r="T293" s="191"/>
      <c r="U293" s="190"/>
      <c r="V293" s="192"/>
      <c r="W293" s="192"/>
      <c r="X293" s="192"/>
      <c r="Y293" s="192"/>
      <c r="Z293" s="192"/>
      <c r="AA293" s="193"/>
      <c r="AR293" s="225"/>
      <c r="AT293" s="225"/>
      <c r="AU293" s="225"/>
      <c r="AY293" s="225"/>
      <c r="BE293" s="232"/>
      <c r="BF293" s="232"/>
      <c r="BG293" s="232"/>
      <c r="BH293" s="232"/>
      <c r="BI293" s="232"/>
      <c r="BJ293" s="225"/>
      <c r="BK293" s="232"/>
      <c r="BL293" s="225"/>
      <c r="BM293" s="225"/>
    </row>
    <row r="294" spans="2:65" s="224" customFormat="1" ht="29.25" customHeight="1" x14ac:dyDescent="0.3">
      <c r="B294" s="22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227"/>
      <c r="T294" s="191"/>
      <c r="U294" s="190"/>
      <c r="V294" s="192"/>
      <c r="W294" s="192"/>
      <c r="X294" s="192"/>
      <c r="Y294" s="192"/>
      <c r="Z294" s="192"/>
      <c r="AA294" s="193"/>
      <c r="AR294" s="225"/>
      <c r="AT294" s="225"/>
      <c r="AU294" s="225"/>
      <c r="AY294" s="225"/>
      <c r="BE294" s="232"/>
      <c r="BF294" s="232"/>
      <c r="BG294" s="232"/>
      <c r="BH294" s="232"/>
      <c r="BI294" s="232"/>
      <c r="BJ294" s="225"/>
      <c r="BK294" s="232"/>
      <c r="BL294" s="225"/>
      <c r="BM294" s="225"/>
    </row>
  </sheetData>
  <mergeCells count="579">
    <mergeCell ref="F266:I266"/>
    <mergeCell ref="L266:M266"/>
    <mergeCell ref="N266:Q266"/>
    <mergeCell ref="L230:M230"/>
    <mergeCell ref="N230:Q230"/>
    <mergeCell ref="F232:I232"/>
    <mergeCell ref="L232:M232"/>
    <mergeCell ref="N232:Q232"/>
    <mergeCell ref="F226:I226"/>
    <mergeCell ref="L226:M226"/>
    <mergeCell ref="N226:Q226"/>
    <mergeCell ref="F227:I227"/>
    <mergeCell ref="L227:M227"/>
    <mergeCell ref="N227:Q227"/>
    <mergeCell ref="F229:I229"/>
    <mergeCell ref="L229:M229"/>
    <mergeCell ref="N229:Q229"/>
    <mergeCell ref="F253:I253"/>
    <mergeCell ref="L253:M253"/>
    <mergeCell ref="N253:Q253"/>
    <mergeCell ref="F254:I254"/>
    <mergeCell ref="L254:M254"/>
    <mergeCell ref="N254:Q254"/>
    <mergeCell ref="F255:I255"/>
    <mergeCell ref="F268:I268"/>
    <mergeCell ref="L268:M268"/>
    <mergeCell ref="N268:Q268"/>
    <mergeCell ref="F269:I269"/>
    <mergeCell ref="L269:M269"/>
    <mergeCell ref="N269:Q269"/>
    <mergeCell ref="F133:I133"/>
    <mergeCell ref="L133:M133"/>
    <mergeCell ref="N133:Q133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67:I267"/>
    <mergeCell ref="L267:M267"/>
    <mergeCell ref="N267:Q267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9:I259"/>
    <mergeCell ref="L259:M259"/>
    <mergeCell ref="N259:Q259"/>
    <mergeCell ref="F260:I260"/>
    <mergeCell ref="L260:M260"/>
    <mergeCell ref="N260:Q260"/>
    <mergeCell ref="F264:I264"/>
    <mergeCell ref="L264:M264"/>
    <mergeCell ref="N264:Q264"/>
    <mergeCell ref="F265:I265"/>
    <mergeCell ref="L265:M265"/>
    <mergeCell ref="N265:Q265"/>
    <mergeCell ref="F261:I261"/>
    <mergeCell ref="L129:M129"/>
    <mergeCell ref="N129:Q129"/>
    <mergeCell ref="L38:P38"/>
    <mergeCell ref="C76:Q76"/>
    <mergeCell ref="F78:P78"/>
    <mergeCell ref="F79:P79"/>
    <mergeCell ref="D96:H96"/>
    <mergeCell ref="N96:Q96"/>
    <mergeCell ref="F119:I119"/>
    <mergeCell ref="L119:M119"/>
    <mergeCell ref="N119:Q119"/>
    <mergeCell ref="F120:I120"/>
    <mergeCell ref="L120:M120"/>
    <mergeCell ref="N120:Q120"/>
    <mergeCell ref="N97:Q97"/>
    <mergeCell ref="L99:Q99"/>
    <mergeCell ref="C105:Q105"/>
    <mergeCell ref="L115:M115"/>
    <mergeCell ref="N115:Q115"/>
    <mergeCell ref="F108:P108"/>
    <mergeCell ref="N93:Q93"/>
    <mergeCell ref="N95:Q95"/>
    <mergeCell ref="F115:I115"/>
    <mergeCell ref="F124:I124"/>
    <mergeCell ref="M34:P34"/>
    <mergeCell ref="H35:J35"/>
    <mergeCell ref="M35:P35"/>
    <mergeCell ref="C86:G86"/>
    <mergeCell ref="N86:Q86"/>
    <mergeCell ref="N88:Q88"/>
    <mergeCell ref="N89:Q89"/>
    <mergeCell ref="N90:Q90"/>
    <mergeCell ref="N91:Q91"/>
    <mergeCell ref="H36:J36"/>
    <mergeCell ref="M36:P36"/>
    <mergeCell ref="M81:P81"/>
    <mergeCell ref="M83:Q83"/>
    <mergeCell ref="M84:Q84"/>
    <mergeCell ref="H34:J34"/>
    <mergeCell ref="H32:J32"/>
    <mergeCell ref="M32:P32"/>
    <mergeCell ref="H33:J33"/>
    <mergeCell ref="M33:P33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H1:K1"/>
    <mergeCell ref="F127:I127"/>
    <mergeCell ref="L127:M127"/>
    <mergeCell ref="N127:Q127"/>
    <mergeCell ref="N121:Q121"/>
    <mergeCell ref="L121:M121"/>
    <mergeCell ref="F121:I121"/>
    <mergeCell ref="F122:I122"/>
    <mergeCell ref="L122:M122"/>
    <mergeCell ref="N122:Q122"/>
    <mergeCell ref="F123:I123"/>
    <mergeCell ref="L123:M123"/>
    <mergeCell ref="N123:Q123"/>
    <mergeCell ref="F107:P107"/>
    <mergeCell ref="N118:Q118"/>
    <mergeCell ref="N92:Q92"/>
    <mergeCell ref="O21:P21"/>
    <mergeCell ref="E24:L24"/>
    <mergeCell ref="M27:P27"/>
    <mergeCell ref="M28:P28"/>
    <mergeCell ref="M30:P30"/>
    <mergeCell ref="M110:P110"/>
    <mergeCell ref="M112:Q112"/>
    <mergeCell ref="M113:Q113"/>
    <mergeCell ref="F293:I293"/>
    <mergeCell ref="L293:M293"/>
    <mergeCell ref="N293:Q293"/>
    <mergeCell ref="N116:Q116"/>
    <mergeCell ref="N117:Q117"/>
    <mergeCell ref="N128:Q128"/>
    <mergeCell ref="N185:Q185"/>
    <mergeCell ref="N271:Q271"/>
    <mergeCell ref="F125:I125"/>
    <mergeCell ref="L125:M125"/>
    <mergeCell ref="N191:Q191"/>
    <mergeCell ref="F130:I130"/>
    <mergeCell ref="L130:M130"/>
    <mergeCell ref="N130:Q130"/>
    <mergeCell ref="F138:I138"/>
    <mergeCell ref="F139:I139"/>
    <mergeCell ref="L139:M139"/>
    <mergeCell ref="N139:Q139"/>
    <mergeCell ref="F140:I140"/>
    <mergeCell ref="L140:M140"/>
    <mergeCell ref="L186:M186"/>
    <mergeCell ref="N186:Q186"/>
    <mergeCell ref="L145:M145"/>
    <mergeCell ref="N138:Q138"/>
    <mergeCell ref="L124:M124"/>
    <mergeCell ref="N124:Q124"/>
    <mergeCell ref="F126:I126"/>
    <mergeCell ref="L126:M126"/>
    <mergeCell ref="N126:Q126"/>
    <mergeCell ref="N125:Q125"/>
    <mergeCell ref="L138:M138"/>
    <mergeCell ref="F131:I131"/>
    <mergeCell ref="L131:M131"/>
    <mergeCell ref="N131:Q131"/>
    <mergeCell ref="F132:I132"/>
    <mergeCell ref="L132:M132"/>
    <mergeCell ref="N132:Q132"/>
    <mergeCell ref="F137:I137"/>
    <mergeCell ref="L137:M137"/>
    <mergeCell ref="N137:Q137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40:Q140"/>
    <mergeCell ref="F129:I129"/>
    <mergeCell ref="L192:M192"/>
    <mergeCell ref="F182:I182"/>
    <mergeCell ref="F184:I184"/>
    <mergeCell ref="L184:M184"/>
    <mergeCell ref="N184:Q184"/>
    <mergeCell ref="N188:Q188"/>
    <mergeCell ref="F186:I186"/>
    <mergeCell ref="F187:I187"/>
    <mergeCell ref="F190:I190"/>
    <mergeCell ref="F189:I189"/>
    <mergeCell ref="N189:Q189"/>
    <mergeCell ref="L189:M189"/>
    <mergeCell ref="L187:M187"/>
    <mergeCell ref="N187:Q187"/>
    <mergeCell ref="L190:M190"/>
    <mergeCell ref="N190:Q190"/>
    <mergeCell ref="F191:I191"/>
    <mergeCell ref="F183:I183"/>
    <mergeCell ref="L183:M183"/>
    <mergeCell ref="N183:Q183"/>
    <mergeCell ref="L191:M191"/>
    <mergeCell ref="F188:I188"/>
    <mergeCell ref="F207:I207"/>
    <mergeCell ref="L207:M207"/>
    <mergeCell ref="N207:Q207"/>
    <mergeCell ref="F228:I228"/>
    <mergeCell ref="L228:M228"/>
    <mergeCell ref="N228:Q228"/>
    <mergeCell ref="F233:I233"/>
    <mergeCell ref="L233:M233"/>
    <mergeCell ref="N233:Q233"/>
    <mergeCell ref="F231:I231"/>
    <mergeCell ref="L231:M231"/>
    <mergeCell ref="N231:Q231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N284:Q284"/>
    <mergeCell ref="F282:I282"/>
    <mergeCell ref="L282:M282"/>
    <mergeCell ref="N282:Q282"/>
    <mergeCell ref="F292:I292"/>
    <mergeCell ref="L292:M292"/>
    <mergeCell ref="N292:Q292"/>
    <mergeCell ref="L291:M291"/>
    <mergeCell ref="N291:Q291"/>
    <mergeCell ref="F289:I289"/>
    <mergeCell ref="L289:M289"/>
    <mergeCell ref="N289:Q289"/>
    <mergeCell ref="F290:I290"/>
    <mergeCell ref="L290:M290"/>
    <mergeCell ref="N290:Q290"/>
    <mergeCell ref="F291:I291"/>
    <mergeCell ref="N286:Q286"/>
    <mergeCell ref="F287:I287"/>
    <mergeCell ref="L287:M287"/>
    <mergeCell ref="N287:Q287"/>
    <mergeCell ref="F286:I286"/>
    <mergeCell ref="L286:M286"/>
    <mergeCell ref="F288:I288"/>
    <mergeCell ref="L288:M288"/>
    <mergeCell ref="N288:Q288"/>
    <mergeCell ref="L275:M275"/>
    <mergeCell ref="N275:Q275"/>
    <mergeCell ref="L270:M270"/>
    <mergeCell ref="N270:Q270"/>
    <mergeCell ref="F285:I285"/>
    <mergeCell ref="L285:M285"/>
    <mergeCell ref="N285:Q285"/>
    <mergeCell ref="F281:I281"/>
    <mergeCell ref="L281:M281"/>
    <mergeCell ref="N281:Q281"/>
    <mergeCell ref="F283:I283"/>
    <mergeCell ref="L283:M283"/>
    <mergeCell ref="N283:Q283"/>
    <mergeCell ref="F280:I280"/>
    <mergeCell ref="L280:M280"/>
    <mergeCell ref="N280:Q280"/>
    <mergeCell ref="N277:Q277"/>
    <mergeCell ref="F279:I279"/>
    <mergeCell ref="L279:M279"/>
    <mergeCell ref="N279:Q279"/>
    <mergeCell ref="F277:I277"/>
    <mergeCell ref="L277:M277"/>
    <mergeCell ref="F284:I284"/>
    <mergeCell ref="F276:I276"/>
    <mergeCell ref="F156:I156"/>
    <mergeCell ref="L156:M156"/>
    <mergeCell ref="N278:Q278"/>
    <mergeCell ref="L276:M276"/>
    <mergeCell ref="N276:Q276"/>
    <mergeCell ref="N272:Q272"/>
    <mergeCell ref="F278:I278"/>
    <mergeCell ref="L278:M278"/>
    <mergeCell ref="F270:I270"/>
    <mergeCell ref="L272:M272"/>
    <mergeCell ref="F273:I273"/>
    <mergeCell ref="L273:M273"/>
    <mergeCell ref="N273:Q273"/>
    <mergeCell ref="F274:I274"/>
    <mergeCell ref="L274:M274"/>
    <mergeCell ref="N274:Q274"/>
    <mergeCell ref="L240:M240"/>
    <mergeCell ref="N240:Q240"/>
    <mergeCell ref="F241:I241"/>
    <mergeCell ref="L241:M241"/>
    <mergeCell ref="N241:Q241"/>
    <mergeCell ref="F272:I272"/>
    <mergeCell ref="F205:I205"/>
    <mergeCell ref="L284:M284"/>
    <mergeCell ref="F275:I275"/>
    <mergeCell ref="F154:I154"/>
    <mergeCell ref="L154:M154"/>
    <mergeCell ref="N154:Q154"/>
    <mergeCell ref="F155:I155"/>
    <mergeCell ref="L155:M155"/>
    <mergeCell ref="N155:Q155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9:I149"/>
    <mergeCell ref="F206:I206"/>
    <mergeCell ref="L206:M206"/>
    <mergeCell ref="N206:Q206"/>
    <mergeCell ref="F202:I202"/>
    <mergeCell ref="F153:I153"/>
    <mergeCell ref="L153:M153"/>
    <mergeCell ref="N153:Q153"/>
    <mergeCell ref="N145:Q145"/>
    <mergeCell ref="F146:I146"/>
    <mergeCell ref="L146:M146"/>
    <mergeCell ref="N146:Q146"/>
    <mergeCell ref="F148:I148"/>
    <mergeCell ref="L148:M148"/>
    <mergeCell ref="N148:Q148"/>
    <mergeCell ref="F145:I145"/>
    <mergeCell ref="F143:I143"/>
    <mergeCell ref="L143:M143"/>
    <mergeCell ref="N143:Q143"/>
    <mergeCell ref="F144:I144"/>
    <mergeCell ref="L144:M144"/>
    <mergeCell ref="N144:Q144"/>
    <mergeCell ref="F147:I147"/>
    <mergeCell ref="L147:M147"/>
    <mergeCell ref="N147:Q147"/>
    <mergeCell ref="N136:Q136"/>
    <mergeCell ref="N156:Q156"/>
    <mergeCell ref="F157:I157"/>
    <mergeCell ref="L157:M157"/>
    <mergeCell ref="N157:Q157"/>
    <mergeCell ref="F192:I192"/>
    <mergeCell ref="N203:Q203"/>
    <mergeCell ref="F201:I201"/>
    <mergeCell ref="L188:M188"/>
    <mergeCell ref="L182:M182"/>
    <mergeCell ref="N182:Q182"/>
    <mergeCell ref="F158:I158"/>
    <mergeCell ref="L158:M158"/>
    <mergeCell ref="N158:Q158"/>
    <mergeCell ref="N192:Q192"/>
    <mergeCell ref="L203:M203"/>
    <mergeCell ref="F159:I159"/>
    <mergeCell ref="L159:M159"/>
    <mergeCell ref="N159:Q159"/>
    <mergeCell ref="F169:I169"/>
    <mergeCell ref="L169:M169"/>
    <mergeCell ref="F142:I142"/>
    <mergeCell ref="L142:M142"/>
    <mergeCell ref="N142:Q142"/>
    <mergeCell ref="L205:M205"/>
    <mergeCell ref="N205:Q205"/>
    <mergeCell ref="N200:Q200"/>
    <mergeCell ref="N204:Q204"/>
    <mergeCell ref="F204:I204"/>
    <mergeCell ref="L204:M204"/>
    <mergeCell ref="L201:M201"/>
    <mergeCell ref="N201:Q201"/>
    <mergeCell ref="F200:I200"/>
    <mergeCell ref="L200:M200"/>
    <mergeCell ref="L202:M202"/>
    <mergeCell ref="N202:Q202"/>
    <mergeCell ref="F203:I203"/>
    <mergeCell ref="N169:Q169"/>
    <mergeCell ref="F170:I170"/>
    <mergeCell ref="L170:M170"/>
    <mergeCell ref="N170:Q170"/>
    <mergeCell ref="F171:I171"/>
    <mergeCell ref="L171:M171"/>
    <mergeCell ref="N171:Q171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F208:I208"/>
    <mergeCell ref="L208:M208"/>
    <mergeCell ref="N208:Q208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34:I234"/>
    <mergeCell ref="L234:M234"/>
    <mergeCell ref="L238:M238"/>
    <mergeCell ref="N238:Q238"/>
    <mergeCell ref="F239:I239"/>
    <mergeCell ref="L239:M239"/>
    <mergeCell ref="N239:Q239"/>
    <mergeCell ref="F240:I240"/>
    <mergeCell ref="F220:I220"/>
    <mergeCell ref="L220:M220"/>
    <mergeCell ref="N220:Q220"/>
    <mergeCell ref="F221:I221"/>
    <mergeCell ref="L221:M221"/>
    <mergeCell ref="F209:I209"/>
    <mergeCell ref="L209:M209"/>
    <mergeCell ref="N209:Q209"/>
    <mergeCell ref="F245:I245"/>
    <mergeCell ref="F246:I246"/>
    <mergeCell ref="L246:M246"/>
    <mergeCell ref="N246:Q246"/>
    <mergeCell ref="F247:I247"/>
    <mergeCell ref="L247:M247"/>
    <mergeCell ref="N247:Q247"/>
    <mergeCell ref="L245:M245"/>
    <mergeCell ref="N245:Q245"/>
    <mergeCell ref="F242:I242"/>
    <mergeCell ref="F230:I230"/>
    <mergeCell ref="F237:I237"/>
    <mergeCell ref="L237:M237"/>
    <mergeCell ref="N237:Q237"/>
    <mergeCell ref="F238:I238"/>
    <mergeCell ref="N222:Q222"/>
    <mergeCell ref="F223:I223"/>
    <mergeCell ref="L223:M223"/>
    <mergeCell ref="N223:Q223"/>
    <mergeCell ref="F224:I224"/>
    <mergeCell ref="L224:M224"/>
    <mergeCell ref="F248:I248"/>
    <mergeCell ref="F258:I258"/>
    <mergeCell ref="L258:M258"/>
    <mergeCell ref="N258:Q25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N224:Q224"/>
    <mergeCell ref="F225:I225"/>
    <mergeCell ref="L225:M225"/>
    <mergeCell ref="N225:Q22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75:I175"/>
    <mergeCell ref="L175:M175"/>
    <mergeCell ref="N175:Q175"/>
    <mergeCell ref="F176:I176"/>
    <mergeCell ref="L176:M176"/>
    <mergeCell ref="N176:Q176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98:I198"/>
    <mergeCell ref="L198:M198"/>
    <mergeCell ref="N198:Q198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41:I141"/>
    <mergeCell ref="L141:M141"/>
    <mergeCell ref="N141:Q141"/>
    <mergeCell ref="F196:I196"/>
    <mergeCell ref="L196:M196"/>
    <mergeCell ref="N196:Q196"/>
    <mergeCell ref="F197:I197"/>
    <mergeCell ref="L197:M197"/>
    <mergeCell ref="N197:Q197"/>
    <mergeCell ref="L177:M177"/>
    <mergeCell ref="N177:Q177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8:I178"/>
    <mergeCell ref="L178:M178"/>
    <mergeCell ref="N178:Q178"/>
    <mergeCell ref="F177:I177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199:I199"/>
    <mergeCell ref="L199:M199"/>
    <mergeCell ref="N199:Q199"/>
    <mergeCell ref="F210:I210"/>
    <mergeCell ref="L210:M210"/>
    <mergeCell ref="N210:Q210"/>
    <mergeCell ref="N234:Q234"/>
    <mergeCell ref="F235:I235"/>
    <mergeCell ref="L235:M235"/>
    <mergeCell ref="N235:Q235"/>
    <mergeCell ref="F236:I236"/>
    <mergeCell ref="L236:M236"/>
    <mergeCell ref="N236:Q236"/>
    <mergeCell ref="N221:Q221"/>
    <mergeCell ref="F222:I222"/>
    <mergeCell ref="L222:M222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50"/>
  <sheetViews>
    <sheetView showGridLines="0" workbookViewId="0">
      <pane ySplit="1" topLeftCell="A112" activePane="bottomLeft" state="frozen"/>
      <selection pane="bottomLeft" activeCell="L173" sqref="L125:M17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1"/>
      <c r="B1" s="12"/>
      <c r="C1" s="12"/>
      <c r="D1" s="13" t="s">
        <v>1</v>
      </c>
      <c r="E1" s="12"/>
      <c r="F1" s="14" t="s">
        <v>81</v>
      </c>
      <c r="G1" s="14"/>
      <c r="H1" s="385" t="s">
        <v>82</v>
      </c>
      <c r="I1" s="385"/>
      <c r="J1" s="385"/>
      <c r="K1" s="385"/>
      <c r="L1" s="14" t="s">
        <v>83</v>
      </c>
      <c r="M1" s="12"/>
      <c r="N1" s="12"/>
      <c r="O1" s="13" t="s">
        <v>84</v>
      </c>
      <c r="P1" s="12"/>
      <c r="Q1" s="12"/>
      <c r="R1" s="12"/>
      <c r="S1" s="14" t="s">
        <v>85</v>
      </c>
      <c r="T1" s="14"/>
      <c r="U1" s="101"/>
      <c r="V1" s="10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359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T2" s="19" t="s">
        <v>76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S3" s="256"/>
      <c r="T3" s="255" t="s">
        <v>11</v>
      </c>
      <c r="U3" s="256"/>
      <c r="V3" s="256"/>
      <c r="W3" s="256"/>
      <c r="X3" s="256"/>
      <c r="Y3" s="256"/>
      <c r="Z3" s="256"/>
      <c r="AA3" s="256"/>
      <c r="AB3" s="256"/>
      <c r="AC3" s="256"/>
      <c r="AT3" s="19" t="s">
        <v>86</v>
      </c>
    </row>
    <row r="4" spans="1:66" ht="36.950000000000003" customHeight="1" x14ac:dyDescent="0.3">
      <c r="B4" s="23"/>
      <c r="C4" s="350" t="s">
        <v>87</v>
      </c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24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</row>
    <row r="6" spans="1:66" ht="39" customHeight="1" x14ac:dyDescent="0.3">
      <c r="B6" s="23"/>
      <c r="C6" s="25"/>
      <c r="D6" s="28" t="s">
        <v>14</v>
      </c>
      <c r="E6" s="25"/>
      <c r="F6" s="379" t="s">
        <v>544</v>
      </c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25"/>
      <c r="R6" s="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</row>
    <row r="7" spans="1:66" s="1" customFormat="1" ht="32.85" customHeight="1" x14ac:dyDescent="0.3">
      <c r="B7" s="31"/>
      <c r="C7" s="32"/>
      <c r="D7" s="27" t="s">
        <v>88</v>
      </c>
      <c r="E7" s="32"/>
      <c r="F7" s="361" t="s">
        <v>406</v>
      </c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2"/>
      <c r="R7" s="33"/>
    </row>
    <row r="8" spans="1:66" s="1" customFormat="1" ht="14.45" customHeight="1" x14ac:dyDescent="0.3">
      <c r="B8" s="31"/>
      <c r="C8" s="32"/>
      <c r="D8" s="28" t="s">
        <v>15</v>
      </c>
      <c r="E8" s="32"/>
      <c r="F8" s="269"/>
      <c r="G8" s="32"/>
      <c r="H8" s="32"/>
      <c r="I8" s="32"/>
      <c r="J8" s="32"/>
      <c r="K8" s="32"/>
      <c r="L8" s="32"/>
      <c r="M8" s="28" t="s">
        <v>16</v>
      </c>
      <c r="N8" s="32"/>
      <c r="O8" s="26" t="s">
        <v>5</v>
      </c>
      <c r="P8" s="32"/>
      <c r="Q8" s="32"/>
      <c r="R8" s="33"/>
    </row>
    <row r="9" spans="1:66" s="1" customFormat="1" ht="14.45" customHeight="1" x14ac:dyDescent="0.3">
      <c r="B9" s="31"/>
      <c r="C9" s="32"/>
      <c r="D9" s="28" t="s">
        <v>17</v>
      </c>
      <c r="E9" s="32"/>
      <c r="F9" s="300" t="s">
        <v>542</v>
      </c>
      <c r="G9" s="32"/>
      <c r="H9" s="32"/>
      <c r="I9" s="32"/>
      <c r="J9" s="32"/>
      <c r="K9" s="32"/>
      <c r="L9" s="32"/>
      <c r="M9" s="28" t="s">
        <v>18</v>
      </c>
      <c r="N9" s="32"/>
      <c r="O9" s="381">
        <v>45703</v>
      </c>
      <c r="P9" s="381"/>
      <c r="Q9" s="32"/>
      <c r="R9" s="33"/>
    </row>
    <row r="10" spans="1:66" s="1" customFormat="1" ht="10.9" customHeight="1" x14ac:dyDescent="0.3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 x14ac:dyDescent="0.3">
      <c r="B11" s="31"/>
      <c r="C11" s="32"/>
      <c r="D11" s="28" t="s">
        <v>19</v>
      </c>
      <c r="E11" s="32"/>
      <c r="F11" s="298" t="s">
        <v>543</v>
      </c>
      <c r="G11" s="32"/>
      <c r="H11" s="32"/>
      <c r="I11" s="32"/>
      <c r="J11" s="32"/>
      <c r="K11" s="32"/>
      <c r="L11" s="32"/>
      <c r="M11" s="28" t="s">
        <v>20</v>
      </c>
      <c r="N11" s="32"/>
      <c r="O11" s="382" t="s">
        <v>5</v>
      </c>
      <c r="P11" s="382"/>
      <c r="Q11" s="32"/>
      <c r="R11" s="33"/>
    </row>
    <row r="12" spans="1:66" s="1" customFormat="1" ht="18" customHeight="1" x14ac:dyDescent="0.3">
      <c r="B12" s="31"/>
      <c r="C12" s="32"/>
      <c r="D12" s="32"/>
      <c r="E12" s="233"/>
      <c r="F12" s="32"/>
      <c r="G12" s="32"/>
      <c r="H12" s="32"/>
      <c r="I12" s="32"/>
      <c r="J12" s="32"/>
      <c r="K12" s="32"/>
      <c r="L12" s="32"/>
      <c r="M12" s="28" t="s">
        <v>21</v>
      </c>
      <c r="N12" s="32"/>
      <c r="O12" s="382" t="s">
        <v>5</v>
      </c>
      <c r="P12" s="382"/>
      <c r="Q12" s="32"/>
      <c r="R12" s="33"/>
    </row>
    <row r="13" spans="1:66" s="1" customFormat="1" ht="6.95" customHeight="1" x14ac:dyDescent="0.3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 x14ac:dyDescent="0.3">
      <c r="B14" s="31"/>
      <c r="C14" s="32"/>
      <c r="D14" s="28" t="s">
        <v>22</v>
      </c>
      <c r="E14" s="32"/>
      <c r="F14" s="32"/>
      <c r="G14" s="32"/>
      <c r="H14" s="32"/>
      <c r="I14" s="32"/>
      <c r="J14" s="32"/>
      <c r="K14" s="32"/>
      <c r="L14" s="32"/>
      <c r="M14" s="28" t="s">
        <v>20</v>
      </c>
      <c r="N14" s="32"/>
      <c r="O14" s="382" t="s">
        <v>5</v>
      </c>
      <c r="P14" s="382"/>
      <c r="Q14" s="32"/>
      <c r="R14" s="33"/>
    </row>
    <row r="15" spans="1:66" s="1" customFormat="1" ht="18" customHeight="1" x14ac:dyDescent="0.3">
      <c r="B15" s="31"/>
      <c r="C15" s="32"/>
      <c r="D15" s="32"/>
      <c r="E15" s="26"/>
      <c r="F15" s="32"/>
      <c r="G15" s="32"/>
      <c r="H15" s="32"/>
      <c r="I15" s="32"/>
      <c r="J15" s="32"/>
      <c r="K15" s="32"/>
      <c r="L15" s="32"/>
      <c r="M15" s="28" t="s">
        <v>21</v>
      </c>
      <c r="N15" s="32"/>
      <c r="O15" s="382" t="s">
        <v>5</v>
      </c>
      <c r="P15" s="382"/>
      <c r="Q15" s="32"/>
      <c r="R15" s="33"/>
    </row>
    <row r="16" spans="1:66" s="1" customFormat="1" ht="6.95" customHeight="1" x14ac:dyDescent="0.3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 x14ac:dyDescent="0.3">
      <c r="B17" s="31"/>
      <c r="C17" s="32"/>
      <c r="D17" s="28" t="s">
        <v>23</v>
      </c>
      <c r="E17" s="32"/>
      <c r="F17" s="260" t="s">
        <v>334</v>
      </c>
      <c r="G17" s="32"/>
      <c r="H17" s="32"/>
      <c r="I17" s="32"/>
      <c r="J17" s="32"/>
      <c r="K17" s="32"/>
      <c r="L17" s="32"/>
      <c r="M17" s="28" t="s">
        <v>20</v>
      </c>
      <c r="N17" s="32"/>
      <c r="O17" s="382" t="s">
        <v>5</v>
      </c>
      <c r="P17" s="382"/>
      <c r="Q17" s="32"/>
      <c r="R17" s="33"/>
    </row>
    <row r="18" spans="2:18" s="1" customFormat="1" ht="18" customHeight="1" x14ac:dyDescent="0.3">
      <c r="B18" s="31"/>
      <c r="C18" s="32"/>
      <c r="D18" s="32"/>
      <c r="E18" s="26"/>
      <c r="F18" s="32"/>
      <c r="G18" s="32"/>
      <c r="H18" s="32"/>
      <c r="I18" s="32"/>
      <c r="J18" s="32"/>
      <c r="K18" s="32"/>
      <c r="L18" s="32"/>
      <c r="M18" s="28" t="s">
        <v>21</v>
      </c>
      <c r="N18" s="32"/>
      <c r="O18" s="382" t="s">
        <v>5</v>
      </c>
      <c r="P18" s="382"/>
      <c r="Q18" s="32"/>
      <c r="R18" s="33"/>
    </row>
    <row r="19" spans="2:18" s="1" customFormat="1" ht="6.95" customHeight="1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 x14ac:dyDescent="0.3">
      <c r="B20" s="31"/>
      <c r="C20" s="32"/>
      <c r="D20" s="28" t="s">
        <v>25</v>
      </c>
      <c r="E20" s="32"/>
      <c r="F20" s="32"/>
      <c r="G20" s="32"/>
      <c r="H20" s="32"/>
      <c r="I20" s="32"/>
      <c r="J20" s="32"/>
      <c r="K20" s="32"/>
      <c r="L20" s="32"/>
      <c r="M20" s="28" t="s">
        <v>20</v>
      </c>
      <c r="N20" s="32"/>
      <c r="O20" s="382" t="s">
        <v>5</v>
      </c>
      <c r="P20" s="382"/>
      <c r="Q20" s="32"/>
      <c r="R20" s="33"/>
    </row>
    <row r="21" spans="2:18" s="1" customFormat="1" ht="18" customHeight="1" x14ac:dyDescent="0.3">
      <c r="B21" s="31"/>
      <c r="C21" s="32"/>
      <c r="D21" s="32"/>
      <c r="E21" s="26"/>
      <c r="F21" s="32"/>
      <c r="G21" s="32"/>
      <c r="H21" s="32"/>
      <c r="I21" s="32"/>
      <c r="J21" s="32"/>
      <c r="K21" s="32"/>
      <c r="L21" s="32"/>
      <c r="M21" s="28" t="s">
        <v>21</v>
      </c>
      <c r="N21" s="32"/>
      <c r="O21" s="382" t="s">
        <v>5</v>
      </c>
      <c r="P21" s="382"/>
      <c r="Q21" s="32"/>
      <c r="R21" s="33"/>
    </row>
    <row r="22" spans="2:18" s="1" customFormat="1" ht="6.95" customHeight="1" x14ac:dyDescent="0.3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 x14ac:dyDescent="0.3">
      <c r="B23" s="31"/>
      <c r="C23" s="32"/>
      <c r="D23" s="28" t="s">
        <v>26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 x14ac:dyDescent="0.3">
      <c r="B24" s="31"/>
      <c r="C24" s="32"/>
      <c r="D24" s="32"/>
      <c r="E24" s="362" t="s">
        <v>5</v>
      </c>
      <c r="F24" s="362"/>
      <c r="G24" s="362"/>
      <c r="H24" s="362"/>
      <c r="I24" s="362"/>
      <c r="J24" s="362"/>
      <c r="K24" s="362"/>
      <c r="L24" s="362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 x14ac:dyDescent="0.3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 x14ac:dyDescent="0.3">
      <c r="B27" s="31"/>
      <c r="C27" s="32"/>
      <c r="D27" s="102" t="s">
        <v>89</v>
      </c>
      <c r="E27" s="32"/>
      <c r="F27" s="32"/>
      <c r="G27" s="32"/>
      <c r="H27" s="32"/>
      <c r="I27" s="32"/>
      <c r="J27" s="32"/>
      <c r="K27" s="32"/>
      <c r="L27" s="32"/>
      <c r="M27" s="336">
        <f>N88</f>
        <v>0</v>
      </c>
      <c r="N27" s="336"/>
      <c r="O27" s="336"/>
      <c r="P27" s="336"/>
      <c r="Q27" s="32"/>
      <c r="R27" s="33"/>
    </row>
    <row r="28" spans="2:18" s="1" customFormat="1" ht="14.45" customHeight="1" x14ac:dyDescent="0.3">
      <c r="B28" s="31"/>
      <c r="C28" s="32"/>
      <c r="D28" s="30" t="s">
        <v>90</v>
      </c>
      <c r="E28" s="32"/>
      <c r="F28" s="32"/>
      <c r="G28" s="32"/>
      <c r="H28" s="32"/>
      <c r="I28" s="32"/>
      <c r="J28" s="32"/>
      <c r="K28" s="32"/>
      <c r="L28" s="32"/>
      <c r="M28" s="336">
        <f>N103</f>
        <v>0</v>
      </c>
      <c r="N28" s="336"/>
      <c r="O28" s="336"/>
      <c r="P28" s="336"/>
      <c r="Q28" s="32"/>
      <c r="R28" s="33"/>
    </row>
    <row r="29" spans="2:18" s="1" customFormat="1" ht="6.95" customHeight="1" x14ac:dyDescent="0.3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 x14ac:dyDescent="0.3">
      <c r="B30" s="31"/>
      <c r="C30" s="32"/>
      <c r="D30" s="103" t="s">
        <v>29</v>
      </c>
      <c r="E30" s="32"/>
      <c r="F30" s="32"/>
      <c r="G30" s="32"/>
      <c r="H30" s="32"/>
      <c r="I30" s="32"/>
      <c r="J30" s="32"/>
      <c r="K30" s="32"/>
      <c r="L30" s="32"/>
      <c r="M30" s="402">
        <f>ROUND(M27+M28,2)</f>
        <v>0</v>
      </c>
      <c r="N30" s="380"/>
      <c r="O30" s="380"/>
      <c r="P30" s="380"/>
      <c r="Q30" s="32"/>
      <c r="R30" s="33"/>
    </row>
    <row r="31" spans="2:18" s="1" customFormat="1" ht="6.95" customHeight="1" x14ac:dyDescent="0.3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 x14ac:dyDescent="0.3">
      <c r="B32" s="31"/>
      <c r="C32" s="32"/>
      <c r="D32" s="38" t="s">
        <v>30</v>
      </c>
      <c r="E32" s="38" t="s">
        <v>31</v>
      </c>
      <c r="F32" s="39">
        <v>0.21</v>
      </c>
      <c r="G32" s="104" t="s">
        <v>32</v>
      </c>
      <c r="H32" s="403">
        <f>M30</f>
        <v>0</v>
      </c>
      <c r="I32" s="380"/>
      <c r="J32" s="380"/>
      <c r="K32" s="32"/>
      <c r="L32" s="32"/>
      <c r="M32" s="403">
        <f>SUM(H32*0.21)</f>
        <v>0</v>
      </c>
      <c r="N32" s="380"/>
      <c r="O32" s="380"/>
      <c r="P32" s="380"/>
      <c r="Q32" s="32"/>
      <c r="R32" s="33"/>
    </row>
    <row r="33" spans="2:18" s="1" customFormat="1" ht="14.45" customHeight="1" x14ac:dyDescent="0.3">
      <c r="B33" s="31"/>
      <c r="C33" s="32"/>
      <c r="D33" s="32"/>
      <c r="E33" s="38" t="s">
        <v>33</v>
      </c>
      <c r="F33" s="39">
        <v>0.15</v>
      </c>
      <c r="G33" s="104" t="s">
        <v>32</v>
      </c>
      <c r="H33" s="403">
        <f>ROUND((SUM(BF102:BF105)+SUM(BF121:BF249)), 2)</f>
        <v>0</v>
      </c>
      <c r="I33" s="380"/>
      <c r="J33" s="380"/>
      <c r="K33" s="32"/>
      <c r="L33" s="32"/>
      <c r="M33" s="403">
        <f>ROUND(ROUND((SUM(BF102:BF105)+SUM(BF121:BF249)), 2)*F33, 2)</f>
        <v>0</v>
      </c>
      <c r="N33" s="380"/>
      <c r="O33" s="380"/>
      <c r="P33" s="380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34</v>
      </c>
      <c r="F34" s="39">
        <v>0.21</v>
      </c>
      <c r="G34" s="104" t="s">
        <v>32</v>
      </c>
      <c r="H34" s="403">
        <f>ROUND((SUM(BG102:BG105)+SUM(BG121:BG249)), 2)</f>
        <v>0</v>
      </c>
      <c r="I34" s="380"/>
      <c r="J34" s="380"/>
      <c r="K34" s="32"/>
      <c r="L34" s="32"/>
      <c r="M34" s="403">
        <v>0</v>
      </c>
      <c r="N34" s="380"/>
      <c r="O34" s="380"/>
      <c r="P34" s="380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35</v>
      </c>
      <c r="F35" s="39">
        <v>0.15</v>
      </c>
      <c r="G35" s="104" t="s">
        <v>32</v>
      </c>
      <c r="H35" s="403">
        <f>ROUND((SUM(BH102:BH105)+SUM(BH121:BH249)), 2)</f>
        <v>0</v>
      </c>
      <c r="I35" s="380"/>
      <c r="J35" s="380"/>
      <c r="K35" s="32"/>
      <c r="L35" s="32"/>
      <c r="M35" s="403">
        <v>0</v>
      </c>
      <c r="N35" s="380"/>
      <c r="O35" s="380"/>
      <c r="P35" s="380"/>
      <c r="Q35" s="32"/>
      <c r="R35" s="33"/>
    </row>
    <row r="36" spans="2:18" s="1" customFormat="1" ht="14.45" hidden="1" customHeight="1" x14ac:dyDescent="0.3">
      <c r="B36" s="31"/>
      <c r="C36" s="32"/>
      <c r="D36" s="32"/>
      <c r="E36" s="38" t="s">
        <v>36</v>
      </c>
      <c r="F36" s="39">
        <v>0</v>
      </c>
      <c r="G36" s="104" t="s">
        <v>32</v>
      </c>
      <c r="H36" s="403">
        <f>ROUND((SUM(BI102:BI105)+SUM(BI121:BI249)), 2)</f>
        <v>0</v>
      </c>
      <c r="I36" s="380"/>
      <c r="J36" s="380"/>
      <c r="K36" s="32"/>
      <c r="L36" s="32"/>
      <c r="M36" s="403">
        <v>0</v>
      </c>
      <c r="N36" s="380"/>
      <c r="O36" s="380"/>
      <c r="P36" s="380"/>
      <c r="Q36" s="32"/>
      <c r="R36" s="33"/>
    </row>
    <row r="37" spans="2:18" s="1" customFormat="1" ht="6.95" customHeight="1" x14ac:dyDescent="0.3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 x14ac:dyDescent="0.3">
      <c r="B38" s="31"/>
      <c r="C38" s="100"/>
      <c r="D38" s="105" t="s">
        <v>37</v>
      </c>
      <c r="E38" s="71"/>
      <c r="F38" s="71"/>
      <c r="G38" s="106" t="s">
        <v>38</v>
      </c>
      <c r="H38" s="107" t="s">
        <v>39</v>
      </c>
      <c r="I38" s="71"/>
      <c r="J38" s="71"/>
      <c r="K38" s="71"/>
      <c r="L38" s="405">
        <f>SUM(M30:M36)</f>
        <v>0</v>
      </c>
      <c r="M38" s="405"/>
      <c r="N38" s="405"/>
      <c r="O38" s="405"/>
      <c r="P38" s="406"/>
      <c r="Q38" s="100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 x14ac:dyDescent="0.3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x14ac:dyDescent="0.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4"/>
    </row>
    <row r="42" spans="2:18" x14ac:dyDescent="0.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1"/>
      <c r="C50" s="32"/>
      <c r="D50" s="46" t="s">
        <v>40</v>
      </c>
      <c r="E50" s="47"/>
      <c r="F50" s="47"/>
      <c r="G50" s="47"/>
      <c r="H50" s="48"/>
      <c r="I50" s="32"/>
      <c r="J50" s="46" t="s">
        <v>41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23"/>
      <c r="C51" s="25"/>
      <c r="D51" s="49"/>
      <c r="E51" s="25"/>
      <c r="F51" s="25"/>
      <c r="G51" s="25"/>
      <c r="H51" s="50"/>
      <c r="I51" s="25"/>
      <c r="J51" s="49"/>
      <c r="K51" s="25"/>
      <c r="L51" s="25"/>
      <c r="M51" s="25"/>
      <c r="N51" s="25"/>
      <c r="O51" s="25"/>
      <c r="P51" s="50"/>
      <c r="Q51" s="25"/>
      <c r="R51" s="24"/>
    </row>
    <row r="52" spans="2:18" x14ac:dyDescent="0.3">
      <c r="B52" s="23"/>
      <c r="C52" s="25"/>
      <c r="D52" s="49"/>
      <c r="E52" s="25"/>
      <c r="F52" s="25"/>
      <c r="G52" s="25"/>
      <c r="H52" s="50"/>
      <c r="I52" s="25"/>
      <c r="J52" s="49"/>
      <c r="K52" s="25"/>
      <c r="L52" s="25"/>
      <c r="M52" s="25"/>
      <c r="N52" s="25"/>
      <c r="O52" s="25"/>
      <c r="P52" s="50"/>
      <c r="Q52" s="25"/>
      <c r="R52" s="24"/>
    </row>
    <row r="53" spans="2:18" x14ac:dyDescent="0.3">
      <c r="B53" s="23"/>
      <c r="C53" s="25"/>
      <c r="D53" s="49"/>
      <c r="E53" s="25"/>
      <c r="F53" s="25"/>
      <c r="G53" s="25"/>
      <c r="H53" s="50"/>
      <c r="I53" s="25"/>
      <c r="J53" s="49"/>
      <c r="K53" s="25"/>
      <c r="L53" s="25"/>
      <c r="M53" s="25"/>
      <c r="N53" s="25"/>
      <c r="O53" s="25"/>
      <c r="P53" s="50"/>
      <c r="Q53" s="25"/>
      <c r="R53" s="24"/>
    </row>
    <row r="54" spans="2:18" x14ac:dyDescent="0.3">
      <c r="B54" s="23"/>
      <c r="C54" s="25"/>
      <c r="D54" s="49"/>
      <c r="E54" s="25"/>
      <c r="F54" s="25"/>
      <c r="G54" s="25"/>
      <c r="H54" s="50"/>
      <c r="I54" s="25"/>
      <c r="J54" s="49"/>
      <c r="K54" s="25"/>
      <c r="L54" s="25"/>
      <c r="M54" s="25"/>
      <c r="N54" s="25"/>
      <c r="O54" s="25"/>
      <c r="P54" s="50"/>
      <c r="Q54" s="25"/>
      <c r="R54" s="24"/>
    </row>
    <row r="55" spans="2:18" x14ac:dyDescent="0.3">
      <c r="B55" s="23"/>
      <c r="C55" s="25"/>
      <c r="D55" s="49"/>
      <c r="E55" s="25"/>
      <c r="F55" s="25"/>
      <c r="G55" s="25"/>
      <c r="H55" s="50"/>
      <c r="I55" s="25"/>
      <c r="J55" s="49"/>
      <c r="K55" s="25"/>
      <c r="L55" s="25"/>
      <c r="M55" s="25"/>
      <c r="N55" s="25"/>
      <c r="O55" s="25"/>
      <c r="P55" s="50"/>
      <c r="Q55" s="25"/>
      <c r="R55" s="24"/>
    </row>
    <row r="56" spans="2:18" x14ac:dyDescent="0.3">
      <c r="B56" s="23"/>
      <c r="C56" s="25"/>
      <c r="D56" s="49"/>
      <c r="E56" s="25"/>
      <c r="F56" s="25"/>
      <c r="G56" s="25"/>
      <c r="H56" s="50"/>
      <c r="I56" s="25"/>
      <c r="J56" s="49"/>
      <c r="K56" s="25"/>
      <c r="L56" s="25"/>
      <c r="M56" s="25"/>
      <c r="N56" s="25"/>
      <c r="O56" s="25"/>
      <c r="P56" s="50"/>
      <c r="Q56" s="25"/>
      <c r="R56" s="24"/>
    </row>
    <row r="57" spans="2:18" x14ac:dyDescent="0.3">
      <c r="B57" s="23"/>
      <c r="C57" s="25"/>
      <c r="D57" s="49"/>
      <c r="E57" s="25"/>
      <c r="F57" s="25"/>
      <c r="G57" s="25"/>
      <c r="H57" s="50"/>
      <c r="I57" s="25"/>
      <c r="J57" s="49"/>
      <c r="K57" s="25"/>
      <c r="L57" s="25"/>
      <c r="M57" s="25"/>
      <c r="N57" s="25"/>
      <c r="O57" s="25"/>
      <c r="P57" s="50"/>
      <c r="Q57" s="25"/>
      <c r="R57" s="24"/>
    </row>
    <row r="58" spans="2:18" x14ac:dyDescent="0.3">
      <c r="B58" s="23"/>
      <c r="C58" s="25"/>
      <c r="D58" s="49"/>
      <c r="E58" s="25"/>
      <c r="F58" s="25"/>
      <c r="G58" s="25"/>
      <c r="H58" s="50"/>
      <c r="I58" s="25"/>
      <c r="J58" s="49"/>
      <c r="K58" s="25"/>
      <c r="L58" s="25"/>
      <c r="M58" s="25"/>
      <c r="N58" s="25"/>
      <c r="O58" s="25"/>
      <c r="P58" s="50"/>
      <c r="Q58" s="25"/>
      <c r="R58" s="24"/>
    </row>
    <row r="59" spans="2:18" s="1" customFormat="1" ht="15" x14ac:dyDescent="0.3">
      <c r="B59" s="31"/>
      <c r="C59" s="32"/>
      <c r="D59" s="51" t="s">
        <v>42</v>
      </c>
      <c r="E59" s="52"/>
      <c r="F59" s="52"/>
      <c r="G59" s="53" t="s">
        <v>43</v>
      </c>
      <c r="H59" s="54"/>
      <c r="I59" s="32"/>
      <c r="J59" s="51" t="s">
        <v>42</v>
      </c>
      <c r="K59" s="52"/>
      <c r="L59" s="52"/>
      <c r="M59" s="52"/>
      <c r="N59" s="53" t="s">
        <v>43</v>
      </c>
      <c r="O59" s="52"/>
      <c r="P59" s="54"/>
      <c r="Q59" s="32"/>
      <c r="R59" s="33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1"/>
      <c r="C61" s="32"/>
      <c r="D61" s="46" t="s">
        <v>44</v>
      </c>
      <c r="E61" s="47"/>
      <c r="F61" s="47"/>
      <c r="G61" s="47"/>
      <c r="H61" s="48"/>
      <c r="I61" s="32"/>
      <c r="J61" s="46" t="s">
        <v>45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23"/>
      <c r="C62" s="25"/>
      <c r="D62" s="49"/>
      <c r="E62" s="25"/>
      <c r="F62" s="25"/>
      <c r="G62" s="25"/>
      <c r="H62" s="50"/>
      <c r="I62" s="25"/>
      <c r="J62" s="49"/>
      <c r="K62" s="25"/>
      <c r="L62" s="25"/>
      <c r="M62" s="25"/>
      <c r="N62" s="25"/>
      <c r="O62" s="25"/>
      <c r="P62" s="50"/>
      <c r="Q62" s="25"/>
      <c r="R62" s="24"/>
    </row>
    <row r="63" spans="2:18" x14ac:dyDescent="0.3">
      <c r="B63" s="23"/>
      <c r="C63" s="25"/>
      <c r="D63" s="49"/>
      <c r="E63" s="25"/>
      <c r="F63" s="25"/>
      <c r="G63" s="25"/>
      <c r="H63" s="50"/>
      <c r="I63" s="25"/>
      <c r="J63" s="49"/>
      <c r="K63" s="25"/>
      <c r="L63" s="25"/>
      <c r="M63" s="25"/>
      <c r="N63" s="25"/>
      <c r="O63" s="25"/>
      <c r="P63" s="50"/>
      <c r="Q63" s="25"/>
      <c r="R63" s="24"/>
    </row>
    <row r="64" spans="2:18" x14ac:dyDescent="0.3">
      <c r="B64" s="23"/>
      <c r="C64" s="25"/>
      <c r="D64" s="49"/>
      <c r="E64" s="25"/>
      <c r="F64" s="25"/>
      <c r="G64" s="25"/>
      <c r="H64" s="50"/>
      <c r="I64" s="25"/>
      <c r="J64" s="49"/>
      <c r="K64" s="25"/>
      <c r="L64" s="25"/>
      <c r="M64" s="25"/>
      <c r="N64" s="25"/>
      <c r="O64" s="25"/>
      <c r="P64" s="50"/>
      <c r="Q64" s="25"/>
      <c r="R64" s="24"/>
    </row>
    <row r="65" spans="2:18" x14ac:dyDescent="0.3">
      <c r="B65" s="23"/>
      <c r="C65" s="25"/>
      <c r="D65" s="49"/>
      <c r="E65" s="25"/>
      <c r="F65" s="25"/>
      <c r="G65" s="25"/>
      <c r="H65" s="50"/>
      <c r="I65" s="25"/>
      <c r="J65" s="49"/>
      <c r="K65" s="25"/>
      <c r="L65" s="25"/>
      <c r="M65" s="25"/>
      <c r="N65" s="25"/>
      <c r="O65" s="25"/>
      <c r="P65" s="50"/>
      <c r="Q65" s="25"/>
      <c r="R65" s="24"/>
    </row>
    <row r="66" spans="2:18" x14ac:dyDescent="0.3">
      <c r="B66" s="23"/>
      <c r="C66" s="25"/>
      <c r="D66" s="49"/>
      <c r="E66" s="25"/>
      <c r="F66" s="25"/>
      <c r="G66" s="25"/>
      <c r="H66" s="50"/>
      <c r="I66" s="25"/>
      <c r="J66" s="49"/>
      <c r="K66" s="25"/>
      <c r="L66" s="25"/>
      <c r="M66" s="25"/>
      <c r="N66" s="25"/>
      <c r="O66" s="25"/>
      <c r="P66" s="50"/>
      <c r="Q66" s="25"/>
      <c r="R66" s="24"/>
    </row>
    <row r="67" spans="2:18" x14ac:dyDescent="0.3">
      <c r="B67" s="23"/>
      <c r="C67" s="25"/>
      <c r="D67" s="49"/>
      <c r="E67" s="25"/>
      <c r="F67" s="25"/>
      <c r="G67" s="25"/>
      <c r="H67" s="50"/>
      <c r="I67" s="25"/>
      <c r="J67" s="49"/>
      <c r="K67" s="25"/>
      <c r="L67" s="25"/>
      <c r="M67" s="25"/>
      <c r="N67" s="25"/>
      <c r="O67" s="25"/>
      <c r="P67" s="50"/>
      <c r="Q67" s="25"/>
      <c r="R67" s="24"/>
    </row>
    <row r="68" spans="2:18" x14ac:dyDescent="0.3">
      <c r="B68" s="23"/>
      <c r="C68" s="25"/>
      <c r="D68" s="49"/>
      <c r="E68" s="25"/>
      <c r="F68" s="25"/>
      <c r="G68" s="25"/>
      <c r="H68" s="50"/>
      <c r="I68" s="25"/>
      <c r="J68" s="49"/>
      <c r="K68" s="25"/>
      <c r="L68" s="25"/>
      <c r="M68" s="25"/>
      <c r="N68" s="25"/>
      <c r="O68" s="25"/>
      <c r="P68" s="50"/>
      <c r="Q68" s="25"/>
      <c r="R68" s="24"/>
    </row>
    <row r="69" spans="2:18" x14ac:dyDescent="0.3">
      <c r="B69" s="23"/>
      <c r="C69" s="25"/>
      <c r="D69" s="49"/>
      <c r="E69" s="25"/>
      <c r="F69" s="25"/>
      <c r="G69" s="25"/>
      <c r="H69" s="50"/>
      <c r="I69" s="25"/>
      <c r="J69" s="49"/>
      <c r="K69" s="25"/>
      <c r="L69" s="25"/>
      <c r="M69" s="25"/>
      <c r="N69" s="25"/>
      <c r="O69" s="25"/>
      <c r="P69" s="50"/>
      <c r="Q69" s="25"/>
      <c r="R69" s="24"/>
    </row>
    <row r="70" spans="2:18" s="1" customFormat="1" ht="15" x14ac:dyDescent="0.3">
      <c r="B70" s="31"/>
      <c r="C70" s="32"/>
      <c r="D70" s="51" t="s">
        <v>42</v>
      </c>
      <c r="E70" s="52"/>
      <c r="F70" s="52"/>
      <c r="G70" s="53" t="s">
        <v>43</v>
      </c>
      <c r="H70" s="54"/>
      <c r="I70" s="32"/>
      <c r="J70" s="51" t="s">
        <v>42</v>
      </c>
      <c r="K70" s="52"/>
      <c r="L70" s="52"/>
      <c r="M70" s="52"/>
      <c r="N70" s="53" t="s">
        <v>43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350" t="s">
        <v>91</v>
      </c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 x14ac:dyDescent="0.3">
      <c r="B78" s="31"/>
      <c r="C78" s="28" t="s">
        <v>14</v>
      </c>
      <c r="D78" s="32"/>
      <c r="E78" s="32"/>
      <c r="F78" s="379" t="str">
        <f>F6</f>
        <v>Výměna rozvodů vody, odpadů a oprava soc.zázemí v ZŠ Butovická III.etapa-2.stupeň</v>
      </c>
      <c r="G78" s="354"/>
      <c r="H78" s="354"/>
      <c r="I78" s="354"/>
      <c r="J78" s="354"/>
      <c r="K78" s="354"/>
      <c r="L78" s="354"/>
      <c r="M78" s="354"/>
      <c r="N78" s="354"/>
      <c r="O78" s="354"/>
      <c r="P78" s="354"/>
      <c r="Q78" s="32"/>
      <c r="R78" s="33"/>
    </row>
    <row r="79" spans="2:18" s="1" customFormat="1" ht="36.950000000000003" customHeight="1" x14ac:dyDescent="0.3">
      <c r="B79" s="31"/>
      <c r="C79" s="65" t="s">
        <v>88</v>
      </c>
      <c r="D79" s="32"/>
      <c r="E79" s="32"/>
      <c r="F79" s="352" t="str">
        <f>F7</f>
        <v>STAVEBNÍ ÚPRAVY</v>
      </c>
      <c r="G79" s="380"/>
      <c r="H79" s="380"/>
      <c r="I79" s="380"/>
      <c r="J79" s="380"/>
      <c r="K79" s="380"/>
      <c r="L79" s="380"/>
      <c r="M79" s="380"/>
      <c r="N79" s="380"/>
      <c r="O79" s="380"/>
      <c r="P79" s="380"/>
      <c r="Q79" s="32"/>
      <c r="R79" s="33"/>
    </row>
    <row r="80" spans="2:18" s="1" customFormat="1" ht="6.95" customHeight="1" x14ac:dyDescent="0.3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 x14ac:dyDescent="0.3">
      <c r="B81" s="31"/>
      <c r="C81" s="28" t="s">
        <v>17</v>
      </c>
      <c r="D81" s="32"/>
      <c r="E81" s="32"/>
      <c r="F81" s="267"/>
      <c r="G81" s="32"/>
      <c r="H81" s="32"/>
      <c r="I81" s="32"/>
      <c r="J81" s="32"/>
      <c r="K81" s="28" t="s">
        <v>18</v>
      </c>
      <c r="L81" s="32"/>
      <c r="M81" s="381">
        <f>IF(O9="","",O9)</f>
        <v>45703</v>
      </c>
      <c r="N81" s="381"/>
      <c r="O81" s="381"/>
      <c r="P81" s="381"/>
      <c r="Q81" s="32"/>
      <c r="R81" s="33"/>
    </row>
    <row r="82" spans="2:47" s="1" customFormat="1" ht="6.95" customHeight="1" x14ac:dyDescent="0.3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 x14ac:dyDescent="0.3">
      <c r="B83" s="31"/>
      <c r="C83" s="28" t="s">
        <v>19</v>
      </c>
      <c r="D83" s="32"/>
      <c r="E83" s="32"/>
      <c r="F83" s="26"/>
      <c r="G83" s="32"/>
      <c r="H83" s="32"/>
      <c r="I83" s="32"/>
      <c r="J83" s="32"/>
      <c r="K83" s="28" t="s">
        <v>23</v>
      </c>
      <c r="L83" s="32"/>
      <c r="M83" s="382">
        <f>E18</f>
        <v>0</v>
      </c>
      <c r="N83" s="382"/>
      <c r="O83" s="382"/>
      <c r="P83" s="382"/>
      <c r="Q83" s="382"/>
      <c r="R83" s="33"/>
    </row>
    <row r="84" spans="2:47" s="1" customFormat="1" ht="14.45" customHeight="1" x14ac:dyDescent="0.3">
      <c r="B84" s="31"/>
      <c r="C84" s="28" t="s">
        <v>22</v>
      </c>
      <c r="D84" s="32"/>
      <c r="E84" s="32"/>
      <c r="F84" s="26" t="str">
        <f>IF(E15="","",E15)</f>
        <v/>
      </c>
      <c r="G84" s="32"/>
      <c r="H84" s="32"/>
      <c r="I84" s="32"/>
      <c r="J84" s="32"/>
      <c r="K84" s="28" t="s">
        <v>25</v>
      </c>
      <c r="L84" s="32"/>
      <c r="M84" s="382"/>
      <c r="N84" s="382"/>
      <c r="O84" s="382"/>
      <c r="P84" s="382"/>
      <c r="Q84" s="382"/>
      <c r="R84" s="33"/>
    </row>
    <row r="85" spans="2:47" s="1" customFormat="1" ht="10.35" customHeight="1" x14ac:dyDescent="0.3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 x14ac:dyDescent="0.3">
      <c r="B86" s="31"/>
      <c r="C86" s="399" t="s">
        <v>92</v>
      </c>
      <c r="D86" s="400"/>
      <c r="E86" s="400"/>
      <c r="F86" s="400"/>
      <c r="G86" s="400"/>
      <c r="H86" s="100"/>
      <c r="I86" s="100"/>
      <c r="J86" s="100"/>
      <c r="K86" s="100"/>
      <c r="L86" s="100"/>
      <c r="M86" s="100"/>
      <c r="N86" s="399" t="s">
        <v>93</v>
      </c>
      <c r="O86" s="400"/>
      <c r="P86" s="400"/>
      <c r="Q86" s="400"/>
      <c r="R86" s="33"/>
    </row>
    <row r="87" spans="2:47" s="1" customFormat="1" ht="10.35" customHeight="1" x14ac:dyDescent="0.3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 x14ac:dyDescent="0.3">
      <c r="B88" s="31"/>
      <c r="C88" s="108" t="s">
        <v>94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8">
        <f>N122</f>
        <v>0</v>
      </c>
      <c r="O88" s="396"/>
      <c r="P88" s="396"/>
      <c r="Q88" s="396"/>
      <c r="R88" s="33"/>
      <c r="AU88" s="19" t="s">
        <v>95</v>
      </c>
    </row>
    <row r="89" spans="2:47" s="6" customFormat="1" ht="24.95" customHeight="1" x14ac:dyDescent="0.3">
      <c r="B89" s="109"/>
      <c r="C89" s="110"/>
      <c r="D89" s="111" t="s">
        <v>128</v>
      </c>
      <c r="E89" s="110"/>
      <c r="F89" s="110"/>
      <c r="G89" s="110"/>
      <c r="H89" s="110"/>
      <c r="I89" s="110"/>
      <c r="J89" s="110"/>
      <c r="K89" s="110"/>
      <c r="L89" s="110"/>
      <c r="M89" s="110"/>
      <c r="N89" s="389">
        <f>N123</f>
        <v>0</v>
      </c>
      <c r="O89" s="395"/>
      <c r="P89" s="395"/>
      <c r="Q89" s="395"/>
      <c r="R89" s="112"/>
    </row>
    <row r="90" spans="2:47" s="7" customFormat="1" ht="19.899999999999999" customHeight="1" x14ac:dyDescent="0.3">
      <c r="B90" s="113"/>
      <c r="C90" s="114"/>
      <c r="D90" s="115" t="s">
        <v>699</v>
      </c>
      <c r="E90" s="114"/>
      <c r="F90" s="114"/>
      <c r="G90" s="114"/>
      <c r="H90" s="114"/>
      <c r="I90" s="114"/>
      <c r="J90" s="114"/>
      <c r="K90" s="114"/>
      <c r="L90" s="114"/>
      <c r="M90" s="114"/>
      <c r="N90" s="393">
        <f>N124</f>
        <v>0</v>
      </c>
      <c r="O90" s="394"/>
      <c r="P90" s="394"/>
      <c r="Q90" s="394"/>
      <c r="R90" s="116"/>
    </row>
    <row r="91" spans="2:47" s="7" customFormat="1" ht="19.899999999999999" customHeight="1" x14ac:dyDescent="0.3">
      <c r="B91" s="113"/>
      <c r="C91" s="114"/>
      <c r="D91" s="115" t="s">
        <v>843</v>
      </c>
      <c r="E91" s="114"/>
      <c r="F91" s="114"/>
      <c r="G91" s="114"/>
      <c r="H91" s="114"/>
      <c r="I91" s="114"/>
      <c r="J91" s="114"/>
      <c r="K91" s="114"/>
      <c r="L91" s="114"/>
      <c r="M91" s="114"/>
      <c r="N91" s="393">
        <f>N174</f>
        <v>0</v>
      </c>
      <c r="O91" s="393"/>
      <c r="P91" s="393"/>
      <c r="Q91" s="393"/>
      <c r="R91" s="116"/>
    </row>
    <row r="92" spans="2:47" s="7" customFormat="1" ht="19.899999999999999" customHeight="1" x14ac:dyDescent="0.3">
      <c r="B92" s="109"/>
      <c r="C92" s="321"/>
      <c r="D92" s="111" t="s">
        <v>96</v>
      </c>
      <c r="E92" s="321"/>
      <c r="F92" s="321"/>
      <c r="G92" s="321"/>
      <c r="H92" s="321"/>
      <c r="I92" s="321"/>
      <c r="J92" s="321"/>
      <c r="K92" s="321"/>
      <c r="L92" s="321"/>
      <c r="M92" s="321"/>
      <c r="N92" s="389">
        <f>N181</f>
        <v>0</v>
      </c>
      <c r="O92" s="395"/>
      <c r="P92" s="395"/>
      <c r="Q92" s="395"/>
      <c r="R92" s="116"/>
    </row>
    <row r="93" spans="2:47" s="7" customFormat="1" ht="19.899999999999999" customHeight="1" x14ac:dyDescent="0.3">
      <c r="B93" s="113"/>
      <c r="C93" s="138"/>
      <c r="D93" s="147" t="s">
        <v>841</v>
      </c>
      <c r="E93" s="147"/>
      <c r="F93" s="147"/>
      <c r="G93" s="147"/>
      <c r="H93" s="147"/>
      <c r="I93" s="147"/>
      <c r="J93" s="147"/>
      <c r="K93" s="147"/>
      <c r="L93" s="147"/>
      <c r="M93" s="147"/>
      <c r="N93" s="393">
        <f>N182</f>
        <v>0</v>
      </c>
      <c r="O93" s="393"/>
      <c r="P93" s="393"/>
      <c r="Q93" s="393"/>
      <c r="R93" s="116"/>
    </row>
    <row r="94" spans="2:47" s="7" customFormat="1" ht="19.899999999999999" customHeight="1" x14ac:dyDescent="0.3">
      <c r="B94" s="113"/>
      <c r="C94" s="138"/>
      <c r="D94" s="147" t="s">
        <v>762</v>
      </c>
      <c r="E94" s="147"/>
      <c r="F94" s="147"/>
      <c r="G94" s="147"/>
      <c r="H94" s="147"/>
      <c r="I94" s="147"/>
      <c r="J94" s="147"/>
      <c r="K94" s="147"/>
      <c r="L94" s="147"/>
      <c r="M94" s="147"/>
      <c r="N94" s="393">
        <f>N196</f>
        <v>0</v>
      </c>
      <c r="O94" s="393"/>
      <c r="P94" s="393"/>
      <c r="Q94" s="393"/>
      <c r="R94" s="116"/>
    </row>
    <row r="95" spans="2:47" s="7" customFormat="1" ht="19.899999999999999" customHeight="1" x14ac:dyDescent="0.3">
      <c r="B95" s="113"/>
      <c r="C95" s="138"/>
      <c r="D95" s="147" t="s">
        <v>773</v>
      </c>
      <c r="E95" s="147"/>
      <c r="F95" s="147"/>
      <c r="G95" s="147"/>
      <c r="H95" s="147"/>
      <c r="I95" s="147"/>
      <c r="J95" s="147"/>
      <c r="K95" s="147"/>
      <c r="L95" s="147"/>
      <c r="M95" s="147"/>
      <c r="N95" s="393">
        <f>N202</f>
        <v>0</v>
      </c>
      <c r="O95" s="393"/>
      <c r="P95" s="393"/>
      <c r="Q95" s="393"/>
      <c r="R95" s="116"/>
    </row>
    <row r="96" spans="2:47" s="7" customFormat="1" ht="19.899999999999999" customHeight="1" x14ac:dyDescent="0.3">
      <c r="B96" s="113"/>
      <c r="C96" s="138"/>
      <c r="D96" s="147" t="s">
        <v>842</v>
      </c>
      <c r="E96" s="147"/>
      <c r="F96" s="147"/>
      <c r="G96" s="147"/>
      <c r="H96" s="147"/>
      <c r="I96" s="147"/>
      <c r="J96" s="147"/>
      <c r="K96" s="147"/>
      <c r="L96" s="147"/>
      <c r="M96" s="147"/>
      <c r="N96" s="393">
        <f>N207</f>
        <v>0</v>
      </c>
      <c r="O96" s="393"/>
      <c r="P96" s="393"/>
      <c r="Q96" s="393"/>
      <c r="R96" s="116"/>
    </row>
    <row r="97" spans="2:65" s="7" customFormat="1" ht="19.899999999999999" customHeight="1" x14ac:dyDescent="0.3">
      <c r="B97" s="113"/>
      <c r="C97" s="138"/>
      <c r="D97" s="147" t="s">
        <v>786</v>
      </c>
      <c r="E97" s="147"/>
      <c r="F97" s="147"/>
      <c r="G97" s="147"/>
      <c r="H97" s="147"/>
      <c r="I97" s="147"/>
      <c r="J97" s="147"/>
      <c r="K97" s="147"/>
      <c r="L97" s="147"/>
      <c r="M97" s="147"/>
      <c r="N97" s="393">
        <f>N211</f>
        <v>0</v>
      </c>
      <c r="O97" s="393"/>
      <c r="P97" s="393"/>
      <c r="Q97" s="393"/>
      <c r="R97" s="116"/>
    </row>
    <row r="98" spans="2:65" s="7" customFormat="1" ht="19.899999999999999" customHeight="1" x14ac:dyDescent="0.3">
      <c r="B98" s="113"/>
      <c r="C98" s="138"/>
      <c r="D98" s="147" t="s">
        <v>791</v>
      </c>
      <c r="E98" s="147"/>
      <c r="F98" s="147"/>
      <c r="G98" s="147"/>
      <c r="H98" s="147"/>
      <c r="I98" s="147"/>
      <c r="J98" s="147"/>
      <c r="K98" s="147"/>
      <c r="L98" s="147"/>
      <c r="M98" s="147"/>
      <c r="N98" s="393">
        <f>N213</f>
        <v>0</v>
      </c>
      <c r="O98" s="393"/>
      <c r="P98" s="393"/>
      <c r="Q98" s="393"/>
      <c r="R98" s="116"/>
    </row>
    <row r="99" spans="2:65" s="7" customFormat="1" ht="19.899999999999999" customHeight="1" x14ac:dyDescent="0.3">
      <c r="B99" s="113"/>
      <c r="C99" s="138"/>
      <c r="D99" s="147" t="s">
        <v>810</v>
      </c>
      <c r="E99" s="147"/>
      <c r="F99" s="147"/>
      <c r="G99" s="147"/>
      <c r="H99" s="147"/>
      <c r="I99" s="147"/>
      <c r="J99" s="147"/>
      <c r="K99" s="147"/>
      <c r="L99" s="147"/>
      <c r="M99" s="147"/>
      <c r="N99" s="393">
        <f>N215</f>
        <v>0</v>
      </c>
      <c r="O99" s="393"/>
      <c r="P99" s="393"/>
      <c r="Q99" s="393"/>
      <c r="R99" s="116"/>
    </row>
    <row r="100" spans="2:65" s="7" customFormat="1" ht="19.899999999999999" customHeight="1" x14ac:dyDescent="0.3">
      <c r="B100" s="113"/>
      <c r="C100" s="138"/>
      <c r="D100" s="147" t="s">
        <v>819</v>
      </c>
      <c r="E100" s="147"/>
      <c r="F100" s="147"/>
      <c r="G100" s="147"/>
      <c r="H100" s="147"/>
      <c r="I100" s="147"/>
      <c r="J100" s="147"/>
      <c r="K100" s="147"/>
      <c r="L100" s="147"/>
      <c r="M100" s="147"/>
      <c r="N100" s="393">
        <f>N230</f>
        <v>0</v>
      </c>
      <c r="O100" s="393"/>
      <c r="P100" s="393"/>
      <c r="Q100" s="393"/>
      <c r="R100" s="116"/>
    </row>
    <row r="101" spans="2:65" s="1" customFormat="1" ht="21.75" customHeight="1" x14ac:dyDescent="0.3">
      <c r="B101" s="31"/>
      <c r="C101" s="285"/>
      <c r="D101" s="147" t="s">
        <v>830</v>
      </c>
      <c r="E101" s="147"/>
      <c r="F101" s="147"/>
      <c r="G101" s="147"/>
      <c r="H101" s="147"/>
      <c r="I101" s="147"/>
      <c r="J101" s="147"/>
      <c r="K101" s="147"/>
      <c r="L101" s="147"/>
      <c r="M101" s="147"/>
      <c r="N101" s="393">
        <f>N234</f>
        <v>0</v>
      </c>
      <c r="O101" s="393"/>
      <c r="P101" s="393"/>
      <c r="Q101" s="393"/>
      <c r="R101" s="33"/>
    </row>
    <row r="102" spans="2:65" s="1" customFormat="1" ht="29.25" customHeight="1" x14ac:dyDescent="0.3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  <c r="T102" s="117"/>
      <c r="U102" s="118" t="s">
        <v>30</v>
      </c>
    </row>
    <row r="103" spans="2:65" s="1" customFormat="1" ht="18" customHeight="1" x14ac:dyDescent="0.3">
      <c r="B103" s="119"/>
      <c r="C103" s="108" t="s">
        <v>98</v>
      </c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96">
        <v>0</v>
      </c>
      <c r="O103" s="397"/>
      <c r="P103" s="397"/>
      <c r="Q103" s="397"/>
      <c r="R103" s="122"/>
      <c r="S103" s="123"/>
      <c r="T103" s="124"/>
      <c r="U103" s="125" t="s">
        <v>31</v>
      </c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6" t="s">
        <v>100</v>
      </c>
      <c r="AZ103" s="123"/>
      <c r="BA103" s="123"/>
      <c r="BB103" s="123"/>
      <c r="BC103" s="123"/>
      <c r="BD103" s="123"/>
      <c r="BE103" s="127">
        <f>IF(U103="základní",N104,0)</f>
        <v>0</v>
      </c>
      <c r="BF103" s="127">
        <f>IF(U103="snížená",N104,0)</f>
        <v>0</v>
      </c>
      <c r="BG103" s="127">
        <f>IF(U103="zákl. přenesená",N104,0)</f>
        <v>0</v>
      </c>
      <c r="BH103" s="127">
        <f>IF(U103="sníž. přenesená",N104,0)</f>
        <v>0</v>
      </c>
      <c r="BI103" s="127">
        <f>IF(U103="nulová",N104,0)</f>
        <v>0</v>
      </c>
      <c r="BJ103" s="126" t="s">
        <v>72</v>
      </c>
      <c r="BK103" s="123"/>
      <c r="BL103" s="123"/>
      <c r="BM103" s="123"/>
    </row>
    <row r="104" spans="2:65" s="1" customFormat="1" ht="18" customHeight="1" x14ac:dyDescent="0.3">
      <c r="B104" s="119"/>
      <c r="C104" s="120"/>
      <c r="D104" s="398" t="s">
        <v>99</v>
      </c>
      <c r="E104" s="398"/>
      <c r="F104" s="398"/>
      <c r="G104" s="398"/>
      <c r="H104" s="398"/>
      <c r="I104" s="120"/>
      <c r="J104" s="120"/>
      <c r="K104" s="120"/>
      <c r="L104" s="120"/>
      <c r="M104" s="120"/>
      <c r="N104" s="392">
        <v>0</v>
      </c>
      <c r="O104" s="392"/>
      <c r="P104" s="392"/>
      <c r="Q104" s="392"/>
      <c r="R104" s="122"/>
      <c r="S104" s="123"/>
      <c r="T104" s="128"/>
      <c r="U104" s="129" t="s">
        <v>31</v>
      </c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6" t="s">
        <v>102</v>
      </c>
      <c r="AZ104" s="123"/>
      <c r="BA104" s="123"/>
      <c r="BB104" s="123"/>
      <c r="BC104" s="123"/>
      <c r="BD104" s="123"/>
      <c r="BE104" s="127">
        <f>IF(U104="základní",N105,0)</f>
        <v>0</v>
      </c>
      <c r="BF104" s="127">
        <f>IF(U104="snížená",N105,0)</f>
        <v>0</v>
      </c>
      <c r="BG104" s="127">
        <f>IF(U104="zákl. přenesená",N105,0)</f>
        <v>0</v>
      </c>
      <c r="BH104" s="127">
        <f>IF(U104="sníž. přenesená",N105,0)</f>
        <v>0</v>
      </c>
      <c r="BI104" s="127">
        <f>IF(U104="nulová",N105,0)</f>
        <v>0</v>
      </c>
      <c r="BJ104" s="126" t="s">
        <v>72</v>
      </c>
      <c r="BK104" s="123"/>
      <c r="BL104" s="123"/>
      <c r="BM104" s="123"/>
    </row>
    <row r="105" spans="2:65" s="1" customFormat="1" ht="15" x14ac:dyDescent="0.3">
      <c r="B105" s="31"/>
      <c r="C105" s="120"/>
      <c r="D105" s="121" t="s">
        <v>101</v>
      </c>
      <c r="E105" s="120"/>
      <c r="F105" s="120"/>
      <c r="G105" s="120"/>
      <c r="H105" s="120"/>
      <c r="I105" s="120"/>
      <c r="J105" s="120"/>
      <c r="K105" s="120"/>
      <c r="L105" s="120"/>
      <c r="M105" s="120"/>
      <c r="N105" s="392">
        <v>0</v>
      </c>
      <c r="O105" s="392"/>
      <c r="P105" s="392"/>
      <c r="Q105" s="392"/>
      <c r="R105" s="33"/>
    </row>
    <row r="106" spans="2:65" s="1" customFormat="1" ht="29.25" customHeight="1" x14ac:dyDescent="0.3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65" s="1" customFormat="1" ht="28.5" customHeight="1" x14ac:dyDescent="0.3">
      <c r="B107" s="55"/>
      <c r="C107" s="99" t="s">
        <v>80</v>
      </c>
      <c r="D107" s="100"/>
      <c r="E107" s="100"/>
      <c r="F107" s="100"/>
      <c r="G107" s="100"/>
      <c r="H107" s="100"/>
      <c r="I107" s="100"/>
      <c r="J107" s="100"/>
      <c r="K107" s="100"/>
      <c r="L107" s="340">
        <f>ROUND(SUM(N88+N103),2)</f>
        <v>0</v>
      </c>
      <c r="M107" s="340"/>
      <c r="N107" s="340"/>
      <c r="O107" s="340"/>
      <c r="P107" s="340"/>
      <c r="Q107" s="340"/>
      <c r="R107" s="57"/>
    </row>
    <row r="108" spans="2:65" ht="16.5" customHeight="1" x14ac:dyDescent="0.3"/>
    <row r="110" spans="2:65" s="1" customFormat="1" ht="36.950000000000003" customHeight="1" x14ac:dyDescent="0.3">
      <c r="B110" s="31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33"/>
    </row>
    <row r="111" spans="2:65" s="1" customFormat="1" ht="20.25" customHeight="1" x14ac:dyDescent="0.3">
      <c r="B111" s="31"/>
      <c r="C111" s="350" t="s">
        <v>103</v>
      </c>
      <c r="D111" s="380"/>
      <c r="E111" s="380"/>
      <c r="F111" s="380"/>
      <c r="G111" s="380"/>
      <c r="H111" s="380"/>
      <c r="I111" s="380"/>
      <c r="J111" s="380"/>
      <c r="K111" s="380"/>
      <c r="L111" s="380"/>
      <c r="M111" s="380"/>
      <c r="N111" s="380"/>
      <c r="O111" s="380"/>
      <c r="P111" s="380"/>
      <c r="Q111" s="380"/>
      <c r="R111" s="33"/>
    </row>
    <row r="112" spans="2:65" s="1" customFormat="1" ht="30" customHeight="1" x14ac:dyDescent="0.3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3" s="1" customFormat="1" ht="36.950000000000003" customHeight="1" x14ac:dyDescent="0.3">
      <c r="B113" s="31"/>
      <c r="C113" s="28" t="s">
        <v>14</v>
      </c>
      <c r="D113" s="32"/>
      <c r="E113" s="32"/>
      <c r="F113" s="379" t="str">
        <f>F6</f>
        <v>Výměna rozvodů vody, odpadů a oprava soc.zázemí v ZŠ Butovická III.etapa-2.stupeň</v>
      </c>
      <c r="G113" s="354"/>
      <c r="H113" s="354"/>
      <c r="I113" s="354"/>
      <c r="J113" s="354"/>
      <c r="K113" s="354"/>
      <c r="L113" s="354"/>
      <c r="M113" s="354"/>
      <c r="N113" s="354"/>
      <c r="O113" s="354"/>
      <c r="P113" s="354"/>
      <c r="Q113" s="32"/>
      <c r="R113" s="33"/>
    </row>
    <row r="114" spans="2:63" s="1" customFormat="1" ht="19.5" customHeight="1" x14ac:dyDescent="0.3">
      <c r="B114" s="31"/>
      <c r="C114" s="65" t="s">
        <v>88</v>
      </c>
      <c r="D114" s="32"/>
      <c r="E114" s="32"/>
      <c r="F114" s="352" t="str">
        <f>F7</f>
        <v>STAVEBNÍ ÚPRAVY</v>
      </c>
      <c r="G114" s="380"/>
      <c r="H114" s="380"/>
      <c r="I114" s="380"/>
      <c r="J114" s="380"/>
      <c r="K114" s="380"/>
      <c r="L114" s="380"/>
      <c r="M114" s="380"/>
      <c r="N114" s="380"/>
      <c r="O114" s="380"/>
      <c r="P114" s="380"/>
      <c r="Q114" s="32"/>
      <c r="R114" s="33"/>
    </row>
    <row r="115" spans="2:63" s="1" customFormat="1" ht="18" customHeight="1" x14ac:dyDescent="0.3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3"/>
    </row>
    <row r="116" spans="2:63" s="1" customFormat="1" ht="15.75" customHeight="1" x14ac:dyDescent="0.3">
      <c r="B116" s="31"/>
      <c r="C116" s="28" t="s">
        <v>17</v>
      </c>
      <c r="D116" s="32"/>
      <c r="E116" s="32"/>
      <c r="F116" s="26" t="str">
        <f>F9</f>
        <v>ZŠ Butovická Studénka</v>
      </c>
      <c r="G116" s="32"/>
      <c r="H116" s="32"/>
      <c r="I116" s="32"/>
      <c r="J116" s="32"/>
      <c r="K116" s="28" t="s">
        <v>18</v>
      </c>
      <c r="L116" s="32"/>
      <c r="M116" s="381">
        <f>IF(O9="","",O9)</f>
        <v>45703</v>
      </c>
      <c r="N116" s="381"/>
      <c r="O116" s="381"/>
      <c r="P116" s="381"/>
      <c r="Q116" s="32"/>
      <c r="R116" s="33"/>
    </row>
    <row r="117" spans="2:63" s="1" customFormat="1" x14ac:dyDescent="0.3"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3"/>
    </row>
    <row r="118" spans="2:63" s="1" customFormat="1" ht="14.45" customHeight="1" x14ac:dyDescent="0.3">
      <c r="B118" s="31"/>
      <c r="C118" s="28" t="s">
        <v>19</v>
      </c>
      <c r="D118" s="32"/>
      <c r="E118" s="32"/>
      <c r="F118" s="26"/>
      <c r="G118" s="32"/>
      <c r="H118" s="32"/>
      <c r="I118" s="32"/>
      <c r="J118" s="32"/>
      <c r="K118" s="28" t="s">
        <v>23</v>
      </c>
      <c r="L118" s="32"/>
      <c r="M118" s="382">
        <f>E18</f>
        <v>0</v>
      </c>
      <c r="N118" s="382"/>
      <c r="O118" s="382"/>
      <c r="P118" s="382"/>
      <c r="Q118" s="382"/>
      <c r="R118" s="33"/>
    </row>
    <row r="119" spans="2:63" s="1" customFormat="1" ht="10.35" customHeight="1" x14ac:dyDescent="0.3">
      <c r="B119" s="31"/>
      <c r="C119" s="28" t="s">
        <v>22</v>
      </c>
      <c r="D119" s="32"/>
      <c r="E119" s="32"/>
      <c r="F119" s="26"/>
      <c r="G119" s="32"/>
      <c r="H119" s="32"/>
      <c r="I119" s="32"/>
      <c r="J119" s="32"/>
      <c r="K119" s="28" t="s">
        <v>25</v>
      </c>
      <c r="L119" s="32"/>
      <c r="M119" s="382">
        <f>E21</f>
        <v>0</v>
      </c>
      <c r="N119" s="382"/>
      <c r="O119" s="382"/>
      <c r="P119" s="382"/>
      <c r="Q119" s="382"/>
      <c r="R119" s="33"/>
    </row>
    <row r="120" spans="2:63" s="8" customFormat="1" ht="29.25" customHeight="1" x14ac:dyDescent="0.3">
      <c r="B120" s="130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133"/>
      <c r="T120" s="72" t="s">
        <v>110</v>
      </c>
      <c r="U120" s="73" t="s">
        <v>30</v>
      </c>
      <c r="V120" s="73" t="s">
        <v>111</v>
      </c>
      <c r="W120" s="73" t="s">
        <v>112</v>
      </c>
      <c r="X120" s="73" t="s">
        <v>113</v>
      </c>
      <c r="Y120" s="73" t="s">
        <v>114</v>
      </c>
      <c r="Z120" s="73" t="s">
        <v>115</v>
      </c>
      <c r="AA120" s="74" t="s">
        <v>116</v>
      </c>
    </row>
    <row r="121" spans="2:63" s="1" customFormat="1" ht="29.25" customHeight="1" x14ac:dyDescent="0.3">
      <c r="B121" s="31"/>
      <c r="C121" s="131" t="s">
        <v>104</v>
      </c>
      <c r="D121" s="132" t="s">
        <v>105</v>
      </c>
      <c r="E121" s="132" t="s">
        <v>48</v>
      </c>
      <c r="F121" s="383" t="s">
        <v>106</v>
      </c>
      <c r="G121" s="383"/>
      <c r="H121" s="383"/>
      <c r="I121" s="383"/>
      <c r="J121" s="132" t="s">
        <v>107</v>
      </c>
      <c r="K121" s="132" t="s">
        <v>108</v>
      </c>
      <c r="L121" s="383" t="s">
        <v>109</v>
      </c>
      <c r="M121" s="383"/>
      <c r="N121" s="383" t="s">
        <v>93</v>
      </c>
      <c r="O121" s="383"/>
      <c r="P121" s="383"/>
      <c r="Q121" s="384"/>
      <c r="R121" s="33"/>
      <c r="T121" s="75"/>
      <c r="U121" s="47"/>
      <c r="V121" s="47"/>
      <c r="W121" s="134" t="e">
        <f>W122+#REF!</f>
        <v>#REF!</v>
      </c>
      <c r="X121" s="47"/>
      <c r="Y121" s="134" t="e">
        <f>Y122+#REF!</f>
        <v>#REF!</v>
      </c>
      <c r="Z121" s="47"/>
      <c r="AA121" s="135" t="e">
        <f>AA122+#REF!</f>
        <v>#REF!</v>
      </c>
      <c r="AT121" s="19" t="s">
        <v>65</v>
      </c>
      <c r="AU121" s="19" t="s">
        <v>95</v>
      </c>
      <c r="BK121" s="136" t="e">
        <f>BK122+#REF!</f>
        <v>#REF!</v>
      </c>
    </row>
    <row r="122" spans="2:63" s="9" customFormat="1" ht="37.35" customHeight="1" x14ac:dyDescent="0.35">
      <c r="B122" s="137"/>
      <c r="C122" s="76" t="s">
        <v>89</v>
      </c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86">
        <f>SUM(N123+N181)</f>
        <v>0</v>
      </c>
      <c r="O122" s="387"/>
      <c r="P122" s="387"/>
      <c r="Q122" s="387"/>
      <c r="R122" s="140"/>
      <c r="T122" s="141"/>
      <c r="U122" s="138"/>
      <c r="V122" s="138"/>
      <c r="W122" s="142" t="e">
        <f>W123+#REF!+#REF!+#REF!+#REF!+#REF!+#REF!+#REF!</f>
        <v>#REF!</v>
      </c>
      <c r="X122" s="138"/>
      <c r="Y122" s="142" t="e">
        <f>Y123+#REF!+#REF!+#REF!+#REF!+#REF!+#REF!+#REF!</f>
        <v>#REF!</v>
      </c>
      <c r="Z122" s="138"/>
      <c r="AA122" s="143" t="e">
        <f>AA123+#REF!+#REF!+#REF!+#REF!+#REF!+#REF!+#REF!</f>
        <v>#REF!</v>
      </c>
      <c r="AR122" s="144" t="s">
        <v>72</v>
      </c>
      <c r="AT122" s="145" t="s">
        <v>65</v>
      </c>
      <c r="AU122" s="145" t="s">
        <v>66</v>
      </c>
      <c r="AY122" s="144" t="s">
        <v>117</v>
      </c>
      <c r="BK122" s="146" t="e">
        <f>BK123+#REF!+#REF!+#REF!+#REF!+#REF!+#REF!+#REF!</f>
        <v>#REF!</v>
      </c>
    </row>
    <row r="123" spans="2:63" s="9" customFormat="1" ht="20.25" customHeight="1" x14ac:dyDescent="0.35">
      <c r="B123" s="137"/>
      <c r="C123" s="138"/>
      <c r="D123" s="139" t="s">
        <v>128</v>
      </c>
      <c r="E123" s="139"/>
      <c r="F123" s="139"/>
      <c r="G123" s="139"/>
      <c r="H123" s="139"/>
      <c r="I123" s="139"/>
      <c r="J123" s="139"/>
      <c r="K123" s="139"/>
      <c r="L123" s="139"/>
      <c r="M123" s="139"/>
      <c r="N123" s="388">
        <f>SUM(N124+N174)</f>
        <v>0</v>
      </c>
      <c r="O123" s="389"/>
      <c r="P123" s="389"/>
      <c r="Q123" s="389"/>
      <c r="R123" s="140"/>
      <c r="T123" s="141"/>
      <c r="U123" s="138"/>
      <c r="V123" s="138"/>
      <c r="W123" s="142" t="e">
        <f>SUM(#REF!)</f>
        <v>#REF!</v>
      </c>
      <c r="X123" s="138"/>
      <c r="Y123" s="142" t="e">
        <f>SUM(#REF!)</f>
        <v>#REF!</v>
      </c>
      <c r="Z123" s="138"/>
      <c r="AA123" s="143" t="e">
        <f>SUM(#REF!)</f>
        <v>#REF!</v>
      </c>
      <c r="AR123" s="144" t="s">
        <v>72</v>
      </c>
      <c r="AT123" s="145" t="s">
        <v>65</v>
      </c>
      <c r="AU123" s="145" t="s">
        <v>72</v>
      </c>
      <c r="AY123" s="144" t="s">
        <v>117</v>
      </c>
      <c r="BK123" s="146" t="e">
        <f>SUM(#REF!)</f>
        <v>#REF!</v>
      </c>
    </row>
    <row r="124" spans="2:63" s="9" customFormat="1" ht="27.75" customHeight="1" x14ac:dyDescent="0.3">
      <c r="B124" s="137"/>
      <c r="C124" s="138"/>
      <c r="D124" s="147" t="s">
        <v>698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407">
        <f>SUM(N125:Q173)</f>
        <v>0</v>
      </c>
      <c r="O124" s="408"/>
      <c r="P124" s="408"/>
      <c r="Q124" s="408"/>
      <c r="R124" s="140"/>
      <c r="T124" s="141"/>
      <c r="U124" s="138"/>
      <c r="V124" s="138"/>
      <c r="W124" s="142"/>
      <c r="X124" s="138"/>
      <c r="Y124" s="142"/>
      <c r="Z124" s="138"/>
      <c r="AA124" s="143"/>
      <c r="AR124" s="144"/>
      <c r="AT124" s="145"/>
      <c r="AU124" s="145"/>
      <c r="AY124" s="144"/>
      <c r="BK124" s="146"/>
    </row>
    <row r="125" spans="2:63" s="9" customFormat="1" ht="50.25" customHeight="1" x14ac:dyDescent="0.3">
      <c r="B125" s="137"/>
      <c r="C125" s="312">
        <v>1</v>
      </c>
      <c r="D125" s="312" t="s">
        <v>118</v>
      </c>
      <c r="E125" s="284" t="s">
        <v>677</v>
      </c>
      <c r="F125" s="457" t="s">
        <v>678</v>
      </c>
      <c r="G125" s="458"/>
      <c r="H125" s="458"/>
      <c r="I125" s="459"/>
      <c r="J125" s="313" t="s">
        <v>119</v>
      </c>
      <c r="K125" s="253">
        <v>202</v>
      </c>
      <c r="L125" s="460"/>
      <c r="M125" s="461"/>
      <c r="N125" s="460">
        <f t="shared" ref="N125:N126" si="0">ROUND(L125*K125,2)</f>
        <v>0</v>
      </c>
      <c r="O125" s="461"/>
      <c r="P125" s="461"/>
      <c r="Q125" s="461"/>
      <c r="R125" s="140"/>
      <c r="T125" s="141"/>
      <c r="U125" s="138"/>
      <c r="V125" s="138"/>
      <c r="W125" s="142"/>
      <c r="X125" s="138"/>
      <c r="Y125" s="142"/>
      <c r="Z125" s="138"/>
      <c r="AA125" s="143"/>
      <c r="AR125" s="144"/>
      <c r="AT125" s="145"/>
      <c r="AU125" s="145"/>
      <c r="AY125" s="144"/>
      <c r="BK125" s="146"/>
    </row>
    <row r="126" spans="2:63" s="9" customFormat="1" ht="39.75" customHeight="1" x14ac:dyDescent="0.3">
      <c r="B126" s="137"/>
      <c r="C126" s="228">
        <v>2</v>
      </c>
      <c r="D126" s="228" t="s">
        <v>118</v>
      </c>
      <c r="E126" s="207" t="s">
        <v>682</v>
      </c>
      <c r="F126" s="363" t="s">
        <v>683</v>
      </c>
      <c r="G126" s="364"/>
      <c r="H126" s="364"/>
      <c r="I126" s="364"/>
      <c r="J126" s="230" t="s">
        <v>129</v>
      </c>
      <c r="K126" s="231">
        <v>7.04</v>
      </c>
      <c r="L126" s="365"/>
      <c r="M126" s="365"/>
      <c r="N126" s="365">
        <f t="shared" si="0"/>
        <v>0</v>
      </c>
      <c r="O126" s="365"/>
      <c r="P126" s="365"/>
      <c r="Q126" s="365"/>
      <c r="R126" s="140"/>
      <c r="T126" s="141"/>
      <c r="U126" s="138"/>
      <c r="V126" s="138"/>
      <c r="W126" s="142"/>
      <c r="X126" s="138"/>
      <c r="Y126" s="142"/>
      <c r="Z126" s="138"/>
      <c r="AA126" s="143"/>
      <c r="AR126" s="144"/>
      <c r="AT126" s="145"/>
      <c r="AU126" s="145"/>
      <c r="AY126" s="144"/>
      <c r="BK126" s="146"/>
    </row>
    <row r="127" spans="2:63" s="9" customFormat="1" ht="30" customHeight="1" x14ac:dyDescent="0.3">
      <c r="B127" s="137"/>
      <c r="C127" s="309"/>
      <c r="D127" s="309"/>
      <c r="E127" s="154" t="s">
        <v>5</v>
      </c>
      <c r="F127" s="444" t="s">
        <v>680</v>
      </c>
      <c r="G127" s="411"/>
      <c r="H127" s="411"/>
      <c r="I127" s="411"/>
      <c r="J127" s="309"/>
      <c r="K127" s="155">
        <v>4.96</v>
      </c>
      <c r="L127" s="309"/>
      <c r="M127" s="309"/>
      <c r="N127" s="309"/>
      <c r="O127" s="309"/>
      <c r="P127" s="309"/>
      <c r="Q127" s="309"/>
      <c r="R127" s="140"/>
      <c r="T127" s="141"/>
      <c r="U127" s="138"/>
      <c r="V127" s="138"/>
      <c r="W127" s="142"/>
      <c r="X127" s="138"/>
      <c r="Y127" s="142"/>
      <c r="Z127" s="138"/>
      <c r="AA127" s="143"/>
      <c r="AR127" s="144"/>
      <c r="AT127" s="145"/>
      <c r="AU127" s="145"/>
      <c r="AY127" s="144"/>
      <c r="BK127" s="146"/>
    </row>
    <row r="128" spans="2:63" s="9" customFormat="1" ht="30" customHeight="1" x14ac:dyDescent="0.3">
      <c r="B128" s="137"/>
      <c r="C128" s="309"/>
      <c r="D128" s="309"/>
      <c r="E128" s="154" t="s">
        <v>5</v>
      </c>
      <c r="F128" s="444" t="s">
        <v>681</v>
      </c>
      <c r="G128" s="411"/>
      <c r="H128" s="411"/>
      <c r="I128" s="411"/>
      <c r="J128" s="309"/>
      <c r="K128" s="155">
        <v>1.76</v>
      </c>
      <c r="L128" s="309"/>
      <c r="M128" s="309"/>
      <c r="N128" s="309"/>
      <c r="O128" s="309"/>
      <c r="P128" s="309"/>
      <c r="Q128" s="309"/>
      <c r="R128" s="140"/>
      <c r="T128" s="141"/>
      <c r="U128" s="138"/>
      <c r="V128" s="138"/>
      <c r="W128" s="142"/>
      <c r="X128" s="138"/>
      <c r="Y128" s="142"/>
      <c r="Z128" s="138"/>
      <c r="AA128" s="143"/>
      <c r="AR128" s="144"/>
      <c r="AT128" s="145"/>
      <c r="AU128" s="145"/>
      <c r="AY128" s="144"/>
      <c r="BK128" s="146"/>
    </row>
    <row r="129" spans="2:63" s="9" customFormat="1" ht="55.5" customHeight="1" x14ac:dyDescent="0.3">
      <c r="B129" s="137"/>
      <c r="C129" s="309"/>
      <c r="D129" s="309"/>
      <c r="E129" s="154" t="s">
        <v>5</v>
      </c>
      <c r="F129" s="444" t="s">
        <v>679</v>
      </c>
      <c r="G129" s="411"/>
      <c r="H129" s="411"/>
      <c r="I129" s="411"/>
      <c r="J129" s="309"/>
      <c r="K129" s="155">
        <v>0.32</v>
      </c>
      <c r="L129" s="309"/>
      <c r="M129" s="309"/>
      <c r="N129" s="309"/>
      <c r="O129" s="309"/>
      <c r="P129" s="309"/>
      <c r="Q129" s="309"/>
      <c r="R129" s="140"/>
      <c r="T129" s="141"/>
      <c r="U129" s="138"/>
      <c r="V129" s="138"/>
      <c r="W129" s="142"/>
      <c r="X129" s="138"/>
      <c r="Y129" s="142"/>
      <c r="Z129" s="138"/>
      <c r="AA129" s="143"/>
      <c r="AR129" s="144"/>
      <c r="AT129" s="145"/>
      <c r="AU129" s="145"/>
      <c r="AY129" s="144"/>
      <c r="BK129" s="146"/>
    </row>
    <row r="130" spans="2:63" s="9" customFormat="1" ht="43.5" customHeight="1" x14ac:dyDescent="0.3">
      <c r="B130" s="137"/>
      <c r="C130" s="228">
        <v>3</v>
      </c>
      <c r="D130" s="228" t="s">
        <v>118</v>
      </c>
      <c r="E130" s="207" t="s">
        <v>688</v>
      </c>
      <c r="F130" s="363" t="s">
        <v>687</v>
      </c>
      <c r="G130" s="364"/>
      <c r="H130" s="364"/>
      <c r="I130" s="364"/>
      <c r="J130" s="230" t="s">
        <v>129</v>
      </c>
      <c r="K130" s="231">
        <v>44</v>
      </c>
      <c r="L130" s="365"/>
      <c r="M130" s="365"/>
      <c r="N130" s="365">
        <f>ROUND(L130*K130,2)</f>
        <v>0</v>
      </c>
      <c r="O130" s="365"/>
      <c r="P130" s="365"/>
      <c r="Q130" s="365"/>
      <c r="R130" s="140"/>
      <c r="T130" s="141"/>
      <c r="U130" s="138"/>
      <c r="V130" s="138"/>
      <c r="W130" s="142"/>
      <c r="X130" s="138"/>
      <c r="Y130" s="142"/>
      <c r="Z130" s="138"/>
      <c r="AA130" s="143"/>
      <c r="AR130" s="144"/>
      <c r="AT130" s="145"/>
      <c r="AU130" s="145"/>
      <c r="AY130" s="144"/>
      <c r="BK130" s="146"/>
    </row>
    <row r="131" spans="2:63" s="9" customFormat="1" ht="30" customHeight="1" x14ac:dyDescent="0.3">
      <c r="B131" s="137"/>
      <c r="C131" s="309"/>
      <c r="D131" s="309"/>
      <c r="E131" s="154" t="s">
        <v>5</v>
      </c>
      <c r="F131" s="444" t="s">
        <v>684</v>
      </c>
      <c r="G131" s="411"/>
      <c r="H131" s="411"/>
      <c r="I131" s="411"/>
      <c r="J131" s="309"/>
      <c r="K131" s="155">
        <v>24.8</v>
      </c>
      <c r="L131" s="309"/>
      <c r="M131" s="309"/>
      <c r="N131" s="309"/>
      <c r="O131" s="309"/>
      <c r="P131" s="309"/>
      <c r="Q131" s="309"/>
      <c r="R131" s="140"/>
      <c r="T131" s="141"/>
      <c r="U131" s="138"/>
      <c r="V131" s="138"/>
      <c r="W131" s="142"/>
      <c r="X131" s="138"/>
      <c r="Y131" s="142"/>
      <c r="Z131" s="138"/>
      <c r="AA131" s="143"/>
      <c r="AR131" s="144"/>
      <c r="AT131" s="145"/>
      <c r="AU131" s="145"/>
      <c r="AY131" s="144"/>
      <c r="BK131" s="146"/>
    </row>
    <row r="132" spans="2:63" s="9" customFormat="1" ht="30" customHeight="1" x14ac:dyDescent="0.3">
      <c r="B132" s="137"/>
      <c r="C132" s="309"/>
      <c r="D132" s="309"/>
      <c r="E132" s="154" t="s">
        <v>5</v>
      </c>
      <c r="F132" s="444" t="s">
        <v>685</v>
      </c>
      <c r="G132" s="411"/>
      <c r="H132" s="411"/>
      <c r="I132" s="411"/>
      <c r="J132" s="309"/>
      <c r="K132" s="155">
        <v>17.600000000000001</v>
      </c>
      <c r="L132" s="309"/>
      <c r="M132" s="309"/>
      <c r="N132" s="309"/>
      <c r="O132" s="309"/>
      <c r="P132" s="309"/>
      <c r="Q132" s="309"/>
      <c r="R132" s="140"/>
      <c r="T132" s="141"/>
      <c r="U132" s="138"/>
      <c r="V132" s="138"/>
      <c r="W132" s="142"/>
      <c r="X132" s="138"/>
      <c r="Y132" s="142"/>
      <c r="Z132" s="138"/>
      <c r="AA132" s="143"/>
      <c r="AR132" s="144"/>
      <c r="AT132" s="145"/>
      <c r="AU132" s="145"/>
      <c r="AY132" s="144"/>
      <c r="BK132" s="146"/>
    </row>
    <row r="133" spans="2:63" s="9" customFormat="1" ht="30" customHeight="1" x14ac:dyDescent="0.3">
      <c r="B133" s="137"/>
      <c r="C133" s="309"/>
      <c r="D133" s="309"/>
      <c r="E133" s="154" t="s">
        <v>5</v>
      </c>
      <c r="F133" s="444" t="s">
        <v>686</v>
      </c>
      <c r="G133" s="411"/>
      <c r="H133" s="411"/>
      <c r="I133" s="411"/>
      <c r="J133" s="309"/>
      <c r="K133" s="155">
        <v>1.6</v>
      </c>
      <c r="L133" s="309"/>
      <c r="M133" s="309"/>
      <c r="N133" s="309"/>
      <c r="O133" s="309"/>
      <c r="P133" s="309"/>
      <c r="Q133" s="309"/>
      <c r="R133" s="140"/>
      <c r="T133" s="141"/>
      <c r="U133" s="138"/>
      <c r="V133" s="138"/>
      <c r="W133" s="142"/>
      <c r="X133" s="138"/>
      <c r="Y133" s="142"/>
      <c r="Z133" s="138"/>
      <c r="AA133" s="143"/>
      <c r="AR133" s="144"/>
      <c r="AT133" s="145"/>
      <c r="AU133" s="145"/>
      <c r="AY133" s="144"/>
      <c r="BK133" s="146"/>
    </row>
    <row r="134" spans="2:63" s="9" customFormat="1" ht="30" customHeight="1" x14ac:dyDescent="0.3">
      <c r="B134" s="137"/>
      <c r="C134" s="228">
        <v>4</v>
      </c>
      <c r="D134" s="228" t="s">
        <v>118</v>
      </c>
      <c r="E134" s="235" t="s">
        <v>521</v>
      </c>
      <c r="F134" s="363" t="s">
        <v>522</v>
      </c>
      <c r="G134" s="409"/>
      <c r="H134" s="409"/>
      <c r="I134" s="409"/>
      <c r="J134" s="230" t="s">
        <v>129</v>
      </c>
      <c r="K134" s="231">
        <v>44</v>
      </c>
      <c r="L134" s="365"/>
      <c r="M134" s="409"/>
      <c r="N134" s="365">
        <f>ROUND(L134*K134,2)</f>
        <v>0</v>
      </c>
      <c r="O134" s="409"/>
      <c r="P134" s="409"/>
      <c r="Q134" s="409"/>
      <c r="R134" s="140"/>
      <c r="T134" s="141"/>
      <c r="U134" s="138"/>
      <c r="V134" s="138"/>
      <c r="W134" s="142"/>
      <c r="X134" s="138"/>
      <c r="Y134" s="142"/>
      <c r="Z134" s="138"/>
      <c r="AA134" s="143"/>
      <c r="AR134" s="144"/>
      <c r="AT134" s="145"/>
      <c r="AU134" s="145"/>
      <c r="AY134" s="144"/>
      <c r="BK134" s="146"/>
    </row>
    <row r="135" spans="2:63" s="9" customFormat="1" ht="30" customHeight="1" x14ac:dyDescent="0.3">
      <c r="B135" s="137"/>
      <c r="C135" s="228">
        <v>5</v>
      </c>
      <c r="D135" s="228" t="s">
        <v>118</v>
      </c>
      <c r="E135" s="235" t="s">
        <v>693</v>
      </c>
      <c r="F135" s="363" t="s">
        <v>694</v>
      </c>
      <c r="G135" s="409"/>
      <c r="H135" s="409"/>
      <c r="I135" s="409"/>
      <c r="J135" s="230" t="s">
        <v>129</v>
      </c>
      <c r="K135" s="231">
        <v>22</v>
      </c>
      <c r="L135" s="365"/>
      <c r="M135" s="409"/>
      <c r="N135" s="365">
        <f>ROUND(L135*K135,2)</f>
        <v>0</v>
      </c>
      <c r="O135" s="409"/>
      <c r="P135" s="409"/>
      <c r="Q135" s="409"/>
      <c r="R135" s="140"/>
      <c r="T135" s="141"/>
      <c r="U135" s="138"/>
      <c r="V135" s="138"/>
      <c r="W135" s="142"/>
      <c r="X135" s="138"/>
      <c r="Y135" s="142"/>
      <c r="Z135" s="138"/>
      <c r="AA135" s="143"/>
      <c r="AR135" s="144"/>
      <c r="AT135" s="145"/>
      <c r="AU135" s="145"/>
      <c r="AY135" s="144"/>
      <c r="BK135" s="146"/>
    </row>
    <row r="136" spans="2:63" s="9" customFormat="1" ht="30" customHeight="1" x14ac:dyDescent="0.3">
      <c r="B136" s="137"/>
      <c r="C136" s="309"/>
      <c r="D136" s="309"/>
      <c r="E136" s="154" t="s">
        <v>5</v>
      </c>
      <c r="F136" s="444" t="s">
        <v>689</v>
      </c>
      <c r="G136" s="411"/>
      <c r="H136" s="411"/>
      <c r="I136" s="411"/>
      <c r="J136" s="309"/>
      <c r="K136" s="155">
        <v>22</v>
      </c>
      <c r="L136" s="309"/>
      <c r="M136" s="309"/>
      <c r="N136" s="309"/>
      <c r="O136" s="309"/>
      <c r="P136" s="309"/>
      <c r="Q136" s="309"/>
      <c r="R136" s="140"/>
      <c r="T136" s="141"/>
      <c r="U136" s="138"/>
      <c r="V136" s="138"/>
      <c r="W136" s="142"/>
      <c r="X136" s="138"/>
      <c r="Y136" s="142"/>
      <c r="Z136" s="138"/>
      <c r="AA136" s="143"/>
      <c r="AR136" s="144"/>
      <c r="AT136" s="145"/>
      <c r="AU136" s="145"/>
      <c r="AY136" s="144"/>
      <c r="BK136" s="146"/>
    </row>
    <row r="137" spans="2:63" s="9" customFormat="1" ht="48" customHeight="1" x14ac:dyDescent="0.3">
      <c r="B137" s="137"/>
      <c r="C137" s="228">
        <v>6</v>
      </c>
      <c r="D137" s="228" t="s">
        <v>118</v>
      </c>
      <c r="E137" s="235" t="s">
        <v>523</v>
      </c>
      <c r="F137" s="363" t="s">
        <v>524</v>
      </c>
      <c r="G137" s="409"/>
      <c r="H137" s="409"/>
      <c r="I137" s="409"/>
      <c r="J137" s="230" t="s">
        <v>129</v>
      </c>
      <c r="K137" s="231">
        <v>31.68</v>
      </c>
      <c r="L137" s="365"/>
      <c r="M137" s="409"/>
      <c r="N137" s="365">
        <f>ROUND(L137*K137,2)</f>
        <v>0</v>
      </c>
      <c r="O137" s="409"/>
      <c r="P137" s="409"/>
      <c r="Q137" s="409"/>
      <c r="R137" s="140"/>
      <c r="T137" s="141"/>
      <c r="U137" s="138"/>
      <c r="V137" s="138"/>
      <c r="W137" s="142"/>
      <c r="X137" s="138"/>
      <c r="Y137" s="142"/>
      <c r="Z137" s="138"/>
      <c r="AA137" s="143"/>
      <c r="AR137" s="144"/>
      <c r="AT137" s="145"/>
      <c r="AU137" s="145"/>
      <c r="AY137" s="144"/>
      <c r="BK137" s="146"/>
    </row>
    <row r="138" spans="2:63" s="9" customFormat="1" ht="30" customHeight="1" x14ac:dyDescent="0.3">
      <c r="B138" s="137"/>
      <c r="C138" s="309"/>
      <c r="D138" s="309"/>
      <c r="E138" s="154" t="s">
        <v>5</v>
      </c>
      <c r="F138" s="444" t="s">
        <v>690</v>
      </c>
      <c r="G138" s="411"/>
      <c r="H138" s="411"/>
      <c r="I138" s="411"/>
      <c r="J138" s="309"/>
      <c r="K138" s="155">
        <v>22.32</v>
      </c>
      <c r="L138" s="309"/>
      <c r="M138" s="309"/>
      <c r="N138" s="309"/>
      <c r="O138" s="309"/>
      <c r="P138" s="309"/>
      <c r="Q138" s="309"/>
      <c r="R138" s="140"/>
      <c r="T138" s="141"/>
      <c r="U138" s="138"/>
      <c r="V138" s="138"/>
      <c r="W138" s="142"/>
      <c r="X138" s="138"/>
      <c r="Y138" s="142"/>
      <c r="Z138" s="138"/>
      <c r="AA138" s="143"/>
      <c r="AR138" s="144"/>
      <c r="AT138" s="145"/>
      <c r="AU138" s="145"/>
      <c r="AY138" s="144"/>
      <c r="BK138" s="146"/>
    </row>
    <row r="139" spans="2:63" s="9" customFormat="1" ht="30" customHeight="1" x14ac:dyDescent="0.3">
      <c r="B139" s="137"/>
      <c r="C139" s="309"/>
      <c r="D139" s="309"/>
      <c r="E139" s="154" t="s">
        <v>5</v>
      </c>
      <c r="F139" s="444" t="s">
        <v>691</v>
      </c>
      <c r="G139" s="411"/>
      <c r="H139" s="411"/>
      <c r="I139" s="411"/>
      <c r="J139" s="309"/>
      <c r="K139" s="155">
        <v>7.92</v>
      </c>
      <c r="L139" s="309"/>
      <c r="M139" s="309"/>
      <c r="N139" s="309"/>
      <c r="O139" s="309"/>
      <c r="P139" s="309"/>
      <c r="Q139" s="309"/>
      <c r="R139" s="140"/>
      <c r="T139" s="141"/>
      <c r="U139" s="138"/>
      <c r="V139" s="138"/>
      <c r="W139" s="142"/>
      <c r="X139" s="138"/>
      <c r="Y139" s="142"/>
      <c r="Z139" s="138"/>
      <c r="AA139" s="143"/>
      <c r="AR139" s="144"/>
      <c r="AT139" s="145"/>
      <c r="AU139" s="145"/>
      <c r="AY139" s="144"/>
      <c r="BK139" s="146"/>
    </row>
    <row r="140" spans="2:63" s="9" customFormat="1" ht="30" customHeight="1" x14ac:dyDescent="0.3">
      <c r="B140" s="137"/>
      <c r="C140" s="309"/>
      <c r="D140" s="309"/>
      <c r="E140" s="154" t="s">
        <v>5</v>
      </c>
      <c r="F140" s="444" t="s">
        <v>692</v>
      </c>
      <c r="G140" s="411"/>
      <c r="H140" s="411"/>
      <c r="I140" s="411"/>
      <c r="J140" s="309"/>
      <c r="K140" s="155">
        <v>1.44</v>
      </c>
      <c r="L140" s="309"/>
      <c r="M140" s="309"/>
      <c r="N140" s="309"/>
      <c r="O140" s="309"/>
      <c r="P140" s="309"/>
      <c r="Q140" s="309"/>
      <c r="R140" s="140"/>
      <c r="T140" s="141"/>
      <c r="U140" s="138"/>
      <c r="V140" s="138"/>
      <c r="W140" s="142"/>
      <c r="X140" s="138"/>
      <c r="Y140" s="142"/>
      <c r="Z140" s="138"/>
      <c r="AA140" s="143"/>
      <c r="AR140" s="144"/>
      <c r="AT140" s="145"/>
      <c r="AU140" s="145"/>
      <c r="AY140" s="144"/>
      <c r="BK140" s="146"/>
    </row>
    <row r="141" spans="2:63" s="9" customFormat="1" ht="25.5" customHeight="1" x14ac:dyDescent="0.3">
      <c r="B141" s="137"/>
      <c r="C141" s="228">
        <v>7</v>
      </c>
      <c r="D141" s="228" t="s">
        <v>118</v>
      </c>
      <c r="E141" s="207" t="s">
        <v>525</v>
      </c>
      <c r="F141" s="364" t="s">
        <v>526</v>
      </c>
      <c r="G141" s="409"/>
      <c r="H141" s="409"/>
      <c r="I141" s="409"/>
      <c r="J141" s="230" t="s">
        <v>129</v>
      </c>
      <c r="K141" s="231">
        <v>12.32</v>
      </c>
      <c r="L141" s="365"/>
      <c r="M141" s="409"/>
      <c r="N141" s="365">
        <f>ROUND(L141*K141,2)</f>
        <v>0</v>
      </c>
      <c r="O141" s="409"/>
      <c r="P141" s="409"/>
      <c r="Q141" s="409"/>
      <c r="R141" s="140"/>
      <c r="T141" s="141"/>
      <c r="U141" s="138"/>
      <c r="V141" s="138"/>
      <c r="W141" s="142"/>
      <c r="X141" s="138"/>
      <c r="Y141" s="142"/>
      <c r="Z141" s="138"/>
      <c r="AA141" s="143"/>
      <c r="AR141" s="144"/>
      <c r="AT141" s="145"/>
      <c r="AU141" s="145"/>
      <c r="AY141" s="144"/>
      <c r="BK141" s="146"/>
    </row>
    <row r="142" spans="2:63" s="9" customFormat="1" ht="25.5" customHeight="1" x14ac:dyDescent="0.3">
      <c r="B142" s="137"/>
      <c r="C142" s="285"/>
      <c r="D142" s="285"/>
      <c r="E142" s="286"/>
      <c r="F142" s="444" t="s">
        <v>695</v>
      </c>
      <c r="G142" s="411"/>
      <c r="H142" s="411"/>
      <c r="I142" s="411"/>
      <c r="J142" s="287"/>
      <c r="K142" s="155">
        <v>44</v>
      </c>
      <c r="L142" s="288"/>
      <c r="M142" s="120"/>
      <c r="N142" s="288"/>
      <c r="O142" s="120"/>
      <c r="P142" s="120"/>
      <c r="Q142" s="120"/>
      <c r="R142" s="140"/>
      <c r="T142" s="141"/>
      <c r="U142" s="138"/>
      <c r="V142" s="138"/>
      <c r="W142" s="142"/>
      <c r="X142" s="138"/>
      <c r="Y142" s="142"/>
      <c r="Z142" s="138"/>
      <c r="AA142" s="143"/>
      <c r="AR142" s="144"/>
      <c r="AT142" s="145"/>
      <c r="AU142" s="145"/>
      <c r="AY142" s="144"/>
      <c r="BK142" s="146"/>
    </row>
    <row r="143" spans="2:63" s="9" customFormat="1" ht="30" customHeight="1" x14ac:dyDescent="0.3">
      <c r="B143" s="137"/>
      <c r="C143" s="309"/>
      <c r="D143" s="309"/>
      <c r="E143" s="154" t="s">
        <v>5</v>
      </c>
      <c r="F143" s="444" t="s">
        <v>696</v>
      </c>
      <c r="G143" s="411"/>
      <c r="H143" s="411"/>
      <c r="I143" s="411"/>
      <c r="J143" s="309"/>
      <c r="K143" s="155">
        <v>-31.68</v>
      </c>
      <c r="L143" s="309"/>
      <c r="M143" s="309"/>
      <c r="N143" s="309"/>
      <c r="O143" s="309"/>
      <c r="P143" s="309"/>
      <c r="Q143" s="309"/>
      <c r="R143" s="140"/>
      <c r="T143" s="141"/>
      <c r="U143" s="138"/>
      <c r="V143" s="138"/>
      <c r="W143" s="142"/>
      <c r="X143" s="138"/>
      <c r="Y143" s="142"/>
      <c r="Z143" s="138"/>
      <c r="AA143" s="143"/>
      <c r="AR143" s="144"/>
      <c r="AT143" s="145"/>
      <c r="AU143" s="145"/>
      <c r="AY143" s="144"/>
      <c r="BK143" s="146"/>
    </row>
    <row r="144" spans="2:63" s="9" customFormat="1" ht="30" customHeight="1" x14ac:dyDescent="0.3">
      <c r="B144" s="137"/>
      <c r="C144" s="228">
        <v>8</v>
      </c>
      <c r="D144" s="228" t="s">
        <v>118</v>
      </c>
      <c r="E144" s="235" t="s">
        <v>527</v>
      </c>
      <c r="F144" s="363" t="s">
        <v>528</v>
      </c>
      <c r="G144" s="409"/>
      <c r="H144" s="409"/>
      <c r="I144" s="409"/>
      <c r="J144" s="230" t="s">
        <v>129</v>
      </c>
      <c r="K144" s="231">
        <v>31.68</v>
      </c>
      <c r="L144" s="365"/>
      <c r="M144" s="409"/>
      <c r="N144" s="365">
        <f>ROUND(L144*K144,2)</f>
        <v>0</v>
      </c>
      <c r="O144" s="409"/>
      <c r="P144" s="409"/>
      <c r="Q144" s="409"/>
      <c r="R144" s="140"/>
      <c r="T144" s="141"/>
      <c r="U144" s="138"/>
      <c r="V144" s="138"/>
      <c r="W144" s="142"/>
      <c r="X144" s="138"/>
      <c r="Y144" s="142"/>
      <c r="Z144" s="138"/>
      <c r="AA144" s="143"/>
      <c r="AR144" s="144"/>
      <c r="AT144" s="145"/>
      <c r="AU144" s="145"/>
      <c r="AY144" s="144"/>
      <c r="BK144" s="146"/>
    </row>
    <row r="145" spans="2:63" s="9" customFormat="1" ht="30" customHeight="1" x14ac:dyDescent="0.3">
      <c r="B145" s="137"/>
      <c r="C145" s="309"/>
      <c r="D145" s="309"/>
      <c r="E145" s="154" t="s">
        <v>5</v>
      </c>
      <c r="F145" s="444" t="s">
        <v>690</v>
      </c>
      <c r="G145" s="411"/>
      <c r="H145" s="411"/>
      <c r="I145" s="411"/>
      <c r="J145" s="309"/>
      <c r="K145" s="155">
        <v>22.32</v>
      </c>
      <c r="L145" s="309"/>
      <c r="M145" s="309"/>
      <c r="N145" s="309"/>
      <c r="O145" s="309"/>
      <c r="P145" s="309"/>
      <c r="Q145" s="309"/>
      <c r="R145" s="140"/>
      <c r="T145" s="141"/>
      <c r="U145" s="138"/>
      <c r="V145" s="138"/>
      <c r="W145" s="142"/>
      <c r="X145" s="138"/>
      <c r="Y145" s="142"/>
      <c r="Z145" s="138"/>
      <c r="AA145" s="143"/>
      <c r="AR145" s="144"/>
      <c r="AT145" s="145"/>
      <c r="AU145" s="145"/>
      <c r="AY145" s="144"/>
      <c r="BK145" s="146"/>
    </row>
    <row r="146" spans="2:63" s="9" customFormat="1" ht="30" customHeight="1" x14ac:dyDescent="0.3">
      <c r="B146" s="137"/>
      <c r="C146" s="309"/>
      <c r="D146" s="309"/>
      <c r="E146" s="154" t="s">
        <v>5</v>
      </c>
      <c r="F146" s="444" t="s">
        <v>691</v>
      </c>
      <c r="G146" s="411"/>
      <c r="H146" s="411"/>
      <c r="I146" s="411"/>
      <c r="J146" s="309"/>
      <c r="K146" s="155">
        <v>7.92</v>
      </c>
      <c r="L146" s="309"/>
      <c r="M146" s="309"/>
      <c r="N146" s="309"/>
      <c r="O146" s="309"/>
      <c r="P146" s="309"/>
      <c r="Q146" s="309"/>
      <c r="R146" s="140"/>
      <c r="T146" s="141"/>
      <c r="U146" s="138"/>
      <c r="V146" s="138"/>
      <c r="W146" s="142"/>
      <c r="X146" s="138"/>
      <c r="Y146" s="142"/>
      <c r="Z146" s="138"/>
      <c r="AA146" s="143"/>
      <c r="AR146" s="144"/>
      <c r="AT146" s="145"/>
      <c r="AU146" s="145"/>
      <c r="AY146" s="144"/>
      <c r="BK146" s="146"/>
    </row>
    <row r="147" spans="2:63" s="9" customFormat="1" ht="30" customHeight="1" x14ac:dyDescent="0.3">
      <c r="B147" s="137"/>
      <c r="C147" s="309"/>
      <c r="D147" s="309"/>
      <c r="E147" s="154" t="s">
        <v>5</v>
      </c>
      <c r="F147" s="444" t="s">
        <v>692</v>
      </c>
      <c r="G147" s="411"/>
      <c r="H147" s="411"/>
      <c r="I147" s="411"/>
      <c r="J147" s="309"/>
      <c r="K147" s="155">
        <v>1.44</v>
      </c>
      <c r="L147" s="309"/>
      <c r="M147" s="309"/>
      <c r="N147" s="309"/>
      <c r="O147" s="309"/>
      <c r="P147" s="309"/>
      <c r="Q147" s="309"/>
      <c r="R147" s="140"/>
      <c r="T147" s="141"/>
      <c r="U147" s="138"/>
      <c r="V147" s="138"/>
      <c r="W147" s="142"/>
      <c r="X147" s="138"/>
      <c r="Y147" s="142"/>
      <c r="Z147" s="138"/>
      <c r="AA147" s="143"/>
      <c r="AR147" s="144"/>
      <c r="AT147" s="145"/>
      <c r="AU147" s="145"/>
      <c r="AY147" s="144"/>
      <c r="BK147" s="146"/>
    </row>
    <row r="148" spans="2:63" s="9" customFormat="1" ht="30" customHeight="1" x14ac:dyDescent="0.3">
      <c r="B148" s="137"/>
      <c r="C148" s="194">
        <v>9</v>
      </c>
      <c r="D148" s="194" t="s">
        <v>122</v>
      </c>
      <c r="E148" s="195" t="s">
        <v>529</v>
      </c>
      <c r="F148" s="373" t="s">
        <v>530</v>
      </c>
      <c r="G148" s="374"/>
      <c r="H148" s="374"/>
      <c r="I148" s="375"/>
      <c r="J148" s="196" t="s">
        <v>132</v>
      </c>
      <c r="K148" s="197">
        <v>53.856000000000002</v>
      </c>
      <c r="L148" s="376"/>
      <c r="M148" s="377"/>
      <c r="N148" s="376">
        <f>ROUND(L148*K148,2)</f>
        <v>0</v>
      </c>
      <c r="O148" s="378"/>
      <c r="P148" s="378"/>
      <c r="Q148" s="377"/>
      <c r="R148" s="140"/>
      <c r="T148" s="141"/>
      <c r="U148" s="138"/>
      <c r="V148" s="138"/>
      <c r="W148" s="142"/>
      <c r="X148" s="138"/>
      <c r="Y148" s="142"/>
      <c r="Z148" s="138"/>
      <c r="AA148" s="143"/>
      <c r="AR148" s="144"/>
      <c r="AT148" s="145"/>
      <c r="AU148" s="145"/>
      <c r="AY148" s="144"/>
      <c r="BK148" s="146"/>
    </row>
    <row r="149" spans="2:63" s="9" customFormat="1" ht="30" customHeight="1" x14ac:dyDescent="0.3">
      <c r="B149" s="137"/>
      <c r="C149" s="309"/>
      <c r="D149" s="309"/>
      <c r="E149" s="154" t="s">
        <v>5</v>
      </c>
      <c r="F149" s="444" t="s">
        <v>697</v>
      </c>
      <c r="G149" s="411"/>
      <c r="H149" s="411"/>
      <c r="I149" s="411"/>
      <c r="J149" s="309"/>
      <c r="K149" s="155">
        <v>53.856000000000002</v>
      </c>
      <c r="L149" s="309"/>
      <c r="M149" s="309"/>
      <c r="N149" s="309"/>
      <c r="O149" s="309"/>
      <c r="P149" s="309"/>
      <c r="Q149" s="309"/>
      <c r="R149" s="140"/>
      <c r="T149" s="141"/>
      <c r="U149" s="138"/>
      <c r="V149" s="138"/>
      <c r="W149" s="142"/>
      <c r="X149" s="138"/>
      <c r="Y149" s="142"/>
      <c r="Z149" s="138"/>
      <c r="AA149" s="143"/>
      <c r="AR149" s="144"/>
      <c r="AT149" s="145"/>
      <c r="AU149" s="145"/>
      <c r="AY149" s="144"/>
      <c r="BK149" s="146"/>
    </row>
    <row r="150" spans="2:63" s="9" customFormat="1" ht="30" customHeight="1" x14ac:dyDescent="0.3">
      <c r="B150" s="137"/>
      <c r="C150" s="194">
        <v>10</v>
      </c>
      <c r="D150" s="194" t="s">
        <v>122</v>
      </c>
      <c r="E150" s="195" t="s">
        <v>531</v>
      </c>
      <c r="F150" s="373" t="s">
        <v>532</v>
      </c>
      <c r="G150" s="374"/>
      <c r="H150" s="374"/>
      <c r="I150" s="375"/>
      <c r="J150" s="196" t="s">
        <v>132</v>
      </c>
      <c r="K150" s="197">
        <v>11.968</v>
      </c>
      <c r="L150" s="376"/>
      <c r="M150" s="377"/>
      <c r="N150" s="376">
        <f>ROUND(L150*K150,2)</f>
        <v>0</v>
      </c>
      <c r="O150" s="378"/>
      <c r="P150" s="378"/>
      <c r="Q150" s="377"/>
      <c r="R150" s="140"/>
      <c r="T150" s="141"/>
      <c r="U150" s="138"/>
      <c r="V150" s="138"/>
      <c r="W150" s="142"/>
      <c r="X150" s="138"/>
      <c r="Y150" s="142"/>
      <c r="Z150" s="138"/>
      <c r="AA150" s="143"/>
      <c r="AR150" s="144"/>
      <c r="AT150" s="145"/>
      <c r="AU150" s="145"/>
      <c r="AY150" s="144"/>
      <c r="BK150" s="146"/>
    </row>
    <row r="151" spans="2:63" s="9" customFormat="1" ht="30" customHeight="1" x14ac:dyDescent="0.3">
      <c r="B151" s="137"/>
      <c r="C151" s="309"/>
      <c r="D151" s="309"/>
      <c r="E151" s="154" t="s">
        <v>5</v>
      </c>
      <c r="F151" s="444" t="s">
        <v>680</v>
      </c>
      <c r="G151" s="411"/>
      <c r="H151" s="411"/>
      <c r="I151" s="411"/>
      <c r="J151" s="309"/>
      <c r="K151" s="155">
        <v>4.96</v>
      </c>
      <c r="L151" s="309"/>
      <c r="M151" s="309"/>
      <c r="N151" s="309"/>
      <c r="O151" s="309"/>
      <c r="P151" s="309"/>
      <c r="Q151" s="309"/>
      <c r="R151" s="140"/>
      <c r="T151" s="141"/>
      <c r="U151" s="138"/>
      <c r="V151" s="138"/>
      <c r="W151" s="142"/>
      <c r="X151" s="138"/>
      <c r="Y151" s="142"/>
      <c r="Z151" s="138"/>
      <c r="AA151" s="143"/>
      <c r="AR151" s="144"/>
      <c r="AT151" s="145"/>
      <c r="AU151" s="145"/>
      <c r="AY151" s="144"/>
      <c r="BK151" s="146"/>
    </row>
    <row r="152" spans="2:63" s="9" customFormat="1" ht="30" customHeight="1" x14ac:dyDescent="0.3">
      <c r="B152" s="137"/>
      <c r="C152" s="309"/>
      <c r="D152" s="309"/>
      <c r="E152" s="154" t="s">
        <v>5</v>
      </c>
      <c r="F152" s="444" t="s">
        <v>681</v>
      </c>
      <c r="G152" s="411"/>
      <c r="H152" s="411"/>
      <c r="I152" s="411"/>
      <c r="J152" s="309"/>
      <c r="K152" s="155">
        <v>1.76</v>
      </c>
      <c r="L152" s="309"/>
      <c r="M152" s="309"/>
      <c r="N152" s="309"/>
      <c r="O152" s="309"/>
      <c r="P152" s="309"/>
      <c r="Q152" s="309"/>
      <c r="R152" s="140"/>
      <c r="T152" s="141"/>
      <c r="U152" s="138"/>
      <c r="V152" s="138"/>
      <c r="W152" s="142"/>
      <c r="X152" s="138"/>
      <c r="Y152" s="142"/>
      <c r="Z152" s="138"/>
      <c r="AA152" s="143"/>
      <c r="AR152" s="144"/>
      <c r="AT152" s="145"/>
      <c r="AU152" s="145"/>
      <c r="AY152" s="144"/>
      <c r="BK152" s="146"/>
    </row>
    <row r="153" spans="2:63" s="9" customFormat="1" ht="24" customHeight="1" x14ac:dyDescent="0.3">
      <c r="B153" s="137"/>
      <c r="C153" s="309"/>
      <c r="D153" s="309"/>
      <c r="E153" s="154" t="s">
        <v>5</v>
      </c>
      <c r="F153" s="444" t="s">
        <v>679</v>
      </c>
      <c r="G153" s="411"/>
      <c r="H153" s="411"/>
      <c r="I153" s="411"/>
      <c r="J153" s="309"/>
      <c r="K153" s="155">
        <v>0.32</v>
      </c>
      <c r="L153" s="309"/>
      <c r="M153" s="309"/>
      <c r="N153" s="309"/>
      <c r="O153" s="309"/>
      <c r="P153" s="309"/>
      <c r="Q153" s="309"/>
      <c r="R153" s="140"/>
      <c r="T153" s="141"/>
      <c r="U153" s="138"/>
      <c r="V153" s="138"/>
      <c r="W153" s="142"/>
      <c r="X153" s="138"/>
      <c r="Y153" s="142"/>
      <c r="Z153" s="138"/>
      <c r="AA153" s="143"/>
      <c r="AR153" s="144"/>
      <c r="AT153" s="145"/>
      <c r="AU153" s="145"/>
      <c r="AY153" s="144"/>
      <c r="BK153" s="146"/>
    </row>
    <row r="154" spans="2:63" s="9" customFormat="1" ht="27" customHeight="1" x14ac:dyDescent="0.3">
      <c r="B154" s="137"/>
      <c r="C154" s="289"/>
      <c r="D154" s="289"/>
      <c r="E154" s="290"/>
      <c r="F154" s="291" t="s">
        <v>533</v>
      </c>
      <c r="G154" s="292"/>
      <c r="H154" s="292"/>
      <c r="I154" s="292"/>
      <c r="J154" s="293"/>
      <c r="K154" s="294">
        <v>7.04</v>
      </c>
      <c r="L154" s="295"/>
      <c r="M154" s="295"/>
      <c r="N154" s="295"/>
      <c r="O154" s="295"/>
      <c r="P154" s="295"/>
      <c r="Q154" s="295"/>
      <c r="R154" s="140"/>
      <c r="T154" s="141"/>
      <c r="U154" s="138"/>
      <c r="V154" s="138"/>
      <c r="W154" s="142"/>
      <c r="X154" s="138"/>
      <c r="Y154" s="142"/>
      <c r="Z154" s="138"/>
      <c r="AA154" s="143"/>
      <c r="AR154" s="144"/>
      <c r="AT154" s="145"/>
      <c r="AU154" s="145"/>
      <c r="AY154" s="144"/>
      <c r="BK154" s="146"/>
    </row>
    <row r="155" spans="2:63" s="9" customFormat="1" ht="47.25" customHeight="1" x14ac:dyDescent="0.3">
      <c r="B155" s="137"/>
      <c r="C155" s="309"/>
      <c r="D155" s="309"/>
      <c r="E155" s="154" t="s">
        <v>5</v>
      </c>
      <c r="F155" s="444" t="s">
        <v>707</v>
      </c>
      <c r="G155" s="411"/>
      <c r="H155" s="411"/>
      <c r="I155" s="411"/>
      <c r="J155" s="309"/>
      <c r="K155" s="155">
        <v>11.968</v>
      </c>
      <c r="L155" s="309"/>
      <c r="M155" s="309"/>
      <c r="N155" s="309"/>
      <c r="O155" s="309"/>
      <c r="P155" s="309"/>
      <c r="Q155" s="309"/>
      <c r="R155" s="140"/>
      <c r="T155" s="141"/>
      <c r="U155" s="138"/>
      <c r="V155" s="138"/>
      <c r="W155" s="142"/>
      <c r="X155" s="138"/>
      <c r="Y155" s="142"/>
      <c r="Z155" s="138"/>
      <c r="AA155" s="143"/>
      <c r="AR155" s="144"/>
      <c r="AT155" s="145"/>
      <c r="AU155" s="145"/>
      <c r="AY155" s="144"/>
      <c r="BK155" s="146"/>
    </row>
    <row r="156" spans="2:63" s="9" customFormat="1" ht="47.25" customHeight="1" x14ac:dyDescent="0.3">
      <c r="B156" s="137"/>
      <c r="C156" s="314">
        <v>11</v>
      </c>
      <c r="D156" s="228" t="s">
        <v>118</v>
      </c>
      <c r="E156" s="207" t="s">
        <v>701</v>
      </c>
      <c r="F156" s="363" t="s">
        <v>708</v>
      </c>
      <c r="G156" s="364"/>
      <c r="H156" s="364"/>
      <c r="I156" s="364"/>
      <c r="J156" s="274" t="s">
        <v>129</v>
      </c>
      <c r="K156" s="231">
        <v>8.4</v>
      </c>
      <c r="L156" s="365"/>
      <c r="M156" s="365"/>
      <c r="N156" s="365">
        <f t="shared" ref="N156" si="1">ROUND(L156*K156,2)</f>
        <v>0</v>
      </c>
      <c r="O156" s="365"/>
      <c r="P156" s="365"/>
      <c r="Q156" s="365"/>
      <c r="R156" s="140"/>
      <c r="T156" s="141"/>
      <c r="U156" s="138"/>
      <c r="V156" s="138"/>
      <c r="W156" s="142"/>
      <c r="X156" s="138"/>
      <c r="Y156" s="142"/>
      <c r="Z156" s="138"/>
      <c r="AA156" s="143"/>
      <c r="AR156" s="144"/>
      <c r="AT156" s="145"/>
      <c r="AU156" s="145"/>
      <c r="AY156" s="144"/>
      <c r="BK156" s="146"/>
    </row>
    <row r="157" spans="2:63" s="9" customFormat="1" ht="30" customHeight="1" x14ac:dyDescent="0.3">
      <c r="B157" s="137"/>
      <c r="C157" s="309"/>
      <c r="D157" s="309"/>
      <c r="E157" s="154" t="s">
        <v>5</v>
      </c>
      <c r="F157" s="444" t="s">
        <v>702</v>
      </c>
      <c r="G157" s="411"/>
      <c r="H157" s="411"/>
      <c r="I157" s="411"/>
      <c r="J157" s="309"/>
      <c r="K157" s="155">
        <v>6.2</v>
      </c>
      <c r="L157" s="309"/>
      <c r="M157" s="309"/>
      <c r="N157" s="309"/>
      <c r="O157" s="309"/>
      <c r="P157" s="309"/>
      <c r="Q157" s="309"/>
      <c r="R157" s="140"/>
      <c r="T157" s="141"/>
      <c r="U157" s="138"/>
      <c r="V157" s="138"/>
      <c r="W157" s="142"/>
      <c r="X157" s="138"/>
      <c r="Y157" s="142"/>
      <c r="Z157" s="138"/>
      <c r="AA157" s="143"/>
      <c r="AR157" s="144"/>
      <c r="AT157" s="145"/>
      <c r="AU157" s="145"/>
      <c r="AY157" s="144"/>
      <c r="BK157" s="146"/>
    </row>
    <row r="158" spans="2:63" s="9" customFormat="1" ht="30" customHeight="1" x14ac:dyDescent="0.3">
      <c r="B158" s="137"/>
      <c r="C158" s="309"/>
      <c r="D158" s="309"/>
      <c r="E158" s="154" t="s">
        <v>5</v>
      </c>
      <c r="F158" s="444" t="s">
        <v>703</v>
      </c>
      <c r="G158" s="411"/>
      <c r="H158" s="411"/>
      <c r="I158" s="411"/>
      <c r="J158" s="309"/>
      <c r="K158" s="155">
        <v>2.2000000000000002</v>
      </c>
      <c r="L158" s="309"/>
      <c r="M158" s="309"/>
      <c r="N158" s="309"/>
      <c r="O158" s="309"/>
      <c r="P158" s="309"/>
      <c r="Q158" s="309"/>
      <c r="R158" s="140"/>
      <c r="T158" s="141"/>
      <c r="U158" s="138"/>
      <c r="V158" s="138"/>
      <c r="W158" s="142"/>
      <c r="X158" s="138"/>
      <c r="Y158" s="142"/>
      <c r="Z158" s="138"/>
      <c r="AA158" s="143"/>
      <c r="AR158" s="144"/>
      <c r="AT158" s="145"/>
      <c r="AU158" s="145"/>
      <c r="AY158" s="144"/>
      <c r="BK158" s="146"/>
    </row>
    <row r="159" spans="2:63" s="9" customFormat="1" ht="32.25" customHeight="1" x14ac:dyDescent="0.3">
      <c r="B159" s="137"/>
      <c r="C159" s="228">
        <v>12</v>
      </c>
      <c r="D159" s="228" t="s">
        <v>118</v>
      </c>
      <c r="E159" s="229" t="s">
        <v>726</v>
      </c>
      <c r="F159" s="363" t="s">
        <v>727</v>
      </c>
      <c r="G159" s="364"/>
      <c r="H159" s="364"/>
      <c r="I159" s="364"/>
      <c r="J159" s="230" t="s">
        <v>119</v>
      </c>
      <c r="K159" s="231">
        <v>84</v>
      </c>
      <c r="L159" s="365"/>
      <c r="M159" s="365"/>
      <c r="N159" s="365">
        <f>ROUND(L159*K159,2)</f>
        <v>0</v>
      </c>
      <c r="O159" s="365"/>
      <c r="P159" s="365"/>
      <c r="Q159" s="365"/>
      <c r="R159" s="140"/>
      <c r="T159" s="141"/>
      <c r="U159" s="138"/>
      <c r="V159" s="138"/>
      <c r="W159" s="142"/>
      <c r="X159" s="138"/>
      <c r="Y159" s="142"/>
      <c r="Z159" s="138"/>
      <c r="AA159" s="143"/>
      <c r="AR159" s="144"/>
      <c r="AT159" s="145"/>
      <c r="AU159" s="145"/>
      <c r="AY159" s="144"/>
      <c r="BK159" s="146"/>
    </row>
    <row r="160" spans="2:63" s="9" customFormat="1" ht="30" customHeight="1" x14ac:dyDescent="0.3">
      <c r="B160" s="137"/>
      <c r="C160" s="314">
        <v>13</v>
      </c>
      <c r="D160" s="228" t="s">
        <v>118</v>
      </c>
      <c r="E160" s="207" t="s">
        <v>704</v>
      </c>
      <c r="F160" s="363" t="s">
        <v>780</v>
      </c>
      <c r="G160" s="364"/>
      <c r="H160" s="364"/>
      <c r="I160" s="364"/>
      <c r="J160" s="274" t="s">
        <v>119</v>
      </c>
      <c r="K160" s="231">
        <v>84</v>
      </c>
      <c r="L160" s="365"/>
      <c r="M160" s="365"/>
      <c r="N160" s="365">
        <f t="shared" ref="N160" si="2">ROUND(L160*K160,2)</f>
        <v>0</v>
      </c>
      <c r="O160" s="365"/>
      <c r="P160" s="365"/>
      <c r="Q160" s="365"/>
      <c r="R160" s="140"/>
      <c r="T160" s="141"/>
      <c r="U160" s="138"/>
      <c r="V160" s="138"/>
      <c r="W160" s="142"/>
      <c r="X160" s="138"/>
      <c r="Y160" s="142"/>
      <c r="Z160" s="138"/>
      <c r="AA160" s="143"/>
      <c r="AR160" s="144"/>
      <c r="AT160" s="145"/>
      <c r="AU160" s="145"/>
      <c r="AY160" s="144"/>
      <c r="BK160" s="146"/>
    </row>
    <row r="161" spans="2:63" s="9" customFormat="1" ht="42.75" customHeight="1" x14ac:dyDescent="0.3">
      <c r="B161" s="137"/>
      <c r="C161" s="314">
        <v>14</v>
      </c>
      <c r="D161" s="228" t="s">
        <v>118</v>
      </c>
      <c r="E161" s="207" t="s">
        <v>705</v>
      </c>
      <c r="F161" s="363" t="s">
        <v>706</v>
      </c>
      <c r="G161" s="364"/>
      <c r="H161" s="364"/>
      <c r="I161" s="364"/>
      <c r="J161" s="274" t="s">
        <v>119</v>
      </c>
      <c r="K161" s="231">
        <v>84</v>
      </c>
      <c r="L161" s="365"/>
      <c r="M161" s="365"/>
      <c r="N161" s="365">
        <f t="shared" ref="N161" si="3">ROUND(L161*K161,2)</f>
        <v>0</v>
      </c>
      <c r="O161" s="365"/>
      <c r="P161" s="365"/>
      <c r="Q161" s="365"/>
      <c r="R161" s="140"/>
      <c r="T161" s="141"/>
      <c r="U161" s="138"/>
      <c r="V161" s="138"/>
      <c r="W161" s="142"/>
      <c r="X161" s="138"/>
      <c r="Y161" s="142"/>
      <c r="Z161" s="138"/>
      <c r="AA161" s="143"/>
      <c r="AR161" s="144"/>
      <c r="AT161" s="145"/>
      <c r="AU161" s="145"/>
      <c r="AY161" s="144"/>
      <c r="BK161" s="146"/>
    </row>
    <row r="162" spans="2:63" s="9" customFormat="1" ht="30" customHeight="1" x14ac:dyDescent="0.3">
      <c r="B162" s="137"/>
      <c r="C162" s="228">
        <v>15</v>
      </c>
      <c r="D162" s="228" t="s">
        <v>118</v>
      </c>
      <c r="E162" s="229" t="s">
        <v>709</v>
      </c>
      <c r="F162" s="363" t="s">
        <v>728</v>
      </c>
      <c r="G162" s="409"/>
      <c r="H162" s="409"/>
      <c r="I162" s="409"/>
      <c r="J162" s="230" t="s">
        <v>119</v>
      </c>
      <c r="K162" s="231">
        <v>4</v>
      </c>
      <c r="L162" s="365"/>
      <c r="M162" s="409"/>
      <c r="N162" s="365">
        <f>ROUND(L162*K162,2)</f>
        <v>0</v>
      </c>
      <c r="O162" s="409"/>
      <c r="P162" s="409"/>
      <c r="Q162" s="409"/>
      <c r="R162" s="140"/>
      <c r="T162" s="141"/>
      <c r="U162" s="138"/>
      <c r="V162" s="138"/>
      <c r="W162" s="142"/>
      <c r="X162" s="138"/>
      <c r="Y162" s="142"/>
      <c r="Z162" s="138"/>
      <c r="AA162" s="143"/>
      <c r="AR162" s="144"/>
      <c r="AT162" s="145"/>
      <c r="AU162" s="145"/>
      <c r="AY162" s="144"/>
      <c r="BK162" s="146"/>
    </row>
    <row r="163" spans="2:63" s="9" customFormat="1" ht="30" customHeight="1" x14ac:dyDescent="0.3">
      <c r="B163" s="137"/>
      <c r="C163" s="228">
        <v>16</v>
      </c>
      <c r="D163" s="228" t="s">
        <v>118</v>
      </c>
      <c r="E163" s="229" t="s">
        <v>710</v>
      </c>
      <c r="F163" s="364" t="s">
        <v>711</v>
      </c>
      <c r="G163" s="409"/>
      <c r="H163" s="409"/>
      <c r="I163" s="409"/>
      <c r="J163" s="230" t="s">
        <v>119</v>
      </c>
      <c r="K163" s="231">
        <v>4</v>
      </c>
      <c r="L163" s="365"/>
      <c r="M163" s="409"/>
      <c r="N163" s="365">
        <f t="shared" ref="N163:N164" si="4">ROUND(L163*K163,2)</f>
        <v>0</v>
      </c>
      <c r="O163" s="409"/>
      <c r="P163" s="409"/>
      <c r="Q163" s="409"/>
      <c r="R163" s="140"/>
      <c r="T163" s="141"/>
      <c r="U163" s="138"/>
      <c r="V163" s="138"/>
      <c r="W163" s="142"/>
      <c r="X163" s="138"/>
      <c r="Y163" s="142"/>
      <c r="Z163" s="138"/>
      <c r="AA163" s="143"/>
      <c r="AR163" s="144"/>
      <c r="AT163" s="145"/>
      <c r="AU163" s="145"/>
      <c r="AY163" s="144"/>
      <c r="BK163" s="146"/>
    </row>
    <row r="164" spans="2:63" s="9" customFormat="1" ht="28.5" customHeight="1" x14ac:dyDescent="0.3">
      <c r="B164" s="137"/>
      <c r="C164" s="228">
        <v>17</v>
      </c>
      <c r="D164" s="228" t="s">
        <v>118</v>
      </c>
      <c r="E164" s="229" t="s">
        <v>712</v>
      </c>
      <c r="F164" s="364" t="s">
        <v>713</v>
      </c>
      <c r="G164" s="409"/>
      <c r="H164" s="409"/>
      <c r="I164" s="409"/>
      <c r="J164" s="230" t="s">
        <v>119</v>
      </c>
      <c r="K164" s="231">
        <v>4</v>
      </c>
      <c r="L164" s="365"/>
      <c r="M164" s="409"/>
      <c r="N164" s="365">
        <f t="shared" si="4"/>
        <v>0</v>
      </c>
      <c r="O164" s="409"/>
      <c r="P164" s="409"/>
      <c r="Q164" s="409"/>
      <c r="R164" s="140"/>
      <c r="T164" s="141"/>
      <c r="U164" s="138"/>
      <c r="V164" s="138"/>
      <c r="W164" s="142"/>
      <c r="X164" s="138"/>
      <c r="Y164" s="142"/>
      <c r="Z164" s="138"/>
      <c r="AA164" s="143"/>
      <c r="AR164" s="144"/>
      <c r="AT164" s="145"/>
      <c r="AU164" s="145"/>
      <c r="AY164" s="144"/>
      <c r="BK164" s="146"/>
    </row>
    <row r="165" spans="2:63" s="9" customFormat="1" ht="26.25" customHeight="1" x14ac:dyDescent="0.3">
      <c r="B165" s="137"/>
      <c r="C165" s="228"/>
      <c r="D165" s="228"/>
      <c r="E165" s="229"/>
      <c r="F165" s="315"/>
      <c r="G165" s="318"/>
      <c r="H165" s="318"/>
      <c r="I165" s="319"/>
      <c r="J165" s="230"/>
      <c r="K165" s="231"/>
      <c r="L165" s="316"/>
      <c r="M165" s="319"/>
      <c r="N165" s="316"/>
      <c r="O165" s="318"/>
      <c r="P165" s="318"/>
      <c r="Q165" s="319"/>
      <c r="R165" s="140"/>
      <c r="T165" s="141"/>
      <c r="U165" s="138"/>
      <c r="V165" s="138"/>
      <c r="W165" s="142"/>
      <c r="X165" s="138"/>
      <c r="Y165" s="142"/>
      <c r="Z165" s="138"/>
      <c r="AA165" s="143"/>
      <c r="AR165" s="144"/>
      <c r="AT165" s="145"/>
      <c r="AU165" s="145"/>
      <c r="AY165" s="144"/>
      <c r="BK165" s="146"/>
    </row>
    <row r="166" spans="2:63" s="9" customFormat="1" ht="39" customHeight="1" x14ac:dyDescent="0.3">
      <c r="B166" s="137"/>
      <c r="C166" s="228">
        <v>18</v>
      </c>
      <c r="D166" s="228" t="s">
        <v>118</v>
      </c>
      <c r="E166" s="254" t="s">
        <v>716</v>
      </c>
      <c r="F166" s="419" t="s">
        <v>717</v>
      </c>
      <c r="G166" s="433"/>
      <c r="H166" s="433"/>
      <c r="I166" s="434"/>
      <c r="J166" s="230" t="s">
        <v>127</v>
      </c>
      <c r="K166" s="231">
        <v>11</v>
      </c>
      <c r="L166" s="415"/>
      <c r="M166" s="416"/>
      <c r="N166" s="415">
        <f t="shared" ref="N166" si="5">ROUND(L166*K166,2)</f>
        <v>0</v>
      </c>
      <c r="O166" s="417"/>
      <c r="P166" s="417"/>
      <c r="Q166" s="416"/>
      <c r="R166" s="140"/>
      <c r="T166" s="141"/>
      <c r="U166" s="138"/>
      <c r="V166" s="138"/>
      <c r="W166" s="142"/>
      <c r="X166" s="138"/>
      <c r="Y166" s="142"/>
      <c r="Z166" s="138"/>
      <c r="AA166" s="143"/>
      <c r="AR166" s="144"/>
      <c r="AT166" s="145"/>
      <c r="AU166" s="145"/>
      <c r="AY166" s="144"/>
      <c r="BK166" s="146"/>
    </row>
    <row r="167" spans="2:63" s="9" customFormat="1" ht="47.25" customHeight="1" x14ac:dyDescent="0.3">
      <c r="B167" s="137"/>
      <c r="C167" s="228">
        <v>19</v>
      </c>
      <c r="D167" s="228" t="s">
        <v>118</v>
      </c>
      <c r="E167" s="254" t="s">
        <v>720</v>
      </c>
      <c r="F167" s="419" t="s">
        <v>721</v>
      </c>
      <c r="G167" s="433"/>
      <c r="H167" s="433"/>
      <c r="I167" s="434"/>
      <c r="J167" s="230" t="s">
        <v>127</v>
      </c>
      <c r="K167" s="231">
        <v>80</v>
      </c>
      <c r="L167" s="415"/>
      <c r="M167" s="416"/>
      <c r="N167" s="415">
        <f t="shared" ref="N167:N168" si="6">ROUND(L167*K167,2)</f>
        <v>0</v>
      </c>
      <c r="O167" s="417"/>
      <c r="P167" s="417"/>
      <c r="Q167" s="416"/>
      <c r="R167" s="140"/>
      <c r="T167" s="141"/>
      <c r="U167" s="138"/>
      <c r="V167" s="138"/>
      <c r="W167" s="142"/>
      <c r="X167" s="138"/>
      <c r="Y167" s="142"/>
      <c r="Z167" s="138"/>
      <c r="AA167" s="143"/>
      <c r="AR167" s="144"/>
      <c r="AT167" s="145"/>
      <c r="AU167" s="145"/>
      <c r="AY167" s="144"/>
      <c r="BK167" s="146"/>
    </row>
    <row r="168" spans="2:63" s="9" customFormat="1" ht="44.25" customHeight="1" x14ac:dyDescent="0.3">
      <c r="B168" s="137"/>
      <c r="C168" s="234">
        <v>20</v>
      </c>
      <c r="D168" s="234" t="s">
        <v>118</v>
      </c>
      <c r="E168" s="266" t="s">
        <v>718</v>
      </c>
      <c r="F168" s="462" t="s">
        <v>723</v>
      </c>
      <c r="G168" s="439"/>
      <c r="H168" s="439"/>
      <c r="I168" s="440"/>
      <c r="J168" s="236" t="s">
        <v>127</v>
      </c>
      <c r="K168" s="237">
        <v>89</v>
      </c>
      <c r="L168" s="448"/>
      <c r="M168" s="465"/>
      <c r="N168" s="448">
        <f t="shared" si="6"/>
        <v>0</v>
      </c>
      <c r="O168" s="465"/>
      <c r="P168" s="465"/>
      <c r="Q168" s="465"/>
      <c r="R168" s="140"/>
      <c r="T168" s="141"/>
      <c r="U168" s="138"/>
      <c r="V168" s="138"/>
      <c r="W168" s="142"/>
      <c r="X168" s="138"/>
      <c r="Y168" s="142"/>
      <c r="Z168" s="138"/>
      <c r="AA168" s="143"/>
      <c r="AR168" s="144"/>
      <c r="AT168" s="145"/>
      <c r="AU168" s="145"/>
      <c r="AY168" s="144"/>
      <c r="BK168" s="146"/>
    </row>
    <row r="169" spans="2:63" s="9" customFormat="1" ht="39.75" customHeight="1" x14ac:dyDescent="0.3">
      <c r="B169" s="137"/>
      <c r="C169" s="234">
        <v>21</v>
      </c>
      <c r="D169" s="234" t="s">
        <v>118</v>
      </c>
      <c r="E169" s="266" t="s">
        <v>719</v>
      </c>
      <c r="F169" s="462" t="s">
        <v>722</v>
      </c>
      <c r="G169" s="439"/>
      <c r="H169" s="439"/>
      <c r="I169" s="440"/>
      <c r="J169" s="236" t="s">
        <v>127</v>
      </c>
      <c r="K169" s="237">
        <v>23</v>
      </c>
      <c r="L169" s="448"/>
      <c r="M169" s="465"/>
      <c r="N169" s="448">
        <f t="shared" ref="N169:N171" si="7">ROUND(L169*K169,2)</f>
        <v>0</v>
      </c>
      <c r="O169" s="465"/>
      <c r="P169" s="465"/>
      <c r="Q169" s="465"/>
      <c r="R169" s="140"/>
      <c r="T169" s="141"/>
      <c r="U169" s="138"/>
      <c r="V169" s="138"/>
      <c r="W169" s="142"/>
      <c r="X169" s="138"/>
      <c r="Y169" s="142"/>
      <c r="Z169" s="138"/>
      <c r="AA169" s="143"/>
      <c r="AR169" s="144"/>
      <c r="AT169" s="145"/>
      <c r="AU169" s="145"/>
      <c r="AY169" s="144"/>
      <c r="BK169" s="146"/>
    </row>
    <row r="170" spans="2:63" s="9" customFormat="1" ht="36" customHeight="1" x14ac:dyDescent="0.3">
      <c r="B170" s="137"/>
      <c r="C170" s="234">
        <v>22</v>
      </c>
      <c r="D170" s="234" t="s">
        <v>118</v>
      </c>
      <c r="E170" s="266" t="s">
        <v>724</v>
      </c>
      <c r="F170" s="462" t="s">
        <v>725</v>
      </c>
      <c r="G170" s="439"/>
      <c r="H170" s="439"/>
      <c r="I170" s="440"/>
      <c r="J170" s="236" t="s">
        <v>125</v>
      </c>
      <c r="K170" s="237">
        <v>164</v>
      </c>
      <c r="L170" s="448"/>
      <c r="M170" s="465"/>
      <c r="N170" s="448">
        <f t="shared" ref="N170" si="8">ROUND(L170*K170,2)</f>
        <v>0</v>
      </c>
      <c r="O170" s="465"/>
      <c r="P170" s="465"/>
      <c r="Q170" s="465"/>
      <c r="R170" s="140"/>
      <c r="T170" s="141"/>
      <c r="U170" s="138"/>
      <c r="V170" s="138"/>
      <c r="W170" s="142"/>
      <c r="X170" s="138"/>
      <c r="Y170" s="142"/>
      <c r="Z170" s="138"/>
      <c r="AA170" s="143"/>
      <c r="AR170" s="144"/>
      <c r="AT170" s="145"/>
      <c r="AU170" s="145"/>
      <c r="AY170" s="144"/>
      <c r="BK170" s="146"/>
    </row>
    <row r="171" spans="2:63" s="9" customFormat="1" ht="36" customHeight="1" x14ac:dyDescent="0.3">
      <c r="B171" s="137"/>
      <c r="C171" s="234">
        <v>23</v>
      </c>
      <c r="D171" s="234" t="s">
        <v>118</v>
      </c>
      <c r="E171" s="266" t="s">
        <v>398</v>
      </c>
      <c r="F171" s="462" t="s">
        <v>399</v>
      </c>
      <c r="G171" s="439"/>
      <c r="H171" s="439"/>
      <c r="I171" s="440"/>
      <c r="J171" s="236" t="s">
        <v>125</v>
      </c>
      <c r="K171" s="237">
        <v>237</v>
      </c>
      <c r="L171" s="448"/>
      <c r="M171" s="465"/>
      <c r="N171" s="448">
        <f t="shared" si="7"/>
        <v>0</v>
      </c>
      <c r="O171" s="465"/>
      <c r="P171" s="465"/>
      <c r="Q171" s="465"/>
      <c r="R171" s="140"/>
      <c r="T171" s="141"/>
      <c r="U171" s="138"/>
      <c r="V171" s="138"/>
      <c r="W171" s="142"/>
      <c r="X171" s="138"/>
      <c r="Y171" s="142"/>
      <c r="Z171" s="138"/>
      <c r="AA171" s="143"/>
      <c r="AR171" s="144"/>
      <c r="AT171" s="145"/>
      <c r="AU171" s="145"/>
      <c r="AY171" s="144"/>
      <c r="BK171" s="146"/>
    </row>
    <row r="172" spans="2:63" s="9" customFormat="1" ht="37.5" customHeight="1" x14ac:dyDescent="0.3">
      <c r="B172" s="137"/>
      <c r="C172" s="228">
        <v>24</v>
      </c>
      <c r="D172" s="228" t="s">
        <v>118</v>
      </c>
      <c r="E172" s="229" t="s">
        <v>714</v>
      </c>
      <c r="F172" s="463" t="s">
        <v>715</v>
      </c>
      <c r="G172" s="413"/>
      <c r="H172" s="413"/>
      <c r="I172" s="414"/>
      <c r="J172" s="230" t="s">
        <v>119</v>
      </c>
      <c r="K172" s="231">
        <v>16.399999999999999</v>
      </c>
      <c r="L172" s="464"/>
      <c r="M172" s="416"/>
      <c r="N172" s="415">
        <f>ROUND(L172*K172,2)</f>
        <v>0</v>
      </c>
      <c r="O172" s="417"/>
      <c r="P172" s="417"/>
      <c r="Q172" s="416"/>
      <c r="R172" s="140"/>
      <c r="T172" s="141"/>
      <c r="U172" s="138"/>
      <c r="V172" s="138"/>
      <c r="W172" s="142"/>
      <c r="X172" s="138"/>
      <c r="Y172" s="142"/>
      <c r="Z172" s="138"/>
      <c r="AA172" s="143"/>
      <c r="AR172" s="144"/>
      <c r="AT172" s="145"/>
      <c r="AU172" s="145"/>
      <c r="AY172" s="144"/>
      <c r="BK172" s="146"/>
    </row>
    <row r="173" spans="2:63" s="9" customFormat="1" ht="25.5" customHeight="1" x14ac:dyDescent="0.3">
      <c r="B173" s="137"/>
      <c r="C173" s="234">
        <v>25</v>
      </c>
      <c r="D173" s="234" t="s">
        <v>118</v>
      </c>
      <c r="E173" s="266" t="s">
        <v>770</v>
      </c>
      <c r="F173" s="462" t="s">
        <v>771</v>
      </c>
      <c r="G173" s="439"/>
      <c r="H173" s="439"/>
      <c r="I173" s="440"/>
      <c r="J173" s="236" t="s">
        <v>125</v>
      </c>
      <c r="K173" s="237">
        <v>3</v>
      </c>
      <c r="L173" s="448"/>
      <c r="M173" s="465"/>
      <c r="N173" s="448">
        <f t="shared" ref="N173" si="9">ROUND(L173*K173,2)</f>
        <v>0</v>
      </c>
      <c r="O173" s="465"/>
      <c r="P173" s="465"/>
      <c r="Q173" s="465"/>
      <c r="R173" s="140"/>
      <c r="T173" s="141"/>
      <c r="U173" s="138"/>
      <c r="V173" s="138"/>
      <c r="W173" s="142"/>
      <c r="X173" s="138"/>
      <c r="Y173" s="142"/>
      <c r="Z173" s="138"/>
      <c r="AA173" s="143"/>
      <c r="AR173" s="144"/>
      <c r="AT173" s="145"/>
      <c r="AU173" s="145"/>
      <c r="AY173" s="144"/>
      <c r="BK173" s="146"/>
    </row>
    <row r="174" spans="2:63" s="9" customFormat="1" ht="30" customHeight="1" x14ac:dyDescent="0.3">
      <c r="B174" s="137"/>
      <c r="C174" s="285"/>
      <c r="D174" s="147" t="s">
        <v>738</v>
      </c>
      <c r="E174" s="147"/>
      <c r="F174" s="147"/>
      <c r="G174" s="147"/>
      <c r="H174" s="147"/>
      <c r="I174" s="147"/>
      <c r="J174" s="147"/>
      <c r="K174" s="147"/>
      <c r="L174" s="147"/>
      <c r="M174" s="147"/>
      <c r="N174" s="407">
        <f>SUM(N175:Q180)</f>
        <v>0</v>
      </c>
      <c r="O174" s="408"/>
      <c r="P174" s="408"/>
      <c r="Q174" s="408"/>
      <c r="R174" s="140"/>
      <c r="T174" s="141"/>
      <c r="U174" s="138"/>
      <c r="V174" s="138"/>
      <c r="W174" s="142"/>
      <c r="X174" s="138"/>
      <c r="Y174" s="142"/>
      <c r="Z174" s="138"/>
      <c r="AA174" s="143"/>
      <c r="AR174" s="144"/>
      <c r="AT174" s="145"/>
      <c r="AU174" s="145"/>
      <c r="AY174" s="144"/>
      <c r="BK174" s="146"/>
    </row>
    <row r="175" spans="2:63" s="9" customFormat="1" ht="27.75" customHeight="1" x14ac:dyDescent="0.3">
      <c r="B175" s="137"/>
      <c r="C175" s="234">
        <v>26</v>
      </c>
      <c r="D175" s="234" t="s">
        <v>118</v>
      </c>
      <c r="E175" s="235" t="s">
        <v>534</v>
      </c>
      <c r="F175" s="447" t="s">
        <v>700</v>
      </c>
      <c r="G175" s="465"/>
      <c r="H175" s="465"/>
      <c r="I175" s="465"/>
      <c r="J175" s="236" t="s">
        <v>132</v>
      </c>
      <c r="K175" s="237">
        <v>75.024000000000001</v>
      </c>
      <c r="L175" s="448"/>
      <c r="M175" s="465"/>
      <c r="N175" s="448">
        <f>ROUND(L175*K175,2)</f>
        <v>0</v>
      </c>
      <c r="O175" s="465"/>
      <c r="P175" s="465"/>
      <c r="Q175" s="465"/>
      <c r="R175" s="140"/>
      <c r="T175" s="141"/>
      <c r="U175" s="138"/>
      <c r="V175" s="138"/>
      <c r="W175" s="142"/>
      <c r="X175" s="138"/>
      <c r="Y175" s="142"/>
      <c r="Z175" s="138"/>
      <c r="AA175" s="143"/>
      <c r="AR175" s="144"/>
      <c r="AT175" s="145"/>
      <c r="AU175" s="145"/>
      <c r="AY175" s="144"/>
      <c r="BK175" s="146"/>
    </row>
    <row r="176" spans="2:63" s="9" customFormat="1" ht="23.25" customHeight="1" x14ac:dyDescent="0.3">
      <c r="B176" s="137"/>
      <c r="C176" s="317"/>
      <c r="D176" s="317"/>
      <c r="E176" s="296" t="s">
        <v>5</v>
      </c>
      <c r="F176" s="445" t="s">
        <v>735</v>
      </c>
      <c r="G176" s="446"/>
      <c r="H176" s="446"/>
      <c r="I176" s="446"/>
      <c r="J176" s="317"/>
      <c r="K176" s="297">
        <v>57.024000000000001</v>
      </c>
      <c r="L176" s="317"/>
      <c r="M176" s="317"/>
      <c r="N176" s="317"/>
      <c r="O176" s="317"/>
      <c r="P176" s="317"/>
      <c r="Q176" s="317"/>
      <c r="R176" s="140"/>
      <c r="T176" s="141"/>
      <c r="U176" s="138"/>
      <c r="V176" s="138"/>
      <c r="W176" s="142"/>
      <c r="X176" s="138"/>
      <c r="Y176" s="142"/>
      <c r="Z176" s="138"/>
      <c r="AA176" s="143"/>
      <c r="AR176" s="144"/>
      <c r="AT176" s="145"/>
      <c r="AU176" s="145"/>
      <c r="AY176" s="144"/>
      <c r="BK176" s="146"/>
    </row>
    <row r="177" spans="2:63" s="9" customFormat="1" ht="30" customHeight="1" x14ac:dyDescent="0.3">
      <c r="B177" s="137"/>
      <c r="C177" s="317"/>
      <c r="D177" s="317"/>
      <c r="E177" s="296" t="s">
        <v>5</v>
      </c>
      <c r="F177" s="445" t="s">
        <v>736</v>
      </c>
      <c r="G177" s="446"/>
      <c r="H177" s="446"/>
      <c r="I177" s="446"/>
      <c r="J177" s="317"/>
      <c r="K177" s="297">
        <v>18</v>
      </c>
      <c r="L177" s="317"/>
      <c r="M177" s="317"/>
      <c r="N177" s="317"/>
      <c r="O177" s="317"/>
      <c r="P177" s="317"/>
      <c r="Q177" s="317"/>
      <c r="R177" s="140"/>
      <c r="T177" s="141"/>
      <c r="U177" s="138"/>
      <c r="V177" s="138"/>
      <c r="W177" s="142"/>
      <c r="X177" s="138"/>
      <c r="Y177" s="142"/>
      <c r="Z177" s="138"/>
      <c r="AA177" s="143"/>
      <c r="AR177" s="144"/>
      <c r="AT177" s="145"/>
      <c r="AU177" s="145"/>
      <c r="AY177" s="144"/>
      <c r="BK177" s="146"/>
    </row>
    <row r="178" spans="2:63" s="9" customFormat="1" ht="30" customHeight="1" x14ac:dyDescent="0.3">
      <c r="B178" s="137"/>
      <c r="C178" s="234">
        <v>27</v>
      </c>
      <c r="D178" s="234" t="s">
        <v>118</v>
      </c>
      <c r="E178" s="235" t="s">
        <v>139</v>
      </c>
      <c r="F178" s="447" t="s">
        <v>269</v>
      </c>
      <c r="G178" s="447"/>
      <c r="H178" s="447"/>
      <c r="I178" s="447"/>
      <c r="J178" s="236" t="s">
        <v>132</v>
      </c>
      <c r="K178" s="237">
        <v>75.024000000000001</v>
      </c>
      <c r="L178" s="448"/>
      <c r="M178" s="448"/>
      <c r="N178" s="448">
        <f t="shared" ref="N178:N179" si="10">ROUND(L178*K178,2)</f>
        <v>0</v>
      </c>
      <c r="O178" s="448"/>
      <c r="P178" s="448"/>
      <c r="Q178" s="448"/>
      <c r="R178" s="140"/>
      <c r="T178" s="141"/>
      <c r="U178" s="138"/>
      <c r="V178" s="138"/>
      <c r="W178" s="142"/>
      <c r="X178" s="138"/>
      <c r="Y178" s="142"/>
      <c r="Z178" s="138"/>
      <c r="AA178" s="143"/>
      <c r="AR178" s="144"/>
      <c r="AT178" s="145"/>
      <c r="AU178" s="145"/>
      <c r="AY178" s="144"/>
      <c r="BK178" s="146"/>
    </row>
    <row r="179" spans="2:63" s="9" customFormat="1" ht="30" customHeight="1" x14ac:dyDescent="0.3">
      <c r="B179" s="137"/>
      <c r="C179" s="234">
        <v>28</v>
      </c>
      <c r="D179" s="234" t="s">
        <v>118</v>
      </c>
      <c r="E179" s="235" t="s">
        <v>270</v>
      </c>
      <c r="F179" s="447" t="s">
        <v>271</v>
      </c>
      <c r="G179" s="447"/>
      <c r="H179" s="447"/>
      <c r="I179" s="447"/>
      <c r="J179" s="236" t="s">
        <v>132</v>
      </c>
      <c r="K179" s="237">
        <v>750.24</v>
      </c>
      <c r="L179" s="448"/>
      <c r="M179" s="448"/>
      <c r="N179" s="448">
        <f t="shared" si="10"/>
        <v>0</v>
      </c>
      <c r="O179" s="448"/>
      <c r="P179" s="448"/>
      <c r="Q179" s="448"/>
      <c r="R179" s="140"/>
      <c r="T179" s="141"/>
      <c r="U179" s="138"/>
      <c r="V179" s="138"/>
      <c r="W179" s="142"/>
      <c r="X179" s="138"/>
      <c r="Y179" s="142"/>
      <c r="Z179" s="138"/>
      <c r="AA179" s="143"/>
      <c r="AR179" s="144"/>
      <c r="AT179" s="145"/>
      <c r="AU179" s="145"/>
      <c r="AY179" s="144"/>
      <c r="BK179" s="146"/>
    </row>
    <row r="180" spans="2:63" s="9" customFormat="1" ht="28.5" customHeight="1" x14ac:dyDescent="0.3">
      <c r="B180" s="137"/>
      <c r="C180" s="228"/>
      <c r="D180" s="249"/>
      <c r="E180" s="250"/>
      <c r="F180" s="363" t="s">
        <v>737</v>
      </c>
      <c r="G180" s="364"/>
      <c r="H180" s="364"/>
      <c r="I180" s="364"/>
      <c r="J180" s="230"/>
      <c r="K180" s="231">
        <v>750.24</v>
      </c>
      <c r="L180" s="365"/>
      <c r="M180" s="365"/>
      <c r="N180" s="365"/>
      <c r="O180" s="365"/>
      <c r="P180" s="365"/>
      <c r="Q180" s="365"/>
      <c r="R180" s="140"/>
      <c r="T180" s="141"/>
      <c r="U180" s="138"/>
      <c r="V180" s="138"/>
      <c r="W180" s="142"/>
      <c r="X180" s="138"/>
      <c r="Y180" s="142"/>
      <c r="Z180" s="138"/>
      <c r="AA180" s="143"/>
      <c r="AR180" s="144"/>
      <c r="AT180" s="145"/>
      <c r="AU180" s="145"/>
      <c r="AY180" s="144"/>
      <c r="BK180" s="146"/>
    </row>
    <row r="181" spans="2:63" s="9" customFormat="1" ht="25.5" customHeight="1" x14ac:dyDescent="0.35">
      <c r="B181" s="137"/>
      <c r="C181" s="138"/>
      <c r="D181" s="139" t="s">
        <v>96</v>
      </c>
      <c r="E181" s="139"/>
      <c r="F181" s="139"/>
      <c r="G181" s="139"/>
      <c r="H181" s="139"/>
      <c r="I181" s="139"/>
      <c r="J181" s="139"/>
      <c r="K181" s="139"/>
      <c r="L181" s="139"/>
      <c r="M181" s="139"/>
      <c r="N181" s="466">
        <f>SUM(N182+N196+N202+N207+N211+N213+N215+N230+N234)</f>
        <v>0</v>
      </c>
      <c r="O181" s="467"/>
      <c r="P181" s="467"/>
      <c r="Q181" s="467"/>
      <c r="R181" s="140"/>
      <c r="T181" s="141"/>
      <c r="U181" s="138"/>
      <c r="V181" s="138"/>
      <c r="W181" s="142"/>
      <c r="X181" s="138"/>
      <c r="Y181" s="142"/>
      <c r="Z181" s="138"/>
      <c r="AA181" s="143"/>
      <c r="AR181" s="144"/>
      <c r="AT181" s="145"/>
      <c r="AU181" s="145"/>
      <c r="AY181" s="144"/>
      <c r="BK181" s="146"/>
    </row>
    <row r="182" spans="2:63" s="9" customFormat="1" ht="24.75" customHeight="1" x14ac:dyDescent="0.3">
      <c r="B182" s="137"/>
      <c r="C182" s="138"/>
      <c r="D182" s="147" t="s">
        <v>841</v>
      </c>
      <c r="E182" s="147"/>
      <c r="F182" s="147"/>
      <c r="G182" s="147"/>
      <c r="H182" s="147"/>
      <c r="I182" s="147"/>
      <c r="J182" s="147"/>
      <c r="K182" s="147"/>
      <c r="L182" s="147"/>
      <c r="M182" s="147"/>
      <c r="N182" s="407">
        <f>SUM(N183:Q195)</f>
        <v>0</v>
      </c>
      <c r="O182" s="408"/>
      <c r="P182" s="408"/>
      <c r="Q182" s="408"/>
      <c r="R182" s="140"/>
      <c r="T182" s="141"/>
      <c r="U182" s="138"/>
      <c r="V182" s="138"/>
      <c r="W182" s="142"/>
      <c r="X182" s="138"/>
      <c r="Y182" s="142"/>
      <c r="Z182" s="138"/>
      <c r="AA182" s="143"/>
      <c r="AR182" s="144"/>
      <c r="AT182" s="145"/>
      <c r="AU182" s="145"/>
      <c r="AY182" s="144"/>
      <c r="BK182" s="146"/>
    </row>
    <row r="183" spans="2:63" s="9" customFormat="1" ht="41.25" customHeight="1" x14ac:dyDescent="0.3">
      <c r="B183" s="137"/>
      <c r="C183" s="228">
        <v>29</v>
      </c>
      <c r="D183" s="228" t="s">
        <v>118</v>
      </c>
      <c r="E183" s="235" t="s">
        <v>731</v>
      </c>
      <c r="F183" s="363" t="s">
        <v>732</v>
      </c>
      <c r="G183" s="364"/>
      <c r="H183" s="364"/>
      <c r="I183" s="364"/>
      <c r="J183" s="230" t="s">
        <v>125</v>
      </c>
      <c r="K183" s="231">
        <v>60</v>
      </c>
      <c r="L183" s="365"/>
      <c r="M183" s="365"/>
      <c r="N183" s="365">
        <f t="shared" ref="N183" si="11">ROUND(L183*K183,2)</f>
        <v>0</v>
      </c>
      <c r="O183" s="365"/>
      <c r="P183" s="365"/>
      <c r="Q183" s="365"/>
      <c r="R183" s="140"/>
      <c r="T183" s="141"/>
      <c r="U183" s="138"/>
      <c r="V183" s="138"/>
      <c r="W183" s="142"/>
      <c r="X183" s="138"/>
      <c r="Y183" s="142"/>
      <c r="Z183" s="138"/>
      <c r="AA183" s="143"/>
      <c r="AR183" s="144"/>
      <c r="AT183" s="145"/>
      <c r="AU183" s="145"/>
      <c r="AY183" s="144"/>
      <c r="BK183" s="146"/>
    </row>
    <row r="184" spans="2:63" s="9" customFormat="1" ht="45" customHeight="1" x14ac:dyDescent="0.3">
      <c r="B184" s="137"/>
      <c r="C184" s="228">
        <v>30</v>
      </c>
      <c r="D184" s="228" t="s">
        <v>118</v>
      </c>
      <c r="E184" s="235" t="s">
        <v>733</v>
      </c>
      <c r="F184" s="419" t="s">
        <v>734</v>
      </c>
      <c r="G184" s="433"/>
      <c r="H184" s="433"/>
      <c r="I184" s="434"/>
      <c r="J184" s="230" t="s">
        <v>125</v>
      </c>
      <c r="K184" s="231">
        <v>20</v>
      </c>
      <c r="L184" s="415"/>
      <c r="M184" s="416"/>
      <c r="N184" s="415">
        <f t="shared" ref="N184" si="12">ROUND(L184*K184,2)</f>
        <v>0</v>
      </c>
      <c r="O184" s="417"/>
      <c r="P184" s="417"/>
      <c r="Q184" s="416"/>
      <c r="R184" s="140"/>
      <c r="T184" s="141"/>
      <c r="U184" s="138"/>
      <c r="V184" s="138"/>
      <c r="W184" s="142"/>
      <c r="X184" s="138"/>
      <c r="Y184" s="142"/>
      <c r="Z184" s="138"/>
      <c r="AA184" s="143"/>
      <c r="AR184" s="144"/>
      <c r="AT184" s="145"/>
      <c r="AU184" s="145"/>
      <c r="AY184" s="144"/>
      <c r="BK184" s="146"/>
    </row>
    <row r="185" spans="2:63" s="9" customFormat="1" ht="30" customHeight="1" x14ac:dyDescent="0.3">
      <c r="B185" s="137"/>
      <c r="C185" s="228">
        <v>31</v>
      </c>
      <c r="D185" s="228" t="s">
        <v>118</v>
      </c>
      <c r="E185" s="207" t="s">
        <v>739</v>
      </c>
      <c r="F185" s="363" t="s">
        <v>740</v>
      </c>
      <c r="G185" s="364"/>
      <c r="H185" s="364"/>
      <c r="I185" s="364"/>
      <c r="J185" s="230" t="s">
        <v>125</v>
      </c>
      <c r="K185" s="231">
        <v>745</v>
      </c>
      <c r="L185" s="365"/>
      <c r="M185" s="365"/>
      <c r="N185" s="365">
        <f>ROUND(L185*K185,2)</f>
        <v>0</v>
      </c>
      <c r="O185" s="365"/>
      <c r="P185" s="365"/>
      <c r="Q185" s="365"/>
      <c r="R185" s="140"/>
      <c r="T185" s="141"/>
      <c r="U185" s="138"/>
      <c r="V185" s="138"/>
      <c r="W185" s="142"/>
      <c r="X185" s="138"/>
      <c r="Y185" s="142"/>
      <c r="Z185" s="138"/>
      <c r="AA185" s="143"/>
      <c r="AR185" s="144"/>
      <c r="AT185" s="145"/>
      <c r="AU185" s="145"/>
      <c r="AY185" s="144"/>
      <c r="BK185" s="146"/>
    </row>
    <row r="186" spans="2:63" s="9" customFormat="1" ht="30" customHeight="1" x14ac:dyDescent="0.3">
      <c r="B186" s="137"/>
      <c r="C186" s="228">
        <v>32</v>
      </c>
      <c r="D186" s="228" t="s">
        <v>118</v>
      </c>
      <c r="E186" s="207" t="s">
        <v>741</v>
      </c>
      <c r="F186" s="363" t="s">
        <v>742</v>
      </c>
      <c r="G186" s="364"/>
      <c r="H186" s="364"/>
      <c r="I186" s="364"/>
      <c r="J186" s="230" t="s">
        <v>125</v>
      </c>
      <c r="K186" s="231">
        <v>94</v>
      </c>
      <c r="L186" s="365"/>
      <c r="M186" s="365"/>
      <c r="N186" s="365">
        <f>ROUND(L186*K186,2)</f>
        <v>0</v>
      </c>
      <c r="O186" s="365"/>
      <c r="P186" s="365"/>
      <c r="Q186" s="365"/>
      <c r="R186" s="140"/>
      <c r="T186" s="141"/>
      <c r="U186" s="138"/>
      <c r="V186" s="138"/>
      <c r="W186" s="142"/>
      <c r="X186" s="138"/>
      <c r="Y186" s="142"/>
      <c r="Z186" s="138"/>
      <c r="AA186" s="143"/>
      <c r="AR186" s="144"/>
      <c r="AT186" s="145"/>
      <c r="AU186" s="145"/>
      <c r="AY186" s="144"/>
      <c r="BK186" s="146"/>
    </row>
    <row r="187" spans="2:63" s="9" customFormat="1" ht="25.5" customHeight="1" x14ac:dyDescent="0.3">
      <c r="B187" s="137"/>
      <c r="C187" s="228">
        <v>33</v>
      </c>
      <c r="D187" s="228" t="s">
        <v>118</v>
      </c>
      <c r="E187" s="207" t="s">
        <v>743</v>
      </c>
      <c r="F187" s="363" t="s">
        <v>744</v>
      </c>
      <c r="G187" s="364"/>
      <c r="H187" s="364"/>
      <c r="I187" s="364"/>
      <c r="J187" s="274" t="s">
        <v>174</v>
      </c>
      <c r="K187" s="231">
        <v>1</v>
      </c>
      <c r="L187" s="365"/>
      <c r="M187" s="365"/>
      <c r="N187" s="365">
        <f>ROUND(L187*K187,2)</f>
        <v>0</v>
      </c>
      <c r="O187" s="365"/>
      <c r="P187" s="365"/>
      <c r="Q187" s="365"/>
      <c r="R187" s="140"/>
      <c r="T187" s="141"/>
      <c r="U187" s="138"/>
      <c r="V187" s="138"/>
      <c r="W187" s="142"/>
      <c r="X187" s="138"/>
      <c r="Y187" s="142"/>
      <c r="Z187" s="138"/>
      <c r="AA187" s="143"/>
      <c r="AR187" s="144"/>
      <c r="AT187" s="145"/>
      <c r="AU187" s="145"/>
      <c r="AY187" s="144"/>
      <c r="BK187" s="146"/>
    </row>
    <row r="188" spans="2:63" s="9" customFormat="1" ht="27" customHeight="1" x14ac:dyDescent="0.3">
      <c r="B188" s="137"/>
      <c r="C188" s="228">
        <v>34</v>
      </c>
      <c r="D188" s="228" t="s">
        <v>118</v>
      </c>
      <c r="E188" s="207" t="s">
        <v>745</v>
      </c>
      <c r="F188" s="363" t="s">
        <v>746</v>
      </c>
      <c r="G188" s="364"/>
      <c r="H188" s="364"/>
      <c r="I188" s="364"/>
      <c r="J188" s="230" t="s">
        <v>125</v>
      </c>
      <c r="K188" s="231">
        <v>618</v>
      </c>
      <c r="L188" s="365"/>
      <c r="M188" s="365"/>
      <c r="N188" s="365">
        <f t="shared" ref="N188" si="13">ROUND(L188*K188,2)</f>
        <v>0</v>
      </c>
      <c r="O188" s="365"/>
      <c r="P188" s="365"/>
      <c r="Q188" s="365"/>
      <c r="R188" s="140"/>
      <c r="T188" s="141"/>
      <c r="U188" s="138"/>
      <c r="V188" s="138"/>
      <c r="W188" s="142"/>
      <c r="X188" s="138"/>
      <c r="Y188" s="142"/>
      <c r="Z188" s="138"/>
      <c r="AA188" s="143"/>
      <c r="AR188" s="144"/>
      <c r="AT188" s="145"/>
      <c r="AU188" s="145"/>
      <c r="AY188" s="144"/>
      <c r="BK188" s="146"/>
    </row>
    <row r="189" spans="2:63" s="9" customFormat="1" ht="28.5" customHeight="1" x14ac:dyDescent="0.3">
      <c r="B189" s="137"/>
      <c r="C189" s="228">
        <v>35</v>
      </c>
      <c r="D189" s="228" t="s">
        <v>118</v>
      </c>
      <c r="E189" s="207" t="s">
        <v>749</v>
      </c>
      <c r="F189" s="363" t="s">
        <v>750</v>
      </c>
      <c r="G189" s="364"/>
      <c r="H189" s="364"/>
      <c r="I189" s="364"/>
      <c r="J189" s="274" t="s">
        <v>174</v>
      </c>
      <c r="K189" s="231">
        <v>22</v>
      </c>
      <c r="L189" s="365"/>
      <c r="M189" s="365"/>
      <c r="N189" s="365">
        <f t="shared" ref="N189" si="14">ROUND(L189*K189,2)</f>
        <v>0</v>
      </c>
      <c r="O189" s="365"/>
      <c r="P189" s="365"/>
      <c r="Q189" s="365"/>
      <c r="R189" s="140"/>
      <c r="T189" s="141"/>
      <c r="U189" s="138"/>
      <c r="V189" s="138"/>
      <c r="W189" s="142"/>
      <c r="X189" s="138"/>
      <c r="Y189" s="142"/>
      <c r="Z189" s="138"/>
      <c r="AA189" s="143"/>
      <c r="AR189" s="144"/>
      <c r="AT189" s="145"/>
      <c r="AU189" s="145"/>
      <c r="AY189" s="144"/>
      <c r="BK189" s="146"/>
    </row>
    <row r="190" spans="2:63" s="9" customFormat="1" ht="27" customHeight="1" x14ac:dyDescent="0.3">
      <c r="B190" s="137"/>
      <c r="C190" s="228">
        <v>36</v>
      </c>
      <c r="D190" s="228" t="s">
        <v>118</v>
      </c>
      <c r="E190" s="207" t="s">
        <v>751</v>
      </c>
      <c r="F190" s="363" t="s">
        <v>752</v>
      </c>
      <c r="G190" s="364"/>
      <c r="H190" s="364"/>
      <c r="I190" s="364"/>
      <c r="J190" s="274" t="s">
        <v>174</v>
      </c>
      <c r="K190" s="231">
        <v>12</v>
      </c>
      <c r="L190" s="365"/>
      <c r="M190" s="365"/>
      <c r="N190" s="365">
        <f t="shared" ref="N190" si="15">ROUND(L190*K190,2)</f>
        <v>0</v>
      </c>
      <c r="O190" s="365"/>
      <c r="P190" s="365"/>
      <c r="Q190" s="365"/>
      <c r="R190" s="140"/>
      <c r="T190" s="141"/>
      <c r="U190" s="138"/>
      <c r="V190" s="138"/>
      <c r="W190" s="142"/>
      <c r="X190" s="138"/>
      <c r="Y190" s="142"/>
      <c r="Z190" s="138"/>
      <c r="AA190" s="143"/>
      <c r="AR190" s="144"/>
      <c r="AT190" s="145"/>
      <c r="AU190" s="145"/>
      <c r="AY190" s="144"/>
      <c r="BK190" s="146"/>
    </row>
    <row r="191" spans="2:63" s="9" customFormat="1" ht="25.5" customHeight="1" x14ac:dyDescent="0.3">
      <c r="B191" s="137"/>
      <c r="C191" s="228">
        <v>37</v>
      </c>
      <c r="D191" s="228" t="s">
        <v>118</v>
      </c>
      <c r="E191" s="207" t="s">
        <v>753</v>
      </c>
      <c r="F191" s="363" t="s">
        <v>754</v>
      </c>
      <c r="G191" s="364"/>
      <c r="H191" s="364"/>
      <c r="I191" s="364"/>
      <c r="J191" s="274" t="s">
        <v>174</v>
      </c>
      <c r="K191" s="231">
        <v>31</v>
      </c>
      <c r="L191" s="365"/>
      <c r="M191" s="365"/>
      <c r="N191" s="365">
        <f t="shared" ref="N191" si="16">ROUND(L191*K191,2)</f>
        <v>0</v>
      </c>
      <c r="O191" s="365"/>
      <c r="P191" s="365"/>
      <c r="Q191" s="365"/>
      <c r="R191" s="140"/>
      <c r="T191" s="141"/>
      <c r="U191" s="138"/>
      <c r="V191" s="138"/>
      <c r="W191" s="142"/>
      <c r="X191" s="138"/>
      <c r="Y191" s="142"/>
      <c r="Z191" s="138"/>
      <c r="AA191" s="143"/>
      <c r="AR191" s="144"/>
      <c r="AT191" s="145"/>
      <c r="AU191" s="145"/>
      <c r="AY191" s="144"/>
      <c r="BK191" s="146"/>
    </row>
    <row r="192" spans="2:63" s="9" customFormat="1" ht="30.75" customHeight="1" x14ac:dyDescent="0.3">
      <c r="B192" s="137"/>
      <c r="C192" s="228">
        <v>38</v>
      </c>
      <c r="D192" s="228" t="s">
        <v>118</v>
      </c>
      <c r="E192" s="207" t="s">
        <v>755</v>
      </c>
      <c r="F192" s="363" t="s">
        <v>756</v>
      </c>
      <c r="G192" s="364"/>
      <c r="H192" s="364"/>
      <c r="I192" s="364"/>
      <c r="J192" s="274" t="s">
        <v>174</v>
      </c>
      <c r="K192" s="231">
        <v>1</v>
      </c>
      <c r="L192" s="365"/>
      <c r="M192" s="365"/>
      <c r="N192" s="365">
        <f t="shared" ref="N192" si="17">ROUND(L192*K192,2)</f>
        <v>0</v>
      </c>
      <c r="O192" s="365"/>
      <c r="P192" s="365"/>
      <c r="Q192" s="365"/>
      <c r="R192" s="140"/>
      <c r="T192" s="141"/>
      <c r="U192" s="138"/>
      <c r="V192" s="138"/>
      <c r="W192" s="142"/>
      <c r="X192" s="138"/>
      <c r="Y192" s="142"/>
      <c r="Z192" s="138"/>
      <c r="AA192" s="143"/>
      <c r="AR192" s="144"/>
      <c r="AT192" s="145"/>
      <c r="AU192" s="145"/>
      <c r="AY192" s="144"/>
      <c r="BK192" s="146"/>
    </row>
    <row r="193" spans="2:63" s="9" customFormat="1" ht="30.75" customHeight="1" x14ac:dyDescent="0.3">
      <c r="B193" s="137"/>
      <c r="C193" s="228">
        <v>39</v>
      </c>
      <c r="D193" s="228" t="s">
        <v>118</v>
      </c>
      <c r="E193" s="207" t="s">
        <v>757</v>
      </c>
      <c r="F193" s="363" t="s">
        <v>758</v>
      </c>
      <c r="G193" s="364"/>
      <c r="H193" s="364"/>
      <c r="I193" s="364"/>
      <c r="J193" s="274" t="s">
        <v>174</v>
      </c>
      <c r="K193" s="231">
        <v>3</v>
      </c>
      <c r="L193" s="365"/>
      <c r="M193" s="365"/>
      <c r="N193" s="365">
        <f t="shared" ref="N193:N195" si="18">ROUND(L193*K193,2)</f>
        <v>0</v>
      </c>
      <c r="O193" s="365"/>
      <c r="P193" s="365"/>
      <c r="Q193" s="365"/>
      <c r="R193" s="140"/>
      <c r="T193" s="141"/>
      <c r="U193" s="138"/>
      <c r="V193" s="138"/>
      <c r="W193" s="142"/>
      <c r="X193" s="138"/>
      <c r="Y193" s="142"/>
      <c r="Z193" s="138"/>
      <c r="AA193" s="143"/>
      <c r="AR193" s="144"/>
      <c r="AT193" s="145"/>
      <c r="AU193" s="145"/>
      <c r="AY193" s="144"/>
      <c r="BK193" s="146"/>
    </row>
    <row r="194" spans="2:63" s="9" customFormat="1" ht="37.5" customHeight="1" x14ac:dyDescent="0.3">
      <c r="B194" s="137"/>
      <c r="C194" s="228">
        <v>40</v>
      </c>
      <c r="D194" s="228" t="s">
        <v>118</v>
      </c>
      <c r="E194" s="207" t="s">
        <v>759</v>
      </c>
      <c r="F194" s="363" t="s">
        <v>760</v>
      </c>
      <c r="G194" s="364"/>
      <c r="H194" s="364"/>
      <c r="I194" s="364"/>
      <c r="J194" s="230" t="s">
        <v>127</v>
      </c>
      <c r="K194" s="231">
        <v>20</v>
      </c>
      <c r="L194" s="365"/>
      <c r="M194" s="365"/>
      <c r="N194" s="365">
        <f t="shared" si="18"/>
        <v>0</v>
      </c>
      <c r="O194" s="365"/>
      <c r="P194" s="365"/>
      <c r="Q194" s="365"/>
      <c r="R194" s="140"/>
      <c r="T194" s="141"/>
      <c r="U194" s="138"/>
      <c r="V194" s="138"/>
      <c r="W194" s="142"/>
      <c r="X194" s="138"/>
      <c r="Y194" s="142"/>
      <c r="Z194" s="138"/>
      <c r="AA194" s="143"/>
      <c r="AR194" s="144"/>
      <c r="AT194" s="145"/>
      <c r="AU194" s="145"/>
      <c r="AY194" s="144"/>
      <c r="BK194" s="146"/>
    </row>
    <row r="195" spans="2:63" s="9" customFormat="1" ht="27" customHeight="1" x14ac:dyDescent="0.3">
      <c r="B195" s="137"/>
      <c r="C195" s="228">
        <v>41</v>
      </c>
      <c r="D195" s="228" t="s">
        <v>118</v>
      </c>
      <c r="E195" s="207" t="s">
        <v>285</v>
      </c>
      <c r="F195" s="363" t="s">
        <v>761</v>
      </c>
      <c r="G195" s="364"/>
      <c r="H195" s="364"/>
      <c r="I195" s="364"/>
      <c r="J195" s="230" t="s">
        <v>126</v>
      </c>
      <c r="K195" s="231">
        <f>SUM(N183:Q194)/100</f>
        <v>0</v>
      </c>
      <c r="L195" s="415">
        <v>1.1200000000000001</v>
      </c>
      <c r="M195" s="416"/>
      <c r="N195" s="365">
        <f t="shared" si="18"/>
        <v>0</v>
      </c>
      <c r="O195" s="365"/>
      <c r="P195" s="365"/>
      <c r="Q195" s="365"/>
      <c r="R195" s="140"/>
      <c r="T195" s="141"/>
      <c r="U195" s="138"/>
      <c r="V195" s="138"/>
      <c r="W195" s="142"/>
      <c r="X195" s="138"/>
      <c r="Y195" s="142"/>
      <c r="Z195" s="138"/>
      <c r="AA195" s="143"/>
      <c r="AR195" s="144"/>
      <c r="AT195" s="145"/>
      <c r="AU195" s="145"/>
      <c r="AY195" s="144"/>
      <c r="BK195" s="146"/>
    </row>
    <row r="196" spans="2:63" s="9" customFormat="1" ht="28.5" customHeight="1" x14ac:dyDescent="0.3">
      <c r="B196" s="137"/>
      <c r="C196" s="138"/>
      <c r="D196" s="147" t="s">
        <v>762</v>
      </c>
      <c r="E196" s="147"/>
      <c r="F196" s="147"/>
      <c r="G196" s="147"/>
      <c r="H196" s="147"/>
      <c r="I196" s="147"/>
      <c r="J196" s="147"/>
      <c r="K196" s="147"/>
      <c r="L196" s="147"/>
      <c r="M196" s="147"/>
      <c r="N196" s="407">
        <f>SUM(N197:Q201)</f>
        <v>0</v>
      </c>
      <c r="O196" s="408"/>
      <c r="P196" s="408"/>
      <c r="Q196" s="408"/>
      <c r="R196" s="140"/>
      <c r="T196" s="141"/>
      <c r="U196" s="138"/>
      <c r="V196" s="138"/>
      <c r="W196" s="142"/>
      <c r="X196" s="138"/>
      <c r="Y196" s="142"/>
      <c r="Z196" s="138"/>
      <c r="AA196" s="143"/>
      <c r="AR196" s="144"/>
      <c r="AT196" s="145"/>
      <c r="AU196" s="145"/>
      <c r="AY196" s="144"/>
      <c r="BK196" s="146"/>
    </row>
    <row r="197" spans="2:63" s="9" customFormat="1" ht="41.25" customHeight="1" x14ac:dyDescent="0.3">
      <c r="B197" s="137"/>
      <c r="C197" s="234">
        <v>42</v>
      </c>
      <c r="D197" s="234" t="s">
        <v>118</v>
      </c>
      <c r="E197" s="235" t="s">
        <v>763</v>
      </c>
      <c r="F197" s="438" t="s">
        <v>844</v>
      </c>
      <c r="G197" s="439"/>
      <c r="H197" s="439"/>
      <c r="I197" s="440"/>
      <c r="J197" s="236" t="s">
        <v>119</v>
      </c>
      <c r="K197" s="237">
        <v>55</v>
      </c>
      <c r="L197" s="441"/>
      <c r="M197" s="442"/>
      <c r="N197" s="441">
        <f t="shared" ref="N197:N200" si="19">ROUND(L197*K197,2)</f>
        <v>0</v>
      </c>
      <c r="O197" s="443"/>
      <c r="P197" s="443"/>
      <c r="Q197" s="442"/>
      <c r="R197" s="140"/>
      <c r="T197" s="141"/>
      <c r="U197" s="138"/>
      <c r="V197" s="138"/>
      <c r="W197" s="142"/>
      <c r="X197" s="138"/>
      <c r="Y197" s="142"/>
      <c r="Z197" s="138"/>
      <c r="AA197" s="143"/>
      <c r="AR197" s="144"/>
      <c r="AT197" s="145"/>
      <c r="AU197" s="145"/>
      <c r="AY197" s="144"/>
      <c r="BK197" s="146"/>
    </row>
    <row r="198" spans="2:63" s="9" customFormat="1" ht="42" customHeight="1" x14ac:dyDescent="0.3">
      <c r="B198" s="137"/>
      <c r="C198" s="234">
        <v>43</v>
      </c>
      <c r="D198" s="234" t="s">
        <v>118</v>
      </c>
      <c r="E198" s="235" t="s">
        <v>764</v>
      </c>
      <c r="F198" s="438" t="s">
        <v>765</v>
      </c>
      <c r="G198" s="439"/>
      <c r="H198" s="439"/>
      <c r="I198" s="440"/>
      <c r="J198" s="236" t="s">
        <v>127</v>
      </c>
      <c r="K198" s="237">
        <v>25</v>
      </c>
      <c r="L198" s="441"/>
      <c r="M198" s="442"/>
      <c r="N198" s="441">
        <f t="shared" si="19"/>
        <v>0</v>
      </c>
      <c r="O198" s="443"/>
      <c r="P198" s="443"/>
      <c r="Q198" s="442"/>
      <c r="R198" s="140"/>
      <c r="T198" s="141"/>
      <c r="U198" s="138"/>
      <c r="V198" s="138"/>
      <c r="W198" s="142"/>
      <c r="X198" s="138"/>
      <c r="Y198" s="142"/>
      <c r="Z198" s="138"/>
      <c r="AA198" s="143"/>
      <c r="AR198" s="144"/>
      <c r="AT198" s="145"/>
      <c r="AU198" s="145"/>
      <c r="AY198" s="144"/>
      <c r="BK198" s="146"/>
    </row>
    <row r="199" spans="2:63" s="9" customFormat="1" ht="27.75" customHeight="1" x14ac:dyDescent="0.3">
      <c r="B199" s="137"/>
      <c r="C199" s="234">
        <v>44</v>
      </c>
      <c r="D199" s="234" t="s">
        <v>118</v>
      </c>
      <c r="E199" s="235" t="s">
        <v>772</v>
      </c>
      <c r="F199" s="438" t="s">
        <v>818</v>
      </c>
      <c r="G199" s="439"/>
      <c r="H199" s="439"/>
      <c r="I199" s="440"/>
      <c r="J199" s="236" t="s">
        <v>119</v>
      </c>
      <c r="K199" s="237">
        <v>158.4</v>
      </c>
      <c r="L199" s="441"/>
      <c r="M199" s="442"/>
      <c r="N199" s="441">
        <f t="shared" ref="N199" si="20">ROUND(L199*K199,2)</f>
        <v>0</v>
      </c>
      <c r="O199" s="443"/>
      <c r="P199" s="443"/>
      <c r="Q199" s="442"/>
      <c r="R199" s="140"/>
      <c r="T199" s="141"/>
      <c r="U199" s="138"/>
      <c r="V199" s="138"/>
      <c r="W199" s="142"/>
      <c r="X199" s="138"/>
      <c r="Y199" s="142"/>
      <c r="Z199" s="138"/>
      <c r="AA199" s="143"/>
      <c r="AR199" s="144"/>
      <c r="AT199" s="145"/>
      <c r="AU199" s="145"/>
      <c r="AY199" s="144"/>
      <c r="BK199" s="146"/>
    </row>
    <row r="200" spans="2:63" s="9" customFormat="1" ht="43.5" customHeight="1" x14ac:dyDescent="0.3">
      <c r="B200" s="137"/>
      <c r="C200" s="234">
        <v>45</v>
      </c>
      <c r="D200" s="234" t="s">
        <v>118</v>
      </c>
      <c r="E200" s="235" t="s">
        <v>766</v>
      </c>
      <c r="F200" s="438" t="s">
        <v>767</v>
      </c>
      <c r="G200" s="439"/>
      <c r="H200" s="439"/>
      <c r="I200" s="440"/>
      <c r="J200" s="236" t="s">
        <v>125</v>
      </c>
      <c r="K200" s="237">
        <v>140</v>
      </c>
      <c r="L200" s="441"/>
      <c r="M200" s="442"/>
      <c r="N200" s="441">
        <f t="shared" si="19"/>
        <v>0</v>
      </c>
      <c r="O200" s="443"/>
      <c r="P200" s="443"/>
      <c r="Q200" s="442"/>
      <c r="R200" s="140"/>
      <c r="T200" s="141"/>
      <c r="U200" s="138"/>
      <c r="V200" s="138"/>
      <c r="W200" s="142"/>
      <c r="X200" s="138"/>
      <c r="Y200" s="142"/>
      <c r="Z200" s="138"/>
      <c r="AA200" s="143"/>
      <c r="AR200" s="144"/>
      <c r="AT200" s="145"/>
      <c r="AU200" s="145"/>
      <c r="AY200" s="144"/>
      <c r="BK200" s="146"/>
    </row>
    <row r="201" spans="2:63" s="9" customFormat="1" ht="27.75" customHeight="1" x14ac:dyDescent="0.3">
      <c r="B201" s="137"/>
      <c r="C201" s="228">
        <v>46</v>
      </c>
      <c r="D201" s="228" t="s">
        <v>118</v>
      </c>
      <c r="E201" s="229" t="s">
        <v>768</v>
      </c>
      <c r="F201" s="364" t="s">
        <v>769</v>
      </c>
      <c r="G201" s="364"/>
      <c r="H201" s="364"/>
      <c r="I201" s="364"/>
      <c r="J201" s="230" t="s">
        <v>129</v>
      </c>
      <c r="K201" s="231">
        <v>0.5</v>
      </c>
      <c r="L201" s="365"/>
      <c r="M201" s="365"/>
      <c r="N201" s="365">
        <f>ROUND(L201*K201,2)</f>
        <v>0</v>
      </c>
      <c r="O201" s="365"/>
      <c r="P201" s="365"/>
      <c r="Q201" s="365"/>
      <c r="R201" s="140"/>
      <c r="T201" s="141"/>
      <c r="U201" s="138"/>
      <c r="V201" s="138"/>
      <c r="W201" s="142"/>
      <c r="X201" s="138"/>
      <c r="Y201" s="142"/>
      <c r="Z201" s="138"/>
      <c r="AA201" s="143"/>
      <c r="AR201" s="144"/>
      <c r="AT201" s="145"/>
      <c r="AU201" s="145"/>
      <c r="AY201" s="144"/>
      <c r="BK201" s="146"/>
    </row>
    <row r="202" spans="2:63" s="9" customFormat="1" ht="27.75" customHeight="1" x14ac:dyDescent="0.3">
      <c r="B202" s="137"/>
      <c r="C202" s="138"/>
      <c r="D202" s="147" t="s">
        <v>773</v>
      </c>
      <c r="E202" s="147"/>
      <c r="F202" s="147"/>
      <c r="G202" s="147"/>
      <c r="H202" s="147"/>
      <c r="I202" s="147"/>
      <c r="J202" s="147"/>
      <c r="K202" s="147"/>
      <c r="L202" s="147"/>
      <c r="M202" s="147"/>
      <c r="N202" s="407">
        <f>SUM(N203:Q206)</f>
        <v>0</v>
      </c>
      <c r="O202" s="408"/>
      <c r="P202" s="408"/>
      <c r="Q202" s="408"/>
      <c r="R202" s="140"/>
      <c r="T202" s="141"/>
      <c r="U202" s="138"/>
      <c r="V202" s="138"/>
      <c r="W202" s="142"/>
      <c r="X202" s="138"/>
      <c r="Y202" s="142"/>
      <c r="Z202" s="138"/>
      <c r="AA202" s="143"/>
      <c r="AR202" s="144"/>
      <c r="AT202" s="145"/>
      <c r="AU202" s="145"/>
      <c r="AY202" s="144"/>
      <c r="BK202" s="146"/>
    </row>
    <row r="203" spans="2:63" s="9" customFormat="1" ht="32.25" customHeight="1" x14ac:dyDescent="0.3">
      <c r="B203" s="137"/>
      <c r="C203" s="228">
        <v>47</v>
      </c>
      <c r="D203" s="228" t="s">
        <v>118</v>
      </c>
      <c r="E203" s="207" t="s">
        <v>747</v>
      </c>
      <c r="F203" s="363" t="s">
        <v>748</v>
      </c>
      <c r="G203" s="364"/>
      <c r="H203" s="364"/>
      <c r="I203" s="364"/>
      <c r="J203" s="313" t="s">
        <v>174</v>
      </c>
      <c r="K203" s="231">
        <v>28</v>
      </c>
      <c r="L203" s="365"/>
      <c r="M203" s="365"/>
      <c r="N203" s="365">
        <f>ROUND(L203*K203,2)</f>
        <v>0</v>
      </c>
      <c r="O203" s="365"/>
      <c r="P203" s="365"/>
      <c r="Q203" s="365"/>
      <c r="R203" s="140"/>
      <c r="T203" s="141"/>
      <c r="U203" s="138"/>
      <c r="V203" s="138"/>
      <c r="W203" s="142"/>
      <c r="X203" s="138"/>
      <c r="Y203" s="142"/>
      <c r="Z203" s="138"/>
      <c r="AA203" s="143"/>
      <c r="AR203" s="144"/>
      <c r="AT203" s="145"/>
      <c r="AU203" s="145"/>
      <c r="AY203" s="144"/>
      <c r="BK203" s="146"/>
    </row>
    <row r="204" spans="2:63" s="9" customFormat="1" ht="32.25" customHeight="1" x14ac:dyDescent="0.3">
      <c r="B204" s="137"/>
      <c r="C204" s="228">
        <v>48</v>
      </c>
      <c r="D204" s="228" t="s">
        <v>118</v>
      </c>
      <c r="E204" s="207" t="s">
        <v>774</v>
      </c>
      <c r="F204" s="363" t="s">
        <v>777</v>
      </c>
      <c r="G204" s="364"/>
      <c r="H204" s="364"/>
      <c r="I204" s="364"/>
      <c r="J204" s="274" t="s">
        <v>174</v>
      </c>
      <c r="K204" s="231">
        <v>28</v>
      </c>
      <c r="L204" s="365"/>
      <c r="M204" s="365"/>
      <c r="N204" s="365">
        <f>ROUND(L204*K204,2)</f>
        <v>0</v>
      </c>
      <c r="O204" s="365"/>
      <c r="P204" s="365"/>
      <c r="Q204" s="365"/>
      <c r="R204" s="140"/>
      <c r="T204" s="141"/>
      <c r="U204" s="138"/>
      <c r="V204" s="138"/>
      <c r="W204" s="142"/>
      <c r="X204" s="138"/>
      <c r="Y204" s="142"/>
      <c r="Z204" s="138"/>
      <c r="AA204" s="143"/>
      <c r="AR204" s="144"/>
      <c r="AT204" s="145"/>
      <c r="AU204" s="145"/>
      <c r="AY204" s="144"/>
      <c r="BK204" s="146"/>
    </row>
    <row r="205" spans="2:63" s="9" customFormat="1" ht="27.75" customHeight="1" x14ac:dyDescent="0.3">
      <c r="B205" s="137"/>
      <c r="C205" s="228">
        <v>49</v>
      </c>
      <c r="D205" s="228" t="s">
        <v>118</v>
      </c>
      <c r="E205" s="229" t="s">
        <v>775</v>
      </c>
      <c r="F205" s="363" t="s">
        <v>776</v>
      </c>
      <c r="G205" s="364"/>
      <c r="H205" s="364"/>
      <c r="I205" s="364"/>
      <c r="J205" s="274" t="s">
        <v>174</v>
      </c>
      <c r="K205" s="231">
        <v>28</v>
      </c>
      <c r="L205" s="365"/>
      <c r="M205" s="365"/>
      <c r="N205" s="365">
        <f>ROUND(L205*K205,2)</f>
        <v>0</v>
      </c>
      <c r="O205" s="365"/>
      <c r="P205" s="365"/>
      <c r="Q205" s="365"/>
      <c r="R205" s="140"/>
      <c r="T205" s="141"/>
      <c r="U205" s="138"/>
      <c r="V205" s="138"/>
      <c r="W205" s="142"/>
      <c r="X205" s="138"/>
      <c r="Y205" s="142"/>
      <c r="Z205" s="138"/>
      <c r="AA205" s="143"/>
      <c r="AR205" s="144"/>
      <c r="AT205" s="145"/>
      <c r="AU205" s="145"/>
      <c r="AY205" s="144"/>
      <c r="BK205" s="146"/>
    </row>
    <row r="206" spans="2:63" s="9" customFormat="1" ht="27.75" customHeight="1" x14ac:dyDescent="0.3">
      <c r="B206" s="137"/>
      <c r="C206" s="228">
        <v>50</v>
      </c>
      <c r="D206" s="228" t="s">
        <v>118</v>
      </c>
      <c r="E206" s="207" t="s">
        <v>778</v>
      </c>
      <c r="F206" s="363" t="s">
        <v>779</v>
      </c>
      <c r="G206" s="364"/>
      <c r="H206" s="364"/>
      <c r="I206" s="364"/>
      <c r="J206" s="230" t="s">
        <v>126</v>
      </c>
      <c r="K206" s="231">
        <f>SUM(N203:Q205)/100</f>
        <v>0</v>
      </c>
      <c r="L206" s="365">
        <v>0.87</v>
      </c>
      <c r="M206" s="365"/>
      <c r="N206" s="365">
        <f t="shared" ref="N206" si="21">ROUND(L206*K206,2)</f>
        <v>0</v>
      </c>
      <c r="O206" s="365"/>
      <c r="P206" s="365"/>
      <c r="Q206" s="365"/>
      <c r="R206" s="140"/>
      <c r="T206" s="141"/>
      <c r="U206" s="138"/>
      <c r="V206" s="138"/>
      <c r="W206" s="142"/>
      <c r="X206" s="138"/>
      <c r="Y206" s="142"/>
      <c r="Z206" s="138"/>
      <c r="AA206" s="143"/>
      <c r="AR206" s="144"/>
      <c r="AT206" s="145"/>
      <c r="AU206" s="145"/>
      <c r="AY206" s="144"/>
      <c r="BK206" s="146"/>
    </row>
    <row r="207" spans="2:63" s="9" customFormat="1" ht="27.75" customHeight="1" x14ac:dyDescent="0.3">
      <c r="B207" s="137"/>
      <c r="C207" s="138"/>
      <c r="D207" s="147" t="s">
        <v>842</v>
      </c>
      <c r="E207" s="147"/>
      <c r="F207" s="147"/>
      <c r="G207" s="147"/>
      <c r="H207" s="147"/>
      <c r="I207" s="147"/>
      <c r="J207" s="147"/>
      <c r="K207" s="147"/>
      <c r="L207" s="147"/>
      <c r="M207" s="147"/>
      <c r="N207" s="407">
        <f>SUM(N208:Q210)</f>
        <v>0</v>
      </c>
      <c r="O207" s="408"/>
      <c r="P207" s="408"/>
      <c r="Q207" s="408"/>
      <c r="R207" s="140"/>
      <c r="T207" s="141"/>
      <c r="U207" s="138"/>
      <c r="V207" s="138"/>
      <c r="W207" s="142"/>
      <c r="X207" s="138"/>
      <c r="Y207" s="142"/>
      <c r="Z207" s="138"/>
      <c r="AA207" s="143"/>
      <c r="AR207" s="144"/>
      <c r="AT207" s="145"/>
      <c r="AU207" s="145"/>
      <c r="AY207" s="144"/>
      <c r="BK207" s="146"/>
    </row>
    <row r="208" spans="2:63" s="9" customFormat="1" ht="27.75" customHeight="1" x14ac:dyDescent="0.3">
      <c r="B208" s="137"/>
      <c r="C208" s="228">
        <v>51</v>
      </c>
      <c r="D208" s="228" t="s">
        <v>118</v>
      </c>
      <c r="E208" s="207" t="s">
        <v>783</v>
      </c>
      <c r="F208" s="363" t="s">
        <v>790</v>
      </c>
      <c r="G208" s="364"/>
      <c r="H208" s="364"/>
      <c r="I208" s="364"/>
      <c r="J208" s="230" t="s">
        <v>119</v>
      </c>
      <c r="K208" s="231">
        <v>84</v>
      </c>
      <c r="L208" s="365"/>
      <c r="M208" s="365"/>
      <c r="N208" s="365">
        <f>ROUND(L208*K208,2)</f>
        <v>0</v>
      </c>
      <c r="O208" s="365"/>
      <c r="P208" s="365"/>
      <c r="Q208" s="365"/>
      <c r="R208" s="140"/>
      <c r="T208" s="141"/>
      <c r="U208" s="138"/>
      <c r="V208" s="138"/>
      <c r="W208" s="142"/>
      <c r="X208" s="138"/>
      <c r="Y208" s="142"/>
      <c r="Z208" s="138"/>
      <c r="AA208" s="143"/>
      <c r="AR208" s="144"/>
      <c r="AT208" s="145"/>
      <c r="AU208" s="145"/>
      <c r="AY208" s="144"/>
      <c r="BK208" s="146"/>
    </row>
    <row r="209" spans="2:63" s="9" customFormat="1" ht="27.75" customHeight="1" x14ac:dyDescent="0.3">
      <c r="B209" s="137"/>
      <c r="C209" s="194">
        <v>52</v>
      </c>
      <c r="D209" s="194" t="s">
        <v>122</v>
      </c>
      <c r="E209" s="195" t="s">
        <v>784</v>
      </c>
      <c r="F209" s="366" t="s">
        <v>785</v>
      </c>
      <c r="G209" s="366"/>
      <c r="H209" s="366"/>
      <c r="I209" s="366"/>
      <c r="J209" s="196" t="s">
        <v>119</v>
      </c>
      <c r="K209" s="197">
        <v>84</v>
      </c>
      <c r="L209" s="367"/>
      <c r="M209" s="367"/>
      <c r="N209" s="367">
        <f>ROUND(L209*K209,2)</f>
        <v>0</v>
      </c>
      <c r="O209" s="365"/>
      <c r="P209" s="365"/>
      <c r="Q209" s="365"/>
      <c r="R209" s="140"/>
      <c r="T209" s="141"/>
      <c r="U209" s="138"/>
      <c r="V209" s="138"/>
      <c r="W209" s="142"/>
      <c r="X209" s="138"/>
      <c r="Y209" s="142"/>
      <c r="Z209" s="138"/>
      <c r="AA209" s="143"/>
      <c r="AR209" s="144"/>
      <c r="AT209" s="145"/>
      <c r="AU209" s="145"/>
      <c r="AY209" s="144"/>
      <c r="BK209" s="146"/>
    </row>
    <row r="210" spans="2:63" s="9" customFormat="1" ht="27.75" customHeight="1" x14ac:dyDescent="0.3">
      <c r="B210" s="137"/>
      <c r="C210" s="228">
        <v>53</v>
      </c>
      <c r="D210" s="228" t="s">
        <v>118</v>
      </c>
      <c r="E210" s="229" t="s">
        <v>781</v>
      </c>
      <c r="F210" s="364" t="s">
        <v>782</v>
      </c>
      <c r="G210" s="364"/>
      <c r="H210" s="364"/>
      <c r="I210" s="364"/>
      <c r="J210" s="230" t="s">
        <v>126</v>
      </c>
      <c r="K210" s="231">
        <f>SUM(N208:Q209)/100</f>
        <v>0</v>
      </c>
      <c r="L210" s="365">
        <v>3.05</v>
      </c>
      <c r="M210" s="365"/>
      <c r="N210" s="365">
        <f>ROUND(L210*K210,2)</f>
        <v>0</v>
      </c>
      <c r="O210" s="365"/>
      <c r="P210" s="365"/>
      <c r="Q210" s="365"/>
      <c r="R210" s="140"/>
      <c r="T210" s="141"/>
      <c r="U210" s="138"/>
      <c r="V210" s="138"/>
      <c r="W210" s="142"/>
      <c r="X210" s="138"/>
      <c r="Y210" s="142"/>
      <c r="Z210" s="138"/>
      <c r="AA210" s="143"/>
      <c r="AR210" s="144"/>
      <c r="AT210" s="145"/>
      <c r="AU210" s="145"/>
      <c r="AY210" s="144"/>
      <c r="BK210" s="146"/>
    </row>
    <row r="211" spans="2:63" s="9" customFormat="1" ht="27.75" customHeight="1" x14ac:dyDescent="0.3">
      <c r="B211" s="137"/>
      <c r="C211" s="138"/>
      <c r="D211" s="147" t="s">
        <v>786</v>
      </c>
      <c r="E211" s="147"/>
      <c r="F211" s="147"/>
      <c r="G211" s="147"/>
      <c r="H211" s="147"/>
      <c r="I211" s="147"/>
      <c r="J211" s="147"/>
      <c r="K211" s="147"/>
      <c r="L211" s="147"/>
      <c r="M211" s="147"/>
      <c r="N211" s="407">
        <f>SUM(N212:Q212)</f>
        <v>0</v>
      </c>
      <c r="O211" s="408"/>
      <c r="P211" s="408"/>
      <c r="Q211" s="408"/>
      <c r="R211" s="140"/>
      <c r="T211" s="141"/>
      <c r="U211" s="138"/>
      <c r="V211" s="138"/>
      <c r="W211" s="142"/>
      <c r="X211" s="138"/>
      <c r="Y211" s="142"/>
      <c r="Z211" s="138"/>
      <c r="AA211" s="143"/>
      <c r="AR211" s="144"/>
      <c r="AT211" s="145"/>
      <c r="AU211" s="145"/>
      <c r="AY211" s="144"/>
      <c r="BK211" s="146"/>
    </row>
    <row r="212" spans="2:63" s="9" customFormat="1" ht="27.75" customHeight="1" x14ac:dyDescent="0.3">
      <c r="B212" s="137"/>
      <c r="C212" s="324">
        <v>54</v>
      </c>
      <c r="D212" s="324" t="s">
        <v>118</v>
      </c>
      <c r="E212" s="254" t="s">
        <v>787</v>
      </c>
      <c r="F212" s="449" t="s">
        <v>788</v>
      </c>
      <c r="G212" s="450"/>
      <c r="H212" s="450"/>
      <c r="I212" s="451"/>
      <c r="J212" s="325" t="s">
        <v>789</v>
      </c>
      <c r="K212" s="326">
        <v>24</v>
      </c>
      <c r="L212" s="452"/>
      <c r="M212" s="453"/>
      <c r="N212" s="452">
        <f>ROUND(L212*K212,2)</f>
        <v>0</v>
      </c>
      <c r="O212" s="454"/>
      <c r="P212" s="454"/>
      <c r="Q212" s="453"/>
      <c r="R212" s="140"/>
      <c r="T212" s="141"/>
      <c r="U212" s="138"/>
      <c r="V212" s="138"/>
      <c r="W212" s="142"/>
      <c r="X212" s="138"/>
      <c r="Y212" s="142"/>
      <c r="Z212" s="138"/>
      <c r="AA212" s="143"/>
      <c r="AR212" s="144"/>
      <c r="AT212" s="145"/>
      <c r="AU212" s="145"/>
      <c r="AY212" s="144"/>
      <c r="BK212" s="146"/>
    </row>
    <row r="213" spans="2:63" s="9" customFormat="1" ht="28.5" customHeight="1" x14ac:dyDescent="0.3">
      <c r="B213" s="137"/>
      <c r="C213" s="138"/>
      <c r="D213" s="147" t="s">
        <v>791</v>
      </c>
      <c r="E213" s="147"/>
      <c r="F213" s="147"/>
      <c r="G213" s="147"/>
      <c r="H213" s="147"/>
      <c r="I213" s="147"/>
      <c r="J213" s="147"/>
      <c r="K213" s="147"/>
      <c r="L213" s="147"/>
      <c r="M213" s="147"/>
      <c r="N213" s="407">
        <f>SUM(N214:Q214)</f>
        <v>0</v>
      </c>
      <c r="O213" s="408"/>
      <c r="P213" s="408"/>
      <c r="Q213" s="408"/>
      <c r="R213" s="140"/>
      <c r="T213" s="141"/>
      <c r="U213" s="138"/>
      <c r="V213" s="138"/>
      <c r="W213" s="142"/>
      <c r="X213" s="138"/>
      <c r="Y213" s="142"/>
      <c r="Z213" s="138"/>
      <c r="AA213" s="143"/>
      <c r="AR213" s="144"/>
      <c r="AT213" s="145"/>
      <c r="AU213" s="145"/>
      <c r="AY213" s="144"/>
      <c r="BK213" s="146"/>
    </row>
    <row r="214" spans="2:63" s="9" customFormat="1" ht="27.75" customHeight="1" x14ac:dyDescent="0.3">
      <c r="B214" s="137"/>
      <c r="C214" s="234">
        <v>55</v>
      </c>
      <c r="D214" s="234" t="s">
        <v>118</v>
      </c>
      <c r="E214" s="235" t="s">
        <v>792</v>
      </c>
      <c r="F214" s="438" t="s">
        <v>793</v>
      </c>
      <c r="G214" s="439"/>
      <c r="H214" s="439"/>
      <c r="I214" s="440"/>
      <c r="J214" s="236" t="s">
        <v>119</v>
      </c>
      <c r="K214" s="237">
        <v>121</v>
      </c>
      <c r="L214" s="441"/>
      <c r="M214" s="442"/>
      <c r="N214" s="441">
        <f>ROUND(L214*K214,2)</f>
        <v>0</v>
      </c>
      <c r="O214" s="443"/>
      <c r="P214" s="443"/>
      <c r="Q214" s="442"/>
      <c r="R214" s="140"/>
      <c r="T214" s="141"/>
      <c r="U214" s="138"/>
      <c r="V214" s="138"/>
      <c r="W214" s="142"/>
      <c r="X214" s="138"/>
      <c r="Y214" s="142"/>
      <c r="Z214" s="138"/>
      <c r="AA214" s="143"/>
      <c r="AR214" s="144"/>
      <c r="AT214" s="145"/>
      <c r="AU214" s="145"/>
      <c r="AY214" s="144"/>
      <c r="BK214" s="146"/>
    </row>
    <row r="215" spans="2:63" s="9" customFormat="1" ht="27.75" customHeight="1" x14ac:dyDescent="0.3">
      <c r="B215" s="137"/>
      <c r="C215" s="138"/>
      <c r="D215" s="147" t="s">
        <v>810</v>
      </c>
      <c r="E215" s="147"/>
      <c r="F215" s="147"/>
      <c r="G215" s="147"/>
      <c r="H215" s="147"/>
      <c r="I215" s="147"/>
      <c r="J215" s="147"/>
      <c r="K215" s="147"/>
      <c r="L215" s="147"/>
      <c r="M215" s="147"/>
      <c r="N215" s="455">
        <f>SUM(N216:Q229)</f>
        <v>0</v>
      </c>
      <c r="O215" s="456"/>
      <c r="P215" s="456"/>
      <c r="Q215" s="456"/>
      <c r="R215" s="140"/>
      <c r="T215" s="141"/>
      <c r="U215" s="138"/>
      <c r="V215" s="138"/>
      <c r="W215" s="142"/>
      <c r="X215" s="138"/>
      <c r="Y215" s="142"/>
      <c r="Z215" s="138"/>
      <c r="AA215" s="143"/>
      <c r="AR215" s="144"/>
      <c r="AT215" s="145"/>
      <c r="AU215" s="145"/>
      <c r="AY215" s="144"/>
      <c r="BK215" s="146"/>
    </row>
    <row r="216" spans="2:63" s="9" customFormat="1" ht="27.75" customHeight="1" x14ac:dyDescent="0.3">
      <c r="B216" s="137"/>
      <c r="C216" s="228">
        <v>56</v>
      </c>
      <c r="D216" s="228" t="s">
        <v>118</v>
      </c>
      <c r="E216" s="229" t="s">
        <v>794</v>
      </c>
      <c r="F216" s="364" t="s">
        <v>795</v>
      </c>
      <c r="G216" s="364"/>
      <c r="H216" s="364"/>
      <c r="I216" s="364"/>
      <c r="J216" s="230" t="s">
        <v>119</v>
      </c>
      <c r="K216" s="231">
        <v>121</v>
      </c>
      <c r="L216" s="365"/>
      <c r="M216" s="365"/>
      <c r="N216" s="365">
        <f>ROUND(L216*K216,2)</f>
        <v>0</v>
      </c>
      <c r="O216" s="365"/>
      <c r="P216" s="365"/>
      <c r="Q216" s="365"/>
      <c r="R216" s="140"/>
      <c r="T216" s="141"/>
      <c r="U216" s="138"/>
      <c r="V216" s="138"/>
      <c r="W216" s="142"/>
      <c r="X216" s="138"/>
      <c r="Y216" s="142"/>
      <c r="Z216" s="138"/>
      <c r="AA216" s="143"/>
      <c r="AR216" s="144"/>
      <c r="AT216" s="145"/>
      <c r="AU216" s="145"/>
      <c r="AY216" s="144"/>
      <c r="BK216" s="146"/>
    </row>
    <row r="217" spans="2:63" s="9" customFormat="1" ht="27.75" customHeight="1" x14ac:dyDescent="0.3">
      <c r="B217" s="137"/>
      <c r="C217" s="320"/>
      <c r="D217" s="320"/>
      <c r="E217" s="154" t="s">
        <v>5</v>
      </c>
      <c r="F217" s="444" t="s">
        <v>796</v>
      </c>
      <c r="G217" s="468"/>
      <c r="H217" s="468"/>
      <c r="I217" s="468"/>
      <c r="J217" s="320"/>
      <c r="K217" s="155">
        <v>121</v>
      </c>
      <c r="L217" s="320"/>
      <c r="M217" s="320"/>
      <c r="N217" s="320"/>
      <c r="O217" s="320"/>
      <c r="P217" s="320"/>
      <c r="Q217" s="320"/>
      <c r="R217" s="140"/>
      <c r="T217" s="141"/>
      <c r="U217" s="138"/>
      <c r="V217" s="138"/>
      <c r="W217" s="142"/>
      <c r="X217" s="138"/>
      <c r="Y217" s="142"/>
      <c r="Z217" s="138"/>
      <c r="AA217" s="143"/>
      <c r="AR217" s="144"/>
      <c r="AT217" s="145"/>
      <c r="AU217" s="145"/>
      <c r="AY217" s="144"/>
      <c r="BK217" s="146"/>
    </row>
    <row r="218" spans="2:63" s="9" customFormat="1" ht="27.75" customHeight="1" x14ac:dyDescent="0.3">
      <c r="B218" s="137"/>
      <c r="C218" s="194">
        <v>57</v>
      </c>
      <c r="D218" s="194" t="s">
        <v>122</v>
      </c>
      <c r="E218" s="195" t="s">
        <v>797</v>
      </c>
      <c r="F218" s="366" t="s">
        <v>798</v>
      </c>
      <c r="G218" s="366"/>
      <c r="H218" s="366"/>
      <c r="I218" s="366"/>
      <c r="J218" s="196" t="s">
        <v>119</v>
      </c>
      <c r="K218" s="197">
        <v>121</v>
      </c>
      <c r="L218" s="367"/>
      <c r="M218" s="367"/>
      <c r="N218" s="367">
        <f>ROUND(L218*K218,2)</f>
        <v>0</v>
      </c>
      <c r="O218" s="365"/>
      <c r="P218" s="365"/>
      <c r="Q218" s="365"/>
      <c r="R218" s="140"/>
      <c r="T218" s="141"/>
      <c r="U218" s="138"/>
      <c r="V218" s="138"/>
      <c r="W218" s="142"/>
      <c r="X218" s="138"/>
      <c r="Y218" s="142"/>
      <c r="Z218" s="138"/>
      <c r="AA218" s="143"/>
      <c r="AR218" s="144"/>
      <c r="AT218" s="145"/>
      <c r="AU218" s="145"/>
      <c r="AY218" s="144"/>
      <c r="BK218" s="146"/>
    </row>
    <row r="219" spans="2:63" s="9" customFormat="1" ht="27.75" customHeight="1" x14ac:dyDescent="0.3">
      <c r="B219" s="137"/>
      <c r="C219" s="228">
        <v>58</v>
      </c>
      <c r="D219" s="228" t="s">
        <v>118</v>
      </c>
      <c r="E219" s="229" t="s">
        <v>799</v>
      </c>
      <c r="F219" s="363" t="s">
        <v>800</v>
      </c>
      <c r="G219" s="364"/>
      <c r="H219" s="364"/>
      <c r="I219" s="364"/>
      <c r="J219" s="230" t="s">
        <v>119</v>
      </c>
      <c r="K219" s="231">
        <v>524</v>
      </c>
      <c r="L219" s="365"/>
      <c r="M219" s="365"/>
      <c r="N219" s="365">
        <f>ROUND(L219*K219,2)</f>
        <v>0</v>
      </c>
      <c r="O219" s="365"/>
      <c r="P219" s="365"/>
      <c r="Q219" s="365"/>
      <c r="R219" s="140"/>
      <c r="T219" s="141"/>
      <c r="U219" s="138"/>
      <c r="V219" s="138"/>
      <c r="W219" s="142"/>
      <c r="X219" s="138"/>
      <c r="Y219" s="142"/>
      <c r="Z219" s="138"/>
      <c r="AA219" s="143"/>
      <c r="AR219" s="144"/>
      <c r="AT219" s="145"/>
      <c r="AU219" s="145"/>
      <c r="AY219" s="144"/>
      <c r="BK219" s="146"/>
    </row>
    <row r="220" spans="2:63" s="9" customFormat="1" ht="27.75" customHeight="1" x14ac:dyDescent="0.3">
      <c r="B220" s="137"/>
      <c r="C220" s="320"/>
      <c r="D220" s="320"/>
      <c r="E220" s="154" t="s">
        <v>5</v>
      </c>
      <c r="F220" s="444" t="s">
        <v>801</v>
      </c>
      <c r="G220" s="468"/>
      <c r="H220" s="468"/>
      <c r="I220" s="468"/>
      <c r="J220" s="320"/>
      <c r="K220" s="155">
        <v>524</v>
      </c>
      <c r="L220" s="320"/>
      <c r="M220" s="320"/>
      <c r="N220" s="320"/>
      <c r="O220" s="320"/>
      <c r="P220" s="320"/>
      <c r="Q220" s="320"/>
      <c r="R220" s="140"/>
      <c r="T220" s="141"/>
      <c r="U220" s="138"/>
      <c r="V220" s="138"/>
      <c r="W220" s="142"/>
      <c r="X220" s="138"/>
      <c r="Y220" s="142"/>
      <c r="Z220" s="138"/>
      <c r="AA220" s="143"/>
      <c r="AR220" s="144"/>
      <c r="AT220" s="145"/>
      <c r="AU220" s="145"/>
      <c r="AY220" s="144"/>
      <c r="BK220" s="146"/>
    </row>
    <row r="221" spans="2:63" s="9" customFormat="1" ht="46.5" customHeight="1" x14ac:dyDescent="0.3">
      <c r="B221" s="137"/>
      <c r="C221" s="194">
        <v>59</v>
      </c>
      <c r="D221" s="194" t="s">
        <v>122</v>
      </c>
      <c r="E221" s="195" t="s">
        <v>802</v>
      </c>
      <c r="F221" s="366" t="s">
        <v>803</v>
      </c>
      <c r="G221" s="366"/>
      <c r="H221" s="366"/>
      <c r="I221" s="366"/>
      <c r="J221" s="196" t="s">
        <v>119</v>
      </c>
      <c r="K221" s="197">
        <v>524</v>
      </c>
      <c r="L221" s="367"/>
      <c r="M221" s="367"/>
      <c r="N221" s="367">
        <f>ROUND(L221*K221,2)</f>
        <v>0</v>
      </c>
      <c r="O221" s="365"/>
      <c r="P221" s="365"/>
      <c r="Q221" s="365"/>
      <c r="R221" s="140"/>
      <c r="T221" s="141"/>
      <c r="U221" s="138"/>
      <c r="V221" s="138"/>
      <c r="W221" s="142"/>
      <c r="X221" s="138"/>
      <c r="Y221" s="142"/>
      <c r="Z221" s="138"/>
      <c r="AA221" s="143"/>
      <c r="AR221" s="144"/>
      <c r="AT221" s="145"/>
      <c r="AU221" s="145"/>
      <c r="AY221" s="144"/>
      <c r="BK221" s="146"/>
    </row>
    <row r="222" spans="2:63" s="9" customFormat="1" ht="24" customHeight="1" x14ac:dyDescent="0.3">
      <c r="B222" s="137"/>
      <c r="C222" s="228">
        <v>60</v>
      </c>
      <c r="D222" s="228" t="s">
        <v>118</v>
      </c>
      <c r="E222" s="229" t="s">
        <v>804</v>
      </c>
      <c r="F222" s="363" t="s">
        <v>811</v>
      </c>
      <c r="G222" s="364"/>
      <c r="H222" s="364"/>
      <c r="I222" s="364"/>
      <c r="J222" s="230" t="s">
        <v>119</v>
      </c>
      <c r="K222" s="231">
        <v>645</v>
      </c>
      <c r="L222" s="365"/>
      <c r="M222" s="365"/>
      <c r="N222" s="365">
        <f>ROUND(L222*K222,2)</f>
        <v>0</v>
      </c>
      <c r="O222" s="365"/>
      <c r="P222" s="365"/>
      <c r="Q222" s="365"/>
      <c r="R222" s="140"/>
      <c r="T222" s="141"/>
      <c r="U222" s="138"/>
      <c r="V222" s="138"/>
      <c r="W222" s="142"/>
      <c r="X222" s="138"/>
      <c r="Y222" s="142"/>
      <c r="Z222" s="138"/>
      <c r="AA222" s="143"/>
      <c r="AR222" s="144"/>
      <c r="AT222" s="145"/>
      <c r="AU222" s="145"/>
      <c r="AY222" s="144"/>
      <c r="BK222" s="146"/>
    </row>
    <row r="223" spans="2:63" s="9" customFormat="1" ht="27.75" customHeight="1" x14ac:dyDescent="0.3">
      <c r="B223" s="137"/>
      <c r="C223" s="228">
        <v>61</v>
      </c>
      <c r="D223" s="228" t="s">
        <v>118</v>
      </c>
      <c r="E223" s="229" t="s">
        <v>726</v>
      </c>
      <c r="F223" s="364" t="s">
        <v>805</v>
      </c>
      <c r="G223" s="364"/>
      <c r="H223" s="364"/>
      <c r="I223" s="364"/>
      <c r="J223" s="230" t="s">
        <v>119</v>
      </c>
      <c r="K223" s="231">
        <v>121</v>
      </c>
      <c r="L223" s="365"/>
      <c r="M223" s="365"/>
      <c r="N223" s="365">
        <f>ROUND(L223*K223,2)</f>
        <v>0</v>
      </c>
      <c r="O223" s="365"/>
      <c r="P223" s="365"/>
      <c r="Q223" s="365"/>
      <c r="R223" s="140"/>
      <c r="T223" s="141"/>
      <c r="U223" s="138"/>
      <c r="V223" s="138"/>
      <c r="W223" s="142"/>
      <c r="X223" s="138"/>
      <c r="Y223" s="142"/>
      <c r="Z223" s="138"/>
      <c r="AA223" s="143"/>
      <c r="AR223" s="144"/>
      <c r="AT223" s="145"/>
      <c r="AU223" s="145"/>
      <c r="AY223" s="144"/>
      <c r="BK223" s="146"/>
    </row>
    <row r="224" spans="2:63" s="9" customFormat="1" ht="27.75" customHeight="1" x14ac:dyDescent="0.3">
      <c r="B224" s="137"/>
      <c r="C224" s="234">
        <v>62</v>
      </c>
      <c r="D224" s="234" t="s">
        <v>118</v>
      </c>
      <c r="E224" s="235" t="s">
        <v>806</v>
      </c>
      <c r="F224" s="447" t="s">
        <v>807</v>
      </c>
      <c r="G224" s="447"/>
      <c r="H224" s="447"/>
      <c r="I224" s="447"/>
      <c r="J224" s="236" t="s">
        <v>119</v>
      </c>
      <c r="K224" s="237">
        <v>121</v>
      </c>
      <c r="L224" s="448"/>
      <c r="M224" s="448"/>
      <c r="N224" s="448">
        <f>ROUND(L224*K224,2)</f>
        <v>0</v>
      </c>
      <c r="O224" s="448"/>
      <c r="P224" s="448"/>
      <c r="Q224" s="448"/>
      <c r="R224" s="140"/>
      <c r="T224" s="141"/>
      <c r="U224" s="138"/>
      <c r="V224" s="138"/>
      <c r="W224" s="142"/>
      <c r="X224" s="138"/>
      <c r="Y224" s="142"/>
      <c r="Z224" s="138"/>
      <c r="AA224" s="143"/>
      <c r="AR224" s="144"/>
      <c r="AT224" s="145"/>
      <c r="AU224" s="145"/>
      <c r="AY224" s="144"/>
      <c r="BK224" s="146"/>
    </row>
    <row r="225" spans="2:63" s="9" customFormat="1" ht="27.75" customHeight="1" x14ac:dyDescent="0.3">
      <c r="B225" s="137"/>
      <c r="C225" s="234">
        <v>63</v>
      </c>
      <c r="D225" s="234" t="s">
        <v>118</v>
      </c>
      <c r="E225" s="235" t="s">
        <v>808</v>
      </c>
      <c r="F225" s="447" t="s">
        <v>809</v>
      </c>
      <c r="G225" s="447"/>
      <c r="H225" s="447"/>
      <c r="I225" s="447"/>
      <c r="J225" s="236" t="s">
        <v>119</v>
      </c>
      <c r="K225" s="237">
        <v>121</v>
      </c>
      <c r="L225" s="448"/>
      <c r="M225" s="448"/>
      <c r="N225" s="448">
        <f>ROUND(L225*K225,2)</f>
        <v>0</v>
      </c>
      <c r="O225" s="448"/>
      <c r="P225" s="448"/>
      <c r="Q225" s="448"/>
      <c r="R225" s="140"/>
      <c r="T225" s="141"/>
      <c r="U225" s="138"/>
      <c r="V225" s="138"/>
      <c r="W225" s="142"/>
      <c r="X225" s="138"/>
      <c r="Y225" s="142"/>
      <c r="Z225" s="138"/>
      <c r="AA225" s="143"/>
      <c r="AR225" s="144"/>
      <c r="AT225" s="145"/>
      <c r="AU225" s="145"/>
      <c r="AY225" s="144"/>
      <c r="BK225" s="146"/>
    </row>
    <row r="226" spans="2:63" s="9" customFormat="1" ht="40.5" customHeight="1" x14ac:dyDescent="0.3">
      <c r="B226" s="137"/>
      <c r="C226" s="228">
        <v>64</v>
      </c>
      <c r="D226" s="228" t="s">
        <v>118</v>
      </c>
      <c r="E226" s="229" t="s">
        <v>812</v>
      </c>
      <c r="F226" s="364" t="s">
        <v>813</v>
      </c>
      <c r="G226" s="364"/>
      <c r="H226" s="364"/>
      <c r="I226" s="364"/>
      <c r="J226" s="236" t="s">
        <v>119</v>
      </c>
      <c r="K226" s="231">
        <v>524</v>
      </c>
      <c r="L226" s="365"/>
      <c r="M226" s="365"/>
      <c r="N226" s="365">
        <f t="shared" ref="N226:N228" si="22">ROUND(L226*K226,2)</f>
        <v>0</v>
      </c>
      <c r="O226" s="365"/>
      <c r="P226" s="365"/>
      <c r="Q226" s="365"/>
      <c r="R226" s="140"/>
      <c r="T226" s="141"/>
      <c r="U226" s="138"/>
      <c r="V226" s="138"/>
      <c r="W226" s="142"/>
      <c r="X226" s="138"/>
      <c r="Y226" s="142"/>
      <c r="Z226" s="138"/>
      <c r="AA226" s="143"/>
      <c r="AR226" s="144"/>
      <c r="AT226" s="145"/>
      <c r="AU226" s="145"/>
      <c r="AY226" s="144"/>
      <c r="BK226" s="146"/>
    </row>
    <row r="227" spans="2:63" s="9" customFormat="1" ht="40.5" customHeight="1" x14ac:dyDescent="0.3">
      <c r="B227" s="137"/>
      <c r="C227" s="228">
        <v>65</v>
      </c>
      <c r="D227" s="228" t="s">
        <v>118</v>
      </c>
      <c r="E227" s="229" t="s">
        <v>814</v>
      </c>
      <c r="F227" s="364" t="s">
        <v>815</v>
      </c>
      <c r="G227" s="364"/>
      <c r="H227" s="364"/>
      <c r="I227" s="364"/>
      <c r="J227" s="236" t="s">
        <v>119</v>
      </c>
      <c r="K227" s="231">
        <v>524</v>
      </c>
      <c r="L227" s="365"/>
      <c r="M227" s="365"/>
      <c r="N227" s="365">
        <f t="shared" si="22"/>
        <v>0</v>
      </c>
      <c r="O227" s="365"/>
      <c r="P227" s="365"/>
      <c r="Q227" s="365"/>
      <c r="R227" s="140"/>
      <c r="T227" s="141"/>
      <c r="U227" s="138"/>
      <c r="V227" s="138"/>
      <c r="W227" s="142"/>
      <c r="X227" s="138"/>
      <c r="Y227" s="142"/>
      <c r="Z227" s="138"/>
      <c r="AA227" s="143"/>
      <c r="AR227" s="144"/>
      <c r="AT227" s="145"/>
      <c r="AU227" s="145"/>
      <c r="AY227" s="144"/>
      <c r="BK227" s="146"/>
    </row>
    <row r="228" spans="2:63" s="9" customFormat="1" ht="27.75" customHeight="1" x14ac:dyDescent="0.3">
      <c r="B228" s="137"/>
      <c r="C228" s="228">
        <v>66</v>
      </c>
      <c r="D228" s="228" t="s">
        <v>118</v>
      </c>
      <c r="E228" s="229" t="s">
        <v>816</v>
      </c>
      <c r="F228" s="364" t="s">
        <v>817</v>
      </c>
      <c r="G228" s="364"/>
      <c r="H228" s="364"/>
      <c r="I228" s="364"/>
      <c r="J228" s="236" t="s">
        <v>119</v>
      </c>
      <c r="K228" s="231">
        <v>524</v>
      </c>
      <c r="L228" s="365"/>
      <c r="M228" s="365"/>
      <c r="N228" s="365">
        <f t="shared" si="22"/>
        <v>0</v>
      </c>
      <c r="O228" s="365"/>
      <c r="P228" s="365"/>
      <c r="Q228" s="365"/>
      <c r="R228" s="140"/>
      <c r="T228" s="141"/>
      <c r="U228" s="138"/>
      <c r="V228" s="138"/>
      <c r="W228" s="142"/>
      <c r="X228" s="138"/>
      <c r="Y228" s="142"/>
      <c r="Z228" s="138"/>
      <c r="AA228" s="143"/>
      <c r="AR228" s="144"/>
      <c r="AT228" s="145"/>
      <c r="AU228" s="145"/>
      <c r="AY228" s="144"/>
      <c r="BK228" s="146"/>
    </row>
    <row r="229" spans="2:63" s="9" customFormat="1" ht="27.75" customHeight="1" x14ac:dyDescent="0.3">
      <c r="B229" s="137"/>
      <c r="C229" s="228">
        <v>67</v>
      </c>
      <c r="D229" s="228" t="s">
        <v>118</v>
      </c>
      <c r="E229" s="207" t="s">
        <v>824</v>
      </c>
      <c r="F229" s="363" t="s">
        <v>825</v>
      </c>
      <c r="G229" s="364"/>
      <c r="H229" s="364"/>
      <c r="I229" s="364"/>
      <c r="J229" s="230" t="s">
        <v>126</v>
      </c>
      <c r="K229" s="231">
        <f>SUM(N216:Q228)/100</f>
        <v>0</v>
      </c>
      <c r="L229" s="365">
        <v>1.23</v>
      </c>
      <c r="M229" s="365"/>
      <c r="N229" s="365">
        <f>ROUND(L229*K229,2)</f>
        <v>0</v>
      </c>
      <c r="O229" s="365"/>
      <c r="P229" s="365"/>
      <c r="Q229" s="365"/>
      <c r="R229" s="140"/>
      <c r="T229" s="141"/>
      <c r="U229" s="138"/>
      <c r="V229" s="138"/>
      <c r="W229" s="142"/>
      <c r="X229" s="138"/>
      <c r="Y229" s="142"/>
      <c r="Z229" s="138"/>
      <c r="AA229" s="143"/>
      <c r="AR229" s="144"/>
      <c r="AT229" s="145"/>
      <c r="AU229" s="145"/>
      <c r="AY229" s="144"/>
      <c r="BK229" s="146"/>
    </row>
    <row r="230" spans="2:63" s="9" customFormat="1" ht="27.75" customHeight="1" x14ac:dyDescent="0.3">
      <c r="B230" s="137"/>
      <c r="C230" s="138"/>
      <c r="D230" s="147" t="s">
        <v>819</v>
      </c>
      <c r="E230" s="147"/>
      <c r="F230" s="147"/>
      <c r="G230" s="147"/>
      <c r="H230" s="147"/>
      <c r="I230" s="147"/>
      <c r="J230" s="147"/>
      <c r="K230" s="147"/>
      <c r="L230" s="147"/>
      <c r="M230" s="147"/>
      <c r="N230" s="455">
        <f>SUM(N231:Q232)</f>
        <v>0</v>
      </c>
      <c r="O230" s="456"/>
      <c r="P230" s="456"/>
      <c r="Q230" s="456"/>
      <c r="R230" s="140"/>
      <c r="T230" s="141"/>
      <c r="U230" s="138"/>
      <c r="V230" s="138"/>
      <c r="W230" s="142"/>
      <c r="X230" s="138"/>
      <c r="Y230" s="142"/>
      <c r="Z230" s="138"/>
      <c r="AA230" s="143"/>
      <c r="AR230" s="144"/>
      <c r="AT230" s="145"/>
      <c r="AU230" s="145"/>
      <c r="AY230" s="144"/>
      <c r="BK230" s="146"/>
    </row>
    <row r="231" spans="2:63" s="9" customFormat="1" ht="27.75" customHeight="1" x14ac:dyDescent="0.3">
      <c r="B231" s="137"/>
      <c r="C231" s="228">
        <v>68</v>
      </c>
      <c r="D231" s="228" t="s">
        <v>118</v>
      </c>
      <c r="E231" s="229" t="s">
        <v>820</v>
      </c>
      <c r="F231" s="364" t="s">
        <v>821</v>
      </c>
      <c r="G231" s="364"/>
      <c r="H231" s="364"/>
      <c r="I231" s="364"/>
      <c r="J231" s="230" t="s">
        <v>119</v>
      </c>
      <c r="K231" s="231">
        <v>383</v>
      </c>
      <c r="L231" s="365"/>
      <c r="M231" s="365"/>
      <c r="N231" s="365">
        <f>ROUND(L231*K231,2)</f>
        <v>0</v>
      </c>
      <c r="O231" s="365"/>
      <c r="P231" s="365"/>
      <c r="Q231" s="365"/>
      <c r="R231" s="140"/>
      <c r="T231" s="141"/>
      <c r="U231" s="138"/>
      <c r="V231" s="138"/>
      <c r="W231" s="142"/>
      <c r="X231" s="138"/>
      <c r="Y231" s="142"/>
      <c r="Z231" s="138"/>
      <c r="AA231" s="143"/>
      <c r="AR231" s="144"/>
      <c r="AT231" s="145"/>
      <c r="AU231" s="145"/>
      <c r="AY231" s="144"/>
      <c r="BK231" s="146"/>
    </row>
    <row r="232" spans="2:63" s="9" customFormat="1" ht="39" customHeight="1" x14ac:dyDescent="0.3">
      <c r="B232" s="137"/>
      <c r="C232" s="228">
        <v>69</v>
      </c>
      <c r="D232" s="228" t="s">
        <v>118</v>
      </c>
      <c r="E232" s="229" t="s">
        <v>822</v>
      </c>
      <c r="F232" s="364" t="s">
        <v>823</v>
      </c>
      <c r="G232" s="364"/>
      <c r="H232" s="364"/>
      <c r="I232" s="364"/>
      <c r="J232" s="230" t="s">
        <v>119</v>
      </c>
      <c r="K232" s="231">
        <v>383</v>
      </c>
      <c r="L232" s="365"/>
      <c r="M232" s="365"/>
      <c r="N232" s="365">
        <f>ROUND(L232*K232,2)</f>
        <v>0</v>
      </c>
      <c r="O232" s="365"/>
      <c r="P232" s="365"/>
      <c r="Q232" s="365"/>
      <c r="R232" s="140"/>
      <c r="T232" s="141"/>
      <c r="U232" s="138"/>
      <c r="V232" s="138"/>
      <c r="W232" s="142"/>
      <c r="X232" s="138"/>
      <c r="Y232" s="142"/>
      <c r="Z232" s="138"/>
      <c r="AA232" s="143"/>
      <c r="AR232" s="144"/>
      <c r="AT232" s="145"/>
      <c r="AU232" s="145"/>
      <c r="AY232" s="144"/>
      <c r="BK232" s="146"/>
    </row>
    <row r="233" spans="2:63" s="9" customFormat="1" ht="27.75" customHeight="1" x14ac:dyDescent="0.3">
      <c r="B233" s="137"/>
      <c r="C233" s="320"/>
      <c r="D233" s="320"/>
      <c r="E233" s="154" t="s">
        <v>5</v>
      </c>
      <c r="F233" s="444" t="s">
        <v>826</v>
      </c>
      <c r="G233" s="468"/>
      <c r="H233" s="468"/>
      <c r="I233" s="468"/>
      <c r="J233" s="320"/>
      <c r="K233" s="155">
        <v>383</v>
      </c>
      <c r="L233" s="320"/>
      <c r="M233" s="320"/>
      <c r="N233" s="320"/>
      <c r="O233" s="320"/>
      <c r="P233" s="320"/>
      <c r="Q233" s="320"/>
      <c r="R233" s="140"/>
      <c r="T233" s="141"/>
      <c r="U233" s="138"/>
      <c r="V233" s="138"/>
      <c r="W233" s="142"/>
      <c r="X233" s="138"/>
      <c r="Y233" s="142"/>
      <c r="Z233" s="138"/>
      <c r="AA233" s="143"/>
      <c r="AR233" s="144"/>
      <c r="AT233" s="145"/>
      <c r="AU233" s="145"/>
      <c r="AY233" s="144"/>
      <c r="BK233" s="146"/>
    </row>
    <row r="234" spans="2:63" s="9" customFormat="1" ht="27.75" customHeight="1" x14ac:dyDescent="0.3">
      <c r="B234" s="137"/>
      <c r="C234" s="285"/>
      <c r="D234" s="147" t="s">
        <v>830</v>
      </c>
      <c r="E234" s="147"/>
      <c r="F234" s="147"/>
      <c r="G234" s="147"/>
      <c r="H234" s="147"/>
      <c r="I234" s="147"/>
      <c r="J234" s="147"/>
      <c r="K234" s="147"/>
      <c r="L234" s="147"/>
      <c r="M234" s="147"/>
      <c r="N234" s="407">
        <f>SUM(N235:Q249)</f>
        <v>0</v>
      </c>
      <c r="O234" s="408"/>
      <c r="P234" s="408"/>
      <c r="Q234" s="408"/>
      <c r="R234" s="140"/>
      <c r="T234" s="141"/>
      <c r="U234" s="138"/>
      <c r="V234" s="138"/>
      <c r="W234" s="142"/>
      <c r="X234" s="138"/>
      <c r="Y234" s="142"/>
      <c r="Z234" s="138"/>
      <c r="AA234" s="143"/>
      <c r="AR234" s="144"/>
      <c r="AT234" s="145"/>
      <c r="AU234" s="145"/>
      <c r="AY234" s="144"/>
      <c r="BK234" s="146"/>
    </row>
    <row r="235" spans="2:63" s="9" customFormat="1" ht="27.75" customHeight="1" x14ac:dyDescent="0.3">
      <c r="B235" s="137"/>
      <c r="C235" s="228">
        <v>70</v>
      </c>
      <c r="D235" s="228" t="s">
        <v>118</v>
      </c>
      <c r="E235" s="229" t="s">
        <v>199</v>
      </c>
      <c r="F235" s="363" t="s">
        <v>827</v>
      </c>
      <c r="G235" s="409"/>
      <c r="H235" s="409"/>
      <c r="I235" s="409"/>
      <c r="J235" s="230" t="s">
        <v>132</v>
      </c>
      <c r="K235" s="231">
        <v>43.773000000000003</v>
      </c>
      <c r="L235" s="365"/>
      <c r="M235" s="409"/>
      <c r="N235" s="365">
        <f>ROUND(L235*K235,2)</f>
        <v>0</v>
      </c>
      <c r="O235" s="409"/>
      <c r="P235" s="409"/>
      <c r="Q235" s="409"/>
      <c r="R235" s="140"/>
      <c r="T235" s="141"/>
      <c r="U235" s="138"/>
      <c r="V235" s="138"/>
      <c r="W235" s="142"/>
      <c r="X235" s="138"/>
      <c r="Y235" s="142"/>
      <c r="Z235" s="138"/>
      <c r="AA235" s="143"/>
      <c r="AR235" s="144"/>
      <c r="AT235" s="145"/>
      <c r="AU235" s="145"/>
      <c r="AY235" s="144"/>
      <c r="BK235" s="146"/>
    </row>
    <row r="236" spans="2:63" s="9" customFormat="1" ht="24" customHeight="1" x14ac:dyDescent="0.3">
      <c r="B236" s="137"/>
      <c r="C236" s="322"/>
      <c r="D236" s="322"/>
      <c r="E236" s="154" t="s">
        <v>5</v>
      </c>
      <c r="F236" s="444" t="s">
        <v>831</v>
      </c>
      <c r="G236" s="411"/>
      <c r="H236" s="411"/>
      <c r="I236" s="411"/>
      <c r="J236" s="322"/>
      <c r="K236" s="155">
        <v>2.52</v>
      </c>
      <c r="L236" s="322"/>
      <c r="M236" s="322"/>
      <c r="N236" s="322"/>
      <c r="O236" s="322"/>
      <c r="P236" s="322"/>
      <c r="Q236" s="322"/>
      <c r="R236" s="140"/>
      <c r="T236" s="141"/>
      <c r="U236" s="138"/>
      <c r="V236" s="138"/>
      <c r="W236" s="142"/>
      <c r="X236" s="138"/>
      <c r="Y236" s="142"/>
      <c r="Z236" s="138"/>
      <c r="AA236" s="143"/>
      <c r="AR236" s="144"/>
      <c r="AT236" s="145"/>
      <c r="AU236" s="145"/>
      <c r="AY236" s="144"/>
      <c r="BK236" s="146"/>
    </row>
    <row r="237" spans="2:63" s="9" customFormat="1" ht="22.5" customHeight="1" x14ac:dyDescent="0.3">
      <c r="B237" s="137"/>
      <c r="C237" s="322"/>
      <c r="D237" s="322"/>
      <c r="E237" s="154" t="s">
        <v>5</v>
      </c>
      <c r="F237" s="444" t="s">
        <v>833</v>
      </c>
      <c r="G237" s="411"/>
      <c r="H237" s="411"/>
      <c r="I237" s="411"/>
      <c r="J237" s="322"/>
      <c r="K237" s="155">
        <v>13.596</v>
      </c>
      <c r="L237" s="322"/>
      <c r="M237" s="322"/>
      <c r="N237" s="322"/>
      <c r="O237" s="322"/>
      <c r="P237" s="322"/>
      <c r="Q237" s="322"/>
      <c r="R237" s="140"/>
      <c r="T237" s="141"/>
      <c r="U237" s="138"/>
      <c r="V237" s="138"/>
      <c r="W237" s="142"/>
      <c r="X237" s="138"/>
      <c r="Y237" s="142"/>
      <c r="Z237" s="138"/>
      <c r="AA237" s="143"/>
      <c r="AR237" s="144"/>
      <c r="AT237" s="145"/>
      <c r="AU237" s="145"/>
      <c r="AY237" s="144"/>
      <c r="BK237" s="146"/>
    </row>
    <row r="238" spans="2:63" s="9" customFormat="1" ht="25.5" customHeight="1" x14ac:dyDescent="0.3">
      <c r="B238" s="137"/>
      <c r="C238" s="322"/>
      <c r="D238" s="322"/>
      <c r="E238" s="154" t="s">
        <v>5</v>
      </c>
      <c r="F238" s="444" t="s">
        <v>832</v>
      </c>
      <c r="G238" s="411"/>
      <c r="H238" s="411"/>
      <c r="I238" s="411"/>
      <c r="J238" s="322"/>
      <c r="K238" s="155">
        <v>5.0000000000000001E-3</v>
      </c>
      <c r="L238" s="322"/>
      <c r="M238" s="322"/>
      <c r="N238" s="322"/>
      <c r="O238" s="322"/>
      <c r="P238" s="322"/>
      <c r="Q238" s="322"/>
      <c r="R238" s="140"/>
      <c r="T238" s="141"/>
      <c r="U238" s="138"/>
      <c r="V238" s="138"/>
      <c r="W238" s="142"/>
      <c r="X238" s="138"/>
      <c r="Y238" s="142"/>
      <c r="Z238" s="138"/>
      <c r="AA238" s="143"/>
      <c r="AR238" s="144"/>
      <c r="AT238" s="145"/>
      <c r="AU238" s="145"/>
      <c r="AY238" s="144"/>
      <c r="BK238" s="146"/>
    </row>
    <row r="239" spans="2:63" s="9" customFormat="1" ht="27.75" customHeight="1" x14ac:dyDescent="0.3">
      <c r="B239" s="137"/>
      <c r="C239" s="322"/>
      <c r="D239" s="322"/>
      <c r="E239" s="154" t="s">
        <v>5</v>
      </c>
      <c r="F239" s="444" t="s">
        <v>828</v>
      </c>
      <c r="G239" s="411"/>
      <c r="H239" s="411"/>
      <c r="I239" s="411"/>
      <c r="J239" s="322"/>
      <c r="K239" s="155">
        <v>0.5</v>
      </c>
      <c r="L239" s="322"/>
      <c r="M239" s="322"/>
      <c r="N239" s="322"/>
      <c r="O239" s="322"/>
      <c r="P239" s="322"/>
      <c r="Q239" s="322"/>
      <c r="R239" s="140"/>
      <c r="T239" s="141"/>
      <c r="U239" s="138"/>
      <c r="V239" s="138"/>
      <c r="W239" s="142"/>
      <c r="X239" s="138"/>
      <c r="Y239" s="142"/>
      <c r="Z239" s="138"/>
      <c r="AA239" s="143"/>
      <c r="AR239" s="144"/>
      <c r="AT239" s="145"/>
      <c r="AU239" s="145"/>
      <c r="AY239" s="144"/>
      <c r="BK239" s="146"/>
    </row>
    <row r="240" spans="2:63" s="9" customFormat="1" ht="27.75" customHeight="1" x14ac:dyDescent="0.3">
      <c r="B240" s="137"/>
      <c r="C240" s="322"/>
      <c r="D240" s="322"/>
      <c r="E240" s="154" t="s">
        <v>5</v>
      </c>
      <c r="F240" s="444" t="s">
        <v>834</v>
      </c>
      <c r="G240" s="411"/>
      <c r="H240" s="411"/>
      <c r="I240" s="411"/>
      <c r="J240" s="322"/>
      <c r="K240" s="155">
        <v>0.66</v>
      </c>
      <c r="L240" s="322"/>
      <c r="M240" s="322"/>
      <c r="N240" s="322"/>
      <c r="O240" s="322"/>
      <c r="P240" s="322"/>
      <c r="Q240" s="322"/>
      <c r="R240" s="140"/>
      <c r="T240" s="141"/>
      <c r="U240" s="138"/>
      <c r="V240" s="138"/>
      <c r="W240" s="142"/>
      <c r="X240" s="138"/>
      <c r="Y240" s="142"/>
      <c r="Z240" s="138"/>
      <c r="AA240" s="143"/>
      <c r="AR240" s="144"/>
      <c r="AT240" s="145"/>
      <c r="AU240" s="145"/>
      <c r="AY240" s="144"/>
      <c r="BK240" s="146"/>
    </row>
    <row r="241" spans="2:65" s="9" customFormat="1" ht="27.75" customHeight="1" x14ac:dyDescent="0.3">
      <c r="B241" s="137"/>
      <c r="C241" s="322"/>
      <c r="D241" s="322"/>
      <c r="E241" s="154" t="s">
        <v>5</v>
      </c>
      <c r="F241" s="444" t="s">
        <v>835</v>
      </c>
      <c r="G241" s="411"/>
      <c r="H241" s="411"/>
      <c r="I241" s="411"/>
      <c r="J241" s="322"/>
      <c r="K241" s="155">
        <v>0.18</v>
      </c>
      <c r="L241" s="322"/>
      <c r="M241" s="322"/>
      <c r="N241" s="322"/>
      <c r="O241" s="322"/>
      <c r="P241" s="322"/>
      <c r="Q241" s="322"/>
      <c r="R241" s="140"/>
      <c r="T241" s="141"/>
      <c r="U241" s="138"/>
      <c r="V241" s="138"/>
      <c r="W241" s="142"/>
      <c r="X241" s="138"/>
      <c r="Y241" s="142"/>
      <c r="Z241" s="138"/>
      <c r="AA241" s="143"/>
      <c r="AR241" s="144"/>
      <c r="AT241" s="145"/>
      <c r="AU241" s="145"/>
      <c r="AY241" s="144"/>
      <c r="BK241" s="146"/>
    </row>
    <row r="242" spans="2:65" s="9" customFormat="1" ht="27.75" customHeight="1" x14ac:dyDescent="0.3">
      <c r="B242" s="137"/>
      <c r="C242" s="322"/>
      <c r="D242" s="322"/>
      <c r="E242" s="154" t="s">
        <v>5</v>
      </c>
      <c r="F242" s="444" t="s">
        <v>836</v>
      </c>
      <c r="G242" s="411"/>
      <c r="H242" s="411"/>
      <c r="I242" s="411"/>
      <c r="J242" s="322"/>
      <c r="K242" s="155">
        <v>0.372</v>
      </c>
      <c r="L242" s="322"/>
      <c r="M242" s="322"/>
      <c r="N242" s="322"/>
      <c r="O242" s="322"/>
      <c r="P242" s="322"/>
      <c r="Q242" s="322"/>
      <c r="R242" s="140"/>
      <c r="T242" s="141"/>
      <c r="U242" s="138"/>
      <c r="V242" s="138"/>
      <c r="W242" s="142"/>
      <c r="X242" s="138"/>
      <c r="Y242" s="142"/>
      <c r="Z242" s="138"/>
      <c r="AA242" s="143"/>
      <c r="AR242" s="144"/>
      <c r="AT242" s="145"/>
      <c r="AU242" s="145"/>
      <c r="AY242" s="144"/>
      <c r="BK242" s="146"/>
    </row>
    <row r="243" spans="2:65" s="9" customFormat="1" ht="27.75" customHeight="1" x14ac:dyDescent="0.3">
      <c r="B243" s="137"/>
      <c r="C243" s="322"/>
      <c r="D243" s="322"/>
      <c r="E243" s="154" t="s">
        <v>5</v>
      </c>
      <c r="F243" s="444" t="s">
        <v>837</v>
      </c>
      <c r="G243" s="411"/>
      <c r="H243" s="411"/>
      <c r="I243" s="411"/>
      <c r="J243" s="322"/>
      <c r="K243" s="155">
        <v>0.05</v>
      </c>
      <c r="L243" s="322"/>
      <c r="M243" s="322"/>
      <c r="N243" s="322"/>
      <c r="O243" s="322"/>
      <c r="P243" s="322"/>
      <c r="Q243" s="322"/>
      <c r="R243" s="140"/>
      <c r="T243" s="141"/>
      <c r="U243" s="138"/>
      <c r="V243" s="138"/>
      <c r="W243" s="142"/>
      <c r="X243" s="138"/>
      <c r="Y243" s="142"/>
      <c r="Z243" s="138"/>
      <c r="AA243" s="143"/>
      <c r="AR243" s="144"/>
      <c r="AT243" s="145"/>
      <c r="AU243" s="145"/>
      <c r="AY243" s="144"/>
      <c r="BK243" s="146"/>
    </row>
    <row r="244" spans="2:65" s="9" customFormat="1" ht="34.5" customHeight="1" x14ac:dyDescent="0.3">
      <c r="B244" s="137"/>
      <c r="C244" s="322"/>
      <c r="D244" s="322"/>
      <c r="E244" s="154" t="s">
        <v>5</v>
      </c>
      <c r="F244" s="444" t="s">
        <v>838</v>
      </c>
      <c r="G244" s="411"/>
      <c r="H244" s="411"/>
      <c r="I244" s="411"/>
      <c r="J244" s="322"/>
      <c r="K244" s="155">
        <v>0.09</v>
      </c>
      <c r="L244" s="322"/>
      <c r="M244" s="322"/>
      <c r="N244" s="322"/>
      <c r="O244" s="322"/>
      <c r="P244" s="322"/>
      <c r="Q244" s="322"/>
      <c r="R244" s="140"/>
      <c r="T244" s="141"/>
      <c r="U244" s="138"/>
      <c r="V244" s="138"/>
      <c r="W244" s="142"/>
      <c r="X244" s="138"/>
      <c r="Y244" s="142"/>
      <c r="Z244" s="138"/>
      <c r="AA244" s="143"/>
      <c r="AR244" s="144"/>
      <c r="AT244" s="145"/>
      <c r="AU244" s="145"/>
      <c r="AY244" s="144"/>
      <c r="BK244" s="146"/>
    </row>
    <row r="245" spans="2:65" s="9" customFormat="1" ht="27.75" customHeight="1" x14ac:dyDescent="0.3">
      <c r="B245" s="137"/>
      <c r="C245" s="323"/>
      <c r="D245" s="323"/>
      <c r="E245" s="296" t="s">
        <v>5</v>
      </c>
      <c r="F245" s="445" t="s">
        <v>839</v>
      </c>
      <c r="G245" s="446"/>
      <c r="H245" s="446"/>
      <c r="I245" s="446"/>
      <c r="J245" s="323"/>
      <c r="K245" s="297">
        <v>25.8</v>
      </c>
      <c r="L245" s="323"/>
      <c r="M245" s="323"/>
      <c r="N245" s="323"/>
      <c r="O245" s="323"/>
      <c r="P245" s="323"/>
      <c r="Q245" s="323"/>
      <c r="R245" s="140"/>
      <c r="T245" s="141"/>
      <c r="U245" s="138"/>
      <c r="V245" s="138"/>
      <c r="W245" s="142"/>
      <c r="X245" s="138"/>
      <c r="Y245" s="142"/>
      <c r="Z245" s="138"/>
      <c r="AA245" s="143"/>
      <c r="AR245" s="144"/>
      <c r="AT245" s="145"/>
      <c r="AU245" s="145"/>
      <c r="AY245" s="144"/>
      <c r="BK245" s="146"/>
    </row>
    <row r="246" spans="2:65" s="9" customFormat="1" ht="27.75" customHeight="1" x14ac:dyDescent="0.3">
      <c r="B246" s="137"/>
      <c r="C246" s="234">
        <v>71</v>
      </c>
      <c r="D246" s="234" t="s">
        <v>118</v>
      </c>
      <c r="E246" s="235" t="s">
        <v>139</v>
      </c>
      <c r="F246" s="447" t="s">
        <v>269</v>
      </c>
      <c r="G246" s="447"/>
      <c r="H246" s="447"/>
      <c r="I246" s="447"/>
      <c r="J246" s="236" t="s">
        <v>132</v>
      </c>
      <c r="K246" s="237">
        <v>43.773000000000003</v>
      </c>
      <c r="L246" s="448"/>
      <c r="M246" s="448"/>
      <c r="N246" s="448">
        <f t="shared" ref="N246:N247" si="23">ROUND(L246*K246,2)</f>
        <v>0</v>
      </c>
      <c r="O246" s="448"/>
      <c r="P246" s="448"/>
      <c r="Q246" s="448"/>
      <c r="R246" s="140"/>
      <c r="T246" s="141"/>
      <c r="U246" s="138"/>
      <c r="V246" s="138"/>
      <c r="W246" s="142"/>
      <c r="X246" s="138"/>
      <c r="Y246" s="142"/>
      <c r="Z246" s="138"/>
      <c r="AA246" s="143"/>
      <c r="AR246" s="144"/>
      <c r="AT246" s="145"/>
      <c r="AU246" s="145"/>
      <c r="AY246" s="144"/>
      <c r="BK246" s="146"/>
    </row>
    <row r="247" spans="2:65" s="9" customFormat="1" ht="27.75" customHeight="1" x14ac:dyDescent="0.3">
      <c r="B247" s="137"/>
      <c r="C247" s="234">
        <v>72</v>
      </c>
      <c r="D247" s="234" t="s">
        <v>118</v>
      </c>
      <c r="E247" s="235" t="s">
        <v>270</v>
      </c>
      <c r="F247" s="447" t="s">
        <v>271</v>
      </c>
      <c r="G247" s="447"/>
      <c r="H247" s="447"/>
      <c r="I247" s="447"/>
      <c r="J247" s="236" t="s">
        <v>132</v>
      </c>
      <c r="K247" s="237">
        <v>437.73</v>
      </c>
      <c r="L247" s="448"/>
      <c r="M247" s="448"/>
      <c r="N247" s="448">
        <f t="shared" si="23"/>
        <v>0</v>
      </c>
      <c r="O247" s="448"/>
      <c r="P247" s="448"/>
      <c r="Q247" s="448"/>
      <c r="R247" s="140"/>
      <c r="T247" s="141"/>
      <c r="U247" s="138"/>
      <c r="V247" s="138"/>
      <c r="W247" s="142"/>
      <c r="X247" s="138"/>
      <c r="Y247" s="142"/>
      <c r="Z247" s="138"/>
      <c r="AA247" s="143"/>
      <c r="AR247" s="144"/>
      <c r="AT247" s="145"/>
      <c r="AU247" s="145"/>
      <c r="AY247" s="144"/>
      <c r="BK247" s="146"/>
    </row>
    <row r="248" spans="2:65" s="9" customFormat="1" ht="24.75" customHeight="1" x14ac:dyDescent="0.3">
      <c r="B248" s="137"/>
      <c r="C248" s="228"/>
      <c r="D248" s="249"/>
      <c r="E248" s="250"/>
      <c r="F248" s="363" t="s">
        <v>840</v>
      </c>
      <c r="G248" s="364"/>
      <c r="H248" s="364"/>
      <c r="I248" s="364"/>
      <c r="J248" s="230"/>
      <c r="K248" s="231">
        <v>437.73</v>
      </c>
      <c r="L248" s="365"/>
      <c r="M248" s="365"/>
      <c r="N248" s="365"/>
      <c r="O248" s="365"/>
      <c r="P248" s="365"/>
      <c r="Q248" s="365"/>
      <c r="R248" s="140"/>
      <c r="T248" s="141"/>
      <c r="U248" s="138"/>
      <c r="V248" s="138"/>
      <c r="W248" s="142"/>
      <c r="X248" s="138"/>
      <c r="Y248" s="142"/>
      <c r="Z248" s="138"/>
      <c r="AA248" s="143"/>
      <c r="AR248" s="144"/>
      <c r="AT248" s="145"/>
      <c r="AU248" s="145"/>
      <c r="AY248" s="144"/>
      <c r="BK248" s="146"/>
    </row>
    <row r="249" spans="2:65" s="1" customFormat="1" ht="42.75" customHeight="1" x14ac:dyDescent="0.3">
      <c r="B249" s="119"/>
      <c r="C249" s="228">
        <v>73</v>
      </c>
      <c r="D249" s="228" t="s">
        <v>118</v>
      </c>
      <c r="E249" s="229" t="s">
        <v>138</v>
      </c>
      <c r="F249" s="363" t="s">
        <v>829</v>
      </c>
      <c r="G249" s="364"/>
      <c r="H249" s="364"/>
      <c r="I249" s="364"/>
      <c r="J249" s="230" t="s">
        <v>132</v>
      </c>
      <c r="K249" s="231">
        <v>43.773000000000003</v>
      </c>
      <c r="L249" s="365"/>
      <c r="M249" s="365"/>
      <c r="N249" s="365">
        <f>ROUND(L249*K249,2)</f>
        <v>0</v>
      </c>
      <c r="O249" s="365"/>
      <c r="P249" s="365"/>
      <c r="Q249" s="365"/>
      <c r="R249" s="122"/>
      <c r="T249" s="148" t="s">
        <v>5</v>
      </c>
      <c r="U249" s="40" t="s">
        <v>31</v>
      </c>
      <c r="V249" s="149">
        <v>0</v>
      </c>
      <c r="W249" s="149" t="e">
        <f>V249*#REF!</f>
        <v>#REF!</v>
      </c>
      <c r="X249" s="149">
        <v>0</v>
      </c>
      <c r="Y249" s="149" t="e">
        <f>X249*#REF!</f>
        <v>#REF!</v>
      </c>
      <c r="Z249" s="149">
        <v>0</v>
      </c>
      <c r="AA249" s="150" t="e">
        <f>Z249*#REF!</f>
        <v>#REF!</v>
      </c>
      <c r="AR249" s="19" t="s">
        <v>124</v>
      </c>
      <c r="AT249" s="19" t="s">
        <v>118</v>
      </c>
      <c r="AU249" s="19" t="s">
        <v>86</v>
      </c>
      <c r="AY249" s="19" t="s">
        <v>117</v>
      </c>
      <c r="BE249" s="151" t="e">
        <f>IF(U249="základní",#REF!,0)</f>
        <v>#REF!</v>
      </c>
      <c r="BF249" s="151">
        <f>IF(U249="snížená",#REF!,0)</f>
        <v>0</v>
      </c>
      <c r="BG249" s="151">
        <f>IF(U249="zákl. přenesená",#REF!,0)</f>
        <v>0</v>
      </c>
      <c r="BH249" s="151">
        <f>IF(U249="sníž. přenesená",#REF!,0)</f>
        <v>0</v>
      </c>
      <c r="BI249" s="151">
        <f>IF(U249="nulová",#REF!,0)</f>
        <v>0</v>
      </c>
      <c r="BJ249" s="19" t="s">
        <v>72</v>
      </c>
      <c r="BK249" s="151" t="e">
        <f>ROUND(#REF!*#REF!,2)</f>
        <v>#REF!</v>
      </c>
      <c r="BL249" s="19" t="s">
        <v>124</v>
      </c>
      <c r="BM249" s="19" t="s">
        <v>140</v>
      </c>
    </row>
    <row r="250" spans="2:65" x14ac:dyDescent="0.3"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</row>
  </sheetData>
  <mergeCells count="341">
    <mergeCell ref="F232:I232"/>
    <mergeCell ref="L232:M232"/>
    <mergeCell ref="N232:Q232"/>
    <mergeCell ref="F233:I233"/>
    <mergeCell ref="N230:Q230"/>
    <mergeCell ref="F229:I229"/>
    <mergeCell ref="L229:M229"/>
    <mergeCell ref="N229:Q229"/>
    <mergeCell ref="L225:M225"/>
    <mergeCell ref="N225:Q225"/>
    <mergeCell ref="F231:I231"/>
    <mergeCell ref="L231:M231"/>
    <mergeCell ref="N231:Q231"/>
    <mergeCell ref="F228:I228"/>
    <mergeCell ref="L228:M228"/>
    <mergeCell ref="N228:Q228"/>
    <mergeCell ref="F224:I224"/>
    <mergeCell ref="L224:M224"/>
    <mergeCell ref="N224:Q224"/>
    <mergeCell ref="F225:I225"/>
    <mergeCell ref="F226:I226"/>
    <mergeCell ref="L226:M226"/>
    <mergeCell ref="N226:Q226"/>
    <mergeCell ref="F227:I227"/>
    <mergeCell ref="L227:M227"/>
    <mergeCell ref="N227:Q227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N216:Q216"/>
    <mergeCell ref="F217:I217"/>
    <mergeCell ref="F218:I218"/>
    <mergeCell ref="L218:M218"/>
    <mergeCell ref="N218:Q218"/>
    <mergeCell ref="F219:I219"/>
    <mergeCell ref="L219:M219"/>
    <mergeCell ref="N219:Q219"/>
    <mergeCell ref="F220:I220"/>
    <mergeCell ref="F194:I194"/>
    <mergeCell ref="L194:M194"/>
    <mergeCell ref="N194:Q194"/>
    <mergeCell ref="L201:M201"/>
    <mergeCell ref="N201:Q201"/>
    <mergeCell ref="F199:I199"/>
    <mergeCell ref="L199:M199"/>
    <mergeCell ref="N199:Q199"/>
    <mergeCell ref="N197:Q197"/>
    <mergeCell ref="F201:I201"/>
    <mergeCell ref="N200:Q200"/>
    <mergeCell ref="F197:I197"/>
    <mergeCell ref="L197:M197"/>
    <mergeCell ref="F198:I198"/>
    <mergeCell ref="L198:M198"/>
    <mergeCell ref="N198:Q198"/>
    <mergeCell ref="F200:I200"/>
    <mergeCell ref="L200:M200"/>
    <mergeCell ref="N196:Q196"/>
    <mergeCell ref="F187:I187"/>
    <mergeCell ref="L187:M187"/>
    <mergeCell ref="N187:Q187"/>
    <mergeCell ref="F195:I195"/>
    <mergeCell ref="L195:M195"/>
    <mergeCell ref="N195:Q195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5:I185"/>
    <mergeCell ref="L185:M185"/>
    <mergeCell ref="N185:Q185"/>
    <mergeCell ref="F186:I186"/>
    <mergeCell ref="L186:M186"/>
    <mergeCell ref="N186:Q186"/>
    <mergeCell ref="N181:Q181"/>
    <mergeCell ref="N182:Q182"/>
    <mergeCell ref="F183:I183"/>
    <mergeCell ref="L183:M183"/>
    <mergeCell ref="N183:Q183"/>
    <mergeCell ref="F184:I184"/>
    <mergeCell ref="L184:M184"/>
    <mergeCell ref="N184:Q184"/>
    <mergeCell ref="L167:M167"/>
    <mergeCell ref="N167:Q167"/>
    <mergeCell ref="F168:I168"/>
    <mergeCell ref="L168:M168"/>
    <mergeCell ref="N168:Q168"/>
    <mergeCell ref="F171:I171"/>
    <mergeCell ref="L171:M171"/>
    <mergeCell ref="N171:Q171"/>
    <mergeCell ref="F170:I170"/>
    <mergeCell ref="L170:M170"/>
    <mergeCell ref="N170:Q170"/>
    <mergeCell ref="F169:I169"/>
    <mergeCell ref="L169:M169"/>
    <mergeCell ref="N169:Q169"/>
    <mergeCell ref="F180:I180"/>
    <mergeCell ref="L180:M180"/>
    <mergeCell ref="N180:Q180"/>
    <mergeCell ref="F157:I157"/>
    <mergeCell ref="F151:I151"/>
    <mergeCell ref="F152:I152"/>
    <mergeCell ref="F153:I153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6:I166"/>
    <mergeCell ref="L166:M166"/>
    <mergeCell ref="N166:Q166"/>
    <mergeCell ref="F175:I175"/>
    <mergeCell ref="L175:M175"/>
    <mergeCell ref="N175:Q175"/>
    <mergeCell ref="F176:I176"/>
    <mergeCell ref="F178:I178"/>
    <mergeCell ref="L178:M178"/>
    <mergeCell ref="N178:Q178"/>
    <mergeCell ref="F179:I179"/>
    <mergeCell ref="L179:M179"/>
    <mergeCell ref="N179:Q179"/>
    <mergeCell ref="F158:I158"/>
    <mergeCell ref="F160:I160"/>
    <mergeCell ref="L160:M160"/>
    <mergeCell ref="N160:Q160"/>
    <mergeCell ref="F161:I161"/>
    <mergeCell ref="L161:M161"/>
    <mergeCell ref="N161:Q161"/>
    <mergeCell ref="F159:I159"/>
    <mergeCell ref="L159:M159"/>
    <mergeCell ref="N159:Q159"/>
    <mergeCell ref="F173:I173"/>
    <mergeCell ref="F172:I172"/>
    <mergeCell ref="L172:M172"/>
    <mergeCell ref="N174:Q174"/>
    <mergeCell ref="N172:Q172"/>
    <mergeCell ref="L173:M173"/>
    <mergeCell ref="N173:Q173"/>
    <mergeCell ref="F177:I177"/>
    <mergeCell ref="F167:I167"/>
    <mergeCell ref="F149:I149"/>
    <mergeCell ref="F150:I150"/>
    <mergeCell ref="L150:M150"/>
    <mergeCell ref="N150:Q150"/>
    <mergeCell ref="F155:I155"/>
    <mergeCell ref="F156:I156"/>
    <mergeCell ref="L156:M156"/>
    <mergeCell ref="N156:Q156"/>
    <mergeCell ref="F144:I144"/>
    <mergeCell ref="L144:M144"/>
    <mergeCell ref="N144:Q144"/>
    <mergeCell ref="F145:I145"/>
    <mergeCell ref="F146:I146"/>
    <mergeCell ref="F147:I147"/>
    <mergeCell ref="F148:I148"/>
    <mergeCell ref="L148:M148"/>
    <mergeCell ref="N148:Q148"/>
    <mergeCell ref="F137:I137"/>
    <mergeCell ref="L137:M137"/>
    <mergeCell ref="N137:Q137"/>
    <mergeCell ref="F142:I142"/>
    <mergeCell ref="F143:I143"/>
    <mergeCell ref="F138:I138"/>
    <mergeCell ref="F139:I139"/>
    <mergeCell ref="F140:I140"/>
    <mergeCell ref="F141:I141"/>
    <mergeCell ref="L141:M141"/>
    <mergeCell ref="N141:Q141"/>
    <mergeCell ref="F136:I136"/>
    <mergeCell ref="F132:I132"/>
    <mergeCell ref="F133:I133"/>
    <mergeCell ref="F134:I134"/>
    <mergeCell ref="L134:M134"/>
    <mergeCell ref="N134:Q134"/>
    <mergeCell ref="F135:I135"/>
    <mergeCell ref="L135:M135"/>
    <mergeCell ref="N135:Q135"/>
    <mergeCell ref="F130:I130"/>
    <mergeCell ref="F128:I128"/>
    <mergeCell ref="F129:I129"/>
    <mergeCell ref="L130:M130"/>
    <mergeCell ref="N130:Q130"/>
    <mergeCell ref="N93:Q93"/>
    <mergeCell ref="F131:I131"/>
    <mergeCell ref="F125:I125"/>
    <mergeCell ref="L125:M125"/>
    <mergeCell ref="N125:Q125"/>
    <mergeCell ref="F126:I126"/>
    <mergeCell ref="L126:M126"/>
    <mergeCell ref="N126:Q126"/>
    <mergeCell ref="F127:I127"/>
    <mergeCell ref="N124:Q124"/>
    <mergeCell ref="N95:Q95"/>
    <mergeCell ref="N96:Q96"/>
    <mergeCell ref="N97:Q97"/>
    <mergeCell ref="N98:Q98"/>
    <mergeCell ref="N99:Q99"/>
    <mergeCell ref="N100:Q100"/>
    <mergeCell ref="N121:Q121"/>
    <mergeCell ref="L38:P38"/>
    <mergeCell ref="M35:P35"/>
    <mergeCell ref="H36:J36"/>
    <mergeCell ref="O17:P17"/>
    <mergeCell ref="O18:P18"/>
    <mergeCell ref="O20:P20"/>
    <mergeCell ref="N89:Q89"/>
    <mergeCell ref="F78:P78"/>
    <mergeCell ref="F79:P79"/>
    <mergeCell ref="M81:P81"/>
    <mergeCell ref="M83:Q83"/>
    <mergeCell ref="N91:Q91"/>
    <mergeCell ref="N92:Q92"/>
    <mergeCell ref="N94:Q94"/>
    <mergeCell ref="H1:K1"/>
    <mergeCell ref="N122:Q122"/>
    <mergeCell ref="N123:Q123"/>
    <mergeCell ref="N103:Q103"/>
    <mergeCell ref="D104:H104"/>
    <mergeCell ref="N104:Q104"/>
    <mergeCell ref="N105:Q105"/>
    <mergeCell ref="L107:Q107"/>
    <mergeCell ref="C111:Q111"/>
    <mergeCell ref="F113:P113"/>
    <mergeCell ref="N101:Q101"/>
    <mergeCell ref="F6:P6"/>
    <mergeCell ref="F7:P7"/>
    <mergeCell ref="M27:P27"/>
    <mergeCell ref="O21:P21"/>
    <mergeCell ref="E24:L24"/>
    <mergeCell ref="M28:P28"/>
    <mergeCell ref="H34:J34"/>
    <mergeCell ref="M34:P34"/>
    <mergeCell ref="H35:J35"/>
    <mergeCell ref="M36:P36"/>
    <mergeCell ref="C2:Q2"/>
    <mergeCell ref="O11:P11"/>
    <mergeCell ref="C4:Q4"/>
    <mergeCell ref="N215:Q215"/>
    <mergeCell ref="F216:I216"/>
    <mergeCell ref="L216:M216"/>
    <mergeCell ref="O9:P9"/>
    <mergeCell ref="H32:J32"/>
    <mergeCell ref="M32:P32"/>
    <mergeCell ref="H33:J33"/>
    <mergeCell ref="M33:P33"/>
    <mergeCell ref="C76:Q76"/>
    <mergeCell ref="M30:P30"/>
    <mergeCell ref="N90:Q90"/>
    <mergeCell ref="C86:G86"/>
    <mergeCell ref="N86:Q86"/>
    <mergeCell ref="N88:Q88"/>
    <mergeCell ref="M84:Q84"/>
    <mergeCell ref="O12:P12"/>
    <mergeCell ref="O14:P14"/>
    <mergeCell ref="O15:P15"/>
    <mergeCell ref="F114:P114"/>
    <mergeCell ref="M116:P116"/>
    <mergeCell ref="M118:Q118"/>
    <mergeCell ref="M119:Q119"/>
    <mergeCell ref="F121:I121"/>
    <mergeCell ref="L121:M121"/>
    <mergeCell ref="F210:I210"/>
    <mergeCell ref="L210:M210"/>
    <mergeCell ref="N210:Q210"/>
    <mergeCell ref="N211:Q211"/>
    <mergeCell ref="F212:I212"/>
    <mergeCell ref="L212:M212"/>
    <mergeCell ref="N212:Q212"/>
    <mergeCell ref="N213:Q213"/>
    <mergeCell ref="F214:I214"/>
    <mergeCell ref="L214:M214"/>
    <mergeCell ref="N214:Q214"/>
    <mergeCell ref="F249:I249"/>
    <mergeCell ref="L249:M249"/>
    <mergeCell ref="N249:Q249"/>
    <mergeCell ref="F236:I236"/>
    <mergeCell ref="F240:I240"/>
    <mergeCell ref="F241:I241"/>
    <mergeCell ref="F242:I242"/>
    <mergeCell ref="F243:I243"/>
    <mergeCell ref="F244:I244"/>
    <mergeCell ref="F245:I245"/>
    <mergeCell ref="F237:I237"/>
    <mergeCell ref="F238:I238"/>
    <mergeCell ref="F239:I239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N235:Q235"/>
    <mergeCell ref="N202:Q202"/>
    <mergeCell ref="F203:I203"/>
    <mergeCell ref="L203:M203"/>
    <mergeCell ref="N203:Q203"/>
    <mergeCell ref="F206:I206"/>
    <mergeCell ref="L206:M206"/>
    <mergeCell ref="N206:Q206"/>
    <mergeCell ref="N204:Q204"/>
    <mergeCell ref="F204:I204"/>
    <mergeCell ref="L204:M204"/>
    <mergeCell ref="N205:Q205"/>
    <mergeCell ref="F205:I205"/>
    <mergeCell ref="L205:M205"/>
    <mergeCell ref="N207:Q207"/>
    <mergeCell ref="F208:I208"/>
    <mergeCell ref="L208:M208"/>
    <mergeCell ref="N208:Q208"/>
    <mergeCell ref="F209:I209"/>
    <mergeCell ref="L209:M209"/>
    <mergeCell ref="N209:Q209"/>
    <mergeCell ref="N234:Q234"/>
    <mergeCell ref="F235:I235"/>
    <mergeCell ref="L235:M235"/>
  </mergeCells>
  <hyperlinks>
    <hyperlink ref="F1:G1" location="C2" display="1) Krycí list rozpočtu"/>
    <hyperlink ref="H1:K1" location="C86" display="2) Rekapitulace rozpočtu"/>
    <hyperlink ref="L1" location="C12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Kanalizace</vt:lpstr>
      <vt:lpstr>Vodovod</vt:lpstr>
      <vt:lpstr>Stavební úpravy</vt:lpstr>
      <vt:lpstr>Kanalizace!Názvy_tisku</vt:lpstr>
      <vt:lpstr>'Rekapitulace stavby'!Názvy_tisku</vt:lpstr>
      <vt:lpstr>'Stavební úpravy'!Názvy_tisku</vt:lpstr>
      <vt:lpstr>Vodovod!Názvy_tisku</vt:lpstr>
      <vt:lpstr>Kanalizace!Oblast_tisku</vt:lpstr>
      <vt:lpstr>'Rekapitulace stavby'!Oblast_tisku</vt:lpstr>
      <vt:lpstr>'Stavební úpravy'!Oblast_tisku</vt:lpstr>
      <vt:lpstr>Vodovod!Oblast_tisku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Borovičková</dc:creator>
  <cp:lastModifiedBy>PC</cp:lastModifiedBy>
  <cp:lastPrinted>2025-02-10T12:00:26Z</cp:lastPrinted>
  <dcterms:created xsi:type="dcterms:W3CDTF">2018-01-05T07:22:27Z</dcterms:created>
  <dcterms:modified xsi:type="dcterms:W3CDTF">2025-02-10T12:08:30Z</dcterms:modified>
</cp:coreProperties>
</file>