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720" windowWidth="27495" windowHeight="12285"/>
  </bookViews>
  <sheets>
    <sheet name="Rekapitulace stavby" sheetId="1" r:id="rId1"/>
    <sheet name="Kotelna " sheetId="8" r:id="rId2"/>
    <sheet name="Ústřední topení" sheetId="5" r:id="rId3"/>
    <sheet name="Stavební úpravy" sheetId="6" r:id="rId4"/>
  </sheets>
  <externalReferences>
    <externalReference r:id="rId5"/>
    <externalReference r:id="rId6"/>
  </externalReferences>
  <definedNames>
    <definedName name="_xlnm.Print_Titles" localSheetId="1">'Kotelna '!$119:$119</definedName>
    <definedName name="_xlnm.Print_Titles" localSheetId="0">'Rekapitulace stavby'!$85:$85</definedName>
    <definedName name="_xlnm.Print_Titles" localSheetId="3">'Stavební úpravy'!$107:$107</definedName>
    <definedName name="_xlnm.Print_Titles" localSheetId="2">'Ústřední topení'!$115:$115</definedName>
    <definedName name="_xlnm.Print_Area" localSheetId="1">'Kotelna '!$C$4:$Q$70,'Kotelna '!$C$76:$Q$103,'Kotelna '!$C$109:$Q$241</definedName>
    <definedName name="_xlnm.Print_Area" localSheetId="0">'Rekapitulace stavby'!$C$4:$AP$70,'Rekapitulace stavby'!$C$76:$AP$94</definedName>
    <definedName name="_xlnm.Print_Area" localSheetId="3">'Stavební úpravy'!$C$4:$Q$70,'Stavební úpravy'!$C$73:$Q$98,'Stavební úpravy'!$C$101:$Q$169</definedName>
    <definedName name="_xlnm.Print_Area" localSheetId="2">'Ústřední topení'!$C$4:$Q$70,'Ústřední topení'!$C$76:$Q$99,'Ústřední topení'!$C$105:$Q$202</definedName>
  </definedNames>
  <calcPr calcId="145621"/>
</workbook>
</file>

<file path=xl/calcChain.xml><?xml version="1.0" encoding="utf-8"?>
<calcChain xmlns="http://schemas.openxmlformats.org/spreadsheetml/2006/main">
  <c r="N168" i="6" l="1"/>
  <c r="N166" i="6"/>
  <c r="N165" i="6"/>
  <c r="N157" i="6"/>
  <c r="N154" i="6"/>
  <c r="N153" i="6"/>
  <c r="N150" i="6"/>
  <c r="N149" i="6"/>
  <c r="N148" i="6"/>
  <c r="N147" i="6"/>
  <c r="N146" i="6"/>
  <c r="N144" i="6"/>
  <c r="N142" i="6"/>
  <c r="N141" i="6"/>
  <c r="N140" i="6"/>
  <c r="N139" i="6"/>
  <c r="N136" i="6"/>
  <c r="N132" i="6"/>
  <c r="N135" i="6"/>
  <c r="N134" i="6"/>
  <c r="N142" i="5"/>
  <c r="N141" i="5"/>
  <c r="N133" i="6"/>
  <c r="N131" i="6"/>
  <c r="N130" i="6"/>
  <c r="N129" i="6"/>
  <c r="N128" i="6"/>
  <c r="N127" i="6"/>
  <c r="N123" i="6"/>
  <c r="N122" i="6"/>
  <c r="N120" i="6"/>
  <c r="N118" i="6"/>
  <c r="N117" i="6"/>
  <c r="N116" i="6"/>
  <c r="N115" i="6"/>
  <c r="N114" i="6"/>
  <c r="N139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68" i="8"/>
  <c r="N170" i="8"/>
  <c r="N169" i="8"/>
  <c r="N186" i="5"/>
  <c r="N185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6" i="6" l="1"/>
  <c r="N93" i="6" s="1"/>
  <c r="N152" i="6"/>
  <c r="N92" i="6" s="1"/>
  <c r="K151" i="6"/>
  <c r="N151" i="6" s="1"/>
  <c r="N143" i="6" s="1"/>
  <c r="N91" i="6" s="1"/>
  <c r="N113" i="6"/>
  <c r="N138" i="6"/>
  <c r="N90" i="6" s="1"/>
  <c r="K137" i="6"/>
  <c r="N137" i="6" s="1"/>
  <c r="N126" i="6" s="1"/>
  <c r="N89" i="6" s="1"/>
  <c r="N119" i="6"/>
  <c r="N87" i="6" s="1"/>
  <c r="K202" i="5"/>
  <c r="N202" i="5" s="1"/>
  <c r="N188" i="5" s="1"/>
  <c r="N158" i="5"/>
  <c r="N157" i="5"/>
  <c r="N156" i="5"/>
  <c r="N155" i="5"/>
  <c r="N154" i="5"/>
  <c r="N150" i="5"/>
  <c r="N149" i="5"/>
  <c r="N148" i="5"/>
  <c r="N147" i="5"/>
  <c r="N151" i="5"/>
  <c r="N146" i="5"/>
  <c r="N140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2" i="5"/>
  <c r="N121" i="5"/>
  <c r="N119" i="5"/>
  <c r="N124" i="5"/>
  <c r="N123" i="5"/>
  <c r="N120" i="5"/>
  <c r="N231" i="8"/>
  <c r="N225" i="8"/>
  <c r="N224" i="8"/>
  <c r="N229" i="8"/>
  <c r="N226" i="8"/>
  <c r="N241" i="8"/>
  <c r="N214" i="8"/>
  <c r="N215" i="8"/>
  <c r="N213" i="8"/>
  <c r="N212" i="8"/>
  <c r="N211" i="8"/>
  <c r="N210" i="8"/>
  <c r="N209" i="8"/>
  <c r="N208" i="8"/>
  <c r="N182" i="8"/>
  <c r="N181" i="8"/>
  <c r="N180" i="8"/>
  <c r="N179" i="8"/>
  <c r="N178" i="8"/>
  <c r="N177" i="8"/>
  <c r="N176" i="8"/>
  <c r="N175" i="8"/>
  <c r="N174" i="8"/>
  <c r="N173" i="8"/>
  <c r="N172" i="8"/>
  <c r="N136" i="8"/>
  <c r="N204" i="8"/>
  <c r="N171" i="8"/>
  <c r="N207" i="8"/>
  <c r="N206" i="8"/>
  <c r="N205" i="8"/>
  <c r="N203" i="8"/>
  <c r="N202" i="8"/>
  <c r="N201" i="8"/>
  <c r="N200" i="8"/>
  <c r="N199" i="8"/>
  <c r="N198" i="8"/>
  <c r="N196" i="8"/>
  <c r="N197" i="8"/>
  <c r="N195" i="8"/>
  <c r="N192" i="8"/>
  <c r="N194" i="8"/>
  <c r="N193" i="8"/>
  <c r="N191" i="8"/>
  <c r="N190" i="8"/>
  <c r="N189" i="8"/>
  <c r="N188" i="8"/>
  <c r="N187" i="8"/>
  <c r="N186" i="8"/>
  <c r="N167" i="8"/>
  <c r="N165" i="8"/>
  <c r="N166" i="8"/>
  <c r="N164" i="8"/>
  <c r="N163" i="8"/>
  <c r="N160" i="8"/>
  <c r="N112" i="6" l="1"/>
  <c r="N86" i="6"/>
  <c r="N125" i="6"/>
  <c r="N88" i="6" s="1"/>
  <c r="K152" i="5"/>
  <c r="N152" i="5" s="1"/>
  <c r="N145" i="5" s="1"/>
  <c r="N91" i="5" s="1"/>
  <c r="N159" i="8"/>
  <c r="N158" i="8"/>
  <c r="N157" i="8"/>
  <c r="N156" i="8"/>
  <c r="N155" i="8"/>
  <c r="N154" i="8"/>
  <c r="N153" i="8"/>
  <c r="N152" i="8"/>
  <c r="N151" i="8"/>
  <c r="N143" i="8"/>
  <c r="N142" i="8"/>
  <c r="N128" i="8"/>
  <c r="N127" i="8"/>
  <c r="N124" i="8"/>
  <c r="N125" i="8"/>
  <c r="N123" i="8"/>
  <c r="N85" i="6" l="1"/>
  <c r="L98" i="6" s="1"/>
  <c r="N111" i="6"/>
  <c r="N184" i="5"/>
  <c r="N183" i="5"/>
  <c r="K187" i="5" l="1"/>
  <c r="N143" i="5"/>
  <c r="K144" i="5" s="1"/>
  <c r="N144" i="5" l="1"/>
  <c r="N118" i="5" s="1"/>
  <c r="N150" i="8"/>
  <c r="N149" i="8"/>
  <c r="N137" i="8"/>
  <c r="N135" i="8"/>
  <c r="N134" i="8"/>
  <c r="N133" i="8"/>
  <c r="N132" i="8"/>
  <c r="N126" i="8"/>
  <c r="K129" i="8" s="1"/>
  <c r="F103" i="6"/>
  <c r="N237" i="8" l="1"/>
  <c r="N236" i="8"/>
  <c r="N235" i="8"/>
  <c r="N234" i="8"/>
  <c r="N233" i="8"/>
  <c r="N232" i="8"/>
  <c r="N230" i="8"/>
  <c r="N228" i="8"/>
  <c r="N227" i="8"/>
  <c r="N223" i="8"/>
  <c r="N222" i="8"/>
  <c r="N218" i="8"/>
  <c r="N183" i="8" l="1"/>
  <c r="N139" i="8"/>
  <c r="N138" i="8"/>
  <c r="N131" i="8"/>
  <c r="K140" i="8" l="1"/>
  <c r="N140" i="8" s="1"/>
  <c r="O11" i="8"/>
  <c r="E12" i="8"/>
  <c r="F83" i="8" s="1"/>
  <c r="O12" i="8"/>
  <c r="O14" i="8"/>
  <c r="E15" i="8"/>
  <c r="F84" i="8" s="1"/>
  <c r="O15" i="8"/>
  <c r="O17" i="8"/>
  <c r="E18" i="8"/>
  <c r="M83" i="8" s="1"/>
  <c r="O18" i="8"/>
  <c r="O20" i="8"/>
  <c r="E21" i="8"/>
  <c r="M117" i="8" s="1"/>
  <c r="O21" i="8"/>
  <c r="M28" i="8"/>
  <c r="F78" i="8"/>
  <c r="F79" i="8"/>
  <c r="F81" i="8"/>
  <c r="M81" i="8"/>
  <c r="BE100" i="8"/>
  <c r="BF100" i="8"/>
  <c r="BG100" i="8"/>
  <c r="BH100" i="8"/>
  <c r="BI100" i="8"/>
  <c r="BE101" i="8"/>
  <c r="BF101" i="8"/>
  <c r="BG101" i="8"/>
  <c r="BH101" i="8"/>
  <c r="BI101" i="8"/>
  <c r="F111" i="8"/>
  <c r="F112" i="8"/>
  <c r="F114" i="8"/>
  <c r="M114" i="8"/>
  <c r="W140" i="8"/>
  <c r="W130" i="8" s="1"/>
  <c r="Y140" i="8"/>
  <c r="Y130" i="8" s="1"/>
  <c r="AA140" i="8"/>
  <c r="AA130" i="8" s="1"/>
  <c r="N145" i="8"/>
  <c r="N146" i="8"/>
  <c r="W147" i="8"/>
  <c r="Y147" i="8"/>
  <c r="AA147" i="8"/>
  <c r="W207" i="8"/>
  <c r="Y207" i="8"/>
  <c r="AA207" i="8"/>
  <c r="N216" i="8"/>
  <c r="N217" i="8"/>
  <c r="W218" i="8"/>
  <c r="Y218" i="8"/>
  <c r="AA218" i="8"/>
  <c r="N221" i="8"/>
  <c r="N240" i="8"/>
  <c r="W239" i="8"/>
  <c r="Y239" i="8"/>
  <c r="AA239" i="8"/>
  <c r="W240" i="8"/>
  <c r="Y240" i="8"/>
  <c r="AA240" i="8"/>
  <c r="F116" i="8" l="1"/>
  <c r="F117" i="8"/>
  <c r="AA238" i="8"/>
  <c r="W238" i="8"/>
  <c r="N129" i="8"/>
  <c r="N122" i="8" s="1"/>
  <c r="Y238" i="8"/>
  <c r="K147" i="8"/>
  <c r="W148" i="8" s="1"/>
  <c r="W142" i="8" s="1"/>
  <c r="M84" i="8"/>
  <c r="M116" i="8"/>
  <c r="H36" i="8"/>
  <c r="K219" i="8"/>
  <c r="AA219" i="8" s="1"/>
  <c r="K184" i="8"/>
  <c r="AA184" i="8" s="1"/>
  <c r="H35" i="8"/>
  <c r="K161" i="8"/>
  <c r="W163" i="8" s="1"/>
  <c r="H34" i="8"/>
  <c r="N239" i="8"/>
  <c r="N97" i="8" s="1"/>
  <c r="M33" i="8"/>
  <c r="K238" i="8"/>
  <c r="H33" i="8"/>
  <c r="N96" i="6"/>
  <c r="N147" i="8" l="1"/>
  <c r="AA163" i="8"/>
  <c r="AA148" i="8"/>
  <c r="AA142" i="8" s="1"/>
  <c r="N219" i="8"/>
  <c r="Y148" i="8"/>
  <c r="Y142" i="8" s="1"/>
  <c r="AA129" i="8"/>
  <c r="AA122" i="8" s="1"/>
  <c r="W219" i="8"/>
  <c r="Y219" i="8"/>
  <c r="N161" i="8"/>
  <c r="W129" i="8"/>
  <c r="W122" i="8" s="1"/>
  <c r="Y184" i="8"/>
  <c r="W184" i="8"/>
  <c r="Y129" i="8"/>
  <c r="Y122" i="8" s="1"/>
  <c r="Y163" i="8"/>
  <c r="N184" i="8"/>
  <c r="N90" i="8"/>
  <c r="AA237" i="8"/>
  <c r="AA220" i="8" s="1"/>
  <c r="Y237" i="8"/>
  <c r="Y220" i="8" s="1"/>
  <c r="W237" i="8"/>
  <c r="W220" i="8" s="1"/>
  <c r="N238" i="8"/>
  <c r="N141" i="8" l="1"/>
  <c r="N92" i="8" s="1"/>
  <c r="N185" i="8"/>
  <c r="N95" i="8" s="1"/>
  <c r="W121" i="8"/>
  <c r="W120" i="8" s="1"/>
  <c r="AA121" i="8"/>
  <c r="AA120" i="8" s="1"/>
  <c r="N148" i="8"/>
  <c r="N93" i="8" s="1"/>
  <c r="N162" i="8"/>
  <c r="N94" i="8" s="1"/>
  <c r="Y121" i="8"/>
  <c r="Y120" i="8" s="1"/>
  <c r="N220" i="8"/>
  <c r="N96" i="8" s="1"/>
  <c r="O10" i="6"/>
  <c r="E11" i="6"/>
  <c r="O11" i="6"/>
  <c r="O13" i="6"/>
  <c r="E14" i="6"/>
  <c r="F108" i="6" s="1"/>
  <c r="O14" i="6"/>
  <c r="O16" i="6"/>
  <c r="E17" i="6"/>
  <c r="M79" i="6" s="1"/>
  <c r="O17" i="6"/>
  <c r="O19" i="6"/>
  <c r="E20" i="6"/>
  <c r="M80" i="6" s="1"/>
  <c r="O20" i="6"/>
  <c r="F75" i="6"/>
  <c r="M77" i="6"/>
  <c r="W137" i="6"/>
  <c r="Y137" i="6"/>
  <c r="AA137" i="6"/>
  <c r="F80" i="6" l="1"/>
  <c r="N90" i="5"/>
  <c r="M108" i="6"/>
  <c r="M32" i="6"/>
  <c r="H34" i="6"/>
  <c r="Y110" i="6"/>
  <c r="Y109" i="6" s="1"/>
  <c r="Y108" i="6" s="1"/>
  <c r="AA110" i="6"/>
  <c r="AA109" i="6" s="1"/>
  <c r="AA108" i="6" s="1"/>
  <c r="H32" i="6"/>
  <c r="W110" i="6"/>
  <c r="W109" i="6" s="1"/>
  <c r="W108" i="6" s="1"/>
  <c r="H33" i="6"/>
  <c r="H35" i="6"/>
  <c r="M107" i="6"/>
  <c r="N84" i="6" l="1"/>
  <c r="M26" i="6" l="1"/>
  <c r="M29" i="6" s="1"/>
  <c r="AG90" i="1" s="1"/>
  <c r="H31" i="6" l="1"/>
  <c r="M31" i="6" s="1"/>
  <c r="L37" i="6" s="1"/>
  <c r="AN90" i="1" s="1"/>
  <c r="M81" i="5" l="1"/>
  <c r="F79" i="5"/>
  <c r="F81" i="5"/>
  <c r="F83" i="5"/>
  <c r="M83" i="5"/>
  <c r="F84" i="5"/>
  <c r="M84" i="5"/>
  <c r="M28" i="5"/>
  <c r="M33" i="5"/>
  <c r="H34" i="5"/>
  <c r="H35" i="5"/>
  <c r="H36" i="5"/>
  <c r="F108" i="5"/>
  <c r="F110" i="5"/>
  <c r="F112" i="5"/>
  <c r="M112" i="5"/>
  <c r="F113" i="5"/>
  <c r="M113" i="5"/>
  <c r="M110" i="5" l="1"/>
  <c r="F78" i="5"/>
  <c r="H33" i="5"/>
  <c r="W187" i="5" l="1"/>
  <c r="Y187" i="5"/>
  <c r="AA187" i="5"/>
  <c r="W186" i="5"/>
  <c r="Y186" i="5"/>
  <c r="AA186" i="5"/>
  <c r="Y184" i="5"/>
  <c r="W184" i="5"/>
  <c r="AA184" i="5"/>
  <c r="Y117" i="5" l="1"/>
  <c r="Y116" i="5" s="1"/>
  <c r="W117" i="5"/>
  <c r="W116" i="5" s="1"/>
  <c r="AA117" i="5"/>
  <c r="AA116" i="5" s="1"/>
  <c r="N93" i="5" l="1"/>
  <c r="AY89" i="1"/>
  <c r="AX89" i="1"/>
  <c r="AS89" i="1"/>
  <c r="AK27" i="1"/>
  <c r="AM83" i="1"/>
  <c r="L83" i="1"/>
  <c r="AM82" i="1"/>
  <c r="L82" i="1"/>
  <c r="L80" i="1"/>
  <c r="L78" i="1"/>
  <c r="BD89" i="1" l="1"/>
  <c r="BA89" i="1"/>
  <c r="BB89" i="1"/>
  <c r="BC89" i="1"/>
  <c r="AS87" i="1"/>
  <c r="AW89" i="1" l="1"/>
  <c r="BB87" i="1"/>
  <c r="W33" i="1" s="1"/>
  <c r="BC87" i="1"/>
  <c r="W34" i="1" s="1"/>
  <c r="BD87" i="1"/>
  <c r="W35" i="1" s="1"/>
  <c r="BA87" i="1"/>
  <c r="AW87" i="1" s="1"/>
  <c r="AU89" i="1" l="1"/>
  <c r="AU87" i="1" s="1"/>
  <c r="AX87" i="1"/>
  <c r="AY87" i="1"/>
  <c r="AZ89" i="1" l="1"/>
  <c r="AZ87" i="1" s="1"/>
  <c r="AV87" i="1" s="1"/>
  <c r="AT87" i="1" s="1"/>
  <c r="AV89" i="1" l="1"/>
  <c r="AT89" i="1" s="1"/>
  <c r="Y141" i="8" l="1"/>
  <c r="W141" i="8"/>
  <c r="AA141" i="8"/>
  <c r="N130" i="8"/>
  <c r="N121" i="8" l="1"/>
  <c r="N91" i="8"/>
  <c r="N120" i="8" l="1"/>
  <c r="N88" i="8" s="1"/>
  <c r="N89" i="8"/>
  <c r="L103" i="8" l="1"/>
  <c r="M27" i="8"/>
  <c r="M30" i="8" s="1"/>
  <c r="AG88" i="1" l="1"/>
  <c r="H32" i="8"/>
  <c r="M32" i="8" s="1"/>
  <c r="L38" i="8" s="1"/>
  <c r="AN88" i="1" l="1"/>
  <c r="W183" i="5" l="1"/>
  <c r="Y183" i="5"/>
  <c r="AA183" i="5"/>
  <c r="N187" i="5"/>
  <c r="N153" i="5" l="1"/>
  <c r="N92" i="5" l="1"/>
  <c r="N117" i="5"/>
  <c r="N89" i="5" s="1"/>
  <c r="N116" i="5" l="1"/>
  <c r="N88" i="5" s="1"/>
  <c r="L99" i="5" s="1"/>
  <c r="M27" i="5" l="1"/>
  <c r="M30" i="5" s="1"/>
  <c r="AG89" i="1" s="1"/>
  <c r="H32" i="5" l="1"/>
  <c r="M32" i="5" s="1"/>
  <c r="AN89" i="1"/>
  <c r="AG87" i="1"/>
  <c r="AK26" i="1" s="1"/>
  <c r="AK29" i="1" s="1"/>
  <c r="AG94" i="1"/>
  <c r="L38" i="5" l="1"/>
  <c r="AK31" i="1"/>
  <c r="AK37" i="1" s="1"/>
  <c r="W31" i="1"/>
  <c r="AN87" i="1"/>
  <c r="AN94" i="1"/>
</calcChain>
</file>

<file path=xl/sharedStrings.xml><?xml version="1.0" encoding="utf-8"?>
<sst xmlns="http://schemas.openxmlformats.org/spreadsheetml/2006/main" count="1500" uniqueCount="578">
  <si>
    <t>2012</t>
  </si>
  <si>
    <t>List obsahuje:</t>
  </si>
  <si>
    <t>1) Souhrnný list stavby</t>
  </si>
  <si>
    <t>2) Rekapitulace objektů</t>
  </si>
  <si>
    <t>2.0</t>
  </si>
  <si>
    <t/>
  </si>
  <si>
    <t>False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</si>
  <si>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</si>
  <si>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</si>
  <si>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</si>
  <si>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</si>
  <si>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</si>
  <si>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</si>
  <si>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</si>
  <si>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</si>
  <si>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</si>
  <si>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</si>
  <si>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</si>
  <si>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</si>
  <si>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</si>
  <si>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</si>
  <si>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</si>
  <si>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</si>
  <si>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</si>
  <si>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</si>
  <si>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</si>
  <si>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</si>
  <si>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</si>
  <si>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</si>
  <si>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</si>
  <si>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</si>
  <si>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</si>
  <si>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</si>
  <si>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</si>
  <si>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</si>
  <si>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</si>
  <si>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</si>
  <si>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</si>
  <si>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</si>
  <si>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</si>
  <si>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</si>
  <si>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</si>
  <si>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</si>
  <si>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</si>
  <si>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</si>
  <si>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</si>
  <si>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</si>
  <si>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</si>
  <si>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</si>
  <si>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</si>
  <si>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</si>
  <si>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</si>
  <si>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</si>
  <si>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</si>
  <si>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</si>
  <si>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</si>
  <si>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</si>
  <si>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</si>
  <si>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</si>
  <si>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</si>
  <si>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</si>
  <si>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</si>
  <si>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</si>
  <si>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</si>
  <si>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</si>
  <si>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</si>
  <si>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</si>
  <si>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</si>
  <si>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</si>
  <si>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</si>
  <si>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{91315572-4c71-42b9-a953-552e07c53cf4}</t>
  </si>
  <si>
    <t>{00000000-0000-0000-0000-000000000000}</t>
  </si>
  <si>
    <t>/</t>
  </si>
  <si>
    <t>1</t>
  </si>
  <si>
    <t>{753b486a-ab78-41cf-83ca-baf171622ae1}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</si>
  <si>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</si>
  <si>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</si>
  <si>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</si>
  <si>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</si>
  <si>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</si>
  <si>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</si>
  <si>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</si>
  <si>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</si>
  <si>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</si>
  <si>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</si>
  <si>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</si>
  <si>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</si>
  <si>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</si>
  <si>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</si>
  <si>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</si>
  <si>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</si>
  <si>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</si>
  <si>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</si>
  <si>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</si>
  <si>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</si>
  <si>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</si>
  <si>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</si>
  <si>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</si>
  <si>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767 - Konstrukce zámečnické</t>
  </si>
  <si>
    <t>2) Ostatní náklady</t>
  </si>
  <si>
    <t>Zařízení staveniště</t>
  </si>
  <si>
    <t>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</si>
  <si>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</si>
  <si>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</si>
  <si>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</si>
  <si>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</si>
  <si>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</si>
  <si>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</si>
  <si>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</si>
  <si>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</si>
  <si>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</si>
  <si>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</si>
  <si>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</si>
  <si>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</si>
  <si>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</si>
  <si>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</si>
  <si>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</si>
  <si>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</si>
  <si>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K</t>
  </si>
  <si>
    <t>kus</t>
  </si>
  <si>
    <t>M</t>
  </si>
  <si>
    <t>m</t>
  </si>
  <si>
    <t>%</t>
  </si>
  <si>
    <t>kpl</t>
  </si>
  <si>
    <t>767995111</t>
  </si>
  <si>
    <t>Montáž atypických zámečnických konstrukcí hmotnosti do 5 kg</t>
  </si>
  <si>
    <t>kg</t>
  </si>
  <si>
    <t>32384450</t>
  </si>
  <si>
    <t>Konzola 38/40x500</t>
  </si>
  <si>
    <t>31100830</t>
  </si>
  <si>
    <t>Sestava uchycení M8x30</t>
  </si>
  <si>
    <t>Spojovací matice M8</t>
  </si>
  <si>
    <t>ks</t>
  </si>
  <si>
    <t>třmen kruhový ON 130625 DN 25</t>
  </si>
  <si>
    <t>Automat.odvzdušňovací ventil IVAR 5020 DN 15</t>
  </si>
  <si>
    <t>Montáž armatury závitové s jedním závitem G 1/2</t>
  </si>
  <si>
    <t>hod</t>
  </si>
  <si>
    <t>SLUNEČNÍ TERASY IV, Uherské Hradiště</t>
  </si>
  <si>
    <t>m2</t>
  </si>
  <si>
    <t>734211120</t>
  </si>
  <si>
    <t xml:space="preserve">Datum: </t>
  </si>
  <si>
    <t>{417f2c76-2d22-46a4-9508-d23a138b251a}</t>
  </si>
  <si>
    <t>42390142</t>
  </si>
  <si>
    <t>42390143</t>
  </si>
  <si>
    <t>42391502</t>
  </si>
  <si>
    <t>třmen kruhový ON 130625 DN 20</t>
  </si>
  <si>
    <t>42391503</t>
  </si>
  <si>
    <t>31197002</t>
  </si>
  <si>
    <t>Závitová tyč M8 (50 -250mm)</t>
  </si>
  <si>
    <t>32271820</t>
  </si>
  <si>
    <t>Konzola 27/18x200</t>
  </si>
  <si>
    <t>31111017</t>
  </si>
  <si>
    <t>783314101</t>
  </si>
  <si>
    <t>Základní jednonásobný syntetický nátěr zámečnických konstrukcí</t>
  </si>
  <si>
    <t>783317101</t>
  </si>
  <si>
    <t>Krycí jednonásobný syntetický standardní nátěr zámečnických konstrukcí</t>
  </si>
  <si>
    <t>Stavební úpravy</t>
  </si>
  <si>
    <t xml:space="preserve">    9 - Ostatní konstrukce a práce, bourání </t>
  </si>
  <si>
    <t xml:space="preserve">    997 - Přesun sutě</t>
  </si>
  <si>
    <t>171201211</t>
  </si>
  <si>
    <t>t</t>
  </si>
  <si>
    <t>997013501</t>
  </si>
  <si>
    <t>Odvoz vybouraných hmot na skládku nebo meziskládku do 1 km se složením</t>
  </si>
  <si>
    <t>997013509</t>
  </si>
  <si>
    <t>Příplatek k ceně odvozu odpadu za každý další započatý km přes 1 km</t>
  </si>
  <si>
    <t>997013151</t>
  </si>
  <si>
    <t>HSV - Práce a dodávky HSV</t>
  </si>
  <si>
    <t xml:space="preserve">    783 - Dokončovací práce - nátěry</t>
  </si>
  <si>
    <t>Přesun hmot procentní pro zámečnické konstrukce v objektech v do 6 m</t>
  </si>
  <si>
    <t>998767201</t>
  </si>
  <si>
    <t>Osazení kovových výrobků /konzol ,nosník/závěs  do zdi/stropu-cihla vč.zazdění</t>
  </si>
  <si>
    <t>953941621</t>
  </si>
  <si>
    <t>Přesun hmot procentní pro armatury v objektech v do 6 m</t>
  </si>
  <si>
    <t>998734201</t>
  </si>
  <si>
    <t>Montáž tlakoměrů</t>
  </si>
  <si>
    <t>210230154</t>
  </si>
  <si>
    <t>Tlakoměr 0-4 bar, vč.smyčky</t>
  </si>
  <si>
    <t>734421101</t>
  </si>
  <si>
    <t>734411113</t>
  </si>
  <si>
    <t>Montáž armatury závitové s dvěma závity G 1"</t>
  </si>
  <si>
    <t>734209115</t>
  </si>
  <si>
    <t>Montáž armatury závitové s dvěma závity G 3/4"</t>
  </si>
  <si>
    <t>734209114</t>
  </si>
  <si>
    <t>Montáž armatury závitové s dvěma závity G 1/2"</t>
  </si>
  <si>
    <t>734209113</t>
  </si>
  <si>
    <t>Kohout plnící a vypouštěcí G 1/2 PN 10 do 110°C závitový</t>
  </si>
  <si>
    <t>734291123</t>
  </si>
  <si>
    <t>Kohout kulový přímý G 3/4" PN 42 do 185°C vnitřní závit</t>
  </si>
  <si>
    <t>734292714</t>
  </si>
  <si>
    <t>734209103</t>
  </si>
  <si>
    <t>Přesun hmot procentní pro rozvody potrubí v objektech v do 6 m</t>
  </si>
  <si>
    <t>998733201</t>
  </si>
  <si>
    <t>Zkouška těsnosti potrubí do Cu64</t>
  </si>
  <si>
    <t>733291102</t>
  </si>
  <si>
    <t>733222304</t>
  </si>
  <si>
    <t>733222302</t>
  </si>
  <si>
    <t>Přesun hmot procentní pro strojovny v objektech v do 6 m</t>
  </si>
  <si>
    <t>998732201</t>
  </si>
  <si>
    <t>Montáž změkčovacího filtru Aquina</t>
  </si>
  <si>
    <t>M-171206-731-05</t>
  </si>
  <si>
    <t>soubor</t>
  </si>
  <si>
    <t xml:space="preserve">    732 - Ústřední vytápění - strojovny</t>
  </si>
  <si>
    <t>Přesun hmot procentní pro kotelny v objektech v do 6 m</t>
  </si>
  <si>
    <t>998731201</t>
  </si>
  <si>
    <t>Topná zkouška</t>
  </si>
  <si>
    <t>TZ</t>
  </si>
  <si>
    <t>Elektroinstalace</t>
  </si>
  <si>
    <t>M-171206-731-01</t>
  </si>
  <si>
    <t xml:space="preserve">    731 - Ústřední vytápění - kotelny</t>
  </si>
  <si>
    <t>722290234</t>
  </si>
  <si>
    <t>Potrubí vodovodní plastové PPR svar polyfuze PN 16 D 25 x 3,5 mm vč.montáže</t>
  </si>
  <si>
    <t>722174003</t>
  </si>
  <si>
    <t xml:space="preserve">    722 - Zdravotechnika - vnitřní vodovod</t>
  </si>
  <si>
    <t>Přesun hmot procentní pro izolace tepelné v objektech v do 6 m</t>
  </si>
  <si>
    <t>998713201</t>
  </si>
  <si>
    <t>Montáž izolace tepelné potrubí potrubními pouzdry s Al fólií D do 50 mm</t>
  </si>
  <si>
    <t>713463211</t>
  </si>
  <si>
    <t>Ing.Bohumil Krhovský</t>
  </si>
  <si>
    <t>28654004</t>
  </si>
  <si>
    <t xml:space="preserve">Koleno PPR 90°, dn25 </t>
  </si>
  <si>
    <t>722290226</t>
  </si>
  <si>
    <t>Šroubení přímé s těsněním , G1", vnitřní závit</t>
  </si>
  <si>
    <t>31941936</t>
  </si>
  <si>
    <t>Objímka dvoušroubová M 8 DN 20-23 , 1/2""</t>
  </si>
  <si>
    <t>Objímka dvoušroubová M 8 DN 25-30 , 1/2""</t>
  </si>
  <si>
    <t>31271820</t>
  </si>
  <si>
    <t xml:space="preserve">Nosník 27/18x200 </t>
  </si>
  <si>
    <t>28654002</t>
  </si>
  <si>
    <t xml:space="preserve">Koleno PPR 90°, dn20 </t>
  </si>
  <si>
    <t xml:space="preserve">Zkouška těsnosti PPR potrubí </t>
  </si>
  <si>
    <t>Proplach PPR potrubí do DN 80</t>
  </si>
  <si>
    <t>998722201</t>
  </si>
  <si>
    <t>Přesun hmot procentní pro vnitřní vodovod v objektech v do 6 m</t>
  </si>
  <si>
    <t xml:space="preserve">Technologické zařízení kotelny </t>
  </si>
  <si>
    <t>Kotelna</t>
  </si>
  <si>
    <t>722174002</t>
  </si>
  <si>
    <t>Potrubí vodovodní plastové PPR svar polyfuze PN 16 D 20 x 2,8 mm vč.montáže</t>
  </si>
  <si>
    <t>28654074</t>
  </si>
  <si>
    <t xml:space="preserve">T-KUS PPR dn25 jednoznačný </t>
  </si>
  <si>
    <t>28654197</t>
  </si>
  <si>
    <t>Redukce PPR 25/20</t>
  </si>
  <si>
    <t>734209124</t>
  </si>
  <si>
    <t>734291263</t>
  </si>
  <si>
    <t>Filtr závitový přímý G 3/4" PN 30 do 130°C s vnitřními závity</t>
  </si>
  <si>
    <t>734242413</t>
  </si>
  <si>
    <t>Klapka závitová zpětná G 3/4"</t>
  </si>
  <si>
    <t>55261172</t>
  </si>
  <si>
    <t xml:space="preserve">Přechodka  měď Cu 22-1" vnější </t>
  </si>
  <si>
    <t>31944172</t>
  </si>
  <si>
    <t>Přechodka redukovaná s vnitřním a vnějším závitem zinkovaná D1x3/4"   vč.montáže</t>
  </si>
  <si>
    <t>Teploměr D80mm 0-120°C, vč.jímky(G1/2" stonek ), zadní napojení, vč.montáže</t>
  </si>
  <si>
    <t xml:space="preserve">    733 - Ústřední vytápění - rozvodné potrubí </t>
  </si>
  <si>
    <t xml:space="preserve">    733 - Ústřední vytýpění - rozvodné potrubí</t>
  </si>
  <si>
    <t xml:space="preserve">    735 - Ústřední vytápění - otopná tělesa,armatury</t>
  </si>
  <si>
    <t>733222303</t>
  </si>
  <si>
    <t xml:space="preserve">734209113 </t>
  </si>
  <si>
    <t>Montáž armatury závitové s dvěma závity G 1/2</t>
  </si>
  <si>
    <t>734261712</t>
  </si>
  <si>
    <t>dan013G4186</t>
  </si>
  <si>
    <t>Svěrné spojky Danfoss  1/2"-1/2" pro potrubí Cu</t>
  </si>
  <si>
    <t>734291951</t>
  </si>
  <si>
    <t>Montáž hlavice ručního a termostatického ovládání</t>
  </si>
  <si>
    <t>Vyregulování a nastavení  termostatického/ručního ventilu topných těles</t>
  </si>
  <si>
    <t>735000912</t>
  </si>
  <si>
    <t xml:space="preserve">Montáž otopných těles panelových jednořadých délky do 1500 mm </t>
  </si>
  <si>
    <t>735159110</t>
  </si>
  <si>
    <t>735159220</t>
  </si>
  <si>
    <t xml:space="preserve">Montáž otopných těles panelových dvouřadých  délky do 1500 mm </t>
  </si>
  <si>
    <t>998735203</t>
  </si>
  <si>
    <t>Přesun hmot procentní pro otopná tělesa v objektech v do 24 m</t>
  </si>
  <si>
    <t>m3</t>
  </si>
  <si>
    <t>771571810</t>
  </si>
  <si>
    <t>771571121</t>
  </si>
  <si>
    <t>Montáž  obkladů</t>
  </si>
  <si>
    <t>597614280</t>
  </si>
  <si>
    <t>784181105</t>
  </si>
  <si>
    <t xml:space="preserve">Základní akrylátová jednonásobná penetrace podkladu </t>
  </si>
  <si>
    <t>784312025</t>
  </si>
  <si>
    <t xml:space="preserve">Dvojnásobné bílé vápenné malby </t>
  </si>
  <si>
    <t>781472292</t>
  </si>
  <si>
    <t xml:space="preserve">Příplatek k montáži obkladů keramických lepených cementovým flexibilním lepidlem za omezený prostor   </t>
  </si>
  <si>
    <t>781477114</t>
  </si>
  <si>
    <t xml:space="preserve">Příplatek k montáži obkladů vnitřních keramických hladkých za spárování tmelem dvousložkovým   </t>
  </si>
  <si>
    <t>781121011</t>
  </si>
  <si>
    <t xml:space="preserve">Nátěr penetrační na stěnu   </t>
  </si>
  <si>
    <t>Studénka ,Poštovní 515</t>
  </si>
  <si>
    <t>Město Studénka, nám. Republiky 762, 742 13 Studénka</t>
  </si>
  <si>
    <t>Rekonstrukce ústředního topení (ÚT) budovy  Poštovní č.515 ve Studénce</t>
  </si>
  <si>
    <t xml:space="preserve">Rekonstrukce ústředního topení (ÚT) budovy Poštovní č.515 Studénka </t>
  </si>
  <si>
    <t>Studénka, Poštovní 515</t>
  </si>
  <si>
    <t>Město Studénka, nám.Republiky 762, 742 13 Studénka</t>
  </si>
  <si>
    <t>Rekonstrukce ústředního topení (ÚT) budovy Poštovní č.515 Studénka</t>
  </si>
  <si>
    <t>Ústřední topení</t>
  </si>
  <si>
    <t>63154018</t>
  </si>
  <si>
    <t xml:space="preserve">Pouzdro Isover z kamenné vlny opatřená povrchovou úpravou s polepem hliníkovou fólií pro D54, d54/tl.40mm </t>
  </si>
  <si>
    <t>63154572</t>
  </si>
  <si>
    <t xml:space="preserve">Pouzdro Isover z kamenné vlny opatřená povrchovou úpravou s polepem hliníkovou fólií pro D35, d35/tl.40mm </t>
  </si>
  <si>
    <t>63154573</t>
  </si>
  <si>
    <t xml:space="preserve">Pouzdro Isover z kamenné vlny opatřená povrchovou úpravou s polepem hliníkovou fólií pro D42, d42/tl.40mm </t>
  </si>
  <si>
    <t>63154013</t>
  </si>
  <si>
    <t>Pouzdro Isover z kamenné vlny opatřená povrchovou úpravou s polepem hliníkovou fólií pro D18, d18/tl.30mm</t>
  </si>
  <si>
    <t>713463212</t>
  </si>
  <si>
    <t>Montáž izolace tepelné potrubí potrubními pouzdry s Al fólií D od 50 do 100 mm</t>
  </si>
  <si>
    <t>Uvedení plynového kotle závěsného Immergas       50 kW do provozu</t>
  </si>
  <si>
    <t>42611273</t>
  </si>
  <si>
    <t>čerpadlo oběhové teplovodní Wilo Yonos Pico 1.0, 15/1-4, Q=0,3 m3/h, h 4 m</t>
  </si>
  <si>
    <t>732429212</t>
  </si>
  <si>
    <t xml:space="preserve">Montáž čerpadla oběhového do DN 25 do potrubí  </t>
  </si>
  <si>
    <t>734295021</t>
  </si>
  <si>
    <t xml:space="preserve">Trojcestný ventil ESBE VRG131, dn15, G1/2", kv=2,5, vč.servopohonu Belimo </t>
  </si>
  <si>
    <t>734295020</t>
  </si>
  <si>
    <t xml:space="preserve">Trojcestný ventil ESBE VRG131, dn20, G3/4", kv=6,3, vč.servopohonu Belimo </t>
  </si>
  <si>
    <t>734295022</t>
  </si>
  <si>
    <t xml:space="preserve">Trojcestný ventil ESBE VRG131, dn25, G1", kv=10, vč.servopohonu Belimo </t>
  </si>
  <si>
    <t>734209123</t>
  </si>
  <si>
    <t>Montáž armatury závitové s třemi závity G3/4"</t>
  </si>
  <si>
    <t>Montáž armatury závitové s třemi závity G1/2"</t>
  </si>
  <si>
    <t>734209125</t>
  </si>
  <si>
    <t>Montáž armatury závitové s třemi závity G1"</t>
  </si>
  <si>
    <t>M-171206-731-03</t>
  </si>
  <si>
    <t>M-171206-731-04</t>
  </si>
  <si>
    <t xml:space="preserve">Kabinový změkčovací filtr AQUINA SMKME-20BNT  ,řídící ventil BNT1650F, vč.plovákového ventilu SV-2 protože není podlahová vpusť, rozměr změkč.filtru  530/225/440mm, el.objemové řízení, G1" </t>
  </si>
  <si>
    <t>Montáž kombinovaného rozdělovače/sběrače Modul 80</t>
  </si>
  <si>
    <t>Kombinovaný rozdělovač / śběrač  Modul 80.  pro 4 topné větve,max.98 kW vč.uchycení na podlahu</t>
  </si>
  <si>
    <t>732112225</t>
  </si>
  <si>
    <t>Potrubí Cu d18x1, vč.montáže</t>
  </si>
  <si>
    <t>733223305</t>
  </si>
  <si>
    <t>733223307</t>
  </si>
  <si>
    <t>Potrubí Cu d35x1,5, vč.montáže</t>
  </si>
  <si>
    <t>733223306</t>
  </si>
  <si>
    <t>Potrubí Cu d42x1,5, vč.montáže</t>
  </si>
  <si>
    <t>Potrubí Cu d54x2, vč,montáže</t>
  </si>
  <si>
    <t>19632985</t>
  </si>
  <si>
    <t>734292713</t>
  </si>
  <si>
    <t>Kohout kulový přímý G 1/2" PN 42 do 185°C vnitřní závit</t>
  </si>
  <si>
    <t>734292716</t>
  </si>
  <si>
    <t>Kohout kulový přímý G 5/4" PN 42 do 185°C vnitřní závit</t>
  </si>
  <si>
    <t>734292717</t>
  </si>
  <si>
    <t>Kohout kulový přímý G 6/4" PN 42 do 185°C vnitřní závit</t>
  </si>
  <si>
    <t>734291265</t>
  </si>
  <si>
    <t>Filtr závitový přímý G 5/4" PN 30 do 130°C s vnitřními závity</t>
  </si>
  <si>
    <t>734291262</t>
  </si>
  <si>
    <t>Filtr závitový přímý G 1/2" PN 30 do 130°C s vnitřními závity</t>
  </si>
  <si>
    <t>734291266</t>
  </si>
  <si>
    <t>Filtr závitový přímý G 6/4" PN 30 do 130°C s vnitřními závity</t>
  </si>
  <si>
    <t>734242412</t>
  </si>
  <si>
    <t>Klapka závitová zpětná G 1/2"</t>
  </si>
  <si>
    <t>734242415</t>
  </si>
  <si>
    <t>Klapka závitová zpětná G 5/4"</t>
  </si>
  <si>
    <t>734242416</t>
  </si>
  <si>
    <t>Klapka závitová zpětná G 6/4"</t>
  </si>
  <si>
    <t>734251213</t>
  </si>
  <si>
    <t>Ventil pojistný závit. pro topení 5/4"x5,4", 4 bar</t>
  </si>
  <si>
    <t>55261176</t>
  </si>
  <si>
    <t xml:space="preserve">Přechodka  měď Cu 54-2" vnější </t>
  </si>
  <si>
    <t>31941939</t>
  </si>
  <si>
    <t>Šroubení přímé s těsněním , G2", vnitřní závit</t>
  </si>
  <si>
    <t>Tvarovka Cu T-kus , dn54</t>
  </si>
  <si>
    <t>Tvarovka Cu oblouk 90°, dn54</t>
  </si>
  <si>
    <t>31941935</t>
  </si>
  <si>
    <t>Šroubení přímé s těsněním , G3/4", vnitřní závit</t>
  </si>
  <si>
    <t>28654382</t>
  </si>
  <si>
    <t>Přechodka PPR plastová s převlečnou maticí 20x3/4"</t>
  </si>
  <si>
    <t>436353</t>
  </si>
  <si>
    <t>Redukce Cu54/35 (Viega)</t>
  </si>
  <si>
    <t>436292</t>
  </si>
  <si>
    <t>Redukce Cu35/22 (Viega)</t>
  </si>
  <si>
    <t>346591</t>
  </si>
  <si>
    <t>Redukce Cu28/18 (Viega)</t>
  </si>
  <si>
    <t>346621</t>
  </si>
  <si>
    <t>Redukce Cu35/28 (Viega)</t>
  </si>
  <si>
    <t>346607</t>
  </si>
  <si>
    <t>Redukce Cu28/22 (Viega)</t>
  </si>
  <si>
    <t>346645</t>
  </si>
  <si>
    <t>Redukce Cu42/28 (Viega)</t>
  </si>
  <si>
    <t>601123</t>
  </si>
  <si>
    <t>Připojovací šroubení  Cu 54 (Viega)</t>
  </si>
  <si>
    <t>704827</t>
  </si>
  <si>
    <t>Připojovací šroubení  Cu 18 (Viega)</t>
  </si>
  <si>
    <t>601102</t>
  </si>
  <si>
    <t>Připojovací šroubení  Cu 35 (Viega)</t>
  </si>
  <si>
    <t>601126</t>
  </si>
  <si>
    <t>Připojovací šroubení  Cu 42 (Viega)</t>
  </si>
  <si>
    <t>734209116</t>
  </si>
  <si>
    <t>Montáž armatury závitové s dvěma závity G 5/4"</t>
  </si>
  <si>
    <t>734209117</t>
  </si>
  <si>
    <t>Montáž armatury závitové s dvěma závity G 6/4"</t>
  </si>
  <si>
    <t>734209118</t>
  </si>
  <si>
    <t>Montáž armatury závitové s dvěma závity G 2"</t>
  </si>
  <si>
    <t>727112001</t>
  </si>
  <si>
    <t>Protipožární prostup d50 pro potrubí Cu35 a Cu42, protipožární manžeta Hilti, bandáž + tmel Hilti, vč.montáže</t>
  </si>
  <si>
    <t>727112003</t>
  </si>
  <si>
    <t>Protipožární prostup d25 pro potrubí Cu18, protipožární manžeta Hilti, bandáž + tmel Hilti, vč.montáže</t>
  </si>
  <si>
    <t>42390146</t>
  </si>
  <si>
    <t>Objímka dvoušroubová M 8 DN 48-53 , 6/4"</t>
  </si>
  <si>
    <t>42390147</t>
  </si>
  <si>
    <t>Objímka dvoušroubová M 8 DN 54-59 , 2""</t>
  </si>
  <si>
    <t>42391506</t>
  </si>
  <si>
    <t>třmen kruhový ON 130625 DN 50</t>
  </si>
  <si>
    <t>42390144</t>
  </si>
  <si>
    <t>Objímka dvoušroubová M 8 DN 31-38 , 1""</t>
  </si>
  <si>
    <t>31384020</t>
  </si>
  <si>
    <t xml:space="preserve">Nosník 38/40 x1000 </t>
  </si>
  <si>
    <t>Potrubí Cu d15x1, vč.montáže</t>
  </si>
  <si>
    <t>733223304</t>
  </si>
  <si>
    <t>Potrubí Cu d22x1, vč.montáže</t>
  </si>
  <si>
    <t>Potrubí Cu d28x1, vč.montáže</t>
  </si>
  <si>
    <t>19632983</t>
  </si>
  <si>
    <t>Tvarovka Cu oblouk 90°, dn35</t>
  </si>
  <si>
    <t>19632984</t>
  </si>
  <si>
    <t>Tvarovka Cu oblouk 90°, dn42</t>
  </si>
  <si>
    <t>19633023</t>
  </si>
  <si>
    <t>55261571</t>
  </si>
  <si>
    <t>Tvarovka Cu koleno 90°, dn15</t>
  </si>
  <si>
    <t>55261572</t>
  </si>
  <si>
    <t>Tvarovka Cu koleno 90°, dn18</t>
  </si>
  <si>
    <t>55261573</t>
  </si>
  <si>
    <t>Tvarovka Cu koleno 90°, dn22</t>
  </si>
  <si>
    <t>55261574</t>
  </si>
  <si>
    <t>Tvarovka Cu koleno 90°, dn28</t>
  </si>
  <si>
    <t>291952</t>
  </si>
  <si>
    <t>315009</t>
  </si>
  <si>
    <t>315047</t>
  </si>
  <si>
    <t>315016</t>
  </si>
  <si>
    <t>296377</t>
  </si>
  <si>
    <t>Redukce Cu d22/15</t>
  </si>
  <si>
    <t>365080</t>
  </si>
  <si>
    <t>365882</t>
  </si>
  <si>
    <t>Tvarovka Cu T-kus d15/15, jednoznačná</t>
  </si>
  <si>
    <t>Tvarovka Cu T-kus d18/15, redukovaná</t>
  </si>
  <si>
    <t>Tvarovka Cu T-kus d22/15, redukovaná</t>
  </si>
  <si>
    <t>Tvarovka Cu T-kus d28/22, redukovaná</t>
  </si>
  <si>
    <t>Tvarovka Cu T-kus d35/28, redukovaná</t>
  </si>
  <si>
    <t>Tvarovka Cu T-kus d35/22, redukovaná</t>
  </si>
  <si>
    <t>291990</t>
  </si>
  <si>
    <t>Tvarovka Cu T-kus d42/35, redukovaná</t>
  </si>
  <si>
    <t>324902</t>
  </si>
  <si>
    <t>Tvarovka Cu T-kus d42/22, redukovaná</t>
  </si>
  <si>
    <t>713463131</t>
  </si>
  <si>
    <t>Montáž izolace tepelné potrubí 1x tl izolace trubice do 25 mm</t>
  </si>
  <si>
    <t>28677093</t>
  </si>
  <si>
    <t>izolace potrubí, trubice z pěnového polyetylénu Tubex pro DN15, 15x6mm, tl.6mm</t>
  </si>
  <si>
    <t>28677100</t>
  </si>
  <si>
    <t>izolace potrubí, trubice z pěnového polyetylénu Tubex pro DN18, 18x6mm, tl.6mm</t>
  </si>
  <si>
    <t>28377102</t>
  </si>
  <si>
    <t>izolace potrubí, trubice z pěnového polyetylénu Tubex pro DN22, 22x6mm, tl.6mm</t>
  </si>
  <si>
    <t>28377109</t>
  </si>
  <si>
    <t>izolace potrubí, trubice z pěnového polyetylénu Tubex pro DN28, 28x6mm, tl.6mm</t>
  </si>
  <si>
    <t>28377113</t>
  </si>
  <si>
    <t>izolace potrubí, trubice z pěnového polyetylénu Tubex pro DN35, 35x6mm, tl.6mm</t>
  </si>
  <si>
    <t>734222802</t>
  </si>
  <si>
    <t>Termostatická hlavice Danfoss RAE 5034, G1/2"</t>
  </si>
  <si>
    <t>735152251</t>
  </si>
  <si>
    <t>těleso otopné deskové RADIK VK, typ11 V500 L400 mm, spodní rohové připojení, vč.konzol</t>
  </si>
  <si>
    <t>735152252</t>
  </si>
  <si>
    <t>těleso otopné deskové RADIK VK, typ11 V500 L500 mm, spodní rohové připojení, vč.konzol</t>
  </si>
  <si>
    <t>Šroubení radiátorové Danfoss RLV-K pro tělesa s vestavěným ventilem DN 15 - spodní, rohové</t>
  </si>
  <si>
    <t>735152253</t>
  </si>
  <si>
    <t>těleso otopné deskové RADIK VK, typ11 V500 L600 mm, spodní rohové připojení, vč.konzol</t>
  </si>
  <si>
    <t>735152254</t>
  </si>
  <si>
    <t>těleso otopné deskové RADIK VK, typ11 V500 L700 mm, spodní rohové připojení, vč.konzol</t>
  </si>
  <si>
    <t>735152255</t>
  </si>
  <si>
    <t>těleso otopné deskové RADIK VK, typ11 V500 L800 mm, spodní rohové připojení, vč.konzol</t>
  </si>
  <si>
    <t>735152259</t>
  </si>
  <si>
    <t>těleso otopné deskové RADIK VK, typ11 V500 L1200 mm, spodní rohové připojení, vč.konzol</t>
  </si>
  <si>
    <t>těleso otopné deskové RADIK VK, typ20 V500 L800 mm, spodní rohové připojení, vč.konzol</t>
  </si>
  <si>
    <t>735152355</t>
  </si>
  <si>
    <t>735152359</t>
  </si>
  <si>
    <t>těleso otopné deskové RADIK VK, typ20 V500 L1200 mm, spodní rohové připojení, vč.konzol</t>
  </si>
  <si>
    <t>735152361</t>
  </si>
  <si>
    <t>těleso otopné deskové RADIK VK, typ20 V500 L1600 mm, spodní rohové připojení, vč.konzol</t>
  </si>
  <si>
    <t>735152362</t>
  </si>
  <si>
    <t>těleso otopné deskové RADIK VK, typ20 V500 L1800 mm, spodní rohové připojení, vč.konzol</t>
  </si>
  <si>
    <t>735152456</t>
  </si>
  <si>
    <t>těleso otopné deskové RADIK VK, typ21 V500 L900 mm, spodní rohové připojení, vč,konzol</t>
  </si>
  <si>
    <t>735152454</t>
  </si>
  <si>
    <t>těleso otopné deskové RADIK VK, typ21 V500 L700 mm, spodní rohové připojení, vč,konzol</t>
  </si>
  <si>
    <t>735152455</t>
  </si>
  <si>
    <t>těleso otopné deskové RADIK VK, typ21 V500 L800 mm, spodní rohové připojení, vč,konzol</t>
  </si>
  <si>
    <t>735152460</t>
  </si>
  <si>
    <t>těleso otopné deskové RADIK VK, typ21 V500 L1400 mm, spodní rohové připojení, vč,konzol</t>
  </si>
  <si>
    <t>735152461</t>
  </si>
  <si>
    <t>těleso otopné deskové RADIK VK, typ21 V500 L1600 mm, spodní rohové připojení, vč,konzol</t>
  </si>
  <si>
    <t>735152462</t>
  </si>
  <si>
    <t>těleso otopné deskové RADIK VK, typ21 V500 L1800 mm, spodní rohové připojení, vč,konzol</t>
  </si>
  <si>
    <t>735152554</t>
  </si>
  <si>
    <t>těleso otopné deskové RADIK VK, typ22 V500 L700 mm, spodní rohové připojení, vč,konzol</t>
  </si>
  <si>
    <t>735152555</t>
  </si>
  <si>
    <t>těleso otopné deskové RADIK VK, typ22 V500 L800 mm, spodní rohové připojení, vč,konzol</t>
  </si>
  <si>
    <t>735152556</t>
  </si>
  <si>
    <t>těleso otopné deskové RADIK VK, typ22 V500 L900 mm, spodní rohové připojení, vč,konzol</t>
  </si>
  <si>
    <t>735152656</t>
  </si>
  <si>
    <t>těleso otopné deskové RADIK VK, typ33 V500 L900 mm, spodní rohové připojení, vč,konzol</t>
  </si>
  <si>
    <t>735152592</t>
  </si>
  <si>
    <t>těleso otopné deskové RADIK VK, typ22  V900 L500 mm, spodní rohové připojení, vč,konzol</t>
  </si>
  <si>
    <t>735159230</t>
  </si>
  <si>
    <t xml:space="preserve">Montáž otopných těles panelových dvouřadých  délky do 1980 mm </t>
  </si>
  <si>
    <t>735159310</t>
  </si>
  <si>
    <t xml:space="preserve">Montáž otopných těles panelových třířadých délky do 1140 mm </t>
  </si>
  <si>
    <t>727112002</t>
  </si>
  <si>
    <t>Protipožární prostup d32 pro potrubí Cu28, protipožární manžeta Hilti, bandáž + tmel Hilti, vč.montáže</t>
  </si>
  <si>
    <t>971042261</t>
  </si>
  <si>
    <t>Vybourání otvorů v betonových příčkách a zdech základových nebo nadzákladových plochy do 0,0225m2 ( tj.otvory do d150mm) a tloušťky do 600mm</t>
  </si>
  <si>
    <t>971035241</t>
  </si>
  <si>
    <t>Vybourání otvorů ve zdivu z cihel, pálených cihel  plochy do 0,0225m2 a tloušťky do 300mm</t>
  </si>
  <si>
    <t>972012211</t>
  </si>
  <si>
    <t>Vybourání výplní otvorů z lehkých betonů v prefabrikovaných stropech tl přes 120 mm pl 0,09 m2   (pro potrubí do dn 70)</t>
  </si>
  <si>
    <t>974031153</t>
  </si>
  <si>
    <t xml:space="preserve">Vysekání rýh ve zdivu cihelném hl do 100 mm š do 100 mm   </t>
  </si>
  <si>
    <t>340238212</t>
  </si>
  <si>
    <t xml:space="preserve">Zazdívka otvorů v příčkách nebo stěnách pl přes 0,25 do 1 m2 cihlami plnými tl přes 100 mm   </t>
  </si>
  <si>
    <t xml:space="preserve">    997 - Přesun, odpady (HSV)</t>
  </si>
  <si>
    <t>171201231</t>
  </si>
  <si>
    <t>Poplatek za uložení odpadu na recyklační skládce (skládkovné)</t>
  </si>
  <si>
    <t>Odpady vysekání rýh a otvorů  (3,5)*1,5 t/m3</t>
  </si>
  <si>
    <t xml:space="preserve">10 km,  5,25 x 10 </t>
  </si>
  <si>
    <t>713410831</t>
  </si>
  <si>
    <t>Odstranění tepelné izolace potrubí s povrchovou úpravou hliníkouvou foliíí, tloušťka potrubí do 50mm</t>
  </si>
  <si>
    <t>713410841</t>
  </si>
  <si>
    <t>Odstranění tepelné izolace uhybů s povrchovou úpravou hliníkouvou foliíí, tloušťka potrubí do 50mm</t>
  </si>
  <si>
    <t>733110806</t>
  </si>
  <si>
    <t>Demontáž potrubí ocelového závitového od DN15 do DN 32</t>
  </si>
  <si>
    <t>733110808</t>
  </si>
  <si>
    <t>Demontáž potrubí ocelového závitového od DN32 do DN 50</t>
  </si>
  <si>
    <t>722190901</t>
  </si>
  <si>
    <t>Uzavření a otevření vodovodního potrubí při opravách vč.vypouštění a napouštění</t>
  </si>
  <si>
    <t>998722203</t>
  </si>
  <si>
    <t>Přesun hmot procentní pro potrubí, armatury, zařízenív objektech  do 24 m</t>
  </si>
  <si>
    <t>735494811</t>
  </si>
  <si>
    <t>Vypouštění vody z otopného systému</t>
  </si>
  <si>
    <t>733390304</t>
  </si>
  <si>
    <t>Napouštění potrubí topného systému do dn50</t>
  </si>
  <si>
    <t>734200824</t>
  </si>
  <si>
    <t>732420811</t>
  </si>
  <si>
    <t>Demontáž oběhových čerpadel do DN25</t>
  </si>
  <si>
    <t>732110812</t>
  </si>
  <si>
    <t xml:space="preserve">Demontáž těles rozdělovače/sběrače  </t>
  </si>
  <si>
    <t xml:space="preserve">    733 - Demontáže potrubí, zařízení</t>
  </si>
  <si>
    <t>734200821</t>
  </si>
  <si>
    <t>Demontáž armatury závitové se dvěma závity do G 2" (v kotelně)</t>
  </si>
  <si>
    <t>Demontáž armatury závitové se dvěma závity do G 1/2" ( na topných tělesech)</t>
  </si>
  <si>
    <t>735151821</t>
  </si>
  <si>
    <t>Demontáž otopných těles do 1500mm (radiátory litina/ocel)</t>
  </si>
  <si>
    <t xml:space="preserve">    6 - Úpravy povrchů, podlahy a osazování výplní</t>
  </si>
  <si>
    <t>612325121</t>
  </si>
  <si>
    <t>612325223</t>
  </si>
  <si>
    <t xml:space="preserve">Vápenocementová štuková omítka malých ploch přes 0,25 do 1 m2 na stěnách   </t>
  </si>
  <si>
    <t>612325412</t>
  </si>
  <si>
    <t>631312141</t>
  </si>
  <si>
    <t>Doplnění rýh v dosavadních mazaninách betonem prostým</t>
  </si>
  <si>
    <t>Oprava vápenocementové omítky vnitřních ploch, stěn, tl.20mm, rozsah oprav.plochy 30% (,prostor za topnými tělesy v kancelářích atoaletách</t>
  </si>
  <si>
    <t>Vápenocementová štuková omítka rýh ve stěnách š do 150 mm  (drážky po potrubí´ústředního topení)</t>
  </si>
  <si>
    <t xml:space="preserve">Demontáž podlah a obkladů  keramických kladených do malty (umyvárny, toalety) + prostory místností nad  kanalizací  </t>
  </si>
  <si>
    <t>998776203</t>
  </si>
  <si>
    <t>Přesun hmot procentní pro podlahy povlakové v objektech v do 12 m</t>
  </si>
  <si>
    <t xml:space="preserve">Obklday keramické </t>
  </si>
  <si>
    <t>Místnost -toalety</t>
  </si>
  <si>
    <t xml:space="preserve">    784 - Dokončovací práce - malby a tapety</t>
  </si>
  <si>
    <t>Místnost -(prostory za topnými tělesy v kancelářích a prostor za rozdělovačem/sběračem v kotelně)</t>
  </si>
  <si>
    <t xml:space="preserve">    997 - Přesun, odpady (PSV)</t>
  </si>
  <si>
    <t>Poplatek za uložení odpadu  na skládce (skládkovné)</t>
  </si>
  <si>
    <t>Vnitrostaveništní doprava suti a vybouraných hmot pro budovy v do 6 m s omezením mechanizace</t>
  </si>
  <si>
    <t>Potrubí ocelové   586 x 0,003    (3 kg/m)</t>
  </si>
  <si>
    <t>Armatury   95 x 0,00025    ( 0,25 kg/ks)</t>
  </si>
  <si>
    <t>Izolace  1 x 0,100    ( 100 kg/m3)</t>
  </si>
  <si>
    <t>Tělesa litinové  75 x 0,055    ( 55 kg/ks)</t>
  </si>
  <si>
    <t>Čerpadla oběhová d25,  2 x 0,002    ( 2kg/ks)</t>
  </si>
  <si>
    <t>Rozdělovač/sběrač   1,5 x 0,005    (5 kg/m)</t>
  </si>
  <si>
    <t>Odpady demontáž obklady toalety (9)*0,04  t/m2</t>
  </si>
  <si>
    <t xml:space="preserve">10 km,  6,378 x 10 </t>
  </si>
  <si>
    <t>Ekvitermní set , Regulátor Immergas THETA code 3.015244 -software version 3.0 (2ks), panel 3.015265 pro připojení a montáž regulátoru THETA N233 BVVC na stěnu (2ks), sonda příložná 3.015267 výstupní teploty topného systému VF204 (4ks) výhradně pro regulaci THETA , venkovní sonda 3.05451 (1ks) pro regulátor THETA , termostat pokojový řídící jednotka THETA RS ( 3ks), dodávka vč.montáže</t>
  </si>
  <si>
    <t>Regulace stávající kotlů IMMERGAS VICTRIX , ekvitermní  regulacepro 2 kotle do kaskády, 3 topné větve ÚT (MaR kotelny, dodávka výrobce a dodavatele kotlů)</t>
  </si>
  <si>
    <t>M-171206-731-02 Měření a regulace</t>
  </si>
  <si>
    <t xml:space="preserve">Elektroinstalace, úprava stávajícího elektro  rozvaděče ,  silové propojení oběhových čerpadel, úpravny vody  (elektro kabely,lišty),  BUS kabel J-Y(St)Y 2x2x0,6 propojení mezi kotli, elektro  kabely s průřezem 3x1,5mm2 pro napojení  trojcestných ventilů a reulátory elektrokabely 2x0,5mm2 pro propojení mezi sondami tepla VF204 a regulátory THETA, elektro kabely propojení mezi regulátory THETA a kotli IMMERGAS, elektro kabely napojení regulátorů THETA a stávajícím rozvaděčem , dodávka vč.montáže,revize     </t>
  </si>
  <si>
    <t xml:space="preserve">    9 - Ostatní konstrukce a práce práce (vnitřní 1.PP)</t>
  </si>
  <si>
    <t xml:space="preserve">    997 - Přesun sutě, odpady (HSV)</t>
  </si>
  <si>
    <t xml:space="preserve">    733 - Demontáže potrubí, zařizení</t>
  </si>
  <si>
    <t xml:space="preserve">    776 - Obklady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</si>
</sst>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FF0000"/>
      <name val="Trebuchet MS"/>
      <family val="2"/>
    </font>
    <font>
      <b/>
      <sz val="8"/>
      <color theme="1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theme="1"/>
      <name val="Trebuchet MS"/>
      <family val="2"/>
    </font>
    <font>
      <sz val="8"/>
      <color rgb="FFFF0000"/>
      <name val="Trebuchet MS"/>
      <family val="2"/>
      <charset val="238"/>
    </font>
    <font>
      <b/>
      <sz val="1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  <charset val="238"/>
    </font>
    <font>
      <b/>
      <i/>
      <sz val="7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dotted">
        <color rgb="FF969696"/>
      </top>
      <bottom style="hair">
        <color rgb="FF969696"/>
      </bottom>
      <diagonal/>
    </border>
    <border>
      <left/>
      <right/>
      <top style="dotted">
        <color rgb="FF969696"/>
      </top>
      <bottom style="hair">
        <color rgb="FF969696"/>
      </bottom>
      <diagonal/>
    </border>
    <border>
      <left style="hair">
        <color rgb="FF969696"/>
      </left>
      <right/>
      <top style="dotted">
        <color rgb="FF969696"/>
      </top>
      <bottom style="hair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thin">
        <color indexed="8"/>
      </left>
      <right/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3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0" fillId="2" borderId="0" xfId="0" applyFill="1" applyProtection="1"/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164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" fillId="4" borderId="2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" fillId="4" borderId="2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167" fontId="38" fillId="0" borderId="25" xfId="0" applyNumberFormat="1" applyFont="1" applyBorder="1" applyAlignment="1" applyProtection="1">
      <alignment vertical="center"/>
      <protection locked="0"/>
    </xf>
    <xf numFmtId="49" fontId="36" fillId="0" borderId="25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49" fontId="39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0" xfId="0"/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horizontal="left" vertical="center"/>
    </xf>
    <xf numFmtId="0" fontId="2" fillId="4" borderId="2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2" fillId="0" borderId="29" xfId="0" applyFon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49" fontId="38" fillId="0" borderId="29" xfId="0" applyNumberFormat="1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49" fontId="43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vertical="center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4" fillId="0" borderId="25" xfId="0" applyFont="1" applyBorder="1" applyAlignment="1" applyProtection="1">
      <alignment horizontal="center" vertical="center"/>
      <protection locked="0"/>
    </xf>
    <xf numFmtId="49" fontId="44" fillId="0" borderId="25" xfId="0" applyNumberFormat="1" applyFont="1" applyBorder="1" applyAlignment="1" applyProtection="1">
      <alignment horizontal="left" vertical="center" wrapText="1"/>
      <protection locked="0"/>
    </xf>
    <xf numFmtId="0" fontId="44" fillId="0" borderId="25" xfId="0" applyFont="1" applyBorder="1" applyAlignment="1" applyProtection="1">
      <alignment horizontal="center" vertical="center" wrapText="1"/>
      <protection locked="0"/>
    </xf>
    <xf numFmtId="167" fontId="44" fillId="0" borderId="25" xfId="0" applyNumberFormat="1" applyFont="1" applyBorder="1" applyAlignment="1" applyProtection="1">
      <alignment vertical="center"/>
      <protection locked="0"/>
    </xf>
    <xf numFmtId="0" fontId="1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167" fontId="38" fillId="0" borderId="0" xfId="0" applyNumberFormat="1" applyFont="1" applyBorder="1" applyAlignment="1">
      <alignment vertical="center"/>
    </xf>
    <xf numFmtId="0" fontId="0" fillId="0" borderId="0" xfId="0" applyBorder="1"/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23" fillId="4" borderId="0" xfId="0" applyNumberFormat="1" applyFont="1" applyFill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3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vertical="center"/>
    </xf>
    <xf numFmtId="4" fontId="3" fillId="3" borderId="9" xfId="0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44" fillId="0" borderId="28" xfId="0" applyFont="1" applyBorder="1" applyAlignment="1" applyProtection="1">
      <alignment horizontal="left" vertical="center" wrapText="1"/>
      <protection locked="0"/>
    </xf>
    <xf numFmtId="0" fontId="44" fillId="0" borderId="27" xfId="0" applyFont="1" applyBorder="1" applyAlignment="1" applyProtection="1">
      <alignment horizontal="left" vertical="center" wrapText="1"/>
      <protection locked="0"/>
    </xf>
    <xf numFmtId="0" fontId="44" fillId="0" borderId="26" xfId="0" applyFont="1" applyBorder="1" applyAlignment="1" applyProtection="1">
      <alignment horizontal="left" vertical="center" wrapText="1"/>
      <protection locked="0"/>
    </xf>
    <xf numFmtId="4" fontId="44" fillId="0" borderId="22" xfId="0" applyNumberFormat="1" applyFont="1" applyBorder="1" applyAlignment="1" applyProtection="1">
      <alignment vertical="center"/>
      <protection locked="0"/>
    </xf>
    <xf numFmtId="4" fontId="44" fillId="0" borderId="24" xfId="0" applyNumberFormat="1" applyFont="1" applyBorder="1" applyAlignment="1" applyProtection="1">
      <alignment vertical="center"/>
      <protection locked="0"/>
    </xf>
    <xf numFmtId="4" fontId="44" fillId="0" borderId="23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4" xfId="0" applyFont="1" applyBorder="1" applyAlignment="1" applyProtection="1">
      <alignment horizontal="left" vertical="center" wrapText="1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33" fillId="0" borderId="28" xfId="0" applyFont="1" applyBorder="1" applyAlignment="1" applyProtection="1">
      <alignment horizontal="left" vertical="center" wrapText="1"/>
      <protection locked="0"/>
    </xf>
    <xf numFmtId="0" fontId="33" fillId="0" borderId="27" xfId="0" applyFont="1" applyBorder="1" applyAlignment="1" applyProtection="1">
      <alignment horizontal="left" vertical="center" wrapText="1"/>
      <protection locked="0"/>
    </xf>
    <xf numFmtId="0" fontId="33" fillId="0" borderId="26" xfId="0" applyFont="1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vertical="center"/>
      <protection locked="0"/>
    </xf>
    <xf numFmtId="0" fontId="45" fillId="0" borderId="12" xfId="0" applyFont="1" applyBorder="1" applyAlignment="1">
      <alignment vertical="center" wrapText="1"/>
    </xf>
    <xf numFmtId="0" fontId="32" fillId="0" borderId="12" xfId="0" applyFont="1" applyBorder="1" applyAlignment="1">
      <alignment vertical="center"/>
    </xf>
    <xf numFmtId="0" fontId="38" fillId="0" borderId="25" xfId="0" applyFont="1" applyBorder="1" applyAlignment="1" applyProtection="1">
      <alignment horizontal="left" vertical="center" wrapText="1"/>
      <protection locked="0"/>
    </xf>
    <xf numFmtId="4" fontId="38" fillId="0" borderId="25" xfId="0" applyNumberFormat="1" applyFont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Border="1" applyAlignment="1" applyProtection="1">
      <alignment vertical="center"/>
      <protection locked="0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4" fontId="17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0" fontId="12" fillId="2" borderId="0" xfId="1" applyFont="1" applyFill="1" applyAlignment="1" applyProtection="1">
      <alignment horizontal="center" vertical="center"/>
    </xf>
    <xf numFmtId="0" fontId="43" fillId="0" borderId="25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4" fontId="5" fillId="0" borderId="0" xfId="0" applyNumberFormat="1" applyFont="1" applyBorder="1" applyAlignment="1"/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8" fillId="0" borderId="12" xfId="0" applyFont="1" applyBorder="1" applyAlignment="1">
      <alignment horizontal="left" vertical="center" wrapText="1"/>
    </xf>
    <xf numFmtId="0" fontId="38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25" xfId="0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37" fillId="4" borderId="23" xfId="0" applyFont="1" applyFill="1" applyBorder="1" applyAlignment="1">
      <alignment horizontal="center" vertical="center" wrapText="1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4" xfId="0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0" fillId="0" borderId="30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4" fontId="0" fillId="0" borderId="30" xfId="0" applyNumberFormat="1" applyFont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4" fontId="38" fillId="0" borderId="24" xfId="0" applyNumberFormat="1" applyFont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uroprojekt/PROJEKTY/Kory&#269;any/KD%20Kory&#269;yny%202024/Projekt%20kotelny%20a%20&#218;T%202024/Rozpo&#269;et%20kotelna%20KD%20Kory&#269;a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TKA\Europrojekt\Europrojekt\Projekty\Brno\Brno-domov\Kr170601_-_Demontaze_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Technolog.zařízení"/>
      <sheetName val="Rozvod plynu"/>
      <sheetName val="Demontáže a  stav úpravy"/>
      <sheetName val="List1"/>
    </sheetNames>
    <sheetDataSet>
      <sheetData sheetId="0"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Kr170601 - Demontáže ÚT"/>
    </sheetNames>
    <sheetDataSet>
      <sheetData sheetId="0">
        <row r="8">
          <cell r="AN8" t="str">
            <v>1. 6. 2017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5"/>
  <sheetViews>
    <sheetView showGridLines="0" tabSelected="1" workbookViewId="0">
      <pane ySplit="1" topLeftCell="A8" activePane="bottomLeft" state="frozen"/>
      <selection pane="bottomLeft" activeCell="W40" sqref="W4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 x14ac:dyDescent="0.3">
      <c r="C2" s="284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R2" s="183"/>
      <c r="AS2" s="184" t="s">
        <v>11</v>
      </c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7" t="s">
        <v>7</v>
      </c>
      <c r="BT2" s="17" t="s">
        <v>8</v>
      </c>
    </row>
    <row r="3" spans="1:73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S3" s="17" t="s">
        <v>7</v>
      </c>
      <c r="BT3" s="17" t="s">
        <v>9</v>
      </c>
    </row>
    <row r="4" spans="1:73" ht="36.950000000000003" customHeight="1" x14ac:dyDescent="0.3">
      <c r="B4" s="21"/>
      <c r="C4" s="277" t="s">
        <v>10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2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S4" s="17" t="s">
        <v>12</v>
      </c>
    </row>
    <row r="5" spans="1:73" ht="14.45" customHeight="1" x14ac:dyDescent="0.3">
      <c r="B5" s="21"/>
      <c r="C5" s="23"/>
      <c r="D5" s="24" t="s">
        <v>13</v>
      </c>
      <c r="E5" s="23"/>
      <c r="F5" s="23"/>
      <c r="G5" s="23"/>
      <c r="H5" s="23"/>
      <c r="I5" s="23"/>
      <c r="J5" s="23"/>
      <c r="K5" s="286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3"/>
      <c r="AQ5" s="22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S5" s="17" t="s">
        <v>7</v>
      </c>
    </row>
    <row r="6" spans="1:73" ht="36.950000000000003" customHeight="1" x14ac:dyDescent="0.3">
      <c r="B6" s="21"/>
      <c r="C6" s="23"/>
      <c r="D6" s="26" t="s">
        <v>14</v>
      </c>
      <c r="E6" s="23"/>
      <c r="F6" s="23"/>
      <c r="G6" s="23"/>
      <c r="H6" s="23"/>
      <c r="I6" s="23"/>
      <c r="J6" s="23"/>
      <c r="K6" s="288" t="s">
        <v>287</v>
      </c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3"/>
      <c r="AQ6" s="22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S6" s="17" t="s">
        <v>7</v>
      </c>
    </row>
    <row r="7" spans="1:73" ht="14.45" customHeight="1" x14ac:dyDescent="0.3">
      <c r="B7" s="21"/>
      <c r="C7" s="23"/>
      <c r="D7" s="27" t="s">
        <v>15</v>
      </c>
      <c r="E7" s="23"/>
      <c r="F7" s="23"/>
      <c r="G7" s="23"/>
      <c r="H7" s="23"/>
      <c r="I7" s="23"/>
      <c r="J7" s="23"/>
      <c r="K7" s="211"/>
      <c r="L7" s="212"/>
      <c r="M7" s="212"/>
      <c r="N7" s="212"/>
      <c r="O7" s="212"/>
      <c r="P7" s="212"/>
      <c r="Q7" s="212"/>
      <c r="R7" s="212"/>
      <c r="S7" s="212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7" t="s">
        <v>16</v>
      </c>
      <c r="AL7" s="23"/>
      <c r="AM7" s="23"/>
      <c r="AN7" s="25" t="s">
        <v>5</v>
      </c>
      <c r="AO7" s="23"/>
      <c r="AP7" s="23"/>
      <c r="AQ7" s="22"/>
      <c r="BS7" s="17" t="s">
        <v>7</v>
      </c>
    </row>
    <row r="8" spans="1:73" ht="14.45" customHeight="1" x14ac:dyDescent="0.3">
      <c r="B8" s="21"/>
      <c r="C8" s="23"/>
      <c r="D8" s="27" t="s">
        <v>17</v>
      </c>
      <c r="E8" s="23"/>
      <c r="F8" s="23"/>
      <c r="G8" s="23"/>
      <c r="H8" s="23"/>
      <c r="I8" s="23"/>
      <c r="J8" s="181"/>
      <c r="K8" s="238" t="s">
        <v>285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7" t="s">
        <v>19</v>
      </c>
      <c r="AL8" s="23"/>
      <c r="AM8" s="23"/>
      <c r="AN8" s="164">
        <v>45708</v>
      </c>
      <c r="AO8" s="23"/>
      <c r="AP8" s="23"/>
      <c r="AQ8" s="22"/>
      <c r="BS8" s="17" t="s">
        <v>7</v>
      </c>
    </row>
    <row r="9" spans="1:73" ht="14.45" customHeight="1" x14ac:dyDescent="0.3">
      <c r="B9" s="21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2"/>
      <c r="BS9" s="17" t="s">
        <v>7</v>
      </c>
    </row>
    <row r="10" spans="1:73" ht="14.45" customHeight="1" x14ac:dyDescent="0.3">
      <c r="B10" s="21"/>
      <c r="C10" s="23"/>
      <c r="D10" s="27" t="s">
        <v>20</v>
      </c>
      <c r="E10" s="23"/>
      <c r="F10" s="23"/>
      <c r="G10" s="23"/>
      <c r="H10" s="23"/>
      <c r="I10" s="23"/>
      <c r="J10" s="23"/>
      <c r="K10" s="237" t="s">
        <v>286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7" t="s">
        <v>21</v>
      </c>
      <c r="AL10" s="23"/>
      <c r="AM10" s="23"/>
      <c r="AN10" s="25" t="s">
        <v>5</v>
      </c>
      <c r="AO10" s="23"/>
      <c r="AP10" s="23"/>
      <c r="AQ10" s="22"/>
      <c r="BS10" s="17" t="s">
        <v>7</v>
      </c>
    </row>
    <row r="11" spans="1:73" ht="18.399999999999999" customHeight="1" x14ac:dyDescent="0.3">
      <c r="B11" s="21"/>
      <c r="C11" s="23"/>
      <c r="D11" s="23"/>
      <c r="E11" s="25" t="s">
        <v>18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7" t="s">
        <v>22</v>
      </c>
      <c r="AL11" s="23"/>
      <c r="AM11" s="23"/>
      <c r="AN11" s="25" t="s">
        <v>5</v>
      </c>
      <c r="AO11" s="23"/>
      <c r="AP11" s="23"/>
      <c r="AQ11" s="22"/>
      <c r="BS11" s="17" t="s">
        <v>7</v>
      </c>
    </row>
    <row r="12" spans="1:73" ht="6.95" customHeight="1" x14ac:dyDescent="0.3">
      <c r="B12" s="21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2"/>
      <c r="BS12" s="17" t="s">
        <v>7</v>
      </c>
    </row>
    <row r="13" spans="1:73" ht="14.45" customHeight="1" x14ac:dyDescent="0.3">
      <c r="B13" s="21"/>
      <c r="C13" s="23"/>
      <c r="D13" s="27" t="s">
        <v>23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7" t="s">
        <v>21</v>
      </c>
      <c r="AL13" s="23"/>
      <c r="AM13" s="23"/>
      <c r="AN13" s="25" t="s">
        <v>5</v>
      </c>
      <c r="AO13" s="23"/>
      <c r="AP13" s="23"/>
      <c r="AQ13" s="22"/>
      <c r="BS13" s="17" t="s">
        <v>7</v>
      </c>
    </row>
    <row r="14" spans="1:73" ht="15" x14ac:dyDescent="0.3">
      <c r="B14" s="21"/>
      <c r="C14" s="23"/>
      <c r="D14" s="23"/>
      <c r="E14" s="25" t="s">
        <v>18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7" t="s">
        <v>22</v>
      </c>
      <c r="AL14" s="23"/>
      <c r="AM14" s="23"/>
      <c r="AN14" s="25" t="s">
        <v>5</v>
      </c>
      <c r="AO14" s="23"/>
      <c r="AP14" s="23"/>
      <c r="AQ14" s="22"/>
      <c r="BS14" s="17" t="s">
        <v>7</v>
      </c>
    </row>
    <row r="15" spans="1:73" ht="6.95" customHeight="1" x14ac:dyDescent="0.3">
      <c r="B15" s="21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2"/>
      <c r="BS15" s="17" t="s">
        <v>6</v>
      </c>
    </row>
    <row r="16" spans="1:73" ht="14.45" customHeight="1" x14ac:dyDescent="0.3">
      <c r="B16" s="21"/>
      <c r="C16" s="23"/>
      <c r="D16" s="27" t="s">
        <v>24</v>
      </c>
      <c r="E16" s="23"/>
      <c r="F16" s="23"/>
      <c r="G16" s="23"/>
      <c r="H16" s="23"/>
      <c r="I16" s="23"/>
      <c r="J16" s="23"/>
      <c r="K16" s="212" t="s">
        <v>217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7" t="s">
        <v>21</v>
      </c>
      <c r="AL16" s="23"/>
      <c r="AM16" s="23"/>
      <c r="AN16" s="25" t="s">
        <v>5</v>
      </c>
      <c r="AO16" s="23"/>
      <c r="AP16" s="23"/>
      <c r="AQ16" s="22"/>
      <c r="BS16" s="17" t="s">
        <v>6</v>
      </c>
    </row>
    <row r="17" spans="2:71" ht="18.399999999999999" customHeight="1" x14ac:dyDescent="0.3">
      <c r="B17" s="21"/>
      <c r="C17" s="23"/>
      <c r="D17" s="23"/>
      <c r="E17" s="25" t="s">
        <v>18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7" t="s">
        <v>22</v>
      </c>
      <c r="AL17" s="23"/>
      <c r="AM17" s="23"/>
      <c r="AN17" s="25" t="s">
        <v>5</v>
      </c>
      <c r="AO17" s="23"/>
      <c r="AP17" s="23"/>
      <c r="AQ17" s="22"/>
      <c r="BS17" s="17" t="s">
        <v>25</v>
      </c>
    </row>
    <row r="18" spans="2:71" ht="6.95" customHeight="1" x14ac:dyDescent="0.3">
      <c r="B18" s="21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2"/>
      <c r="BS18" s="17" t="s">
        <v>7</v>
      </c>
    </row>
    <row r="19" spans="2:71" ht="14.45" customHeight="1" x14ac:dyDescent="0.3">
      <c r="B19" s="21"/>
      <c r="C19" s="23"/>
      <c r="D19" s="27" t="s">
        <v>26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7" t="s">
        <v>21</v>
      </c>
      <c r="AL19" s="23"/>
      <c r="AM19" s="23"/>
      <c r="AN19" s="25" t="s">
        <v>5</v>
      </c>
      <c r="AO19" s="23"/>
      <c r="AP19" s="23"/>
      <c r="AQ19" s="22"/>
      <c r="BS19" s="17" t="s">
        <v>7</v>
      </c>
    </row>
    <row r="20" spans="2:71" ht="18.399999999999999" customHeight="1" x14ac:dyDescent="0.3">
      <c r="B20" s="21"/>
      <c r="C20" s="23"/>
      <c r="D20" s="23"/>
      <c r="E20" s="25" t="s">
        <v>18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7" t="s">
        <v>22</v>
      </c>
      <c r="AL20" s="23"/>
      <c r="AM20" s="23"/>
      <c r="AN20" s="25" t="s">
        <v>5</v>
      </c>
      <c r="AO20" s="23"/>
      <c r="AP20" s="23"/>
      <c r="AQ20" s="22"/>
    </row>
    <row r="21" spans="2:71" ht="6.95" customHeight="1" x14ac:dyDescent="0.3">
      <c r="B21" s="2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2"/>
    </row>
    <row r="22" spans="2:71" ht="15" x14ac:dyDescent="0.3">
      <c r="B22" s="21"/>
      <c r="C22" s="23"/>
      <c r="D22" s="27" t="s">
        <v>27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2"/>
    </row>
    <row r="23" spans="2:71" ht="16.5" customHeight="1" x14ac:dyDescent="0.3">
      <c r="B23" s="21"/>
      <c r="C23" s="23"/>
      <c r="D23" s="23"/>
      <c r="E23" s="290" t="s">
        <v>5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3"/>
      <c r="AP23" s="23"/>
      <c r="AQ23" s="22"/>
    </row>
    <row r="24" spans="2:71" ht="6.95" customHeight="1" x14ac:dyDescent="0.3">
      <c r="B24" s="21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2"/>
    </row>
    <row r="25" spans="2:71" ht="6.95" customHeight="1" x14ac:dyDescent="0.3">
      <c r="B25" s="21"/>
      <c r="C25" s="23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3"/>
      <c r="AQ25" s="22"/>
    </row>
    <row r="26" spans="2:71" ht="14.45" customHeight="1" x14ac:dyDescent="0.3">
      <c r="B26" s="21"/>
      <c r="C26" s="23"/>
      <c r="D26" s="29" t="s">
        <v>28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91">
        <f>ROUND(AG87,2)</f>
        <v>0</v>
      </c>
      <c r="AL26" s="289"/>
      <c r="AM26" s="289"/>
      <c r="AN26" s="289"/>
      <c r="AO26" s="289"/>
      <c r="AP26" s="23"/>
      <c r="AQ26" s="22"/>
    </row>
    <row r="27" spans="2:71" ht="14.45" customHeight="1" x14ac:dyDescent="0.3">
      <c r="B27" s="21"/>
      <c r="C27" s="23"/>
      <c r="D27" s="29" t="s">
        <v>29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91">
        <f>ROUND(AG92,2)</f>
        <v>0</v>
      </c>
      <c r="AL27" s="291"/>
      <c r="AM27" s="291"/>
      <c r="AN27" s="291"/>
      <c r="AO27" s="291"/>
      <c r="AP27" s="23"/>
      <c r="AQ27" s="22"/>
    </row>
    <row r="28" spans="2:71" s="1" customFormat="1" ht="6.95" customHeight="1" x14ac:dyDescent="0.3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2"/>
    </row>
    <row r="29" spans="2:71" s="1" customFormat="1" ht="25.9" customHeight="1" x14ac:dyDescent="0.3">
      <c r="B29" s="30"/>
      <c r="C29" s="31"/>
      <c r="D29" s="33" t="s">
        <v>30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292">
        <f>ROUND(AK26+AK27,2)</f>
        <v>0</v>
      </c>
      <c r="AL29" s="293"/>
      <c r="AM29" s="293"/>
      <c r="AN29" s="293"/>
      <c r="AO29" s="293"/>
      <c r="AP29" s="31"/>
      <c r="AQ29" s="32"/>
    </row>
    <row r="30" spans="2:71" s="1" customFormat="1" ht="13.5" customHeight="1" x14ac:dyDescent="0.3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2"/>
    </row>
    <row r="31" spans="2:71" s="2" customFormat="1" ht="14.45" customHeight="1" x14ac:dyDescent="0.3">
      <c r="B31" s="35"/>
      <c r="C31" s="36"/>
      <c r="D31" s="37" t="s">
        <v>31</v>
      </c>
      <c r="E31" s="36"/>
      <c r="F31" s="37" t="s">
        <v>32</v>
      </c>
      <c r="G31" s="36"/>
      <c r="H31" s="36"/>
      <c r="I31" s="36"/>
      <c r="J31" s="36"/>
      <c r="K31" s="36"/>
      <c r="L31" s="281">
        <v>0.21</v>
      </c>
      <c r="M31" s="282"/>
      <c r="N31" s="282"/>
      <c r="O31" s="282"/>
      <c r="P31" s="36"/>
      <c r="Q31" s="36"/>
      <c r="R31" s="36"/>
      <c r="S31" s="36"/>
      <c r="T31" s="38" t="s">
        <v>33</v>
      </c>
      <c r="U31" s="36"/>
      <c r="V31" s="36"/>
      <c r="W31" s="283">
        <f>SUM(AJ29:AP29)</f>
        <v>0</v>
      </c>
      <c r="X31" s="282"/>
      <c r="Y31" s="282"/>
      <c r="Z31" s="282"/>
      <c r="AA31" s="282"/>
      <c r="AB31" s="282"/>
      <c r="AC31" s="282"/>
      <c r="AD31" s="282"/>
      <c r="AE31" s="282"/>
      <c r="AF31" s="36"/>
      <c r="AG31" s="36"/>
      <c r="AH31" s="36"/>
      <c r="AI31" s="36"/>
      <c r="AJ31" s="36"/>
      <c r="AK31" s="283">
        <f>SUM(AK29*L31)</f>
        <v>0</v>
      </c>
      <c r="AL31" s="282"/>
      <c r="AM31" s="282"/>
      <c r="AN31" s="282"/>
      <c r="AO31" s="282"/>
      <c r="AP31" s="36"/>
      <c r="AQ31" s="39"/>
    </row>
    <row r="32" spans="2:71" s="2" customFormat="1" ht="14.45" customHeight="1" x14ac:dyDescent="0.3">
      <c r="B32" s="35"/>
      <c r="C32" s="36"/>
      <c r="D32" s="36"/>
      <c r="E32" s="36"/>
      <c r="F32" s="37" t="s">
        <v>34</v>
      </c>
      <c r="G32" s="36"/>
      <c r="H32" s="36"/>
      <c r="I32" s="36"/>
      <c r="J32" s="36"/>
      <c r="K32" s="36"/>
      <c r="L32" s="281">
        <v>0.15</v>
      </c>
      <c r="M32" s="282"/>
      <c r="N32" s="282"/>
      <c r="O32" s="282"/>
      <c r="P32" s="36"/>
      <c r="Q32" s="36"/>
      <c r="R32" s="36"/>
      <c r="S32" s="36"/>
      <c r="T32" s="38" t="s">
        <v>33</v>
      </c>
      <c r="U32" s="36"/>
      <c r="V32" s="36"/>
      <c r="W32" s="283"/>
      <c r="X32" s="282"/>
      <c r="Y32" s="282"/>
      <c r="Z32" s="282"/>
      <c r="AA32" s="282"/>
      <c r="AB32" s="282"/>
      <c r="AC32" s="282"/>
      <c r="AD32" s="282"/>
      <c r="AE32" s="282"/>
      <c r="AF32" s="36"/>
      <c r="AG32" s="36"/>
      <c r="AH32" s="36"/>
      <c r="AI32" s="36"/>
      <c r="AJ32" s="36"/>
      <c r="AK32" s="283"/>
      <c r="AL32" s="282"/>
      <c r="AM32" s="282"/>
      <c r="AN32" s="282"/>
      <c r="AO32" s="282"/>
      <c r="AP32" s="36"/>
      <c r="AQ32" s="39"/>
    </row>
    <row r="33" spans="2:43" s="2" customFormat="1" ht="14.45" hidden="1" customHeight="1" x14ac:dyDescent="0.3">
      <c r="B33" s="35"/>
      <c r="C33" s="36"/>
      <c r="D33" s="36"/>
      <c r="E33" s="36"/>
      <c r="F33" s="37" t="s">
        <v>35</v>
      </c>
      <c r="G33" s="36"/>
      <c r="H33" s="36"/>
      <c r="I33" s="36"/>
      <c r="J33" s="36"/>
      <c r="K33" s="36"/>
      <c r="L33" s="281">
        <v>0.21</v>
      </c>
      <c r="M33" s="282"/>
      <c r="N33" s="282"/>
      <c r="O33" s="282"/>
      <c r="P33" s="36"/>
      <c r="Q33" s="36"/>
      <c r="R33" s="36"/>
      <c r="S33" s="36"/>
      <c r="T33" s="38" t="s">
        <v>33</v>
      </c>
      <c r="U33" s="36"/>
      <c r="V33" s="36"/>
      <c r="W33" s="283" t="e">
        <f>ROUND(BB87+SUM(CF93),2)</f>
        <v>#REF!</v>
      </c>
      <c r="X33" s="282"/>
      <c r="Y33" s="282"/>
      <c r="Z33" s="282"/>
      <c r="AA33" s="282"/>
      <c r="AB33" s="282"/>
      <c r="AC33" s="282"/>
      <c r="AD33" s="282"/>
      <c r="AE33" s="282"/>
      <c r="AF33" s="36"/>
      <c r="AG33" s="36"/>
      <c r="AH33" s="36"/>
      <c r="AI33" s="36"/>
      <c r="AJ33" s="36"/>
      <c r="AK33" s="283">
        <v>0</v>
      </c>
      <c r="AL33" s="282"/>
      <c r="AM33" s="282"/>
      <c r="AN33" s="282"/>
      <c r="AO33" s="282"/>
      <c r="AP33" s="36"/>
      <c r="AQ33" s="39"/>
    </row>
    <row r="34" spans="2:43" s="2" customFormat="1" ht="14.45" hidden="1" customHeight="1" x14ac:dyDescent="0.3">
      <c r="B34" s="35"/>
      <c r="C34" s="36"/>
      <c r="D34" s="36"/>
      <c r="E34" s="36"/>
      <c r="F34" s="37" t="s">
        <v>36</v>
      </c>
      <c r="G34" s="36"/>
      <c r="H34" s="36"/>
      <c r="I34" s="36"/>
      <c r="J34" s="36"/>
      <c r="K34" s="36"/>
      <c r="L34" s="281">
        <v>0.15</v>
      </c>
      <c r="M34" s="282"/>
      <c r="N34" s="282"/>
      <c r="O34" s="282"/>
      <c r="P34" s="36"/>
      <c r="Q34" s="36"/>
      <c r="R34" s="36"/>
      <c r="S34" s="36"/>
      <c r="T34" s="38" t="s">
        <v>33</v>
      </c>
      <c r="U34" s="36"/>
      <c r="V34" s="36"/>
      <c r="W34" s="283" t="e">
        <f>ROUND(BC87+SUM(CG93),2)</f>
        <v>#REF!</v>
      </c>
      <c r="X34" s="282"/>
      <c r="Y34" s="282"/>
      <c r="Z34" s="282"/>
      <c r="AA34" s="282"/>
      <c r="AB34" s="282"/>
      <c r="AC34" s="282"/>
      <c r="AD34" s="282"/>
      <c r="AE34" s="282"/>
      <c r="AF34" s="36"/>
      <c r="AG34" s="36"/>
      <c r="AH34" s="36"/>
      <c r="AI34" s="36"/>
      <c r="AJ34" s="36"/>
      <c r="AK34" s="283">
        <v>0</v>
      </c>
      <c r="AL34" s="282"/>
      <c r="AM34" s="282"/>
      <c r="AN34" s="282"/>
      <c r="AO34" s="282"/>
      <c r="AP34" s="36"/>
      <c r="AQ34" s="39"/>
    </row>
    <row r="35" spans="2:43" s="2" customFormat="1" ht="14.45" hidden="1" customHeight="1" x14ac:dyDescent="0.3">
      <c r="B35" s="35"/>
      <c r="C35" s="36"/>
      <c r="D35" s="36"/>
      <c r="E35" s="36"/>
      <c r="F35" s="37" t="s">
        <v>37</v>
      </c>
      <c r="G35" s="36"/>
      <c r="H35" s="36"/>
      <c r="I35" s="36"/>
      <c r="J35" s="36"/>
      <c r="K35" s="36"/>
      <c r="L35" s="281">
        <v>0</v>
      </c>
      <c r="M35" s="282"/>
      <c r="N35" s="282"/>
      <c r="O35" s="282"/>
      <c r="P35" s="36"/>
      <c r="Q35" s="36"/>
      <c r="R35" s="36"/>
      <c r="S35" s="36"/>
      <c r="T35" s="38" t="s">
        <v>33</v>
      </c>
      <c r="U35" s="36"/>
      <c r="V35" s="36"/>
      <c r="W35" s="283" t="e">
        <f>ROUND(BD87+SUM(CH93),2)</f>
        <v>#REF!</v>
      </c>
      <c r="X35" s="282"/>
      <c r="Y35" s="282"/>
      <c r="Z35" s="282"/>
      <c r="AA35" s="282"/>
      <c r="AB35" s="282"/>
      <c r="AC35" s="282"/>
      <c r="AD35" s="282"/>
      <c r="AE35" s="282"/>
      <c r="AF35" s="36"/>
      <c r="AG35" s="36"/>
      <c r="AH35" s="36"/>
      <c r="AI35" s="36"/>
      <c r="AJ35" s="36"/>
      <c r="AK35" s="283">
        <v>0</v>
      </c>
      <c r="AL35" s="282"/>
      <c r="AM35" s="282"/>
      <c r="AN35" s="282"/>
      <c r="AO35" s="282"/>
      <c r="AP35" s="36"/>
      <c r="AQ35" s="39"/>
    </row>
    <row r="36" spans="2:43" s="1" customFormat="1" ht="6.95" customHeight="1" x14ac:dyDescent="0.3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2"/>
    </row>
    <row r="37" spans="2:43" s="1" customFormat="1" ht="25.9" customHeight="1" x14ac:dyDescent="0.3">
      <c r="B37" s="30"/>
      <c r="C37" s="40"/>
      <c r="D37" s="41" t="s">
        <v>38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 t="s">
        <v>39</v>
      </c>
      <c r="U37" s="42"/>
      <c r="V37" s="42"/>
      <c r="W37" s="42"/>
      <c r="X37" s="273" t="s">
        <v>40</v>
      </c>
      <c r="Y37" s="274"/>
      <c r="Z37" s="274"/>
      <c r="AA37" s="274"/>
      <c r="AB37" s="274"/>
      <c r="AC37" s="42"/>
      <c r="AD37" s="42"/>
      <c r="AE37" s="42"/>
      <c r="AF37" s="42"/>
      <c r="AG37" s="42"/>
      <c r="AH37" s="42"/>
      <c r="AI37" s="42"/>
      <c r="AJ37" s="42"/>
      <c r="AK37" s="275">
        <f>SUM(AK29:AK35)</f>
        <v>0</v>
      </c>
      <c r="AL37" s="274"/>
      <c r="AM37" s="274"/>
      <c r="AN37" s="274"/>
      <c r="AO37" s="276"/>
      <c r="AP37" s="40"/>
      <c r="AQ37" s="32"/>
    </row>
    <row r="38" spans="2:43" s="1" customFormat="1" ht="14.45" customHeight="1" x14ac:dyDescent="0.3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2"/>
    </row>
    <row r="39" spans="2:43" x14ac:dyDescent="0.3">
      <c r="B39" s="2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2"/>
    </row>
    <row r="40" spans="2:43" x14ac:dyDescent="0.3">
      <c r="B40" s="2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2"/>
    </row>
    <row r="41" spans="2:43" x14ac:dyDescent="0.3">
      <c r="B41" s="21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2"/>
    </row>
    <row r="42" spans="2:43" x14ac:dyDescent="0.3">
      <c r="B42" s="21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2"/>
    </row>
    <row r="43" spans="2:43" x14ac:dyDescent="0.3">
      <c r="B43" s="21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2"/>
    </row>
    <row r="44" spans="2:43" x14ac:dyDescent="0.3">
      <c r="B44" s="21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2"/>
    </row>
    <row r="45" spans="2:43" x14ac:dyDescent="0.3">
      <c r="B45" s="21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2"/>
    </row>
    <row r="46" spans="2:43" x14ac:dyDescent="0.3">
      <c r="B46" s="21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2"/>
    </row>
    <row r="47" spans="2:43" x14ac:dyDescent="0.3">
      <c r="B47" s="21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2"/>
    </row>
    <row r="48" spans="2:43" x14ac:dyDescent="0.3">
      <c r="B48" s="21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2"/>
    </row>
    <row r="49" spans="2:43" s="1" customFormat="1" ht="15" x14ac:dyDescent="0.3">
      <c r="B49" s="30"/>
      <c r="C49" s="31"/>
      <c r="D49" s="44" t="s">
        <v>41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6"/>
      <c r="AA49" s="31"/>
      <c r="AB49" s="31"/>
      <c r="AC49" s="44" t="s">
        <v>42</v>
      </c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6"/>
      <c r="AP49" s="31"/>
      <c r="AQ49" s="32"/>
    </row>
    <row r="50" spans="2:43" x14ac:dyDescent="0.3">
      <c r="B50" s="21"/>
      <c r="C50" s="23"/>
      <c r="D50" s="47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48"/>
      <c r="AA50" s="23"/>
      <c r="AB50" s="23"/>
      <c r="AC50" s="47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48"/>
      <c r="AP50" s="23"/>
      <c r="AQ50" s="22"/>
    </row>
    <row r="51" spans="2:43" x14ac:dyDescent="0.3">
      <c r="B51" s="21"/>
      <c r="C51" s="23"/>
      <c r="D51" s="47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48"/>
      <c r="AA51" s="23"/>
      <c r="AB51" s="23"/>
      <c r="AC51" s="47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48"/>
      <c r="AP51" s="23"/>
      <c r="AQ51" s="22"/>
    </row>
    <row r="52" spans="2:43" x14ac:dyDescent="0.3">
      <c r="B52" s="21"/>
      <c r="C52" s="23"/>
      <c r="D52" s="47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48"/>
      <c r="AA52" s="23"/>
      <c r="AB52" s="23"/>
      <c r="AC52" s="47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48"/>
      <c r="AP52" s="23"/>
      <c r="AQ52" s="22"/>
    </row>
    <row r="53" spans="2:43" x14ac:dyDescent="0.3">
      <c r="B53" s="21"/>
      <c r="C53" s="23"/>
      <c r="D53" s="47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48"/>
      <c r="AA53" s="23"/>
      <c r="AB53" s="23"/>
      <c r="AC53" s="47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48"/>
      <c r="AP53" s="23"/>
      <c r="AQ53" s="22"/>
    </row>
    <row r="54" spans="2:43" x14ac:dyDescent="0.3">
      <c r="B54" s="21"/>
      <c r="C54" s="23"/>
      <c r="D54" s="47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48"/>
      <c r="AA54" s="23"/>
      <c r="AB54" s="23"/>
      <c r="AC54" s="47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48"/>
      <c r="AP54" s="23"/>
      <c r="AQ54" s="22"/>
    </row>
    <row r="55" spans="2:43" x14ac:dyDescent="0.3">
      <c r="B55" s="21"/>
      <c r="C55" s="23"/>
      <c r="D55" s="47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48"/>
      <c r="AA55" s="23"/>
      <c r="AB55" s="23"/>
      <c r="AC55" s="47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48"/>
      <c r="AP55" s="23"/>
      <c r="AQ55" s="22"/>
    </row>
    <row r="56" spans="2:43" x14ac:dyDescent="0.3">
      <c r="B56" s="21"/>
      <c r="C56" s="23"/>
      <c r="D56" s="47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48"/>
      <c r="AA56" s="23"/>
      <c r="AB56" s="23"/>
      <c r="AC56" s="47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48"/>
      <c r="AP56" s="23"/>
      <c r="AQ56" s="22"/>
    </row>
    <row r="57" spans="2:43" x14ac:dyDescent="0.3">
      <c r="B57" s="21"/>
      <c r="C57" s="23"/>
      <c r="D57" s="47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48"/>
      <c r="AA57" s="23"/>
      <c r="AB57" s="23"/>
      <c r="AC57" s="47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48"/>
      <c r="AP57" s="23"/>
      <c r="AQ57" s="22"/>
    </row>
    <row r="58" spans="2:43" s="1" customFormat="1" ht="15" x14ac:dyDescent="0.3">
      <c r="B58" s="30"/>
      <c r="C58" s="31"/>
      <c r="D58" s="49" t="s">
        <v>43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1" t="s">
        <v>44</v>
      </c>
      <c r="S58" s="50"/>
      <c r="T58" s="50"/>
      <c r="U58" s="50"/>
      <c r="V58" s="50"/>
      <c r="W58" s="50"/>
      <c r="X58" s="50"/>
      <c r="Y58" s="50"/>
      <c r="Z58" s="52"/>
      <c r="AA58" s="31"/>
      <c r="AB58" s="31"/>
      <c r="AC58" s="49" t="s">
        <v>43</v>
      </c>
      <c r="AD58" s="50"/>
      <c r="AE58" s="50"/>
      <c r="AF58" s="50"/>
      <c r="AG58" s="50"/>
      <c r="AH58" s="50"/>
      <c r="AI58" s="50"/>
      <c r="AJ58" s="50"/>
      <c r="AK58" s="50"/>
      <c r="AL58" s="50"/>
      <c r="AM58" s="51" t="s">
        <v>44</v>
      </c>
      <c r="AN58" s="50"/>
      <c r="AO58" s="52"/>
      <c r="AP58" s="31"/>
      <c r="AQ58" s="32"/>
    </row>
    <row r="59" spans="2:43" x14ac:dyDescent="0.3">
      <c r="B59" s="21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2"/>
    </row>
    <row r="60" spans="2:43" s="1" customFormat="1" ht="15" x14ac:dyDescent="0.3">
      <c r="B60" s="30"/>
      <c r="C60" s="31"/>
      <c r="D60" s="44" t="s">
        <v>45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6"/>
      <c r="AA60" s="31"/>
      <c r="AB60" s="31"/>
      <c r="AC60" s="44" t="s">
        <v>46</v>
      </c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6"/>
      <c r="AP60" s="31"/>
      <c r="AQ60" s="32"/>
    </row>
    <row r="61" spans="2:43" x14ac:dyDescent="0.3">
      <c r="B61" s="21"/>
      <c r="C61" s="23"/>
      <c r="D61" s="47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48"/>
      <c r="AA61" s="23"/>
      <c r="AB61" s="23"/>
      <c r="AC61" s="47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48"/>
      <c r="AP61" s="23"/>
      <c r="AQ61" s="22"/>
    </row>
    <row r="62" spans="2:43" x14ac:dyDescent="0.3">
      <c r="B62" s="21"/>
      <c r="C62" s="23"/>
      <c r="D62" s="47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48"/>
      <c r="AA62" s="23"/>
      <c r="AB62" s="23"/>
      <c r="AC62" s="47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48"/>
      <c r="AP62" s="23"/>
      <c r="AQ62" s="22"/>
    </row>
    <row r="63" spans="2:43" x14ac:dyDescent="0.3">
      <c r="B63" s="21"/>
      <c r="C63" s="23"/>
      <c r="D63" s="47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48"/>
      <c r="AA63" s="23"/>
      <c r="AB63" s="23"/>
      <c r="AC63" s="47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48"/>
      <c r="AP63" s="23"/>
      <c r="AQ63" s="22"/>
    </row>
    <row r="64" spans="2:43" x14ac:dyDescent="0.3">
      <c r="B64" s="21"/>
      <c r="C64" s="23"/>
      <c r="D64" s="47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48"/>
      <c r="AA64" s="23"/>
      <c r="AB64" s="23"/>
      <c r="AC64" s="47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48"/>
      <c r="AP64" s="23"/>
      <c r="AQ64" s="22"/>
    </row>
    <row r="65" spans="2:43" x14ac:dyDescent="0.3">
      <c r="B65" s="21"/>
      <c r="C65" s="23"/>
      <c r="D65" s="47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48"/>
      <c r="AA65" s="23"/>
      <c r="AB65" s="23"/>
      <c r="AC65" s="47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48"/>
      <c r="AP65" s="23"/>
      <c r="AQ65" s="22"/>
    </row>
    <row r="66" spans="2:43" x14ac:dyDescent="0.3">
      <c r="B66" s="21"/>
      <c r="C66" s="23"/>
      <c r="D66" s="47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48"/>
      <c r="AA66" s="23"/>
      <c r="AB66" s="23"/>
      <c r="AC66" s="47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48"/>
      <c r="AP66" s="23"/>
      <c r="AQ66" s="22"/>
    </row>
    <row r="67" spans="2:43" x14ac:dyDescent="0.3">
      <c r="B67" s="21"/>
      <c r="C67" s="23"/>
      <c r="D67" s="47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48"/>
      <c r="AA67" s="23"/>
      <c r="AB67" s="23"/>
      <c r="AC67" s="47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48"/>
      <c r="AP67" s="23"/>
      <c r="AQ67" s="22"/>
    </row>
    <row r="68" spans="2:43" x14ac:dyDescent="0.3">
      <c r="B68" s="21"/>
      <c r="C68" s="23"/>
      <c r="D68" s="47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48"/>
      <c r="AA68" s="23"/>
      <c r="AB68" s="23"/>
      <c r="AC68" s="47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48"/>
      <c r="AP68" s="23"/>
      <c r="AQ68" s="22"/>
    </row>
    <row r="69" spans="2:43" s="1" customFormat="1" ht="15" x14ac:dyDescent="0.3">
      <c r="B69" s="30"/>
      <c r="C69" s="31"/>
      <c r="D69" s="49" t="s">
        <v>43</v>
      </c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1" t="s">
        <v>44</v>
      </c>
      <c r="S69" s="50"/>
      <c r="T69" s="50"/>
      <c r="U69" s="50"/>
      <c r="V69" s="50"/>
      <c r="W69" s="50"/>
      <c r="X69" s="50"/>
      <c r="Y69" s="50"/>
      <c r="Z69" s="52"/>
      <c r="AA69" s="31"/>
      <c r="AB69" s="31"/>
      <c r="AC69" s="49" t="s">
        <v>43</v>
      </c>
      <c r="AD69" s="50"/>
      <c r="AE69" s="50"/>
      <c r="AF69" s="50"/>
      <c r="AG69" s="50"/>
      <c r="AH69" s="50"/>
      <c r="AI69" s="50"/>
      <c r="AJ69" s="50"/>
      <c r="AK69" s="50"/>
      <c r="AL69" s="50"/>
      <c r="AM69" s="51" t="s">
        <v>44</v>
      </c>
      <c r="AN69" s="50"/>
      <c r="AO69" s="52"/>
      <c r="AP69" s="31"/>
      <c r="AQ69" s="32"/>
    </row>
    <row r="70" spans="2:43" s="1" customFormat="1" ht="6.95" customHeight="1" x14ac:dyDescent="0.3"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2"/>
    </row>
    <row r="71" spans="2:43" s="1" customFormat="1" ht="6.95" customHeight="1" x14ac:dyDescent="0.3"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5"/>
    </row>
    <row r="75" spans="2:43" s="1" customFormat="1" ht="6.95" customHeight="1" x14ac:dyDescent="0.3"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8"/>
    </row>
    <row r="76" spans="2:43" s="1" customFormat="1" ht="36.950000000000003" customHeight="1" x14ac:dyDescent="0.3">
      <c r="B76" s="30"/>
      <c r="C76" s="277" t="s">
        <v>47</v>
      </c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32"/>
    </row>
    <row r="77" spans="2:43" s="3" customFormat="1" ht="14.45" customHeight="1" x14ac:dyDescent="0.3">
      <c r="B77" s="59"/>
      <c r="C77" s="27" t="s">
        <v>13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1"/>
    </row>
    <row r="78" spans="2:43" s="4" customFormat="1" ht="36.950000000000003" customHeight="1" x14ac:dyDescent="0.3">
      <c r="B78" s="62"/>
      <c r="C78" s="63" t="s">
        <v>14</v>
      </c>
      <c r="D78" s="64"/>
      <c r="E78" s="64"/>
      <c r="F78" s="64"/>
      <c r="G78" s="64"/>
      <c r="H78" s="64"/>
      <c r="I78" s="64"/>
      <c r="J78" s="64"/>
      <c r="K78" s="64"/>
      <c r="L78" s="279" t="str">
        <f>K6</f>
        <v>Rekonstrukce ústředního topení (ÚT) budovy  Poštovní č.515 ve Studénce</v>
      </c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0"/>
      <c r="AB78" s="280"/>
      <c r="AC78" s="280"/>
      <c r="AD78" s="280"/>
      <c r="AE78" s="280"/>
      <c r="AF78" s="280"/>
      <c r="AG78" s="280"/>
      <c r="AH78" s="280"/>
      <c r="AI78" s="280"/>
      <c r="AJ78" s="280"/>
      <c r="AK78" s="280"/>
      <c r="AL78" s="280"/>
      <c r="AM78" s="280"/>
      <c r="AN78" s="280"/>
      <c r="AO78" s="280"/>
      <c r="AP78" s="64"/>
      <c r="AQ78" s="65"/>
    </row>
    <row r="79" spans="2:43" s="1" customFormat="1" ht="6.95" customHeight="1" x14ac:dyDescent="0.3"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2"/>
    </row>
    <row r="80" spans="2:43" s="1" customFormat="1" ht="15" x14ac:dyDescent="0.3">
      <c r="B80" s="30"/>
      <c r="C80" s="27" t="s">
        <v>17</v>
      </c>
      <c r="D80" s="31"/>
      <c r="E80" s="31"/>
      <c r="F80" s="31"/>
      <c r="G80" s="31"/>
      <c r="H80" s="31"/>
      <c r="I80" s="31"/>
      <c r="J80" s="31"/>
      <c r="K80" s="31"/>
      <c r="L80" s="66" t="str">
        <f>IF(K8="","",K8)</f>
        <v>Studénka ,Poštovní 515</v>
      </c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27" t="s">
        <v>19</v>
      </c>
      <c r="AJ80" s="31"/>
      <c r="AK80" s="31"/>
      <c r="AL80" s="31"/>
      <c r="AM80" s="67"/>
      <c r="AN80" s="31"/>
      <c r="AO80" s="31"/>
      <c r="AP80" s="31"/>
      <c r="AQ80" s="32"/>
    </row>
    <row r="81" spans="1:76" s="1" customFormat="1" ht="6.95" customHeight="1" x14ac:dyDescent="0.3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2"/>
    </row>
    <row r="82" spans="1:76" s="1" customFormat="1" ht="15" x14ac:dyDescent="0.3">
      <c r="B82" s="30"/>
      <c r="C82" s="27" t="s">
        <v>20</v>
      </c>
      <c r="D82" s="31"/>
      <c r="E82" s="31"/>
      <c r="F82" s="31"/>
      <c r="G82" s="31"/>
      <c r="H82" s="31"/>
      <c r="I82" s="31"/>
      <c r="J82" s="31"/>
      <c r="K82" s="31"/>
      <c r="L82" s="60" t="str">
        <f>IF(E11= "","",E11)</f>
        <v xml:space="preserve"> </v>
      </c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27" t="s">
        <v>24</v>
      </c>
      <c r="AJ82" s="31"/>
      <c r="AK82" s="31"/>
      <c r="AL82" s="31"/>
      <c r="AM82" s="263" t="str">
        <f>IF(E17="","",E17)</f>
        <v xml:space="preserve"> </v>
      </c>
      <c r="AN82" s="263"/>
      <c r="AO82" s="263"/>
      <c r="AP82" s="263"/>
      <c r="AQ82" s="32"/>
      <c r="AS82" s="259" t="s">
        <v>48</v>
      </c>
      <c r="AT82" s="260"/>
      <c r="AU82" s="45"/>
      <c r="AV82" s="45"/>
      <c r="AW82" s="45"/>
      <c r="AX82" s="45"/>
      <c r="AY82" s="45"/>
      <c r="AZ82" s="45"/>
      <c r="BA82" s="45"/>
      <c r="BB82" s="45"/>
      <c r="BC82" s="45"/>
      <c r="BD82" s="46"/>
    </row>
    <row r="83" spans="1:76" s="1" customFormat="1" ht="15" x14ac:dyDescent="0.3">
      <c r="B83" s="30"/>
      <c r="C83" s="27" t="s">
        <v>23</v>
      </c>
      <c r="D83" s="31"/>
      <c r="E83" s="31"/>
      <c r="F83" s="31"/>
      <c r="G83" s="31"/>
      <c r="H83" s="31"/>
      <c r="I83" s="31"/>
      <c r="J83" s="31"/>
      <c r="K83" s="31"/>
      <c r="L83" s="60" t="str">
        <f>IF(E14="","",E14)</f>
        <v xml:space="preserve"> </v>
      </c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27" t="s">
        <v>26</v>
      </c>
      <c r="AJ83" s="31"/>
      <c r="AK83" s="31"/>
      <c r="AL83" s="31"/>
      <c r="AM83" s="263" t="str">
        <f>IF(E20="","",E20)</f>
        <v xml:space="preserve"> </v>
      </c>
      <c r="AN83" s="263"/>
      <c r="AO83" s="263"/>
      <c r="AP83" s="263"/>
      <c r="AQ83" s="32"/>
      <c r="AS83" s="261"/>
      <c r="AT83" s="262"/>
      <c r="AU83" s="31"/>
      <c r="AV83" s="31"/>
      <c r="AW83" s="31"/>
      <c r="AX83" s="31"/>
      <c r="AY83" s="31"/>
      <c r="AZ83" s="31"/>
      <c r="BA83" s="31"/>
      <c r="BB83" s="31"/>
      <c r="BC83" s="31"/>
      <c r="BD83" s="68"/>
    </row>
    <row r="84" spans="1:76" s="1" customFormat="1" ht="10.9" customHeight="1" x14ac:dyDescent="0.3"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2"/>
      <c r="AS84" s="261"/>
      <c r="AT84" s="262"/>
      <c r="AU84" s="31"/>
      <c r="AV84" s="31"/>
      <c r="AW84" s="31"/>
      <c r="AX84" s="31"/>
      <c r="AY84" s="31"/>
      <c r="AZ84" s="31"/>
      <c r="BA84" s="31"/>
      <c r="BB84" s="31"/>
      <c r="BC84" s="31"/>
      <c r="BD84" s="68"/>
    </row>
    <row r="85" spans="1:76" s="1" customFormat="1" ht="29.25" customHeight="1" x14ac:dyDescent="0.3">
      <c r="B85" s="30"/>
      <c r="C85" s="269" t="s">
        <v>49</v>
      </c>
      <c r="D85" s="270"/>
      <c r="E85" s="270"/>
      <c r="F85" s="270"/>
      <c r="G85" s="270"/>
      <c r="H85" s="69"/>
      <c r="I85" s="271" t="s">
        <v>50</v>
      </c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1" t="s">
        <v>51</v>
      </c>
      <c r="AH85" s="270"/>
      <c r="AI85" s="270"/>
      <c r="AJ85" s="270"/>
      <c r="AK85" s="270"/>
      <c r="AL85" s="270"/>
      <c r="AM85" s="270"/>
      <c r="AN85" s="271" t="s">
        <v>52</v>
      </c>
      <c r="AO85" s="270"/>
      <c r="AP85" s="272"/>
      <c r="AQ85" s="32"/>
      <c r="AS85" s="70" t="s">
        <v>53</v>
      </c>
      <c r="AT85" s="71" t="s">
        <v>54</v>
      </c>
      <c r="AU85" s="71" t="s">
        <v>55</v>
      </c>
      <c r="AV85" s="71" t="s">
        <v>56</v>
      </c>
      <c r="AW85" s="71" t="s">
        <v>57</v>
      </c>
      <c r="AX85" s="71" t="s">
        <v>58</v>
      </c>
      <c r="AY85" s="71" t="s">
        <v>59</v>
      </c>
      <c r="AZ85" s="71" t="s">
        <v>60</v>
      </c>
      <c r="BA85" s="71" t="s">
        <v>61</v>
      </c>
      <c r="BB85" s="71" t="s">
        <v>62</v>
      </c>
      <c r="BC85" s="71" t="s">
        <v>63</v>
      </c>
      <c r="BD85" s="72" t="s">
        <v>64</v>
      </c>
    </row>
    <row r="86" spans="1:76" s="1" customFormat="1" ht="10.9" customHeight="1" x14ac:dyDescent="0.3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2"/>
      <c r="AS86" s="73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6"/>
    </row>
    <row r="87" spans="1:76" s="4" customFormat="1" ht="32.450000000000003" customHeight="1" x14ac:dyDescent="0.3">
      <c r="B87" s="62"/>
      <c r="C87" s="74" t="s">
        <v>65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267">
        <f>SUM(AG88:AM90)</f>
        <v>0</v>
      </c>
      <c r="AH87" s="267"/>
      <c r="AI87" s="267"/>
      <c r="AJ87" s="267"/>
      <c r="AK87" s="267"/>
      <c r="AL87" s="267"/>
      <c r="AM87" s="267"/>
      <c r="AN87" s="258">
        <f>SUM(AN88:AP90)</f>
        <v>0</v>
      </c>
      <c r="AO87" s="258"/>
      <c r="AP87" s="258"/>
      <c r="AQ87" s="65"/>
      <c r="AS87" s="76" t="e">
        <f>ROUND(SUM(AS89:AS89),2)</f>
        <v>#REF!</v>
      </c>
      <c r="AT87" s="77" t="e">
        <f>ROUND(SUM(AV87:AW87),2)</f>
        <v>#REF!</v>
      </c>
      <c r="AU87" s="78" t="e">
        <f>ROUND(SUM(AU89:AU89),5)</f>
        <v>#REF!</v>
      </c>
      <c r="AV87" s="77" t="e">
        <f>ROUND(AZ87*L31,2)</f>
        <v>#REF!</v>
      </c>
      <c r="AW87" s="77" t="e">
        <f>ROUND(BA87*L32,2)</f>
        <v>#REF!</v>
      </c>
      <c r="AX87" s="77" t="e">
        <f>ROUND(BB87*L31,2)</f>
        <v>#REF!</v>
      </c>
      <c r="AY87" s="77" t="e">
        <f>ROUND(BC87*L32,2)</f>
        <v>#REF!</v>
      </c>
      <c r="AZ87" s="77" t="e">
        <f>ROUND(SUM(AZ89:AZ89),2)</f>
        <v>#REF!</v>
      </c>
      <c r="BA87" s="77" t="e">
        <f>ROUND(SUM(BA89:BA89),2)</f>
        <v>#REF!</v>
      </c>
      <c r="BB87" s="77" t="e">
        <f>ROUND(SUM(BB89:BB89),2)</f>
        <v>#REF!</v>
      </c>
      <c r="BC87" s="77" t="e">
        <f>ROUND(SUM(BC89:BC89),2)</f>
        <v>#REF!</v>
      </c>
      <c r="BD87" s="79" t="e">
        <f>ROUND(SUM(BD89:BD89),2)</f>
        <v>#REF!</v>
      </c>
      <c r="BS87" s="80" t="s">
        <v>66</v>
      </c>
      <c r="BT87" s="80" t="s">
        <v>67</v>
      </c>
      <c r="BU87" s="81" t="s">
        <v>68</v>
      </c>
      <c r="BV87" s="80" t="s">
        <v>69</v>
      </c>
      <c r="BW87" s="80" t="s">
        <v>70</v>
      </c>
      <c r="BX87" s="80" t="s">
        <v>71</v>
      </c>
    </row>
    <row r="88" spans="1:76" s="4" customFormat="1" ht="32.450000000000003" customHeight="1" x14ac:dyDescent="0.3">
      <c r="B88" s="62"/>
      <c r="C88" s="84"/>
      <c r="D88" s="268"/>
      <c r="E88" s="268"/>
      <c r="F88" s="268"/>
      <c r="G88" s="268"/>
      <c r="H88" s="268"/>
      <c r="I88" s="229"/>
      <c r="J88" s="268" t="s">
        <v>233</v>
      </c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268"/>
      <c r="Z88" s="268"/>
      <c r="AA88" s="268"/>
      <c r="AB88" s="268"/>
      <c r="AC88" s="268"/>
      <c r="AD88" s="268"/>
      <c r="AE88" s="268"/>
      <c r="AF88" s="268"/>
      <c r="AG88" s="265">
        <f>'Kotelna '!M30</f>
        <v>0</v>
      </c>
      <c r="AH88" s="266"/>
      <c r="AI88" s="266"/>
      <c r="AJ88" s="266"/>
      <c r="AK88" s="266"/>
      <c r="AL88" s="266"/>
      <c r="AM88" s="266"/>
      <c r="AN88" s="265">
        <f>SUM(AG88*1.21)</f>
        <v>0</v>
      </c>
      <c r="AO88" s="266"/>
      <c r="AP88" s="266"/>
      <c r="AQ88" s="65"/>
      <c r="AS88" s="76"/>
      <c r="AT88" s="77"/>
      <c r="AU88" s="78"/>
      <c r="AV88" s="77"/>
      <c r="AW88" s="77"/>
      <c r="AX88" s="77"/>
      <c r="AY88" s="77"/>
      <c r="AZ88" s="77"/>
      <c r="BA88" s="77"/>
      <c r="BB88" s="77"/>
      <c r="BC88" s="77"/>
      <c r="BD88" s="79"/>
      <c r="BS88" s="80"/>
      <c r="BT88" s="80"/>
      <c r="BU88" s="81"/>
      <c r="BV88" s="80"/>
      <c r="BW88" s="80"/>
      <c r="BX88" s="80"/>
    </row>
    <row r="89" spans="1:76" s="5" customFormat="1" ht="31.5" customHeight="1" x14ac:dyDescent="0.3">
      <c r="A89" s="82" t="s">
        <v>72</v>
      </c>
      <c r="B89" s="83"/>
      <c r="C89" s="84"/>
      <c r="D89" s="268"/>
      <c r="E89" s="268"/>
      <c r="F89" s="268"/>
      <c r="G89" s="268"/>
      <c r="H89" s="268"/>
      <c r="I89" s="85"/>
      <c r="J89" s="268" t="s">
        <v>292</v>
      </c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268"/>
      <c r="AE89" s="268"/>
      <c r="AF89" s="268"/>
      <c r="AG89" s="265">
        <f>'Ústřední topení'!M30</f>
        <v>0</v>
      </c>
      <c r="AH89" s="266"/>
      <c r="AI89" s="266"/>
      <c r="AJ89" s="266"/>
      <c r="AK89" s="266"/>
      <c r="AL89" s="266"/>
      <c r="AM89" s="266"/>
      <c r="AN89" s="265">
        <f>SUM(AG89*1.21)</f>
        <v>0</v>
      </c>
      <c r="AO89" s="266"/>
      <c r="AP89" s="266"/>
      <c r="AQ89" s="86"/>
      <c r="AS89" s="87" t="e">
        <f>#REF!</f>
        <v>#REF!</v>
      </c>
      <c r="AT89" s="88" t="e">
        <f>ROUND(SUM(AV89:AW89),2)</f>
        <v>#REF!</v>
      </c>
      <c r="AU89" s="89" t="e">
        <f>#REF!</f>
        <v>#REF!</v>
      </c>
      <c r="AV89" s="88" t="e">
        <f>#REF!</f>
        <v>#REF!</v>
      </c>
      <c r="AW89" s="88" t="e">
        <f>#REF!</f>
        <v>#REF!</v>
      </c>
      <c r="AX89" s="88" t="e">
        <f>#REF!</f>
        <v>#REF!</v>
      </c>
      <c r="AY89" s="88" t="e">
        <f>#REF!</f>
        <v>#REF!</v>
      </c>
      <c r="AZ89" s="88" t="e">
        <f>#REF!</f>
        <v>#REF!</v>
      </c>
      <c r="BA89" s="88" t="e">
        <f>#REF!</f>
        <v>#REF!</v>
      </c>
      <c r="BB89" s="88" t="e">
        <f>#REF!</f>
        <v>#REF!</v>
      </c>
      <c r="BC89" s="88" t="e">
        <f>#REF!</f>
        <v>#REF!</v>
      </c>
      <c r="BD89" s="90" t="e">
        <f>#REF!</f>
        <v>#REF!</v>
      </c>
      <c r="BT89" s="91" t="s">
        <v>73</v>
      </c>
      <c r="BV89" s="91" t="s">
        <v>69</v>
      </c>
      <c r="BW89" s="91" t="s">
        <v>74</v>
      </c>
      <c r="BX89" s="91" t="s">
        <v>70</v>
      </c>
    </row>
    <row r="90" spans="1:76" s="5" customFormat="1" ht="31.5" customHeight="1" x14ac:dyDescent="0.3">
      <c r="A90" s="82" t="s">
        <v>72</v>
      </c>
      <c r="B90" s="83"/>
      <c r="C90" s="84"/>
      <c r="D90" s="174"/>
      <c r="E90" s="174"/>
      <c r="F90" s="174"/>
      <c r="G90" s="174"/>
      <c r="H90" s="174"/>
      <c r="I90" s="173"/>
      <c r="J90" s="268" t="s">
        <v>156</v>
      </c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68"/>
      <c r="AA90" s="268"/>
      <c r="AB90" s="268"/>
      <c r="AC90" s="268"/>
      <c r="AD90" s="268"/>
      <c r="AE90" s="268"/>
      <c r="AF90" s="268"/>
      <c r="AG90" s="265">
        <f>'Stavební úpravy'!M29</f>
        <v>0</v>
      </c>
      <c r="AH90" s="266"/>
      <c r="AI90" s="266"/>
      <c r="AJ90" s="266"/>
      <c r="AK90" s="266"/>
      <c r="AL90" s="266"/>
      <c r="AM90" s="266"/>
      <c r="AN90" s="265">
        <f>'Stavební úpravy'!L37</f>
        <v>0</v>
      </c>
      <c r="AO90" s="266"/>
      <c r="AP90" s="266"/>
      <c r="AQ90" s="86"/>
      <c r="AS90" s="88"/>
      <c r="AT90" s="88"/>
      <c r="AU90" s="89"/>
      <c r="AV90" s="88"/>
      <c r="AW90" s="88"/>
      <c r="AX90" s="88"/>
      <c r="AY90" s="88"/>
      <c r="AZ90" s="88"/>
      <c r="BA90" s="88"/>
      <c r="BB90" s="88"/>
      <c r="BC90" s="88"/>
      <c r="BD90" s="88"/>
      <c r="BT90" s="91"/>
      <c r="BV90" s="91"/>
      <c r="BW90" s="91"/>
      <c r="BX90" s="91"/>
    </row>
    <row r="91" spans="1:76" x14ac:dyDescent="0.3">
      <c r="B91" s="21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2"/>
    </row>
    <row r="92" spans="1:76" s="1" customFormat="1" ht="30" customHeight="1" x14ac:dyDescent="0.3">
      <c r="B92" s="30"/>
      <c r="C92" s="74" t="s">
        <v>75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258">
        <v>0</v>
      </c>
      <c r="AH92" s="258"/>
      <c r="AI92" s="258"/>
      <c r="AJ92" s="258"/>
      <c r="AK92" s="258"/>
      <c r="AL92" s="258"/>
      <c r="AM92" s="258"/>
      <c r="AN92" s="258">
        <v>0</v>
      </c>
      <c r="AO92" s="258"/>
      <c r="AP92" s="258"/>
      <c r="AQ92" s="32"/>
      <c r="AS92" s="70" t="s">
        <v>76</v>
      </c>
      <c r="AT92" s="71" t="s">
        <v>77</v>
      </c>
      <c r="AU92" s="71" t="s">
        <v>31</v>
      </c>
      <c r="AV92" s="72" t="s">
        <v>54</v>
      </c>
    </row>
    <row r="93" spans="1:76" s="1" customFormat="1" ht="10.9" customHeight="1" x14ac:dyDescent="0.3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2"/>
      <c r="AS93" s="92"/>
      <c r="AT93" s="50"/>
      <c r="AU93" s="50"/>
      <c r="AV93" s="52"/>
    </row>
    <row r="94" spans="1:76" s="1" customFormat="1" ht="30" customHeight="1" x14ac:dyDescent="0.3">
      <c r="B94" s="30"/>
      <c r="C94" s="93" t="s">
        <v>78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264">
        <f>SUM(G88:AG90)</f>
        <v>0</v>
      </c>
      <c r="AH94" s="264"/>
      <c r="AI94" s="264"/>
      <c r="AJ94" s="264"/>
      <c r="AK94" s="264"/>
      <c r="AL94" s="264"/>
      <c r="AM94" s="264"/>
      <c r="AN94" s="264">
        <f>SUM(AN88:AN90)</f>
        <v>0</v>
      </c>
      <c r="AO94" s="264"/>
      <c r="AP94" s="264"/>
      <c r="AQ94" s="32"/>
    </row>
    <row r="95" spans="1:76" s="1" customFormat="1" ht="6.95" customHeight="1" x14ac:dyDescent="0.3">
      <c r="B95" s="53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5"/>
    </row>
  </sheetData>
  <mergeCells count="51">
    <mergeCell ref="L31:O31"/>
    <mergeCell ref="W31:AE31"/>
    <mergeCell ref="AK31:AO31"/>
    <mergeCell ref="C2:AP2"/>
    <mergeCell ref="C4:AP4"/>
    <mergeCell ref="K5:AO5"/>
    <mergeCell ref="K6:AO6"/>
    <mergeCell ref="E23:AN23"/>
    <mergeCell ref="AK26:AO26"/>
    <mergeCell ref="AK27:AO27"/>
    <mergeCell ref="AK29:AO29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J90:AF90"/>
    <mergeCell ref="AG90:AM90"/>
    <mergeCell ref="AN90:AP90"/>
    <mergeCell ref="C85:G85"/>
    <mergeCell ref="I85:AF85"/>
    <mergeCell ref="AG85:AM85"/>
    <mergeCell ref="AN85:AP85"/>
    <mergeCell ref="D89:H89"/>
    <mergeCell ref="J89:AF89"/>
    <mergeCell ref="D88:H88"/>
    <mergeCell ref="J88:AF88"/>
    <mergeCell ref="AG92:AM92"/>
    <mergeCell ref="AN92:AP92"/>
    <mergeCell ref="AS82:AT84"/>
    <mergeCell ref="AM83:AP83"/>
    <mergeCell ref="AG94:AM94"/>
    <mergeCell ref="AN94:AP94"/>
    <mergeCell ref="AN89:AP89"/>
    <mergeCell ref="AG89:AM89"/>
    <mergeCell ref="AG88:AM88"/>
    <mergeCell ref="AN88:AP88"/>
    <mergeCell ref="AG87:AM87"/>
    <mergeCell ref="AN87:AP87"/>
  </mergeCells>
  <hyperlinks>
    <hyperlink ref="K1:S1" location="C2" display="1) Souhrnný list stavby"/>
    <hyperlink ref="W1:AF1" location="C87" display="2) Rekapitulace objektů"/>
    <hyperlink ref="A89" location="'SO 02.1a - Kotelna objekt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42"/>
  <sheetViews>
    <sheetView showGridLines="0" workbookViewId="0">
      <pane ySplit="1" topLeftCell="A124" activePane="bottomLeft" state="frozen"/>
      <selection pane="bottomLeft" activeCell="L128" sqref="L123:M128"/>
    </sheetView>
  </sheetViews>
  <sheetFormatPr defaultRowHeight="13.5" x14ac:dyDescent="0.3"/>
  <cols>
    <col min="1" max="1" width="8.33203125" style="194" customWidth="1"/>
    <col min="2" max="2" width="1.6640625" style="194" customWidth="1"/>
    <col min="3" max="3" width="4.1640625" style="194" customWidth="1"/>
    <col min="4" max="4" width="4.33203125" style="194" customWidth="1"/>
    <col min="5" max="5" width="17.1640625" style="194" customWidth="1"/>
    <col min="6" max="7" width="11.1640625" style="194" customWidth="1"/>
    <col min="8" max="8" width="12.5" style="194" customWidth="1"/>
    <col min="9" max="9" width="7" style="194" customWidth="1"/>
    <col min="10" max="10" width="5.1640625" style="194" customWidth="1"/>
    <col min="11" max="11" width="11.5" style="194" customWidth="1"/>
    <col min="12" max="12" width="12" style="194" customWidth="1"/>
    <col min="13" max="14" width="6" style="194" customWidth="1"/>
    <col min="15" max="15" width="2" style="194" customWidth="1"/>
    <col min="16" max="16" width="12.5" style="194" customWidth="1"/>
    <col min="17" max="17" width="4.1640625" style="194" customWidth="1"/>
    <col min="18" max="18" width="1.6640625" style="194" customWidth="1"/>
    <col min="19" max="19" width="8.1640625" style="194" customWidth="1"/>
    <col min="20" max="20" width="29.6640625" style="194" hidden="1" customWidth="1"/>
    <col min="21" max="21" width="16.33203125" style="194" hidden="1" customWidth="1"/>
    <col min="22" max="22" width="12.33203125" style="194" hidden="1" customWidth="1"/>
    <col min="23" max="23" width="16.33203125" style="194" hidden="1" customWidth="1"/>
    <col min="24" max="24" width="12.1640625" style="194" hidden="1" customWidth="1"/>
    <col min="25" max="25" width="15" style="194" hidden="1" customWidth="1"/>
    <col min="26" max="26" width="11" style="194" hidden="1" customWidth="1"/>
    <col min="27" max="27" width="15" style="194" hidden="1" customWidth="1"/>
    <col min="28" max="28" width="16.33203125" style="194" hidden="1" customWidth="1"/>
    <col min="29" max="29" width="11" style="194" customWidth="1"/>
    <col min="30" max="30" width="15" style="194" customWidth="1"/>
    <col min="31" max="31" width="16.33203125" style="194" customWidth="1"/>
    <col min="32" max="16384" width="9.33203125" style="194"/>
  </cols>
  <sheetData>
    <row r="1" spans="1:66" ht="21.75" customHeight="1" x14ac:dyDescent="0.3">
      <c r="A1" s="95"/>
      <c r="B1" s="11"/>
      <c r="C1" s="11"/>
      <c r="D1" s="12" t="s">
        <v>1</v>
      </c>
      <c r="E1" s="11"/>
      <c r="F1" s="13" t="s">
        <v>79</v>
      </c>
      <c r="G1" s="13"/>
      <c r="H1" s="348" t="s">
        <v>80</v>
      </c>
      <c r="I1" s="348"/>
      <c r="J1" s="348"/>
      <c r="K1" s="348"/>
      <c r="L1" s="13" t="s">
        <v>81</v>
      </c>
      <c r="M1" s="11"/>
      <c r="N1" s="11"/>
      <c r="O1" s="12" t="s">
        <v>82</v>
      </c>
      <c r="P1" s="11"/>
      <c r="Q1" s="11"/>
      <c r="R1" s="11"/>
      <c r="S1" s="13" t="s">
        <v>83</v>
      </c>
      <c r="T1" s="13"/>
      <c r="U1" s="95"/>
      <c r="V1" s="9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84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T2" s="198" t="s">
        <v>11</v>
      </c>
      <c r="AT2" s="17" t="s">
        <v>74</v>
      </c>
    </row>
    <row r="3" spans="1:66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84</v>
      </c>
    </row>
    <row r="4" spans="1:66" ht="36.950000000000003" customHeight="1" x14ac:dyDescent="0.3">
      <c r="B4" s="21"/>
      <c r="C4" s="277" t="s">
        <v>85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2"/>
      <c r="AT4" s="17" t="s">
        <v>6</v>
      </c>
    </row>
    <row r="5" spans="1:66" ht="6.95" customHeight="1" x14ac:dyDescent="0.3">
      <c r="B5" s="21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2"/>
    </row>
    <row r="6" spans="1:66" ht="25.35" customHeight="1" x14ac:dyDescent="0.3">
      <c r="B6" s="21"/>
      <c r="C6" s="200"/>
      <c r="D6" s="205" t="s">
        <v>14</v>
      </c>
      <c r="E6" s="200"/>
      <c r="F6" s="347" t="s">
        <v>288</v>
      </c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212"/>
      <c r="R6" s="22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</row>
    <row r="7" spans="1:66" s="1" customFormat="1" ht="32.85" customHeight="1" x14ac:dyDescent="0.3">
      <c r="B7" s="30"/>
      <c r="C7" s="201"/>
      <c r="D7" s="26" t="s">
        <v>86</v>
      </c>
      <c r="E7" s="201"/>
      <c r="F7" s="288" t="s">
        <v>234</v>
      </c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201"/>
      <c r="R7" s="32"/>
    </row>
    <row r="8" spans="1:66" s="1" customFormat="1" ht="14.45" customHeight="1" x14ac:dyDescent="0.3">
      <c r="B8" s="30"/>
      <c r="C8" s="201"/>
      <c r="D8" s="205" t="s">
        <v>15</v>
      </c>
      <c r="E8" s="201"/>
      <c r="F8" s="211"/>
      <c r="G8" s="201"/>
      <c r="H8" s="201"/>
      <c r="I8" s="201"/>
      <c r="J8" s="201"/>
      <c r="K8" s="201"/>
      <c r="L8" s="201"/>
      <c r="M8" s="205" t="s">
        <v>16</v>
      </c>
      <c r="N8" s="201"/>
      <c r="O8" s="199" t="s">
        <v>5</v>
      </c>
      <c r="P8" s="201"/>
      <c r="Q8" s="201"/>
      <c r="R8" s="32"/>
    </row>
    <row r="9" spans="1:66" s="1" customFormat="1" ht="14.45" customHeight="1" x14ac:dyDescent="0.3">
      <c r="B9" s="30"/>
      <c r="C9" s="201"/>
      <c r="D9" s="205" t="s">
        <v>17</v>
      </c>
      <c r="E9" s="201"/>
      <c r="F9" s="238" t="s">
        <v>289</v>
      </c>
      <c r="G9" s="201"/>
      <c r="H9" s="201"/>
      <c r="I9" s="201"/>
      <c r="J9" s="201"/>
      <c r="K9" s="201"/>
      <c r="L9" s="201"/>
      <c r="M9" s="205" t="s">
        <v>19</v>
      </c>
      <c r="N9" s="201"/>
      <c r="O9" s="336">
        <v>45708</v>
      </c>
      <c r="P9" s="336"/>
      <c r="Q9" s="201"/>
      <c r="R9" s="32"/>
    </row>
    <row r="10" spans="1:66" s="1" customFormat="1" ht="10.9" customHeight="1" x14ac:dyDescent="0.3">
      <c r="B10" s="30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32"/>
    </row>
    <row r="11" spans="1:66" s="1" customFormat="1" ht="14.45" customHeight="1" x14ac:dyDescent="0.3">
      <c r="B11" s="30"/>
      <c r="C11" s="201"/>
      <c r="D11" s="205" t="s">
        <v>20</v>
      </c>
      <c r="E11" s="201"/>
      <c r="F11" s="237" t="s">
        <v>290</v>
      </c>
      <c r="G11" s="201"/>
      <c r="H11" s="201"/>
      <c r="I11" s="201"/>
      <c r="J11" s="201"/>
      <c r="K11" s="201"/>
      <c r="L11" s="201"/>
      <c r="M11" s="205" t="s">
        <v>21</v>
      </c>
      <c r="N11" s="201"/>
      <c r="O11" s="337" t="str">
        <f>IF('[1]Rekapitulace stavby'!AN10="","",'[1]Rekapitulace stavby'!AN10)</f>
        <v/>
      </c>
      <c r="P11" s="337"/>
      <c r="Q11" s="201"/>
      <c r="R11" s="32"/>
    </row>
    <row r="12" spans="1:66" s="1" customFormat="1" ht="18" customHeight="1" x14ac:dyDescent="0.3">
      <c r="B12" s="30"/>
      <c r="C12" s="201"/>
      <c r="D12" s="201"/>
      <c r="E12" s="199" t="str">
        <f>IF('[1]Rekapitulace stavby'!E11="","",'[1]Rekapitulace stavby'!E11)</f>
        <v xml:space="preserve"> </v>
      </c>
      <c r="F12" s="201"/>
      <c r="G12" s="201"/>
      <c r="H12" s="201"/>
      <c r="I12" s="201"/>
      <c r="J12" s="201"/>
      <c r="K12" s="201"/>
      <c r="L12" s="201"/>
      <c r="M12" s="205" t="s">
        <v>22</v>
      </c>
      <c r="N12" s="201"/>
      <c r="O12" s="337" t="str">
        <f>IF('[1]Rekapitulace stavby'!AN11="","",'[1]Rekapitulace stavby'!AN11)</f>
        <v/>
      </c>
      <c r="P12" s="337"/>
      <c r="Q12" s="201"/>
      <c r="R12" s="32"/>
    </row>
    <row r="13" spans="1:66" s="1" customFormat="1" ht="6.95" customHeight="1" x14ac:dyDescent="0.3">
      <c r="B13" s="30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32"/>
    </row>
    <row r="14" spans="1:66" s="1" customFormat="1" ht="14.45" customHeight="1" x14ac:dyDescent="0.3">
      <c r="B14" s="30"/>
      <c r="C14" s="201"/>
      <c r="D14" s="205" t="s">
        <v>23</v>
      </c>
      <c r="E14" s="201"/>
      <c r="F14" s="201"/>
      <c r="G14" s="201"/>
      <c r="H14" s="201"/>
      <c r="I14" s="201"/>
      <c r="J14" s="201"/>
      <c r="K14" s="201"/>
      <c r="L14" s="201"/>
      <c r="M14" s="205" t="s">
        <v>21</v>
      </c>
      <c r="N14" s="201"/>
      <c r="O14" s="337" t="str">
        <f>IF('[1]Rekapitulace stavby'!AN13="","",'[1]Rekapitulace stavby'!AN13)</f>
        <v/>
      </c>
      <c r="P14" s="337"/>
      <c r="Q14" s="201"/>
      <c r="R14" s="32"/>
    </row>
    <row r="15" spans="1:66" s="1" customFormat="1" ht="18" customHeight="1" x14ac:dyDescent="0.3">
      <c r="B15" s="30"/>
      <c r="C15" s="201"/>
      <c r="D15" s="201"/>
      <c r="E15" s="199" t="str">
        <f>IF('[1]Rekapitulace stavby'!E14="","",'[1]Rekapitulace stavby'!E14)</f>
        <v xml:space="preserve"> </v>
      </c>
      <c r="F15" s="201"/>
      <c r="G15" s="201"/>
      <c r="H15" s="201"/>
      <c r="I15" s="201"/>
      <c r="J15" s="201"/>
      <c r="K15" s="201"/>
      <c r="L15" s="201"/>
      <c r="M15" s="205" t="s">
        <v>22</v>
      </c>
      <c r="N15" s="201"/>
      <c r="O15" s="337" t="str">
        <f>IF('[1]Rekapitulace stavby'!AN14="","",'[1]Rekapitulace stavby'!AN14)</f>
        <v/>
      </c>
      <c r="P15" s="337"/>
      <c r="Q15" s="201"/>
      <c r="R15" s="32"/>
    </row>
    <row r="16" spans="1:66" s="1" customFormat="1" ht="6.95" customHeight="1" x14ac:dyDescent="0.3">
      <c r="B16" s="30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32"/>
    </row>
    <row r="17" spans="2:18" s="1" customFormat="1" ht="14.45" customHeight="1" x14ac:dyDescent="0.3">
      <c r="B17" s="30"/>
      <c r="C17" s="201"/>
      <c r="D17" s="205" t="s">
        <v>24</v>
      </c>
      <c r="E17" s="201"/>
      <c r="F17" s="220" t="s">
        <v>217</v>
      </c>
      <c r="G17" s="201"/>
      <c r="H17" s="201"/>
      <c r="I17" s="201"/>
      <c r="J17" s="201"/>
      <c r="K17" s="201"/>
      <c r="L17" s="201"/>
      <c r="M17" s="205" t="s">
        <v>21</v>
      </c>
      <c r="N17" s="201"/>
      <c r="O17" s="337" t="str">
        <f>IF('[1]Rekapitulace stavby'!AN16="","",'[1]Rekapitulace stavby'!AN16)</f>
        <v/>
      </c>
      <c r="P17" s="337"/>
      <c r="Q17" s="201"/>
      <c r="R17" s="32"/>
    </row>
    <row r="18" spans="2:18" s="1" customFormat="1" ht="18" customHeight="1" x14ac:dyDescent="0.3">
      <c r="B18" s="30"/>
      <c r="C18" s="201"/>
      <c r="D18" s="201"/>
      <c r="E18" s="199" t="str">
        <f>IF('[1]Rekapitulace stavby'!E17="","",'[1]Rekapitulace stavby'!E17)</f>
        <v xml:space="preserve"> </v>
      </c>
      <c r="F18" s="201"/>
      <c r="G18" s="201"/>
      <c r="H18" s="201"/>
      <c r="I18" s="201"/>
      <c r="J18" s="201"/>
      <c r="K18" s="201"/>
      <c r="L18" s="201"/>
      <c r="M18" s="205" t="s">
        <v>22</v>
      </c>
      <c r="N18" s="201"/>
      <c r="O18" s="337" t="str">
        <f>IF('[1]Rekapitulace stavby'!AN17="","",'[1]Rekapitulace stavby'!AN17)</f>
        <v/>
      </c>
      <c r="P18" s="337"/>
      <c r="Q18" s="201"/>
      <c r="R18" s="32"/>
    </row>
    <row r="19" spans="2:18" s="1" customFormat="1" ht="6.95" customHeight="1" x14ac:dyDescent="0.3">
      <c r="B19" s="30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32"/>
    </row>
    <row r="20" spans="2:18" s="1" customFormat="1" ht="14.45" customHeight="1" x14ac:dyDescent="0.3">
      <c r="B20" s="30"/>
      <c r="C20" s="201"/>
      <c r="D20" s="205" t="s">
        <v>26</v>
      </c>
      <c r="E20" s="201"/>
      <c r="F20" s="201"/>
      <c r="G20" s="201"/>
      <c r="H20" s="201"/>
      <c r="I20" s="201"/>
      <c r="J20" s="201"/>
      <c r="K20" s="201"/>
      <c r="L20" s="201"/>
      <c r="M20" s="205" t="s">
        <v>21</v>
      </c>
      <c r="N20" s="201"/>
      <c r="O20" s="337" t="str">
        <f>IF('[1]Rekapitulace stavby'!AN19="","",'[1]Rekapitulace stavby'!AN19)</f>
        <v/>
      </c>
      <c r="P20" s="337"/>
      <c r="Q20" s="201"/>
      <c r="R20" s="32"/>
    </row>
    <row r="21" spans="2:18" s="1" customFormat="1" ht="18" customHeight="1" x14ac:dyDescent="0.3">
      <c r="B21" s="30"/>
      <c r="C21" s="201"/>
      <c r="D21" s="201"/>
      <c r="E21" s="199" t="str">
        <f>IF('[1]Rekapitulace stavby'!E20="","",'[1]Rekapitulace stavby'!E20)</f>
        <v xml:space="preserve"> </v>
      </c>
      <c r="F21" s="201"/>
      <c r="G21" s="201"/>
      <c r="H21" s="201"/>
      <c r="I21" s="201"/>
      <c r="J21" s="201"/>
      <c r="K21" s="201"/>
      <c r="L21" s="201"/>
      <c r="M21" s="205" t="s">
        <v>22</v>
      </c>
      <c r="N21" s="201"/>
      <c r="O21" s="337" t="str">
        <f>IF('[1]Rekapitulace stavby'!AN20="","",'[1]Rekapitulace stavby'!AN20)</f>
        <v/>
      </c>
      <c r="P21" s="337"/>
      <c r="Q21" s="201"/>
      <c r="R21" s="32"/>
    </row>
    <row r="22" spans="2:18" s="1" customFormat="1" ht="6.95" customHeight="1" x14ac:dyDescent="0.3">
      <c r="B22" s="30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32"/>
    </row>
    <row r="23" spans="2:18" s="1" customFormat="1" ht="14.45" customHeight="1" x14ac:dyDescent="0.3">
      <c r="B23" s="30"/>
      <c r="C23" s="201"/>
      <c r="D23" s="205" t="s">
        <v>27</v>
      </c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32"/>
    </row>
    <row r="24" spans="2:18" s="1" customFormat="1" ht="16.5" customHeight="1" x14ac:dyDescent="0.3">
      <c r="B24" s="30"/>
      <c r="C24" s="201"/>
      <c r="D24" s="201"/>
      <c r="E24" s="290" t="s">
        <v>5</v>
      </c>
      <c r="F24" s="290"/>
      <c r="G24" s="290"/>
      <c r="H24" s="290"/>
      <c r="I24" s="290"/>
      <c r="J24" s="290"/>
      <c r="K24" s="290"/>
      <c r="L24" s="290"/>
      <c r="M24" s="201"/>
      <c r="N24" s="201"/>
      <c r="O24" s="201"/>
      <c r="P24" s="201"/>
      <c r="Q24" s="201"/>
      <c r="R24" s="32"/>
    </row>
    <row r="25" spans="2:18" s="1" customFormat="1" ht="6.95" customHeight="1" x14ac:dyDescent="0.3">
      <c r="B25" s="30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32"/>
    </row>
    <row r="26" spans="2:18" s="1" customFormat="1" ht="6.95" customHeight="1" x14ac:dyDescent="0.3">
      <c r="B26" s="30"/>
      <c r="C26" s="201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201"/>
      <c r="R26" s="32"/>
    </row>
    <row r="27" spans="2:18" s="1" customFormat="1" ht="14.45" customHeight="1" x14ac:dyDescent="0.3">
      <c r="B27" s="30"/>
      <c r="C27" s="201"/>
      <c r="D27" s="96" t="s">
        <v>87</v>
      </c>
      <c r="E27" s="201"/>
      <c r="F27" s="201"/>
      <c r="G27" s="201"/>
      <c r="H27" s="201"/>
      <c r="I27" s="201"/>
      <c r="J27" s="201"/>
      <c r="K27" s="201"/>
      <c r="L27" s="201"/>
      <c r="M27" s="291">
        <f>N88</f>
        <v>0</v>
      </c>
      <c r="N27" s="291"/>
      <c r="O27" s="291"/>
      <c r="P27" s="291"/>
      <c r="Q27" s="201"/>
      <c r="R27" s="32"/>
    </row>
    <row r="28" spans="2:18" s="1" customFormat="1" ht="14.45" customHeight="1" x14ac:dyDescent="0.3">
      <c r="B28" s="30"/>
      <c r="C28" s="201"/>
      <c r="D28" s="29" t="s">
        <v>88</v>
      </c>
      <c r="E28" s="201"/>
      <c r="F28" s="201"/>
      <c r="G28" s="201"/>
      <c r="H28" s="201"/>
      <c r="I28" s="201"/>
      <c r="J28" s="201"/>
      <c r="K28" s="201"/>
      <c r="L28" s="201"/>
      <c r="M28" s="291">
        <f>N99</f>
        <v>0</v>
      </c>
      <c r="N28" s="291"/>
      <c r="O28" s="291"/>
      <c r="P28" s="291"/>
      <c r="Q28" s="201"/>
      <c r="R28" s="32"/>
    </row>
    <row r="29" spans="2:18" s="1" customFormat="1" ht="6.95" customHeight="1" x14ac:dyDescent="0.3">
      <c r="B29" s="3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32"/>
    </row>
    <row r="30" spans="2:18" s="1" customFormat="1" ht="25.35" customHeight="1" x14ac:dyDescent="0.3">
      <c r="B30" s="30"/>
      <c r="C30" s="201"/>
      <c r="D30" s="97" t="s">
        <v>30</v>
      </c>
      <c r="E30" s="201"/>
      <c r="F30" s="201"/>
      <c r="G30" s="201"/>
      <c r="H30" s="201"/>
      <c r="I30" s="201"/>
      <c r="J30" s="201"/>
      <c r="K30" s="201"/>
      <c r="L30" s="201"/>
      <c r="M30" s="340">
        <f>ROUND(M27+M28,2)</f>
        <v>0</v>
      </c>
      <c r="N30" s="341"/>
      <c r="O30" s="341"/>
      <c r="P30" s="341"/>
      <c r="Q30" s="201"/>
      <c r="R30" s="32"/>
    </row>
    <row r="31" spans="2:18" s="1" customFormat="1" ht="6.95" customHeight="1" x14ac:dyDescent="0.3">
      <c r="B31" s="30"/>
      <c r="C31" s="201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201"/>
      <c r="R31" s="32"/>
    </row>
    <row r="32" spans="2:18" s="1" customFormat="1" ht="14.45" customHeight="1" x14ac:dyDescent="0.3">
      <c r="B32" s="30"/>
      <c r="C32" s="201"/>
      <c r="D32" s="196" t="s">
        <v>31</v>
      </c>
      <c r="E32" s="196" t="s">
        <v>32</v>
      </c>
      <c r="F32" s="197">
        <v>0.21</v>
      </c>
      <c r="G32" s="98" t="s">
        <v>33</v>
      </c>
      <c r="H32" s="342">
        <f>SUM(M30)</f>
        <v>0</v>
      </c>
      <c r="I32" s="341"/>
      <c r="J32" s="341"/>
      <c r="K32" s="201"/>
      <c r="L32" s="201"/>
      <c r="M32" s="342">
        <f>SUM(H32*0.21)</f>
        <v>0</v>
      </c>
      <c r="N32" s="341"/>
      <c r="O32" s="341"/>
      <c r="P32" s="341"/>
      <c r="Q32" s="201"/>
      <c r="R32" s="32"/>
    </row>
    <row r="33" spans="2:18" s="1" customFormat="1" ht="14.45" customHeight="1" x14ac:dyDescent="0.3">
      <c r="B33" s="30"/>
      <c r="C33" s="201"/>
      <c r="D33" s="201"/>
      <c r="E33" s="196" t="s">
        <v>34</v>
      </c>
      <c r="F33" s="197">
        <v>0.15</v>
      </c>
      <c r="G33" s="98" t="s">
        <v>33</v>
      </c>
      <c r="H33" s="342">
        <f>ROUND((SUM(BF99:BF102)+SUM(BF120:BF240)), 2)</f>
        <v>0</v>
      </c>
      <c r="I33" s="341"/>
      <c r="J33" s="341"/>
      <c r="K33" s="201"/>
      <c r="L33" s="201"/>
      <c r="M33" s="342">
        <f>ROUND(ROUND((SUM(BF99:BF102)+SUM(BF120:BF240)), 2)*F33, 2)</f>
        <v>0</v>
      </c>
      <c r="N33" s="341"/>
      <c r="O33" s="341"/>
      <c r="P33" s="341"/>
      <c r="Q33" s="201"/>
      <c r="R33" s="32"/>
    </row>
    <row r="34" spans="2:18" s="1" customFormat="1" ht="14.45" hidden="1" customHeight="1" x14ac:dyDescent="0.3">
      <c r="B34" s="30"/>
      <c r="C34" s="201"/>
      <c r="D34" s="201"/>
      <c r="E34" s="196" t="s">
        <v>35</v>
      </c>
      <c r="F34" s="197">
        <v>0.21</v>
      </c>
      <c r="G34" s="98" t="s">
        <v>33</v>
      </c>
      <c r="H34" s="342">
        <f>ROUND((SUM(BG99:BG102)+SUM(BG120:BG240)), 2)</f>
        <v>0</v>
      </c>
      <c r="I34" s="341"/>
      <c r="J34" s="341"/>
      <c r="K34" s="201"/>
      <c r="L34" s="201"/>
      <c r="M34" s="342">
        <v>0</v>
      </c>
      <c r="N34" s="341"/>
      <c r="O34" s="341"/>
      <c r="P34" s="341"/>
      <c r="Q34" s="201"/>
      <c r="R34" s="32"/>
    </row>
    <row r="35" spans="2:18" s="1" customFormat="1" ht="14.45" hidden="1" customHeight="1" x14ac:dyDescent="0.3">
      <c r="B35" s="30"/>
      <c r="C35" s="201"/>
      <c r="D35" s="201"/>
      <c r="E35" s="196" t="s">
        <v>36</v>
      </c>
      <c r="F35" s="197">
        <v>0.15</v>
      </c>
      <c r="G35" s="98" t="s">
        <v>33</v>
      </c>
      <c r="H35" s="342">
        <f>ROUND((SUM(BH99:BH102)+SUM(BH120:BH240)), 2)</f>
        <v>0</v>
      </c>
      <c r="I35" s="341"/>
      <c r="J35" s="341"/>
      <c r="K35" s="201"/>
      <c r="L35" s="201"/>
      <c r="M35" s="342">
        <v>0</v>
      </c>
      <c r="N35" s="341"/>
      <c r="O35" s="341"/>
      <c r="P35" s="341"/>
      <c r="Q35" s="201"/>
      <c r="R35" s="32"/>
    </row>
    <row r="36" spans="2:18" s="1" customFormat="1" ht="14.45" hidden="1" customHeight="1" x14ac:dyDescent="0.3">
      <c r="B36" s="30"/>
      <c r="C36" s="201"/>
      <c r="D36" s="201"/>
      <c r="E36" s="196" t="s">
        <v>37</v>
      </c>
      <c r="F36" s="197">
        <v>0</v>
      </c>
      <c r="G36" s="98" t="s">
        <v>33</v>
      </c>
      <c r="H36" s="342">
        <f>ROUND((SUM(BI99:BI102)+SUM(BI120:BI240)), 2)</f>
        <v>0</v>
      </c>
      <c r="I36" s="341"/>
      <c r="J36" s="341"/>
      <c r="K36" s="201"/>
      <c r="L36" s="201"/>
      <c r="M36" s="342">
        <v>0</v>
      </c>
      <c r="N36" s="341"/>
      <c r="O36" s="341"/>
      <c r="P36" s="341"/>
      <c r="Q36" s="201"/>
      <c r="R36" s="32"/>
    </row>
    <row r="37" spans="2:18" s="1" customFormat="1" ht="6.95" customHeight="1" x14ac:dyDescent="0.3">
      <c r="B37" s="30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32"/>
    </row>
    <row r="38" spans="2:18" s="1" customFormat="1" ht="25.35" customHeight="1" x14ac:dyDescent="0.3">
      <c r="B38" s="30"/>
      <c r="C38" s="203"/>
      <c r="D38" s="99" t="s">
        <v>38</v>
      </c>
      <c r="E38" s="69"/>
      <c r="F38" s="69"/>
      <c r="G38" s="100" t="s">
        <v>39</v>
      </c>
      <c r="H38" s="101" t="s">
        <v>40</v>
      </c>
      <c r="I38" s="69"/>
      <c r="J38" s="69"/>
      <c r="K38" s="69"/>
      <c r="L38" s="352">
        <f>SUM(M30:M36)</f>
        <v>0</v>
      </c>
      <c r="M38" s="352"/>
      <c r="N38" s="352"/>
      <c r="O38" s="352"/>
      <c r="P38" s="353"/>
      <c r="Q38" s="203"/>
      <c r="R38" s="32"/>
    </row>
    <row r="39" spans="2:18" s="1" customFormat="1" ht="14.45" customHeight="1" x14ac:dyDescent="0.3">
      <c r="B39" s="30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32"/>
    </row>
    <row r="40" spans="2:18" s="1" customFormat="1" ht="14.45" customHeight="1" x14ac:dyDescent="0.3">
      <c r="B40" s="3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32"/>
    </row>
    <row r="41" spans="2:18" x14ac:dyDescent="0.3">
      <c r="B41" s="21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2"/>
    </row>
    <row r="42" spans="2:18" x14ac:dyDescent="0.3">
      <c r="B42" s="21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2"/>
    </row>
    <row r="43" spans="2:18" x14ac:dyDescent="0.3">
      <c r="B43" s="21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2"/>
    </row>
    <row r="44" spans="2:18" x14ac:dyDescent="0.3">
      <c r="B44" s="21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2"/>
    </row>
    <row r="45" spans="2:18" x14ac:dyDescent="0.3">
      <c r="B45" s="21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2"/>
    </row>
    <row r="46" spans="2:18" x14ac:dyDescent="0.3">
      <c r="B46" s="21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2"/>
    </row>
    <row r="47" spans="2:18" x14ac:dyDescent="0.3">
      <c r="B47" s="21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2"/>
    </row>
    <row r="48" spans="2:18" x14ac:dyDescent="0.3">
      <c r="B48" s="21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2"/>
    </row>
    <row r="49" spans="2:18" x14ac:dyDescent="0.3">
      <c r="B49" s="21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2"/>
    </row>
    <row r="50" spans="2:18" s="1" customFormat="1" ht="15" x14ac:dyDescent="0.3">
      <c r="B50" s="30"/>
      <c r="C50" s="201"/>
      <c r="D50" s="44" t="s">
        <v>41</v>
      </c>
      <c r="E50" s="155"/>
      <c r="F50" s="155"/>
      <c r="G50" s="155"/>
      <c r="H50" s="46"/>
      <c r="I50" s="201"/>
      <c r="J50" s="44" t="s">
        <v>42</v>
      </c>
      <c r="K50" s="155"/>
      <c r="L50" s="155"/>
      <c r="M50" s="155"/>
      <c r="N50" s="155"/>
      <c r="O50" s="155"/>
      <c r="P50" s="46"/>
      <c r="Q50" s="201"/>
      <c r="R50" s="32"/>
    </row>
    <row r="51" spans="2:18" x14ac:dyDescent="0.3">
      <c r="B51" s="21"/>
      <c r="C51" s="200"/>
      <c r="D51" s="47"/>
      <c r="E51" s="200"/>
      <c r="F51" s="200"/>
      <c r="G51" s="200"/>
      <c r="H51" s="48"/>
      <c r="I51" s="200"/>
      <c r="J51" s="47"/>
      <c r="K51" s="200"/>
      <c r="L51" s="200"/>
      <c r="M51" s="200"/>
      <c r="N51" s="200"/>
      <c r="O51" s="200"/>
      <c r="P51" s="48"/>
      <c r="Q51" s="200"/>
      <c r="R51" s="22"/>
    </row>
    <row r="52" spans="2:18" x14ac:dyDescent="0.3">
      <c r="B52" s="21"/>
      <c r="C52" s="200"/>
      <c r="D52" s="47"/>
      <c r="E52" s="200"/>
      <c r="F52" s="200"/>
      <c r="G52" s="200"/>
      <c r="H52" s="48"/>
      <c r="I52" s="200"/>
      <c r="J52" s="47"/>
      <c r="K52" s="200"/>
      <c r="L52" s="200"/>
      <c r="M52" s="200"/>
      <c r="N52" s="200"/>
      <c r="O52" s="200"/>
      <c r="P52" s="48"/>
      <c r="Q52" s="200"/>
      <c r="R52" s="22"/>
    </row>
    <row r="53" spans="2:18" x14ac:dyDescent="0.3">
      <c r="B53" s="21"/>
      <c r="C53" s="200"/>
      <c r="D53" s="47"/>
      <c r="E53" s="200"/>
      <c r="F53" s="200"/>
      <c r="G53" s="200"/>
      <c r="H53" s="48"/>
      <c r="I53" s="200"/>
      <c r="J53" s="47"/>
      <c r="K53" s="200"/>
      <c r="L53" s="200"/>
      <c r="M53" s="200"/>
      <c r="N53" s="200"/>
      <c r="O53" s="200"/>
      <c r="P53" s="48"/>
      <c r="Q53" s="200"/>
      <c r="R53" s="22"/>
    </row>
    <row r="54" spans="2:18" x14ac:dyDescent="0.3">
      <c r="B54" s="21"/>
      <c r="C54" s="200"/>
      <c r="D54" s="47"/>
      <c r="E54" s="200"/>
      <c r="F54" s="200"/>
      <c r="G54" s="200"/>
      <c r="H54" s="48"/>
      <c r="I54" s="200"/>
      <c r="J54" s="47"/>
      <c r="K54" s="200"/>
      <c r="L54" s="200"/>
      <c r="M54" s="200"/>
      <c r="N54" s="200"/>
      <c r="O54" s="200"/>
      <c r="P54" s="48"/>
      <c r="Q54" s="200"/>
      <c r="R54" s="22"/>
    </row>
    <row r="55" spans="2:18" x14ac:dyDescent="0.3">
      <c r="B55" s="21"/>
      <c r="C55" s="200"/>
      <c r="D55" s="47"/>
      <c r="E55" s="200"/>
      <c r="F55" s="200"/>
      <c r="G55" s="200"/>
      <c r="H55" s="48"/>
      <c r="I55" s="200"/>
      <c r="J55" s="47"/>
      <c r="K55" s="200"/>
      <c r="L55" s="200"/>
      <c r="M55" s="200"/>
      <c r="N55" s="200"/>
      <c r="O55" s="200"/>
      <c r="P55" s="48"/>
      <c r="Q55" s="200"/>
      <c r="R55" s="22"/>
    </row>
    <row r="56" spans="2:18" x14ac:dyDescent="0.3">
      <c r="B56" s="21"/>
      <c r="C56" s="200"/>
      <c r="D56" s="47"/>
      <c r="E56" s="200"/>
      <c r="F56" s="200"/>
      <c r="G56" s="200"/>
      <c r="H56" s="48"/>
      <c r="I56" s="200"/>
      <c r="J56" s="47"/>
      <c r="K56" s="200"/>
      <c r="L56" s="200"/>
      <c r="M56" s="200"/>
      <c r="N56" s="200"/>
      <c r="O56" s="200"/>
      <c r="P56" s="48"/>
      <c r="Q56" s="200"/>
      <c r="R56" s="22"/>
    </row>
    <row r="57" spans="2:18" x14ac:dyDescent="0.3">
      <c r="B57" s="21"/>
      <c r="C57" s="200"/>
      <c r="D57" s="47"/>
      <c r="E57" s="200"/>
      <c r="F57" s="200"/>
      <c r="G57" s="200"/>
      <c r="H57" s="48"/>
      <c r="I57" s="200"/>
      <c r="J57" s="47"/>
      <c r="K57" s="200"/>
      <c r="L57" s="200"/>
      <c r="M57" s="200"/>
      <c r="N57" s="200"/>
      <c r="O57" s="200"/>
      <c r="P57" s="48"/>
      <c r="Q57" s="200"/>
      <c r="R57" s="22"/>
    </row>
    <row r="58" spans="2:18" x14ac:dyDescent="0.3">
      <c r="B58" s="21"/>
      <c r="C58" s="200"/>
      <c r="D58" s="47"/>
      <c r="E58" s="200"/>
      <c r="F58" s="200"/>
      <c r="G58" s="200"/>
      <c r="H58" s="48"/>
      <c r="I58" s="200"/>
      <c r="J58" s="47"/>
      <c r="K58" s="200"/>
      <c r="L58" s="200"/>
      <c r="M58" s="200"/>
      <c r="N58" s="200"/>
      <c r="O58" s="200"/>
      <c r="P58" s="48"/>
      <c r="Q58" s="200"/>
      <c r="R58" s="22"/>
    </row>
    <row r="59" spans="2:18" s="1" customFormat="1" ht="15" x14ac:dyDescent="0.3">
      <c r="B59" s="30"/>
      <c r="C59" s="201"/>
      <c r="D59" s="49" t="s">
        <v>43</v>
      </c>
      <c r="E59" s="50"/>
      <c r="F59" s="50"/>
      <c r="G59" s="51" t="s">
        <v>44</v>
      </c>
      <c r="H59" s="52"/>
      <c r="I59" s="201"/>
      <c r="J59" s="49" t="s">
        <v>43</v>
      </c>
      <c r="K59" s="50"/>
      <c r="L59" s="50"/>
      <c r="M59" s="50"/>
      <c r="N59" s="51" t="s">
        <v>44</v>
      </c>
      <c r="O59" s="50"/>
      <c r="P59" s="52"/>
      <c r="Q59" s="201"/>
      <c r="R59" s="32"/>
    </row>
    <row r="60" spans="2:18" x14ac:dyDescent="0.3">
      <c r="B60" s="21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2"/>
    </row>
    <row r="61" spans="2:18" s="1" customFormat="1" ht="15" x14ac:dyDescent="0.3">
      <c r="B61" s="30"/>
      <c r="C61" s="201"/>
      <c r="D61" s="44" t="s">
        <v>45</v>
      </c>
      <c r="E61" s="155"/>
      <c r="F61" s="155"/>
      <c r="G61" s="155"/>
      <c r="H61" s="46"/>
      <c r="I61" s="201"/>
      <c r="J61" s="44" t="s">
        <v>46</v>
      </c>
      <c r="K61" s="155"/>
      <c r="L61" s="155"/>
      <c r="M61" s="155"/>
      <c r="N61" s="155"/>
      <c r="O61" s="155"/>
      <c r="P61" s="46"/>
      <c r="Q61" s="201"/>
      <c r="R61" s="32"/>
    </row>
    <row r="62" spans="2:18" x14ac:dyDescent="0.3">
      <c r="B62" s="21"/>
      <c r="C62" s="200"/>
      <c r="D62" s="47"/>
      <c r="E62" s="200"/>
      <c r="F62" s="200"/>
      <c r="G62" s="200"/>
      <c r="H62" s="48"/>
      <c r="I62" s="200"/>
      <c r="J62" s="47"/>
      <c r="K62" s="200"/>
      <c r="L62" s="200"/>
      <c r="M62" s="200"/>
      <c r="N62" s="200"/>
      <c r="O62" s="200"/>
      <c r="P62" s="48"/>
      <c r="Q62" s="200"/>
      <c r="R62" s="22"/>
    </row>
    <row r="63" spans="2:18" x14ac:dyDescent="0.3">
      <c r="B63" s="21"/>
      <c r="C63" s="200"/>
      <c r="D63" s="47"/>
      <c r="E63" s="200"/>
      <c r="F63" s="200"/>
      <c r="G63" s="200"/>
      <c r="H63" s="48"/>
      <c r="I63" s="200"/>
      <c r="J63" s="47"/>
      <c r="K63" s="200"/>
      <c r="L63" s="200"/>
      <c r="M63" s="200"/>
      <c r="N63" s="200"/>
      <c r="O63" s="200"/>
      <c r="P63" s="48"/>
      <c r="Q63" s="200"/>
      <c r="R63" s="22"/>
    </row>
    <row r="64" spans="2:18" x14ac:dyDescent="0.3">
      <c r="B64" s="21"/>
      <c r="C64" s="200"/>
      <c r="D64" s="47"/>
      <c r="E64" s="200"/>
      <c r="F64" s="200"/>
      <c r="G64" s="200"/>
      <c r="H64" s="48"/>
      <c r="I64" s="200"/>
      <c r="J64" s="47"/>
      <c r="K64" s="200"/>
      <c r="L64" s="200"/>
      <c r="M64" s="200"/>
      <c r="N64" s="200"/>
      <c r="O64" s="200"/>
      <c r="P64" s="48"/>
      <c r="Q64" s="200"/>
      <c r="R64" s="22"/>
    </row>
    <row r="65" spans="2:18" x14ac:dyDescent="0.3">
      <c r="B65" s="21"/>
      <c r="C65" s="200"/>
      <c r="D65" s="47"/>
      <c r="E65" s="200"/>
      <c r="F65" s="200"/>
      <c r="G65" s="200"/>
      <c r="H65" s="48"/>
      <c r="I65" s="200"/>
      <c r="J65" s="47"/>
      <c r="K65" s="200"/>
      <c r="L65" s="200"/>
      <c r="M65" s="200"/>
      <c r="N65" s="200"/>
      <c r="O65" s="200"/>
      <c r="P65" s="48"/>
      <c r="Q65" s="200"/>
      <c r="R65" s="22"/>
    </row>
    <row r="66" spans="2:18" x14ac:dyDescent="0.3">
      <c r="B66" s="21"/>
      <c r="C66" s="200"/>
      <c r="D66" s="47"/>
      <c r="E66" s="200"/>
      <c r="F66" s="200"/>
      <c r="G66" s="200"/>
      <c r="H66" s="48"/>
      <c r="I66" s="200"/>
      <c r="J66" s="47"/>
      <c r="K66" s="200"/>
      <c r="L66" s="200"/>
      <c r="M66" s="200"/>
      <c r="N66" s="200"/>
      <c r="O66" s="200"/>
      <c r="P66" s="48"/>
      <c r="Q66" s="200"/>
      <c r="R66" s="22"/>
    </row>
    <row r="67" spans="2:18" x14ac:dyDescent="0.3">
      <c r="B67" s="21"/>
      <c r="C67" s="200"/>
      <c r="D67" s="47"/>
      <c r="E67" s="200"/>
      <c r="F67" s="200"/>
      <c r="G67" s="200"/>
      <c r="H67" s="48"/>
      <c r="I67" s="200"/>
      <c r="J67" s="47"/>
      <c r="K67" s="200"/>
      <c r="L67" s="200"/>
      <c r="M67" s="200"/>
      <c r="N67" s="200"/>
      <c r="O67" s="200"/>
      <c r="P67" s="48"/>
      <c r="Q67" s="200"/>
      <c r="R67" s="22"/>
    </row>
    <row r="68" spans="2:18" x14ac:dyDescent="0.3">
      <c r="B68" s="21"/>
      <c r="C68" s="200"/>
      <c r="D68" s="47"/>
      <c r="E68" s="200"/>
      <c r="F68" s="200"/>
      <c r="G68" s="200"/>
      <c r="H68" s="48"/>
      <c r="I68" s="200"/>
      <c r="J68" s="47"/>
      <c r="K68" s="200"/>
      <c r="L68" s="200"/>
      <c r="M68" s="200"/>
      <c r="N68" s="200"/>
      <c r="O68" s="200"/>
      <c r="P68" s="48"/>
      <c r="Q68" s="200"/>
      <c r="R68" s="22"/>
    </row>
    <row r="69" spans="2:18" x14ac:dyDescent="0.3">
      <c r="B69" s="21"/>
      <c r="C69" s="200"/>
      <c r="D69" s="47"/>
      <c r="E69" s="200"/>
      <c r="F69" s="200"/>
      <c r="G69" s="200"/>
      <c r="H69" s="48"/>
      <c r="I69" s="200"/>
      <c r="J69" s="47"/>
      <c r="K69" s="200"/>
      <c r="L69" s="200"/>
      <c r="M69" s="200"/>
      <c r="N69" s="200"/>
      <c r="O69" s="200"/>
      <c r="P69" s="48"/>
      <c r="Q69" s="200"/>
      <c r="R69" s="22"/>
    </row>
    <row r="70" spans="2:18" s="1" customFormat="1" ht="15" x14ac:dyDescent="0.3">
      <c r="B70" s="30"/>
      <c r="C70" s="201"/>
      <c r="D70" s="49" t="s">
        <v>43</v>
      </c>
      <c r="E70" s="50"/>
      <c r="F70" s="50"/>
      <c r="G70" s="51" t="s">
        <v>44</v>
      </c>
      <c r="H70" s="52"/>
      <c r="I70" s="201"/>
      <c r="J70" s="49" t="s">
        <v>43</v>
      </c>
      <c r="K70" s="50"/>
      <c r="L70" s="50"/>
      <c r="M70" s="50"/>
      <c r="N70" s="51" t="s">
        <v>44</v>
      </c>
      <c r="O70" s="50"/>
      <c r="P70" s="52"/>
      <c r="Q70" s="201"/>
      <c r="R70" s="32"/>
    </row>
    <row r="71" spans="2:18" s="1" customFormat="1" ht="14.45" customHeight="1" x14ac:dyDescent="0.3"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5"/>
    </row>
    <row r="75" spans="2:18" s="1" customFormat="1" ht="6.95" customHeight="1" x14ac:dyDescent="0.3"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8"/>
    </row>
    <row r="76" spans="2:18" s="1" customFormat="1" ht="36.950000000000003" customHeight="1" x14ac:dyDescent="0.3">
      <c r="B76" s="30"/>
      <c r="C76" s="277" t="s">
        <v>89</v>
      </c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32"/>
    </row>
    <row r="77" spans="2:18" s="1" customFormat="1" ht="6.95" customHeight="1" x14ac:dyDescent="0.3">
      <c r="B77" s="3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32"/>
    </row>
    <row r="78" spans="2:18" s="1" customFormat="1" ht="30" customHeight="1" x14ac:dyDescent="0.3">
      <c r="B78" s="30"/>
      <c r="C78" s="205" t="s">
        <v>14</v>
      </c>
      <c r="D78" s="201"/>
      <c r="E78" s="201"/>
      <c r="F78" s="345" t="str">
        <f>F6</f>
        <v xml:space="preserve">Rekonstrukce ústředního topení (ÚT) budovy Poštovní č.515 Studénka </v>
      </c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201"/>
      <c r="R78" s="32"/>
    </row>
    <row r="79" spans="2:18" s="1" customFormat="1" ht="36.950000000000003" customHeight="1" x14ac:dyDescent="0.3">
      <c r="B79" s="30"/>
      <c r="C79" s="63" t="s">
        <v>86</v>
      </c>
      <c r="D79" s="201"/>
      <c r="E79" s="201"/>
      <c r="F79" s="279" t="str">
        <f>F7</f>
        <v>Kotelna</v>
      </c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201"/>
      <c r="R79" s="32"/>
    </row>
    <row r="80" spans="2:18" s="1" customFormat="1" ht="6.95" customHeight="1" x14ac:dyDescent="0.3">
      <c r="B80" s="3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32"/>
    </row>
    <row r="81" spans="2:47" s="1" customFormat="1" ht="18" customHeight="1" x14ac:dyDescent="0.3">
      <c r="B81" s="30"/>
      <c r="C81" s="205" t="s">
        <v>17</v>
      </c>
      <c r="D81" s="201"/>
      <c r="E81" s="201"/>
      <c r="F81" s="199" t="str">
        <f>F9</f>
        <v>Studénka, Poštovní 515</v>
      </c>
      <c r="G81" s="201"/>
      <c r="H81" s="201"/>
      <c r="I81" s="201"/>
      <c r="J81" s="201"/>
      <c r="K81" s="205" t="s">
        <v>19</v>
      </c>
      <c r="L81" s="201"/>
      <c r="M81" s="336">
        <f>IF(O9="","",O9)</f>
        <v>45708</v>
      </c>
      <c r="N81" s="336"/>
      <c r="O81" s="336"/>
      <c r="P81" s="336"/>
      <c r="Q81" s="201"/>
      <c r="R81" s="32"/>
    </row>
    <row r="82" spans="2:47" s="1" customFormat="1" ht="6.95" customHeight="1" x14ac:dyDescent="0.3">
      <c r="B82" s="3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32"/>
    </row>
    <row r="83" spans="2:47" s="1" customFormat="1" ht="15" x14ac:dyDescent="0.3">
      <c r="B83" s="30"/>
      <c r="C83" s="205" t="s">
        <v>20</v>
      </c>
      <c r="D83" s="201"/>
      <c r="E83" s="201"/>
      <c r="F83" s="199" t="str">
        <f>E12</f>
        <v xml:space="preserve"> </v>
      </c>
      <c r="G83" s="201"/>
      <c r="H83" s="201"/>
      <c r="I83" s="201"/>
      <c r="J83" s="201"/>
      <c r="K83" s="205" t="s">
        <v>24</v>
      </c>
      <c r="L83" s="201"/>
      <c r="M83" s="337" t="str">
        <f>E18</f>
        <v xml:space="preserve"> </v>
      </c>
      <c r="N83" s="337"/>
      <c r="O83" s="337"/>
      <c r="P83" s="337"/>
      <c r="Q83" s="337"/>
      <c r="R83" s="32"/>
    </row>
    <row r="84" spans="2:47" s="1" customFormat="1" ht="14.45" customHeight="1" x14ac:dyDescent="0.3">
      <c r="B84" s="30"/>
      <c r="C84" s="205" t="s">
        <v>23</v>
      </c>
      <c r="D84" s="201"/>
      <c r="E84" s="201"/>
      <c r="F84" s="199" t="str">
        <f>IF(E15="","",E15)</f>
        <v xml:space="preserve"> </v>
      </c>
      <c r="G84" s="201"/>
      <c r="H84" s="201"/>
      <c r="I84" s="201"/>
      <c r="J84" s="201"/>
      <c r="K84" s="205" t="s">
        <v>26</v>
      </c>
      <c r="L84" s="201"/>
      <c r="M84" s="337" t="str">
        <f>E21</f>
        <v xml:space="preserve"> </v>
      </c>
      <c r="N84" s="337"/>
      <c r="O84" s="337"/>
      <c r="P84" s="337"/>
      <c r="Q84" s="337"/>
      <c r="R84" s="32"/>
    </row>
    <row r="85" spans="2:47" s="1" customFormat="1" ht="10.35" customHeight="1" x14ac:dyDescent="0.3">
      <c r="B85" s="3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32"/>
    </row>
    <row r="86" spans="2:47" s="1" customFormat="1" ht="29.25" customHeight="1" x14ac:dyDescent="0.3">
      <c r="B86" s="30"/>
      <c r="C86" s="328" t="s">
        <v>90</v>
      </c>
      <c r="D86" s="329"/>
      <c r="E86" s="329"/>
      <c r="F86" s="329"/>
      <c r="G86" s="329"/>
      <c r="H86" s="203"/>
      <c r="I86" s="203"/>
      <c r="J86" s="203"/>
      <c r="K86" s="203"/>
      <c r="L86" s="203"/>
      <c r="M86" s="203"/>
      <c r="N86" s="328" t="s">
        <v>91</v>
      </c>
      <c r="O86" s="329"/>
      <c r="P86" s="329"/>
      <c r="Q86" s="329"/>
      <c r="R86" s="32"/>
    </row>
    <row r="87" spans="2:47" s="1" customFormat="1" ht="10.35" customHeight="1" x14ac:dyDescent="0.3">
      <c r="B87" s="3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32"/>
    </row>
    <row r="88" spans="2:47" s="1" customFormat="1" ht="29.25" customHeight="1" x14ac:dyDescent="0.3">
      <c r="B88" s="30"/>
      <c r="C88" s="102" t="s">
        <v>92</v>
      </c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58">
        <f>N120</f>
        <v>0</v>
      </c>
      <c r="O88" s="330"/>
      <c r="P88" s="330"/>
      <c r="Q88" s="330"/>
      <c r="R88" s="32"/>
      <c r="AU88" s="17" t="s">
        <v>93</v>
      </c>
    </row>
    <row r="89" spans="2:47" s="6" customFormat="1" ht="24.95" customHeight="1" x14ac:dyDescent="0.3">
      <c r="B89" s="103"/>
      <c r="C89" s="207"/>
      <c r="D89" s="104" t="s">
        <v>94</v>
      </c>
      <c r="E89" s="207"/>
      <c r="F89" s="207"/>
      <c r="G89" s="207"/>
      <c r="H89" s="207"/>
      <c r="I89" s="207"/>
      <c r="J89" s="207"/>
      <c r="K89" s="207"/>
      <c r="L89" s="207"/>
      <c r="M89" s="207"/>
      <c r="N89" s="343">
        <f>N121</f>
        <v>0</v>
      </c>
      <c r="O89" s="344"/>
      <c r="P89" s="344"/>
      <c r="Q89" s="344"/>
      <c r="R89" s="105"/>
    </row>
    <row r="90" spans="2:47" s="7" customFormat="1" ht="19.899999999999999" customHeight="1" x14ac:dyDescent="0.3">
      <c r="B90" s="106"/>
      <c r="C90" s="202"/>
      <c r="D90" s="107" t="s">
        <v>95</v>
      </c>
      <c r="E90" s="202"/>
      <c r="F90" s="202"/>
      <c r="G90" s="202"/>
      <c r="H90" s="202"/>
      <c r="I90" s="202"/>
      <c r="J90" s="202"/>
      <c r="K90" s="202"/>
      <c r="L90" s="202"/>
      <c r="M90" s="202"/>
      <c r="N90" s="326">
        <f>N122</f>
        <v>0</v>
      </c>
      <c r="O90" s="327"/>
      <c r="P90" s="327"/>
      <c r="Q90" s="327"/>
      <c r="R90" s="108"/>
    </row>
    <row r="91" spans="2:47" s="7" customFormat="1" ht="19.899999999999999" customHeight="1" x14ac:dyDescent="0.3">
      <c r="B91" s="106"/>
      <c r="C91" s="202"/>
      <c r="D91" s="107" t="s">
        <v>212</v>
      </c>
      <c r="E91" s="202"/>
      <c r="F91" s="202"/>
      <c r="G91" s="202"/>
      <c r="H91" s="202"/>
      <c r="I91" s="202"/>
      <c r="J91" s="202"/>
      <c r="K91" s="202"/>
      <c r="L91" s="202"/>
      <c r="M91" s="202"/>
      <c r="N91" s="326">
        <f>N130</f>
        <v>0</v>
      </c>
      <c r="O91" s="327"/>
      <c r="P91" s="327"/>
      <c r="Q91" s="327"/>
      <c r="R91" s="108"/>
    </row>
    <row r="92" spans="2:47" s="7" customFormat="1" ht="19.899999999999999" customHeight="1" x14ac:dyDescent="0.3">
      <c r="B92" s="106"/>
      <c r="C92" s="202"/>
      <c r="D92" s="107" t="s">
        <v>208</v>
      </c>
      <c r="E92" s="202"/>
      <c r="F92" s="202"/>
      <c r="G92" s="202"/>
      <c r="H92" s="202"/>
      <c r="I92" s="202"/>
      <c r="J92" s="202"/>
      <c r="K92" s="202"/>
      <c r="L92" s="202"/>
      <c r="M92" s="202"/>
      <c r="N92" s="326">
        <f>N141</f>
        <v>0</v>
      </c>
      <c r="O92" s="327"/>
      <c r="P92" s="327"/>
      <c r="Q92" s="327"/>
      <c r="R92" s="108"/>
    </row>
    <row r="93" spans="2:47" s="7" customFormat="1" ht="19.899999999999999" customHeight="1" x14ac:dyDescent="0.3">
      <c r="B93" s="106"/>
      <c r="C93" s="202"/>
      <c r="D93" s="107" t="s">
        <v>201</v>
      </c>
      <c r="E93" s="202"/>
      <c r="F93" s="202"/>
      <c r="G93" s="202"/>
      <c r="H93" s="202"/>
      <c r="I93" s="202"/>
      <c r="J93" s="202"/>
      <c r="K93" s="202"/>
      <c r="L93" s="202"/>
      <c r="M93" s="202"/>
      <c r="N93" s="326">
        <f>N148</f>
        <v>0</v>
      </c>
      <c r="O93" s="327"/>
      <c r="P93" s="327"/>
      <c r="Q93" s="327"/>
      <c r="R93" s="108"/>
    </row>
    <row r="94" spans="2:47" s="7" customFormat="1" ht="19.899999999999999" customHeight="1" x14ac:dyDescent="0.3">
      <c r="B94" s="106"/>
      <c r="C94" s="202"/>
      <c r="D94" s="107" t="s">
        <v>96</v>
      </c>
      <c r="E94" s="202"/>
      <c r="F94" s="202"/>
      <c r="G94" s="202"/>
      <c r="H94" s="202"/>
      <c r="I94" s="202"/>
      <c r="J94" s="202"/>
      <c r="K94" s="202"/>
      <c r="L94" s="202"/>
      <c r="M94" s="202"/>
      <c r="N94" s="326">
        <f>N162</f>
        <v>0</v>
      </c>
      <c r="O94" s="327"/>
      <c r="P94" s="327"/>
      <c r="Q94" s="327"/>
      <c r="R94" s="108"/>
    </row>
    <row r="95" spans="2:47" s="7" customFormat="1" ht="19.899999999999999" customHeight="1" x14ac:dyDescent="0.3">
      <c r="B95" s="106"/>
      <c r="C95" s="202"/>
      <c r="D95" s="107" t="s">
        <v>97</v>
      </c>
      <c r="E95" s="202"/>
      <c r="F95" s="202"/>
      <c r="G95" s="202"/>
      <c r="H95" s="202"/>
      <c r="I95" s="202"/>
      <c r="J95" s="202"/>
      <c r="K95" s="202"/>
      <c r="L95" s="202"/>
      <c r="M95" s="202"/>
      <c r="N95" s="326">
        <f>N185</f>
        <v>0</v>
      </c>
      <c r="O95" s="327"/>
      <c r="P95" s="327"/>
      <c r="Q95" s="327"/>
      <c r="R95" s="108"/>
    </row>
    <row r="96" spans="2:47" s="7" customFormat="1" ht="19.899999999999999" customHeight="1" x14ac:dyDescent="0.3">
      <c r="B96" s="106"/>
      <c r="C96" s="202"/>
      <c r="D96" s="107" t="s">
        <v>98</v>
      </c>
      <c r="E96" s="202"/>
      <c r="F96" s="202"/>
      <c r="G96" s="202"/>
      <c r="H96" s="202"/>
      <c r="I96" s="202"/>
      <c r="J96" s="202"/>
      <c r="K96" s="202"/>
      <c r="L96" s="202"/>
      <c r="M96" s="202"/>
      <c r="N96" s="326">
        <f>N220</f>
        <v>0</v>
      </c>
      <c r="O96" s="327"/>
      <c r="P96" s="327"/>
      <c r="Q96" s="327"/>
      <c r="R96" s="108"/>
    </row>
    <row r="97" spans="2:65" s="7" customFormat="1" ht="19.899999999999999" customHeight="1" x14ac:dyDescent="0.3">
      <c r="B97" s="106"/>
      <c r="C97" s="202"/>
      <c r="D97" s="107" t="s">
        <v>167</v>
      </c>
      <c r="E97" s="202"/>
      <c r="F97" s="202"/>
      <c r="G97" s="202"/>
      <c r="H97" s="202"/>
      <c r="I97" s="202"/>
      <c r="J97" s="202"/>
      <c r="K97" s="202"/>
      <c r="L97" s="202"/>
      <c r="M97" s="202"/>
      <c r="N97" s="326">
        <f>N239</f>
        <v>0</v>
      </c>
      <c r="O97" s="327"/>
      <c r="P97" s="327"/>
      <c r="Q97" s="327"/>
      <c r="R97" s="108"/>
    </row>
    <row r="98" spans="2:65" s="1" customFormat="1" ht="21.75" customHeight="1" x14ac:dyDescent="0.3">
      <c r="B98" s="3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32"/>
    </row>
    <row r="99" spans="2:65" s="1" customFormat="1" ht="29.25" customHeight="1" x14ac:dyDescent="0.3">
      <c r="B99" s="30"/>
      <c r="C99" s="102" t="s">
        <v>99</v>
      </c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330">
        <v>0</v>
      </c>
      <c r="O99" s="335"/>
      <c r="P99" s="335"/>
      <c r="Q99" s="335"/>
      <c r="R99" s="32"/>
      <c r="T99" s="109"/>
      <c r="U99" s="110" t="s">
        <v>31</v>
      </c>
    </row>
    <row r="100" spans="2:65" s="1" customFormat="1" ht="18" customHeight="1" x14ac:dyDescent="0.3">
      <c r="B100" s="111"/>
      <c r="C100" s="112"/>
      <c r="D100" s="350" t="s">
        <v>100</v>
      </c>
      <c r="E100" s="350"/>
      <c r="F100" s="350"/>
      <c r="G100" s="350"/>
      <c r="H100" s="350"/>
      <c r="I100" s="112"/>
      <c r="J100" s="112"/>
      <c r="K100" s="112"/>
      <c r="L100" s="112"/>
      <c r="M100" s="112"/>
      <c r="N100" s="351">
        <v>0</v>
      </c>
      <c r="O100" s="351"/>
      <c r="P100" s="351"/>
      <c r="Q100" s="351"/>
      <c r="R100" s="113"/>
      <c r="S100" s="114"/>
      <c r="T100" s="115"/>
      <c r="U100" s="116" t="s">
        <v>32</v>
      </c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7" t="s">
        <v>101</v>
      </c>
      <c r="AZ100" s="114"/>
      <c r="BA100" s="114"/>
      <c r="BB100" s="114"/>
      <c r="BC100" s="114"/>
      <c r="BD100" s="114"/>
      <c r="BE100" s="118">
        <f>IF(U100="základní",N100,0)</f>
        <v>0</v>
      </c>
      <c r="BF100" s="118">
        <f>IF(U100="snížená",N100,0)</f>
        <v>0</v>
      </c>
      <c r="BG100" s="118">
        <f>IF(U100="zákl. přenesená",N100,0)</f>
        <v>0</v>
      </c>
      <c r="BH100" s="118">
        <f>IF(U100="sníž. přenesená",N100,0)</f>
        <v>0</v>
      </c>
      <c r="BI100" s="118">
        <f>IF(U100="nulová",N100,0)</f>
        <v>0</v>
      </c>
      <c r="BJ100" s="117" t="s">
        <v>73</v>
      </c>
      <c r="BK100" s="114"/>
      <c r="BL100" s="114"/>
      <c r="BM100" s="114"/>
    </row>
    <row r="101" spans="2:65" s="1" customFormat="1" ht="18" customHeight="1" x14ac:dyDescent="0.3">
      <c r="B101" s="111"/>
      <c r="C101" s="112"/>
      <c r="D101" s="204" t="s">
        <v>102</v>
      </c>
      <c r="E101" s="112"/>
      <c r="F101" s="112"/>
      <c r="G101" s="112"/>
      <c r="H101" s="112"/>
      <c r="I101" s="112"/>
      <c r="J101" s="112"/>
      <c r="K101" s="112"/>
      <c r="L101" s="112"/>
      <c r="M101" s="112"/>
      <c r="N101" s="351">
        <v>0</v>
      </c>
      <c r="O101" s="351"/>
      <c r="P101" s="351"/>
      <c r="Q101" s="351"/>
      <c r="R101" s="113"/>
      <c r="S101" s="114"/>
      <c r="T101" s="119"/>
      <c r="U101" s="120" t="s">
        <v>32</v>
      </c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7" t="s">
        <v>103</v>
      </c>
      <c r="AZ101" s="114"/>
      <c r="BA101" s="114"/>
      <c r="BB101" s="114"/>
      <c r="BC101" s="114"/>
      <c r="BD101" s="114"/>
      <c r="BE101" s="118">
        <f>IF(U101="základní",N101,0)</f>
        <v>0</v>
      </c>
      <c r="BF101" s="118">
        <f>IF(U101="snížená",N101,0)</f>
        <v>0</v>
      </c>
      <c r="BG101" s="118">
        <f>IF(U101="zákl. přenesená",N101,0)</f>
        <v>0</v>
      </c>
      <c r="BH101" s="118">
        <f>IF(U101="sníž. přenesená",N101,0)</f>
        <v>0</v>
      </c>
      <c r="BI101" s="118">
        <f>IF(U101="nulová",N101,0)</f>
        <v>0</v>
      </c>
      <c r="BJ101" s="117" t="s">
        <v>73</v>
      </c>
      <c r="BK101" s="114"/>
      <c r="BL101" s="114"/>
      <c r="BM101" s="114"/>
    </row>
    <row r="102" spans="2:65" s="1" customFormat="1" x14ac:dyDescent="0.3">
      <c r="B102" s="3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32"/>
    </row>
    <row r="103" spans="2:65" s="1" customFormat="1" ht="29.25" customHeight="1" x14ac:dyDescent="0.3">
      <c r="B103" s="30"/>
      <c r="C103" s="93" t="s">
        <v>78</v>
      </c>
      <c r="D103" s="203"/>
      <c r="E103" s="203"/>
      <c r="F103" s="203"/>
      <c r="G103" s="203"/>
      <c r="H103" s="203"/>
      <c r="I103" s="203"/>
      <c r="J103" s="203"/>
      <c r="K103" s="203"/>
      <c r="L103" s="264">
        <f>ROUND(SUM(N88+N99),2)</f>
        <v>0</v>
      </c>
      <c r="M103" s="264"/>
      <c r="N103" s="264"/>
      <c r="O103" s="264"/>
      <c r="P103" s="264"/>
      <c r="Q103" s="264"/>
      <c r="R103" s="32"/>
    </row>
    <row r="104" spans="2:65" s="1" customFormat="1" ht="6.95" customHeight="1" x14ac:dyDescent="0.3"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5"/>
    </row>
    <row r="108" spans="2:65" s="1" customFormat="1" ht="6.95" customHeight="1" x14ac:dyDescent="0.3"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8"/>
    </row>
    <row r="109" spans="2:65" s="1" customFormat="1" ht="36.950000000000003" customHeight="1" x14ac:dyDescent="0.3">
      <c r="B109" s="30"/>
      <c r="C109" s="277" t="s">
        <v>104</v>
      </c>
      <c r="D109" s="341"/>
      <c r="E109" s="341"/>
      <c r="F109" s="341"/>
      <c r="G109" s="34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2"/>
    </row>
    <row r="110" spans="2:65" s="1" customFormat="1" ht="6.95" customHeight="1" x14ac:dyDescent="0.3">
      <c r="B110" s="3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32"/>
    </row>
    <row r="111" spans="2:65" s="1" customFormat="1" ht="30" customHeight="1" x14ac:dyDescent="0.3">
      <c r="B111" s="30"/>
      <c r="C111" s="205" t="s">
        <v>14</v>
      </c>
      <c r="D111" s="201"/>
      <c r="E111" s="201"/>
      <c r="F111" s="345" t="str">
        <f>F6</f>
        <v xml:space="preserve">Rekonstrukce ústředního topení (ÚT) budovy Poštovní č.515 Studénka </v>
      </c>
      <c r="G111" s="346"/>
      <c r="H111" s="346"/>
      <c r="I111" s="346"/>
      <c r="J111" s="346"/>
      <c r="K111" s="346"/>
      <c r="L111" s="346"/>
      <c r="M111" s="346"/>
      <c r="N111" s="346"/>
      <c r="O111" s="346"/>
      <c r="P111" s="346"/>
      <c r="Q111" s="201"/>
      <c r="R111" s="32"/>
    </row>
    <row r="112" spans="2:65" s="1" customFormat="1" ht="36.950000000000003" customHeight="1" x14ac:dyDescent="0.3">
      <c r="B112" s="30"/>
      <c r="C112" s="63" t="s">
        <v>86</v>
      </c>
      <c r="D112" s="201"/>
      <c r="E112" s="201"/>
      <c r="F112" s="279" t="str">
        <f>F7</f>
        <v>Kotelna</v>
      </c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201"/>
      <c r="R112" s="32"/>
    </row>
    <row r="113" spans="2:63" s="1" customFormat="1" ht="6.95" customHeight="1" x14ac:dyDescent="0.3">
      <c r="B113" s="3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32"/>
    </row>
    <row r="114" spans="2:63" s="1" customFormat="1" ht="18" customHeight="1" x14ac:dyDescent="0.3">
      <c r="B114" s="30"/>
      <c r="C114" s="205" t="s">
        <v>17</v>
      </c>
      <c r="D114" s="201"/>
      <c r="E114" s="201"/>
      <c r="F114" s="199" t="str">
        <f>F9</f>
        <v>Studénka, Poštovní 515</v>
      </c>
      <c r="G114" s="201"/>
      <c r="H114" s="201"/>
      <c r="I114" s="201"/>
      <c r="J114" s="201"/>
      <c r="K114" s="205" t="s">
        <v>19</v>
      </c>
      <c r="L114" s="201"/>
      <c r="M114" s="336">
        <f>IF(O9="","",O9)</f>
        <v>45708</v>
      </c>
      <c r="N114" s="336"/>
      <c r="O114" s="336"/>
      <c r="P114" s="336"/>
      <c r="Q114" s="201"/>
      <c r="R114" s="32"/>
    </row>
    <row r="115" spans="2:63" s="1" customFormat="1" ht="6.95" customHeight="1" x14ac:dyDescent="0.3">
      <c r="B115" s="3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32"/>
    </row>
    <row r="116" spans="2:63" s="1" customFormat="1" ht="15" x14ac:dyDescent="0.3">
      <c r="B116" s="30"/>
      <c r="C116" s="205" t="s">
        <v>20</v>
      </c>
      <c r="D116" s="201"/>
      <c r="E116" s="201"/>
      <c r="F116" s="199" t="str">
        <f>E12</f>
        <v xml:space="preserve"> </v>
      </c>
      <c r="G116" s="201"/>
      <c r="H116" s="201"/>
      <c r="I116" s="201"/>
      <c r="J116" s="201"/>
      <c r="K116" s="205" t="s">
        <v>24</v>
      </c>
      <c r="L116" s="201"/>
      <c r="M116" s="337" t="str">
        <f>E18</f>
        <v xml:space="preserve"> </v>
      </c>
      <c r="N116" s="337"/>
      <c r="O116" s="337"/>
      <c r="P116" s="337"/>
      <c r="Q116" s="337"/>
      <c r="R116" s="32"/>
    </row>
    <row r="117" spans="2:63" s="1" customFormat="1" ht="14.45" customHeight="1" x14ac:dyDescent="0.3">
      <c r="B117" s="30"/>
      <c r="C117" s="205" t="s">
        <v>23</v>
      </c>
      <c r="D117" s="201"/>
      <c r="E117" s="201"/>
      <c r="F117" s="199" t="str">
        <f>IF(E15="","",E15)</f>
        <v xml:space="preserve"> </v>
      </c>
      <c r="G117" s="201"/>
      <c r="H117" s="201"/>
      <c r="I117" s="201"/>
      <c r="J117" s="201"/>
      <c r="K117" s="205" t="s">
        <v>26</v>
      </c>
      <c r="L117" s="201"/>
      <c r="M117" s="337" t="str">
        <f>E21</f>
        <v xml:space="preserve"> </v>
      </c>
      <c r="N117" s="337"/>
      <c r="O117" s="337"/>
      <c r="P117" s="337"/>
      <c r="Q117" s="337"/>
      <c r="R117" s="32"/>
    </row>
    <row r="118" spans="2:63" s="1" customFormat="1" ht="10.35" customHeight="1" x14ac:dyDescent="0.3">
      <c r="B118" s="3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32"/>
    </row>
    <row r="119" spans="2:63" s="8" customFormat="1" ht="29.25" customHeight="1" x14ac:dyDescent="0.3">
      <c r="B119" s="121"/>
      <c r="C119" s="122" t="s">
        <v>105</v>
      </c>
      <c r="D119" s="206" t="s">
        <v>106</v>
      </c>
      <c r="E119" s="206" t="s">
        <v>49</v>
      </c>
      <c r="F119" s="338" t="s">
        <v>107</v>
      </c>
      <c r="G119" s="338"/>
      <c r="H119" s="338"/>
      <c r="I119" s="338"/>
      <c r="J119" s="206" t="s">
        <v>108</v>
      </c>
      <c r="K119" s="206" t="s">
        <v>109</v>
      </c>
      <c r="L119" s="338" t="s">
        <v>110</v>
      </c>
      <c r="M119" s="338"/>
      <c r="N119" s="338" t="s">
        <v>91</v>
      </c>
      <c r="O119" s="338"/>
      <c r="P119" s="338"/>
      <c r="Q119" s="339"/>
      <c r="R119" s="123"/>
      <c r="T119" s="70" t="s">
        <v>111</v>
      </c>
      <c r="U119" s="71" t="s">
        <v>31</v>
      </c>
      <c r="V119" s="71" t="s">
        <v>112</v>
      </c>
      <c r="W119" s="71" t="s">
        <v>113</v>
      </c>
      <c r="X119" s="71" t="s">
        <v>114</v>
      </c>
      <c r="Y119" s="71" t="s">
        <v>115</v>
      </c>
      <c r="Z119" s="71" t="s">
        <v>116</v>
      </c>
      <c r="AA119" s="72" t="s">
        <v>117</v>
      </c>
    </row>
    <row r="120" spans="2:63" s="1" customFormat="1" ht="45" customHeight="1" x14ac:dyDescent="0.35">
      <c r="B120" s="30"/>
      <c r="C120" s="74" t="s">
        <v>87</v>
      </c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331">
        <f>SUM(N121)</f>
        <v>0</v>
      </c>
      <c r="O120" s="332"/>
      <c r="P120" s="332"/>
      <c r="Q120" s="332"/>
      <c r="R120" s="32"/>
      <c r="T120" s="73"/>
      <c r="U120" s="155"/>
      <c r="V120" s="155"/>
      <c r="W120" s="124" t="e">
        <f>#REF!+W121</f>
        <v>#REF!</v>
      </c>
      <c r="X120" s="155"/>
      <c r="Y120" s="124" t="e">
        <f>#REF!+Y121</f>
        <v>#REF!</v>
      </c>
      <c r="Z120" s="155"/>
      <c r="AA120" s="125" t="e">
        <f>#REF!+AA121</f>
        <v>#REF!</v>
      </c>
      <c r="AT120" s="17"/>
      <c r="AU120" s="17"/>
      <c r="BK120" s="126"/>
    </row>
    <row r="121" spans="2:63" s="9" customFormat="1" ht="30.75" customHeight="1" x14ac:dyDescent="0.35">
      <c r="B121" s="127"/>
      <c r="C121" s="128"/>
      <c r="D121" s="129" t="s">
        <v>94</v>
      </c>
      <c r="E121" s="129"/>
      <c r="F121" s="129"/>
      <c r="G121" s="129"/>
      <c r="H121" s="129"/>
      <c r="I121" s="129"/>
      <c r="J121" s="129"/>
      <c r="K121" s="129"/>
      <c r="L121" s="129"/>
      <c r="M121" s="129"/>
      <c r="N121" s="333">
        <f>SUM(N122+N130+N141+N148+N162+N185+N220+N239)</f>
        <v>0</v>
      </c>
      <c r="O121" s="334"/>
      <c r="P121" s="334"/>
      <c r="Q121" s="334"/>
      <c r="R121" s="130"/>
      <c r="T121" s="131"/>
      <c r="U121" s="128"/>
      <c r="V121" s="128"/>
      <c r="W121" s="132" t="e">
        <f>W122+W130+W142+#REF!+#REF!+#REF!+W220+W238</f>
        <v>#REF!</v>
      </c>
      <c r="X121" s="128"/>
      <c r="Y121" s="132" t="e">
        <f>Y122+Y130+Y142+#REF!+#REF!+#REF!+Y220+Y238</f>
        <v>#REF!</v>
      </c>
      <c r="Z121" s="128"/>
      <c r="AA121" s="133" t="e">
        <f>AA122+AA130+AA142+#REF!+#REF!+#REF!+AA220+AA238</f>
        <v>#REF!</v>
      </c>
      <c r="AR121" s="134"/>
      <c r="AT121" s="135"/>
      <c r="AU121" s="135"/>
      <c r="AY121" s="134"/>
      <c r="BK121" s="136"/>
    </row>
    <row r="122" spans="2:63" s="9" customFormat="1" ht="19.899999999999999" customHeight="1" x14ac:dyDescent="0.3">
      <c r="B122" s="127"/>
      <c r="C122" s="128"/>
      <c r="D122" s="137" t="s">
        <v>95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324">
        <f>SUM(N123:Q129)</f>
        <v>0</v>
      </c>
      <c r="O122" s="325"/>
      <c r="P122" s="325"/>
      <c r="Q122" s="325"/>
      <c r="R122" s="130"/>
      <c r="T122" s="131"/>
      <c r="U122" s="128"/>
      <c r="V122" s="128"/>
      <c r="W122" s="132">
        <f>SUM(W129:W129)</f>
        <v>0</v>
      </c>
      <c r="X122" s="128"/>
      <c r="Y122" s="132">
        <f>SUM(Y129:Y129)</f>
        <v>0</v>
      </c>
      <c r="Z122" s="128"/>
      <c r="AA122" s="133">
        <f>SUM(AA129:AA129)</f>
        <v>0</v>
      </c>
      <c r="AR122" s="134"/>
      <c r="AT122" s="135"/>
      <c r="AU122" s="135"/>
      <c r="AY122" s="134"/>
      <c r="BK122" s="136"/>
    </row>
    <row r="123" spans="2:63" s="9" customFormat="1" ht="42.75" customHeight="1" x14ac:dyDescent="0.3">
      <c r="B123" s="127"/>
      <c r="C123" s="146">
        <v>1</v>
      </c>
      <c r="D123" s="146" t="s">
        <v>120</v>
      </c>
      <c r="E123" s="147" t="s">
        <v>293</v>
      </c>
      <c r="F123" s="303" t="s">
        <v>294</v>
      </c>
      <c r="G123" s="303"/>
      <c r="H123" s="303"/>
      <c r="I123" s="303"/>
      <c r="J123" s="148" t="s">
        <v>121</v>
      </c>
      <c r="K123" s="149">
        <v>6</v>
      </c>
      <c r="L123" s="304"/>
      <c r="M123" s="304"/>
      <c r="N123" s="304">
        <f t="shared" ref="N123" si="0">ROUND(L123*K123,2)</f>
        <v>0</v>
      </c>
      <c r="O123" s="296"/>
      <c r="P123" s="296"/>
      <c r="Q123" s="296"/>
      <c r="R123" s="130"/>
      <c r="T123" s="131"/>
      <c r="U123" s="128"/>
      <c r="V123" s="128"/>
      <c r="W123" s="132"/>
      <c r="X123" s="128"/>
      <c r="Y123" s="132"/>
      <c r="Z123" s="128"/>
      <c r="AA123" s="133"/>
      <c r="AR123" s="134"/>
      <c r="AT123" s="135"/>
      <c r="AU123" s="135"/>
      <c r="AY123" s="134"/>
      <c r="BK123" s="136"/>
    </row>
    <row r="124" spans="2:63" s="9" customFormat="1" ht="41.25" customHeight="1" x14ac:dyDescent="0.3">
      <c r="B124" s="127"/>
      <c r="C124" s="146">
        <v>2</v>
      </c>
      <c r="D124" s="146" t="s">
        <v>120</v>
      </c>
      <c r="E124" s="147" t="s">
        <v>297</v>
      </c>
      <c r="F124" s="303" t="s">
        <v>298</v>
      </c>
      <c r="G124" s="303"/>
      <c r="H124" s="303"/>
      <c r="I124" s="303"/>
      <c r="J124" s="148" t="s">
        <v>121</v>
      </c>
      <c r="K124" s="149">
        <v>21</v>
      </c>
      <c r="L124" s="304"/>
      <c r="M124" s="304"/>
      <c r="N124" s="304">
        <f t="shared" ref="N124" si="1">ROUND(L124*K124,2)</f>
        <v>0</v>
      </c>
      <c r="O124" s="296"/>
      <c r="P124" s="296"/>
      <c r="Q124" s="296"/>
      <c r="R124" s="130"/>
      <c r="T124" s="131"/>
      <c r="U124" s="128"/>
      <c r="V124" s="128"/>
      <c r="W124" s="132"/>
      <c r="X124" s="128"/>
      <c r="Y124" s="132"/>
      <c r="Z124" s="128"/>
      <c r="AA124" s="133"/>
      <c r="AR124" s="134"/>
      <c r="AT124" s="135"/>
      <c r="AU124" s="135"/>
      <c r="AY124" s="134"/>
      <c r="BK124" s="136"/>
    </row>
    <row r="125" spans="2:63" s="9" customFormat="1" ht="42.75" customHeight="1" x14ac:dyDescent="0.3">
      <c r="B125" s="127"/>
      <c r="C125" s="146">
        <v>3</v>
      </c>
      <c r="D125" s="146" t="s">
        <v>120</v>
      </c>
      <c r="E125" s="147" t="s">
        <v>295</v>
      </c>
      <c r="F125" s="303" t="s">
        <v>296</v>
      </c>
      <c r="G125" s="303"/>
      <c r="H125" s="303"/>
      <c r="I125" s="303"/>
      <c r="J125" s="148" t="s">
        <v>121</v>
      </c>
      <c r="K125" s="149">
        <v>20</v>
      </c>
      <c r="L125" s="304"/>
      <c r="M125" s="304"/>
      <c r="N125" s="304">
        <f t="shared" ref="N125" si="2">ROUND(L125*K125,2)</f>
        <v>0</v>
      </c>
      <c r="O125" s="296"/>
      <c r="P125" s="296"/>
      <c r="Q125" s="296"/>
      <c r="R125" s="130"/>
      <c r="T125" s="131"/>
      <c r="U125" s="128"/>
      <c r="V125" s="128"/>
      <c r="W125" s="132"/>
      <c r="X125" s="128"/>
      <c r="Y125" s="132"/>
      <c r="Z125" s="128"/>
      <c r="AA125" s="133"/>
      <c r="AR125" s="134"/>
      <c r="AT125" s="135"/>
      <c r="AU125" s="135"/>
      <c r="AY125" s="134"/>
      <c r="BK125" s="136"/>
    </row>
    <row r="126" spans="2:63" s="9" customFormat="1" ht="41.25" customHeight="1" x14ac:dyDescent="0.3">
      <c r="B126" s="127"/>
      <c r="C126" s="146">
        <v>4</v>
      </c>
      <c r="D126" s="146" t="s">
        <v>120</v>
      </c>
      <c r="E126" s="147" t="s">
        <v>299</v>
      </c>
      <c r="F126" s="303" t="s">
        <v>300</v>
      </c>
      <c r="G126" s="303"/>
      <c r="H126" s="303"/>
      <c r="I126" s="303"/>
      <c r="J126" s="148" t="s">
        <v>121</v>
      </c>
      <c r="K126" s="149">
        <v>21</v>
      </c>
      <c r="L126" s="304"/>
      <c r="M126" s="304"/>
      <c r="N126" s="304">
        <f t="shared" ref="N126:N128" si="3">ROUND(L126*K126,2)</f>
        <v>0</v>
      </c>
      <c r="O126" s="296"/>
      <c r="P126" s="296"/>
      <c r="Q126" s="296"/>
      <c r="R126" s="130"/>
      <c r="T126" s="131"/>
      <c r="U126" s="128"/>
      <c r="V126" s="128"/>
      <c r="W126" s="132"/>
      <c r="X126" s="128"/>
      <c r="Y126" s="132"/>
      <c r="Z126" s="128"/>
      <c r="AA126" s="133"/>
      <c r="AR126" s="134"/>
      <c r="AT126" s="135"/>
      <c r="AU126" s="135"/>
      <c r="AY126" s="134"/>
      <c r="BK126" s="136"/>
    </row>
    <row r="127" spans="2:63" s="9" customFormat="1" ht="34.5" customHeight="1" x14ac:dyDescent="0.3">
      <c r="B127" s="127"/>
      <c r="C127" s="138">
        <v>5</v>
      </c>
      <c r="D127" s="138" t="s">
        <v>118</v>
      </c>
      <c r="E127" s="165" t="s">
        <v>216</v>
      </c>
      <c r="F127" s="294" t="s">
        <v>215</v>
      </c>
      <c r="G127" s="295"/>
      <c r="H127" s="295"/>
      <c r="I127" s="295"/>
      <c r="J127" s="140" t="s">
        <v>121</v>
      </c>
      <c r="K127" s="141">
        <v>62</v>
      </c>
      <c r="L127" s="296"/>
      <c r="M127" s="296"/>
      <c r="N127" s="296">
        <f t="shared" si="3"/>
        <v>0</v>
      </c>
      <c r="O127" s="296"/>
      <c r="P127" s="296"/>
      <c r="Q127" s="296"/>
      <c r="R127" s="130"/>
      <c r="T127" s="131"/>
      <c r="U127" s="128"/>
      <c r="V127" s="128"/>
      <c r="W127" s="132"/>
      <c r="X127" s="128"/>
      <c r="Y127" s="132"/>
      <c r="Z127" s="128"/>
      <c r="AA127" s="133"/>
      <c r="AR127" s="134"/>
      <c r="AT127" s="135"/>
      <c r="AU127" s="135"/>
      <c r="AY127" s="134"/>
      <c r="BK127" s="136"/>
    </row>
    <row r="128" spans="2:63" s="9" customFormat="1" ht="38.25" customHeight="1" x14ac:dyDescent="0.3">
      <c r="B128" s="127"/>
      <c r="C128" s="138">
        <v>6</v>
      </c>
      <c r="D128" s="138" t="s">
        <v>118</v>
      </c>
      <c r="E128" s="165" t="s">
        <v>301</v>
      </c>
      <c r="F128" s="294" t="s">
        <v>302</v>
      </c>
      <c r="G128" s="295"/>
      <c r="H128" s="295"/>
      <c r="I128" s="295"/>
      <c r="J128" s="140" t="s">
        <v>121</v>
      </c>
      <c r="K128" s="141">
        <v>6</v>
      </c>
      <c r="L128" s="296"/>
      <c r="M128" s="296"/>
      <c r="N128" s="296">
        <f t="shared" si="3"/>
        <v>0</v>
      </c>
      <c r="O128" s="296"/>
      <c r="P128" s="296"/>
      <c r="Q128" s="296"/>
      <c r="R128" s="130"/>
      <c r="T128" s="131"/>
      <c r="U128" s="128"/>
      <c r="V128" s="128"/>
      <c r="W128" s="132"/>
      <c r="X128" s="128"/>
      <c r="Y128" s="132"/>
      <c r="Z128" s="128"/>
      <c r="AA128" s="133"/>
      <c r="AR128" s="134"/>
      <c r="AT128" s="135"/>
      <c r="AU128" s="135"/>
      <c r="AY128" s="134"/>
      <c r="BK128" s="136"/>
    </row>
    <row r="129" spans="2:65" s="1" customFormat="1" ht="29.25" customHeight="1" x14ac:dyDescent="0.3">
      <c r="B129" s="111"/>
      <c r="C129" s="138">
        <v>7</v>
      </c>
      <c r="D129" s="138" t="s">
        <v>118</v>
      </c>
      <c r="E129" s="139" t="s">
        <v>214</v>
      </c>
      <c r="F129" s="295" t="s">
        <v>213</v>
      </c>
      <c r="G129" s="295"/>
      <c r="H129" s="295"/>
      <c r="I129" s="295"/>
      <c r="J129" s="140" t="s">
        <v>122</v>
      </c>
      <c r="K129" s="141">
        <f>SUM(N123:Q128)/100</f>
        <v>0</v>
      </c>
      <c r="L129" s="296">
        <v>1.27</v>
      </c>
      <c r="M129" s="296"/>
      <c r="N129" s="296">
        <f t="shared" ref="N129" si="4">ROUND(L129*K129,2)</f>
        <v>0</v>
      </c>
      <c r="O129" s="296"/>
      <c r="P129" s="296"/>
      <c r="Q129" s="296"/>
      <c r="R129" s="113"/>
      <c r="T129" s="142" t="s">
        <v>5</v>
      </c>
      <c r="U129" s="38" t="s">
        <v>32</v>
      </c>
      <c r="V129" s="143">
        <v>0</v>
      </c>
      <c r="W129" s="143">
        <f>V129*K129</f>
        <v>0</v>
      </c>
      <c r="X129" s="143">
        <v>0</v>
      </c>
      <c r="Y129" s="143">
        <f>X129*K129</f>
        <v>0</v>
      </c>
      <c r="Z129" s="143">
        <v>0</v>
      </c>
      <c r="AA129" s="144">
        <f>Z129*K129</f>
        <v>0</v>
      </c>
      <c r="AR129" s="17"/>
      <c r="AT129" s="17"/>
      <c r="AU129" s="17"/>
      <c r="AY129" s="17"/>
      <c r="BE129" s="145"/>
      <c r="BF129" s="145"/>
      <c r="BG129" s="145"/>
      <c r="BH129" s="145"/>
      <c r="BI129" s="145"/>
      <c r="BJ129" s="17"/>
      <c r="BK129" s="145"/>
      <c r="BL129" s="17"/>
      <c r="BM129" s="17"/>
    </row>
    <row r="130" spans="2:65" s="9" customFormat="1" ht="29.85" customHeight="1" x14ac:dyDescent="0.3">
      <c r="B130" s="127"/>
      <c r="C130" s="128"/>
      <c r="D130" s="137" t="s">
        <v>212</v>
      </c>
      <c r="E130" s="137"/>
      <c r="F130" s="137"/>
      <c r="G130" s="137"/>
      <c r="H130" s="137"/>
      <c r="I130" s="137"/>
      <c r="J130" s="137"/>
      <c r="K130" s="137"/>
      <c r="L130" s="137"/>
      <c r="M130" s="137"/>
      <c r="N130" s="324">
        <f>SUM(N131:Q140)</f>
        <v>0</v>
      </c>
      <c r="O130" s="325"/>
      <c r="P130" s="325"/>
      <c r="Q130" s="325"/>
      <c r="R130" s="130"/>
      <c r="T130" s="131"/>
      <c r="U130" s="128"/>
      <c r="V130" s="128"/>
      <c r="W130" s="132" t="e">
        <f>SUM(W140:W141)</f>
        <v>#REF!</v>
      </c>
      <c r="X130" s="128"/>
      <c r="Y130" s="132" t="e">
        <f>SUM(Y140:Y141)</f>
        <v>#REF!</v>
      </c>
      <c r="Z130" s="128"/>
      <c r="AA130" s="133" t="e">
        <f>SUM(AA140:AA141)</f>
        <v>#REF!</v>
      </c>
      <c r="AR130" s="134"/>
      <c r="AT130" s="135"/>
      <c r="AU130" s="135"/>
      <c r="AY130" s="134"/>
      <c r="BK130" s="136"/>
    </row>
    <row r="131" spans="2:65" s="9" customFormat="1" ht="29.85" customHeight="1" x14ac:dyDescent="0.3">
      <c r="B131" s="127"/>
      <c r="C131" s="138">
        <v>8</v>
      </c>
      <c r="D131" s="138" t="s">
        <v>118</v>
      </c>
      <c r="E131" s="165" t="s">
        <v>211</v>
      </c>
      <c r="F131" s="294" t="s">
        <v>210</v>
      </c>
      <c r="G131" s="295"/>
      <c r="H131" s="295"/>
      <c r="I131" s="295"/>
      <c r="J131" s="140" t="s">
        <v>121</v>
      </c>
      <c r="K131" s="141">
        <v>0.5</v>
      </c>
      <c r="L131" s="296"/>
      <c r="M131" s="296"/>
      <c r="N131" s="296">
        <f>ROUND(L131*K131,2)</f>
        <v>0</v>
      </c>
      <c r="O131" s="296"/>
      <c r="P131" s="296"/>
      <c r="Q131" s="296"/>
      <c r="R131" s="130"/>
      <c r="T131" s="131"/>
      <c r="U131" s="128"/>
      <c r="V131" s="128"/>
      <c r="W131" s="132"/>
      <c r="X131" s="128"/>
      <c r="Y131" s="132"/>
      <c r="Z131" s="128"/>
      <c r="AA131" s="133"/>
      <c r="AR131" s="134"/>
      <c r="AT131" s="135"/>
      <c r="AU131" s="135"/>
      <c r="AY131" s="134"/>
      <c r="BK131" s="136"/>
    </row>
    <row r="132" spans="2:65" s="9" customFormat="1" ht="29.85" customHeight="1" x14ac:dyDescent="0.3">
      <c r="B132" s="127"/>
      <c r="C132" s="138">
        <v>9</v>
      </c>
      <c r="D132" s="138" t="s">
        <v>118</v>
      </c>
      <c r="E132" s="165" t="s">
        <v>235</v>
      </c>
      <c r="F132" s="294" t="s">
        <v>236</v>
      </c>
      <c r="G132" s="295"/>
      <c r="H132" s="295"/>
      <c r="I132" s="295"/>
      <c r="J132" s="140" t="s">
        <v>121</v>
      </c>
      <c r="K132" s="141">
        <v>4</v>
      </c>
      <c r="L132" s="296"/>
      <c r="M132" s="296"/>
      <c r="N132" s="296">
        <f>ROUND(L132*K132,2)</f>
        <v>0</v>
      </c>
      <c r="O132" s="296"/>
      <c r="P132" s="296"/>
      <c r="Q132" s="296"/>
      <c r="R132" s="130"/>
      <c r="T132" s="131"/>
      <c r="U132" s="128"/>
      <c r="V132" s="128"/>
      <c r="W132" s="132"/>
      <c r="X132" s="128"/>
      <c r="Y132" s="132"/>
      <c r="Z132" s="128"/>
      <c r="AA132" s="133"/>
      <c r="AR132" s="134"/>
      <c r="AT132" s="135"/>
      <c r="AU132" s="135"/>
      <c r="AY132" s="134"/>
      <c r="BK132" s="136"/>
    </row>
    <row r="133" spans="2:65" s="9" customFormat="1" ht="21" customHeight="1" x14ac:dyDescent="0.3">
      <c r="B133" s="127"/>
      <c r="C133" s="225">
        <v>10</v>
      </c>
      <c r="D133" s="225" t="s">
        <v>118</v>
      </c>
      <c r="E133" s="226" t="s">
        <v>218</v>
      </c>
      <c r="F133" s="316" t="s">
        <v>219</v>
      </c>
      <c r="G133" s="317"/>
      <c r="H133" s="317"/>
      <c r="I133" s="317"/>
      <c r="J133" s="227" t="s">
        <v>132</v>
      </c>
      <c r="K133" s="141">
        <v>2</v>
      </c>
      <c r="L133" s="296"/>
      <c r="M133" s="296"/>
      <c r="N133" s="296">
        <f t="shared" ref="N133" si="5">ROUND(L133*K133,2)</f>
        <v>0</v>
      </c>
      <c r="O133" s="296"/>
      <c r="P133" s="296"/>
      <c r="Q133" s="296"/>
      <c r="R133" s="130"/>
      <c r="T133" s="131"/>
      <c r="U133" s="128"/>
      <c r="V133" s="128"/>
      <c r="W133" s="132"/>
      <c r="X133" s="128"/>
      <c r="Y133" s="132"/>
      <c r="Z133" s="128"/>
      <c r="AA133" s="133"/>
      <c r="AR133" s="134"/>
      <c r="AT133" s="135"/>
      <c r="AU133" s="135"/>
      <c r="AY133" s="134"/>
      <c r="BK133" s="136"/>
    </row>
    <row r="134" spans="2:65" s="9" customFormat="1" ht="21" customHeight="1" x14ac:dyDescent="0.3">
      <c r="B134" s="127"/>
      <c r="C134" s="225">
        <v>11</v>
      </c>
      <c r="D134" s="225" t="s">
        <v>118</v>
      </c>
      <c r="E134" s="226" t="s">
        <v>227</v>
      </c>
      <c r="F134" s="316" t="s">
        <v>228</v>
      </c>
      <c r="G134" s="317"/>
      <c r="H134" s="317"/>
      <c r="I134" s="317"/>
      <c r="J134" s="227" t="s">
        <v>132</v>
      </c>
      <c r="K134" s="141">
        <v>6</v>
      </c>
      <c r="L134" s="296"/>
      <c r="M134" s="296"/>
      <c r="N134" s="296">
        <f t="shared" ref="N134:N137" si="6">ROUND(L134*K134,2)</f>
        <v>0</v>
      </c>
      <c r="O134" s="296"/>
      <c r="P134" s="296"/>
      <c r="Q134" s="296"/>
      <c r="R134" s="130"/>
      <c r="T134" s="131"/>
      <c r="U134" s="128"/>
      <c r="V134" s="128"/>
      <c r="W134" s="132"/>
      <c r="X134" s="128"/>
      <c r="Y134" s="132"/>
      <c r="Z134" s="128"/>
      <c r="AA134" s="133"/>
      <c r="AR134" s="134"/>
      <c r="AT134" s="135"/>
      <c r="AU134" s="135"/>
      <c r="AY134" s="134"/>
      <c r="BK134" s="136"/>
    </row>
    <row r="135" spans="2:65" s="9" customFormat="1" ht="23.25" customHeight="1" x14ac:dyDescent="0.3">
      <c r="B135" s="127"/>
      <c r="C135" s="225">
        <v>12</v>
      </c>
      <c r="D135" s="225" t="s">
        <v>118</v>
      </c>
      <c r="E135" s="226" t="s">
        <v>237</v>
      </c>
      <c r="F135" s="316" t="s">
        <v>238</v>
      </c>
      <c r="G135" s="317"/>
      <c r="H135" s="317"/>
      <c r="I135" s="317"/>
      <c r="J135" s="227" t="s">
        <v>132</v>
      </c>
      <c r="K135" s="141">
        <v>1</v>
      </c>
      <c r="L135" s="296"/>
      <c r="M135" s="296"/>
      <c r="N135" s="296">
        <f t="shared" si="6"/>
        <v>0</v>
      </c>
      <c r="O135" s="296"/>
      <c r="P135" s="296"/>
      <c r="Q135" s="296"/>
      <c r="R135" s="130"/>
      <c r="T135" s="131"/>
      <c r="U135" s="128"/>
      <c r="V135" s="128"/>
      <c r="W135" s="132"/>
      <c r="X135" s="128"/>
      <c r="Y135" s="132"/>
      <c r="Z135" s="128"/>
      <c r="AA135" s="133"/>
      <c r="AR135" s="134"/>
      <c r="AT135" s="135"/>
      <c r="AU135" s="135"/>
      <c r="AY135" s="134"/>
      <c r="BK135" s="136"/>
    </row>
    <row r="136" spans="2:65" s="9" customFormat="1" ht="27.75" customHeight="1" x14ac:dyDescent="0.3">
      <c r="B136" s="127"/>
      <c r="C136" s="225">
        <v>13</v>
      </c>
      <c r="D136" s="225" t="s">
        <v>118</v>
      </c>
      <c r="E136" s="226" t="s">
        <v>361</v>
      </c>
      <c r="F136" s="316" t="s">
        <v>362</v>
      </c>
      <c r="G136" s="317"/>
      <c r="H136" s="317"/>
      <c r="I136" s="317"/>
      <c r="J136" s="227" t="s">
        <v>132</v>
      </c>
      <c r="K136" s="141">
        <v>3</v>
      </c>
      <c r="L136" s="296"/>
      <c r="M136" s="296"/>
      <c r="N136" s="296">
        <f t="shared" ref="N136" si="7">ROUND(L136*K136,2)</f>
        <v>0</v>
      </c>
      <c r="O136" s="296"/>
      <c r="P136" s="296"/>
      <c r="Q136" s="296"/>
      <c r="R136" s="130"/>
      <c r="T136" s="131"/>
      <c r="U136" s="128"/>
      <c r="V136" s="128"/>
      <c r="W136" s="132"/>
      <c r="X136" s="128"/>
      <c r="Y136" s="132"/>
      <c r="Z136" s="128"/>
      <c r="AA136" s="133"/>
      <c r="AR136" s="134"/>
      <c r="AT136" s="135"/>
      <c r="AU136" s="135"/>
      <c r="AY136" s="134"/>
      <c r="BK136" s="136"/>
    </row>
    <row r="137" spans="2:65" s="9" customFormat="1" ht="21.75" customHeight="1" x14ac:dyDescent="0.3">
      <c r="B137" s="127"/>
      <c r="C137" s="225">
        <v>14</v>
      </c>
      <c r="D137" s="225" t="s">
        <v>118</v>
      </c>
      <c r="E137" s="228" t="s">
        <v>239</v>
      </c>
      <c r="F137" s="316" t="s">
        <v>240</v>
      </c>
      <c r="G137" s="317"/>
      <c r="H137" s="317"/>
      <c r="I137" s="317"/>
      <c r="J137" s="227" t="s">
        <v>132</v>
      </c>
      <c r="K137" s="141">
        <v>2</v>
      </c>
      <c r="L137" s="296"/>
      <c r="M137" s="296"/>
      <c r="N137" s="296">
        <f t="shared" si="6"/>
        <v>0</v>
      </c>
      <c r="O137" s="296"/>
      <c r="P137" s="296"/>
      <c r="Q137" s="296"/>
      <c r="R137" s="130"/>
      <c r="T137" s="131"/>
      <c r="U137" s="128"/>
      <c r="V137" s="128"/>
      <c r="W137" s="132"/>
      <c r="X137" s="128"/>
      <c r="Y137" s="132"/>
      <c r="Z137" s="128"/>
      <c r="AA137" s="133"/>
      <c r="AR137" s="134"/>
      <c r="AT137" s="135"/>
      <c r="AU137" s="135"/>
      <c r="AY137" s="134"/>
      <c r="BK137" s="136"/>
    </row>
    <row r="138" spans="2:65" s="9" customFormat="1" ht="24.75" customHeight="1" x14ac:dyDescent="0.3">
      <c r="B138" s="127"/>
      <c r="C138" s="138">
        <v>15</v>
      </c>
      <c r="D138" s="138" t="s">
        <v>118</v>
      </c>
      <c r="E138" s="139" t="s">
        <v>220</v>
      </c>
      <c r="F138" s="294" t="s">
        <v>229</v>
      </c>
      <c r="G138" s="295"/>
      <c r="H138" s="295"/>
      <c r="I138" s="295"/>
      <c r="J138" s="140" t="s">
        <v>121</v>
      </c>
      <c r="K138" s="186">
        <v>4.5</v>
      </c>
      <c r="L138" s="296"/>
      <c r="M138" s="296"/>
      <c r="N138" s="296">
        <f t="shared" ref="N138:N139" si="8">ROUND(L138*K138,2)</f>
        <v>0</v>
      </c>
      <c r="O138" s="296"/>
      <c r="P138" s="296"/>
      <c r="Q138" s="296"/>
      <c r="R138" s="130"/>
      <c r="T138" s="131"/>
      <c r="U138" s="128"/>
      <c r="V138" s="128"/>
      <c r="W138" s="132"/>
      <c r="X138" s="128"/>
      <c r="Y138" s="132"/>
      <c r="Z138" s="128"/>
      <c r="AA138" s="133"/>
      <c r="AR138" s="134"/>
      <c r="AT138" s="135"/>
      <c r="AU138" s="135"/>
      <c r="AY138" s="134"/>
      <c r="BK138" s="136"/>
    </row>
    <row r="139" spans="2:65" s="9" customFormat="1" ht="23.25" customHeight="1" x14ac:dyDescent="0.3">
      <c r="B139" s="127"/>
      <c r="C139" s="138">
        <v>16</v>
      </c>
      <c r="D139" s="138" t="s">
        <v>118</v>
      </c>
      <c r="E139" s="139" t="s">
        <v>209</v>
      </c>
      <c r="F139" s="294" t="s">
        <v>230</v>
      </c>
      <c r="G139" s="295"/>
      <c r="H139" s="295"/>
      <c r="I139" s="295"/>
      <c r="J139" s="140" t="s">
        <v>121</v>
      </c>
      <c r="K139" s="186">
        <v>4.5</v>
      </c>
      <c r="L139" s="296"/>
      <c r="M139" s="296"/>
      <c r="N139" s="296">
        <f t="shared" si="8"/>
        <v>0</v>
      </c>
      <c r="O139" s="296"/>
      <c r="P139" s="296"/>
      <c r="Q139" s="296"/>
      <c r="R139" s="130"/>
      <c r="T139" s="131"/>
      <c r="U139" s="128"/>
      <c r="V139" s="128"/>
      <c r="W139" s="132"/>
      <c r="X139" s="128"/>
      <c r="Y139" s="132"/>
      <c r="Z139" s="128"/>
      <c r="AA139" s="133"/>
      <c r="AR139" s="134"/>
      <c r="AT139" s="135"/>
      <c r="AU139" s="135"/>
      <c r="AY139" s="134"/>
      <c r="BK139" s="136"/>
    </row>
    <row r="140" spans="2:65" s="1" customFormat="1" ht="25.5" customHeight="1" x14ac:dyDescent="0.3">
      <c r="B140" s="111"/>
      <c r="C140" s="138">
        <v>17</v>
      </c>
      <c r="D140" s="138" t="s">
        <v>118</v>
      </c>
      <c r="E140" s="139" t="s">
        <v>231</v>
      </c>
      <c r="F140" s="295" t="s">
        <v>232</v>
      </c>
      <c r="G140" s="295"/>
      <c r="H140" s="295"/>
      <c r="I140" s="295"/>
      <c r="J140" s="140" t="s">
        <v>122</v>
      </c>
      <c r="K140" s="141">
        <f>SUM(N131:Q139)/100</f>
        <v>0</v>
      </c>
      <c r="L140" s="296">
        <v>1.02</v>
      </c>
      <c r="M140" s="296"/>
      <c r="N140" s="296">
        <f>ROUND(L140*K140,2)</f>
        <v>0</v>
      </c>
      <c r="O140" s="296"/>
      <c r="P140" s="296"/>
      <c r="Q140" s="296"/>
      <c r="R140" s="113"/>
      <c r="T140" s="142" t="s">
        <v>5</v>
      </c>
      <c r="U140" s="38" t="s">
        <v>32</v>
      </c>
      <c r="V140" s="143">
        <v>8.2000000000000003E-2</v>
      </c>
      <c r="W140" s="143" t="e">
        <f>V140*#REF!</f>
        <v>#REF!</v>
      </c>
      <c r="X140" s="143">
        <v>1.0000000000000001E-5</v>
      </c>
      <c r="Y140" s="143" t="e">
        <f>X140*#REF!</f>
        <v>#REF!</v>
      </c>
      <c r="Z140" s="143">
        <v>0</v>
      </c>
      <c r="AA140" s="144" t="e">
        <f>Z140*#REF!</f>
        <v>#REF!</v>
      </c>
      <c r="AR140" s="17"/>
      <c r="AT140" s="17"/>
      <c r="AU140" s="17"/>
      <c r="AY140" s="17"/>
      <c r="BE140" s="145"/>
      <c r="BF140" s="145"/>
      <c r="BG140" s="145"/>
      <c r="BH140" s="145"/>
      <c r="BI140" s="145"/>
      <c r="BJ140" s="17"/>
      <c r="BK140" s="145"/>
      <c r="BL140" s="17"/>
      <c r="BM140" s="17"/>
    </row>
    <row r="141" spans="2:65" s="1" customFormat="1" ht="25.5" customHeight="1" x14ac:dyDescent="0.3">
      <c r="B141" s="111"/>
      <c r="C141" s="128"/>
      <c r="D141" s="137" t="s">
        <v>208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311">
        <f>SUM(N142:Q147)</f>
        <v>0</v>
      </c>
      <c r="O141" s="312"/>
      <c r="P141" s="312"/>
      <c r="Q141" s="312"/>
      <c r="R141" s="113"/>
      <c r="T141" s="142" t="s">
        <v>5</v>
      </c>
      <c r="U141" s="38" t="s">
        <v>32</v>
      </c>
      <c r="V141" s="143">
        <v>0</v>
      </c>
      <c r="W141" s="143">
        <f>V141*K140</f>
        <v>0</v>
      </c>
      <c r="X141" s="143">
        <v>0</v>
      </c>
      <c r="Y141" s="143">
        <f>X141*K140</f>
        <v>0</v>
      </c>
      <c r="Z141" s="143">
        <v>0</v>
      </c>
      <c r="AA141" s="144">
        <f>Z141*K140</f>
        <v>0</v>
      </c>
      <c r="AR141" s="17"/>
      <c r="AT141" s="17"/>
      <c r="AU141" s="17"/>
      <c r="AY141" s="17"/>
      <c r="BE141" s="145"/>
      <c r="BF141" s="145"/>
      <c r="BG141" s="145"/>
      <c r="BH141" s="145"/>
      <c r="BI141" s="145"/>
      <c r="BJ141" s="17"/>
      <c r="BK141" s="145"/>
      <c r="BL141" s="17"/>
      <c r="BM141" s="17"/>
    </row>
    <row r="142" spans="2:65" s="9" customFormat="1" ht="29.85" customHeight="1" x14ac:dyDescent="0.3">
      <c r="B142" s="127"/>
      <c r="C142" s="138">
        <v>18</v>
      </c>
      <c r="D142" s="138" t="s">
        <v>118</v>
      </c>
      <c r="E142" s="165" t="s">
        <v>207</v>
      </c>
      <c r="F142" s="294" t="s">
        <v>303</v>
      </c>
      <c r="G142" s="295"/>
      <c r="H142" s="295"/>
      <c r="I142" s="295"/>
      <c r="J142" s="140" t="s">
        <v>119</v>
      </c>
      <c r="K142" s="141">
        <v>2</v>
      </c>
      <c r="L142" s="296"/>
      <c r="M142" s="296"/>
      <c r="N142" s="296">
        <f t="shared" ref="N142" si="9">ROUND(L142*K142,2)</f>
        <v>0</v>
      </c>
      <c r="O142" s="296"/>
      <c r="P142" s="296"/>
      <c r="Q142" s="296"/>
      <c r="R142" s="130"/>
      <c r="T142" s="131"/>
      <c r="U142" s="128"/>
      <c r="V142" s="128"/>
      <c r="W142" s="132">
        <f>SUM(W143:W148)</f>
        <v>0</v>
      </c>
      <c r="X142" s="128"/>
      <c r="Y142" s="132">
        <f>SUM(Y143:Y148)</f>
        <v>0</v>
      </c>
      <c r="Z142" s="128"/>
      <c r="AA142" s="133">
        <f>SUM(AA143:AA148)</f>
        <v>0</v>
      </c>
      <c r="AR142" s="134"/>
      <c r="AT142" s="135"/>
      <c r="AU142" s="135"/>
      <c r="AY142" s="134"/>
      <c r="BK142" s="136"/>
    </row>
    <row r="143" spans="2:65" s="1" customFormat="1" ht="59.25" customHeight="1" x14ac:dyDescent="0.3">
      <c r="B143" s="111"/>
      <c r="C143" s="190">
        <v>19</v>
      </c>
      <c r="D143" s="190" t="s">
        <v>118</v>
      </c>
      <c r="E143" s="191" t="s">
        <v>572</v>
      </c>
      <c r="F143" s="349" t="s">
        <v>571</v>
      </c>
      <c r="G143" s="349"/>
      <c r="H143" s="349"/>
      <c r="I143" s="349"/>
      <c r="J143" s="192" t="s">
        <v>123</v>
      </c>
      <c r="K143" s="186">
        <v>1</v>
      </c>
      <c r="L143" s="321"/>
      <c r="M143" s="321"/>
      <c r="N143" s="321">
        <f t="shared" ref="N143" si="10">ROUND(L143*K143,2)</f>
        <v>0</v>
      </c>
      <c r="O143" s="321"/>
      <c r="P143" s="321"/>
      <c r="Q143" s="321"/>
      <c r="R143" s="113"/>
      <c r="T143" s="142"/>
      <c r="U143" s="38"/>
      <c r="V143" s="143"/>
      <c r="W143" s="143"/>
      <c r="X143" s="143"/>
      <c r="Y143" s="143"/>
      <c r="Z143" s="143"/>
      <c r="AA143" s="144"/>
      <c r="AR143" s="17"/>
      <c r="AT143" s="17"/>
      <c r="AU143" s="17"/>
      <c r="AY143" s="17"/>
      <c r="BE143" s="145"/>
      <c r="BF143" s="145"/>
      <c r="BG143" s="145"/>
      <c r="BH143" s="145"/>
      <c r="BI143" s="145"/>
      <c r="BJ143" s="17"/>
      <c r="BK143" s="145"/>
      <c r="BL143" s="17"/>
      <c r="BM143" s="17"/>
    </row>
    <row r="144" spans="2:65" s="1" customFormat="1" ht="119.25" customHeight="1" x14ac:dyDescent="0.3">
      <c r="B144" s="111"/>
      <c r="C144" s="241"/>
      <c r="D144" s="241"/>
      <c r="E144" s="241"/>
      <c r="F144" s="318" t="s">
        <v>570</v>
      </c>
      <c r="G144" s="319"/>
      <c r="H144" s="319"/>
      <c r="I144" s="319"/>
      <c r="J144" s="241"/>
      <c r="K144" s="241"/>
      <c r="L144" s="241"/>
      <c r="M144" s="241"/>
      <c r="N144" s="241"/>
      <c r="O144" s="241"/>
      <c r="P144" s="241"/>
      <c r="Q144" s="241"/>
      <c r="R144" s="113"/>
      <c r="T144" s="142"/>
      <c r="U144" s="38"/>
      <c r="V144" s="143"/>
      <c r="W144" s="143"/>
      <c r="X144" s="143"/>
      <c r="Y144" s="143"/>
      <c r="Z144" s="143"/>
      <c r="AA144" s="144"/>
      <c r="AR144" s="17"/>
      <c r="AT144" s="17"/>
      <c r="AU144" s="17"/>
      <c r="AY144" s="17"/>
      <c r="BE144" s="145"/>
      <c r="BF144" s="145"/>
      <c r="BG144" s="145"/>
      <c r="BH144" s="145"/>
      <c r="BI144" s="145"/>
      <c r="BJ144" s="17"/>
      <c r="BK144" s="145"/>
      <c r="BL144" s="17"/>
      <c r="BM144" s="17"/>
    </row>
    <row r="145" spans="2:65" s="1" customFormat="1" ht="165" customHeight="1" x14ac:dyDescent="0.3">
      <c r="B145" s="30"/>
      <c r="C145" s="190">
        <v>20</v>
      </c>
      <c r="D145" s="190" t="s">
        <v>118</v>
      </c>
      <c r="E145" s="191" t="s">
        <v>206</v>
      </c>
      <c r="F145" s="320" t="s">
        <v>573</v>
      </c>
      <c r="G145" s="320"/>
      <c r="H145" s="320"/>
      <c r="I145" s="320"/>
      <c r="J145" s="192" t="s">
        <v>123</v>
      </c>
      <c r="K145" s="186">
        <v>1</v>
      </c>
      <c r="L145" s="321"/>
      <c r="M145" s="321"/>
      <c r="N145" s="321">
        <f>ROUND(L145*K145,2)</f>
        <v>0</v>
      </c>
      <c r="O145" s="321"/>
      <c r="P145" s="321"/>
      <c r="Q145" s="321"/>
      <c r="R145" s="32"/>
      <c r="T145" s="167"/>
      <c r="U145" s="201"/>
      <c r="V145" s="201"/>
      <c r="W145" s="201"/>
      <c r="X145" s="201"/>
      <c r="Y145" s="201"/>
      <c r="Z145" s="201"/>
      <c r="AA145" s="68"/>
      <c r="AT145" s="17"/>
      <c r="AU145" s="17"/>
    </row>
    <row r="146" spans="2:65" s="1" customFormat="1" ht="20.25" customHeight="1" x14ac:dyDescent="0.3">
      <c r="B146" s="30"/>
      <c r="C146" s="138">
        <v>21</v>
      </c>
      <c r="D146" s="138" t="s">
        <v>118</v>
      </c>
      <c r="E146" s="139" t="s">
        <v>205</v>
      </c>
      <c r="F146" s="295" t="s">
        <v>204</v>
      </c>
      <c r="G146" s="295"/>
      <c r="H146" s="295"/>
      <c r="I146" s="295"/>
      <c r="J146" s="140" t="s">
        <v>136</v>
      </c>
      <c r="K146" s="141">
        <v>24</v>
      </c>
      <c r="L146" s="296"/>
      <c r="M146" s="296"/>
      <c r="N146" s="296">
        <f>ROUND(L146*K146,2)</f>
        <v>0</v>
      </c>
      <c r="O146" s="296"/>
      <c r="P146" s="296"/>
      <c r="Q146" s="296"/>
      <c r="R146" s="32"/>
      <c r="T146" s="167"/>
      <c r="U146" s="201"/>
      <c r="V146" s="201"/>
      <c r="W146" s="201"/>
      <c r="X146" s="201"/>
      <c r="Y146" s="201"/>
      <c r="Z146" s="201"/>
      <c r="AA146" s="68"/>
      <c r="AT146" s="17"/>
      <c r="AU146" s="17"/>
    </row>
    <row r="147" spans="2:65" s="1" customFormat="1" ht="37.5" customHeight="1" x14ac:dyDescent="0.3">
      <c r="B147" s="111"/>
      <c r="C147" s="138">
        <v>22</v>
      </c>
      <c r="D147" s="138" t="s">
        <v>118</v>
      </c>
      <c r="E147" s="139" t="s">
        <v>203</v>
      </c>
      <c r="F147" s="295" t="s">
        <v>202</v>
      </c>
      <c r="G147" s="295"/>
      <c r="H147" s="295"/>
      <c r="I147" s="295"/>
      <c r="J147" s="140" t="s">
        <v>122</v>
      </c>
      <c r="K147" s="141">
        <f>SUM(N142:Q146)/100</f>
        <v>0</v>
      </c>
      <c r="L147" s="296">
        <v>2.81</v>
      </c>
      <c r="M147" s="296"/>
      <c r="N147" s="296">
        <f>ROUND(L147*K147,2)</f>
        <v>0</v>
      </c>
      <c r="O147" s="296"/>
      <c r="P147" s="296"/>
      <c r="Q147" s="296"/>
      <c r="R147" s="113"/>
      <c r="T147" s="142" t="s">
        <v>5</v>
      </c>
      <c r="U147" s="38" t="s">
        <v>32</v>
      </c>
      <c r="V147" s="143">
        <v>0</v>
      </c>
      <c r="W147" s="143">
        <f>V147*K146</f>
        <v>0</v>
      </c>
      <c r="X147" s="143">
        <v>0</v>
      </c>
      <c r="Y147" s="143">
        <f>X147*K146</f>
        <v>0</v>
      </c>
      <c r="Z147" s="143">
        <v>0</v>
      </c>
      <c r="AA147" s="144">
        <f>Z147*K146</f>
        <v>0</v>
      </c>
      <c r="AR147" s="17"/>
      <c r="AT147" s="17"/>
      <c r="AU147" s="17"/>
      <c r="AY147" s="17"/>
      <c r="BE147" s="145"/>
      <c r="BF147" s="145"/>
      <c r="BG147" s="145"/>
      <c r="BH147" s="145"/>
      <c r="BI147" s="145"/>
      <c r="BJ147" s="17"/>
      <c r="BK147" s="145"/>
      <c r="BL147" s="17"/>
      <c r="BM147" s="17"/>
    </row>
    <row r="148" spans="2:65" s="1" customFormat="1" ht="25.5" customHeight="1" x14ac:dyDescent="0.3">
      <c r="B148" s="111"/>
      <c r="C148" s="128"/>
      <c r="D148" s="137" t="s">
        <v>201</v>
      </c>
      <c r="E148" s="137"/>
      <c r="F148" s="137"/>
      <c r="G148" s="137"/>
      <c r="H148" s="137"/>
      <c r="I148" s="137"/>
      <c r="J148" s="137"/>
      <c r="K148" s="137"/>
      <c r="L148" s="137"/>
      <c r="M148" s="137"/>
      <c r="N148" s="311">
        <f>SUM(N149:Q161)</f>
        <v>0</v>
      </c>
      <c r="O148" s="312"/>
      <c r="P148" s="312"/>
      <c r="Q148" s="312"/>
      <c r="R148" s="113"/>
      <c r="T148" s="142" t="s">
        <v>5</v>
      </c>
      <c r="U148" s="38" t="s">
        <v>32</v>
      </c>
      <c r="V148" s="143">
        <v>0</v>
      </c>
      <c r="W148" s="143">
        <f>V148*K147</f>
        <v>0</v>
      </c>
      <c r="X148" s="143">
        <v>0</v>
      </c>
      <c r="Y148" s="143">
        <f>X148*K147</f>
        <v>0</v>
      </c>
      <c r="Z148" s="143">
        <v>0</v>
      </c>
      <c r="AA148" s="144">
        <f>Z148*K147</f>
        <v>0</v>
      </c>
      <c r="AR148" s="17"/>
      <c r="AT148" s="17"/>
      <c r="AU148" s="17"/>
      <c r="AY148" s="17"/>
      <c r="BE148" s="145"/>
      <c r="BF148" s="145"/>
      <c r="BG148" s="145"/>
      <c r="BH148" s="145"/>
      <c r="BI148" s="145"/>
      <c r="BJ148" s="17"/>
      <c r="BK148" s="145"/>
      <c r="BL148" s="17"/>
      <c r="BM148" s="17"/>
    </row>
    <row r="149" spans="2:65" s="1" customFormat="1" ht="29.25" customHeight="1" x14ac:dyDescent="0.3">
      <c r="B149" s="30"/>
      <c r="C149" s="138">
        <v>23</v>
      </c>
      <c r="D149" s="138" t="s">
        <v>118</v>
      </c>
      <c r="E149" s="165" t="s">
        <v>306</v>
      </c>
      <c r="F149" s="322" t="s">
        <v>307</v>
      </c>
      <c r="G149" s="322"/>
      <c r="H149" s="322"/>
      <c r="I149" s="322"/>
      <c r="J149" s="166" t="s">
        <v>200</v>
      </c>
      <c r="K149" s="141">
        <v>1</v>
      </c>
      <c r="L149" s="323"/>
      <c r="M149" s="296"/>
      <c r="N149" s="296">
        <f t="shared" ref="N149:N150" si="11">ROUND(L149*K149,2)</f>
        <v>0</v>
      </c>
      <c r="O149" s="296"/>
      <c r="P149" s="296"/>
      <c r="Q149" s="296"/>
      <c r="R149" s="32"/>
      <c r="T149" s="167"/>
      <c r="U149" s="201"/>
      <c r="V149" s="201"/>
      <c r="W149" s="201"/>
      <c r="X149" s="201"/>
      <c r="Y149" s="201"/>
      <c r="Z149" s="201"/>
      <c r="AA149" s="68"/>
      <c r="AT149" s="17"/>
      <c r="AU149" s="17"/>
    </row>
    <row r="150" spans="2:65" s="1" customFormat="1" ht="33" customHeight="1" x14ac:dyDescent="0.3">
      <c r="B150" s="30"/>
      <c r="C150" s="146">
        <v>24</v>
      </c>
      <c r="D150" s="146"/>
      <c r="E150" s="147" t="s">
        <v>304</v>
      </c>
      <c r="F150" s="303" t="s">
        <v>305</v>
      </c>
      <c r="G150" s="303"/>
      <c r="H150" s="303"/>
      <c r="I150" s="303"/>
      <c r="J150" s="148" t="s">
        <v>119</v>
      </c>
      <c r="K150" s="149">
        <v>1</v>
      </c>
      <c r="L150" s="304"/>
      <c r="M150" s="304"/>
      <c r="N150" s="304">
        <f t="shared" si="11"/>
        <v>0</v>
      </c>
      <c r="O150" s="296"/>
      <c r="P150" s="296"/>
      <c r="Q150" s="296"/>
      <c r="R150" s="32"/>
      <c r="T150" s="167"/>
      <c r="U150" s="223"/>
      <c r="V150" s="223"/>
      <c r="W150" s="223"/>
      <c r="X150" s="223"/>
      <c r="Y150" s="223"/>
      <c r="Z150" s="223"/>
      <c r="AA150" s="68"/>
      <c r="AT150" s="17"/>
      <c r="AU150" s="17"/>
    </row>
    <row r="151" spans="2:65" s="1" customFormat="1" ht="30" customHeight="1" x14ac:dyDescent="0.3">
      <c r="B151" s="30"/>
      <c r="C151" s="138">
        <v>25</v>
      </c>
      <c r="D151" s="138" t="s">
        <v>118</v>
      </c>
      <c r="E151" s="165" t="s">
        <v>310</v>
      </c>
      <c r="F151" s="294" t="s">
        <v>309</v>
      </c>
      <c r="G151" s="295"/>
      <c r="H151" s="295"/>
      <c r="I151" s="295"/>
      <c r="J151" s="140" t="s">
        <v>200</v>
      </c>
      <c r="K151" s="141">
        <v>1</v>
      </c>
      <c r="L151" s="296"/>
      <c r="M151" s="296"/>
      <c r="N151" s="296">
        <f t="shared" ref="N151" si="12">ROUND(L151*K151,2)</f>
        <v>0</v>
      </c>
      <c r="O151" s="296"/>
      <c r="P151" s="296"/>
      <c r="Q151" s="296"/>
      <c r="R151" s="32"/>
      <c r="T151" s="167"/>
      <c r="U151" s="223"/>
      <c r="V151" s="223"/>
      <c r="W151" s="223"/>
      <c r="X151" s="223"/>
      <c r="Y151" s="223"/>
      <c r="Z151" s="223"/>
      <c r="AA151" s="68"/>
      <c r="AT151" s="17"/>
      <c r="AU151" s="17"/>
    </row>
    <row r="152" spans="2:65" s="1" customFormat="1" ht="30" customHeight="1" x14ac:dyDescent="0.3">
      <c r="B152" s="30"/>
      <c r="C152" s="138">
        <v>26</v>
      </c>
      <c r="D152" s="138" t="s">
        <v>118</v>
      </c>
      <c r="E152" s="165" t="s">
        <v>308</v>
      </c>
      <c r="F152" s="294" t="s">
        <v>311</v>
      </c>
      <c r="G152" s="295"/>
      <c r="H152" s="295"/>
      <c r="I152" s="295"/>
      <c r="J152" s="140" t="s">
        <v>200</v>
      </c>
      <c r="K152" s="141">
        <v>1</v>
      </c>
      <c r="L152" s="296"/>
      <c r="M152" s="296"/>
      <c r="N152" s="296">
        <f t="shared" ref="N152" si="13">ROUND(L152*K152,2)</f>
        <v>0</v>
      </c>
      <c r="O152" s="296"/>
      <c r="P152" s="296"/>
      <c r="Q152" s="296"/>
      <c r="R152" s="32"/>
      <c r="T152" s="167"/>
      <c r="U152" s="240"/>
      <c r="V152" s="240"/>
      <c r="W152" s="240"/>
      <c r="X152" s="240"/>
      <c r="Y152" s="240"/>
      <c r="Z152" s="240"/>
      <c r="AA152" s="68"/>
      <c r="AT152" s="17"/>
      <c r="AU152" s="17"/>
    </row>
    <row r="153" spans="2:65" s="1" customFormat="1" ht="30" customHeight="1" x14ac:dyDescent="0.3">
      <c r="B153" s="30"/>
      <c r="C153" s="138">
        <v>27</v>
      </c>
      <c r="D153" s="138" t="s">
        <v>118</v>
      </c>
      <c r="E153" s="165" t="s">
        <v>312</v>
      </c>
      <c r="F153" s="294" t="s">
        <v>313</v>
      </c>
      <c r="G153" s="295"/>
      <c r="H153" s="295"/>
      <c r="I153" s="295"/>
      <c r="J153" s="140" t="s">
        <v>200</v>
      </c>
      <c r="K153" s="141">
        <v>1</v>
      </c>
      <c r="L153" s="296"/>
      <c r="M153" s="296"/>
      <c r="N153" s="296">
        <f t="shared" ref="N153:N154" si="14">ROUND(L153*K153,2)</f>
        <v>0</v>
      </c>
      <c r="O153" s="296"/>
      <c r="P153" s="296"/>
      <c r="Q153" s="296"/>
      <c r="R153" s="32"/>
      <c r="T153" s="167"/>
      <c r="U153" s="240"/>
      <c r="V153" s="240"/>
      <c r="W153" s="240"/>
      <c r="X153" s="240"/>
      <c r="Y153" s="240"/>
      <c r="Z153" s="240"/>
      <c r="AA153" s="68"/>
      <c r="AT153" s="17"/>
      <c r="AU153" s="17"/>
    </row>
    <row r="154" spans="2:65" s="1" customFormat="1" ht="25.5" customHeight="1" x14ac:dyDescent="0.3">
      <c r="B154" s="30"/>
      <c r="C154" s="138">
        <v>28</v>
      </c>
      <c r="D154" s="138" t="s">
        <v>118</v>
      </c>
      <c r="E154" s="165" t="s">
        <v>314</v>
      </c>
      <c r="F154" s="294" t="s">
        <v>316</v>
      </c>
      <c r="G154" s="295"/>
      <c r="H154" s="295"/>
      <c r="I154" s="295"/>
      <c r="J154" s="140" t="s">
        <v>119</v>
      </c>
      <c r="K154" s="141">
        <v>1</v>
      </c>
      <c r="L154" s="296"/>
      <c r="M154" s="296"/>
      <c r="N154" s="296">
        <f t="shared" si="14"/>
        <v>0</v>
      </c>
      <c r="O154" s="296"/>
      <c r="P154" s="296"/>
      <c r="Q154" s="296"/>
      <c r="R154" s="32"/>
      <c r="T154" s="167"/>
      <c r="U154" s="240"/>
      <c r="V154" s="240"/>
      <c r="W154" s="240"/>
      <c r="X154" s="240"/>
      <c r="Y154" s="240"/>
      <c r="Z154" s="240"/>
      <c r="AA154" s="68"/>
      <c r="AT154" s="17"/>
      <c r="AU154" s="17"/>
    </row>
    <row r="155" spans="2:65" s="1" customFormat="1" ht="27.75" customHeight="1" x14ac:dyDescent="0.3">
      <c r="B155" s="30"/>
      <c r="C155" s="138">
        <v>29</v>
      </c>
      <c r="D155" s="138" t="s">
        <v>118</v>
      </c>
      <c r="E155" s="165" t="s">
        <v>241</v>
      </c>
      <c r="F155" s="294" t="s">
        <v>315</v>
      </c>
      <c r="G155" s="295"/>
      <c r="H155" s="295"/>
      <c r="I155" s="295"/>
      <c r="J155" s="140" t="s">
        <v>119</v>
      </c>
      <c r="K155" s="141">
        <v>1</v>
      </c>
      <c r="L155" s="296"/>
      <c r="M155" s="296"/>
      <c r="N155" s="296">
        <f t="shared" ref="N155" si="15">ROUND(L155*K155,2)</f>
        <v>0</v>
      </c>
      <c r="O155" s="296"/>
      <c r="P155" s="296"/>
      <c r="Q155" s="296"/>
      <c r="R155" s="32"/>
      <c r="T155" s="167"/>
      <c r="U155" s="240"/>
      <c r="V155" s="240"/>
      <c r="W155" s="240"/>
      <c r="X155" s="240"/>
      <c r="Y155" s="240"/>
      <c r="Z155" s="240"/>
      <c r="AA155" s="68"/>
      <c r="AT155" s="17"/>
      <c r="AU155" s="17"/>
    </row>
    <row r="156" spans="2:65" s="1" customFormat="1" ht="28.5" customHeight="1" x14ac:dyDescent="0.3">
      <c r="B156" s="30"/>
      <c r="C156" s="138">
        <v>30</v>
      </c>
      <c r="D156" s="138" t="s">
        <v>118</v>
      </c>
      <c r="E156" s="165" t="s">
        <v>317</v>
      </c>
      <c r="F156" s="294" t="s">
        <v>318</v>
      </c>
      <c r="G156" s="295"/>
      <c r="H156" s="295"/>
      <c r="I156" s="295"/>
      <c r="J156" s="140" t="s">
        <v>119</v>
      </c>
      <c r="K156" s="141">
        <v>1</v>
      </c>
      <c r="L156" s="296"/>
      <c r="M156" s="296"/>
      <c r="N156" s="296">
        <f t="shared" ref="N156:N159" si="16">ROUND(L156*K156,2)</f>
        <v>0</v>
      </c>
      <c r="O156" s="296"/>
      <c r="P156" s="296"/>
      <c r="Q156" s="296"/>
      <c r="R156" s="32"/>
      <c r="T156" s="167"/>
      <c r="U156" s="233"/>
      <c r="V156" s="233"/>
      <c r="W156" s="233"/>
      <c r="X156" s="233"/>
      <c r="Y156" s="233"/>
      <c r="Z156" s="233"/>
      <c r="AA156" s="68"/>
      <c r="AT156" s="17"/>
      <c r="AU156" s="17"/>
    </row>
    <row r="157" spans="2:65" s="1" customFormat="1" ht="70.5" customHeight="1" x14ac:dyDescent="0.3">
      <c r="B157" s="30"/>
      <c r="C157" s="146">
        <v>31</v>
      </c>
      <c r="D157" s="146" t="s">
        <v>120</v>
      </c>
      <c r="E157" s="147" t="s">
        <v>319</v>
      </c>
      <c r="F157" s="303" t="s">
        <v>321</v>
      </c>
      <c r="G157" s="303"/>
      <c r="H157" s="303"/>
      <c r="I157" s="303"/>
      <c r="J157" s="148" t="s">
        <v>119</v>
      </c>
      <c r="K157" s="149">
        <v>1</v>
      </c>
      <c r="L157" s="304"/>
      <c r="M157" s="304"/>
      <c r="N157" s="304">
        <f t="shared" si="16"/>
        <v>0</v>
      </c>
      <c r="O157" s="296"/>
      <c r="P157" s="296"/>
      <c r="Q157" s="296"/>
      <c r="R157" s="32"/>
      <c r="T157" s="167"/>
      <c r="U157" s="240"/>
      <c r="V157" s="240"/>
      <c r="W157" s="240"/>
      <c r="X157" s="240"/>
      <c r="Y157" s="240"/>
      <c r="Z157" s="240"/>
      <c r="AA157" s="68"/>
      <c r="AT157" s="17"/>
      <c r="AU157" s="17"/>
    </row>
    <row r="158" spans="2:65" s="1" customFormat="1" ht="27.75" customHeight="1" x14ac:dyDescent="0.3">
      <c r="B158" s="30"/>
      <c r="C158" s="138">
        <v>32</v>
      </c>
      <c r="D158" s="138" t="s">
        <v>118</v>
      </c>
      <c r="E158" s="165" t="s">
        <v>320</v>
      </c>
      <c r="F158" s="295" t="s">
        <v>198</v>
      </c>
      <c r="G158" s="295"/>
      <c r="H158" s="295"/>
      <c r="I158" s="295"/>
      <c r="J158" s="140" t="s">
        <v>119</v>
      </c>
      <c r="K158" s="141">
        <v>1</v>
      </c>
      <c r="L158" s="296"/>
      <c r="M158" s="296"/>
      <c r="N158" s="296">
        <f t="shared" si="16"/>
        <v>0</v>
      </c>
      <c r="O158" s="296"/>
      <c r="P158" s="296"/>
      <c r="Q158" s="296"/>
      <c r="R158" s="32"/>
      <c r="T158" s="167"/>
      <c r="U158" s="233"/>
      <c r="V158" s="233"/>
      <c r="W158" s="233"/>
      <c r="X158" s="233"/>
      <c r="Y158" s="233"/>
      <c r="Z158" s="233"/>
      <c r="AA158" s="68"/>
      <c r="AT158" s="17"/>
      <c r="AU158" s="17"/>
    </row>
    <row r="159" spans="2:65" s="1" customFormat="1" ht="42" customHeight="1" x14ac:dyDescent="0.3">
      <c r="B159" s="30"/>
      <c r="C159" s="146">
        <v>33</v>
      </c>
      <c r="D159" s="146" t="s">
        <v>120</v>
      </c>
      <c r="E159" s="147" t="s">
        <v>324</v>
      </c>
      <c r="F159" s="303" t="s">
        <v>323</v>
      </c>
      <c r="G159" s="303"/>
      <c r="H159" s="303"/>
      <c r="I159" s="303"/>
      <c r="J159" s="148" t="s">
        <v>119</v>
      </c>
      <c r="K159" s="149">
        <v>1</v>
      </c>
      <c r="L159" s="304"/>
      <c r="M159" s="304"/>
      <c r="N159" s="304">
        <f t="shared" si="16"/>
        <v>0</v>
      </c>
      <c r="O159" s="296"/>
      <c r="P159" s="296"/>
      <c r="Q159" s="296"/>
      <c r="R159" s="32"/>
      <c r="T159" s="167"/>
      <c r="U159" s="240"/>
      <c r="V159" s="240"/>
      <c r="W159" s="240"/>
      <c r="X159" s="240"/>
      <c r="Y159" s="240"/>
      <c r="Z159" s="240"/>
      <c r="AA159" s="68"/>
      <c r="AT159" s="17"/>
      <c r="AU159" s="17"/>
    </row>
    <row r="160" spans="2:65" s="1" customFormat="1" ht="31.5" customHeight="1" x14ac:dyDescent="0.3">
      <c r="B160" s="30"/>
      <c r="C160" s="138">
        <v>34</v>
      </c>
      <c r="D160" s="138" t="s">
        <v>118</v>
      </c>
      <c r="E160" s="165" t="s">
        <v>199</v>
      </c>
      <c r="F160" s="294" t="s">
        <v>322</v>
      </c>
      <c r="G160" s="295"/>
      <c r="H160" s="295"/>
      <c r="I160" s="295"/>
      <c r="J160" s="140" t="s">
        <v>119</v>
      </c>
      <c r="K160" s="141">
        <v>1</v>
      </c>
      <c r="L160" s="296"/>
      <c r="M160" s="296"/>
      <c r="N160" s="296">
        <f t="shared" ref="N160" si="17">ROUND(L160*K160,2)</f>
        <v>0</v>
      </c>
      <c r="O160" s="296"/>
      <c r="P160" s="296"/>
      <c r="Q160" s="296"/>
      <c r="R160" s="32"/>
      <c r="T160" s="167"/>
      <c r="U160" s="240"/>
      <c r="V160" s="240"/>
      <c r="W160" s="240"/>
      <c r="X160" s="240"/>
      <c r="Y160" s="240"/>
      <c r="Z160" s="240"/>
      <c r="AA160" s="68"/>
      <c r="AT160" s="17"/>
      <c r="AU160" s="17"/>
    </row>
    <row r="161" spans="2:65" s="1" customFormat="1" ht="31.5" customHeight="1" x14ac:dyDescent="0.3">
      <c r="B161" s="30"/>
      <c r="C161" s="138">
        <v>35</v>
      </c>
      <c r="D161" s="138" t="s">
        <v>118</v>
      </c>
      <c r="E161" s="139" t="s">
        <v>197</v>
      </c>
      <c r="F161" s="295" t="s">
        <v>196</v>
      </c>
      <c r="G161" s="295"/>
      <c r="H161" s="295"/>
      <c r="I161" s="295"/>
      <c r="J161" s="140" t="s">
        <v>122</v>
      </c>
      <c r="K161" s="141">
        <f>SUM(N149:Q160)/100</f>
        <v>0</v>
      </c>
      <c r="L161" s="296">
        <v>1.52</v>
      </c>
      <c r="M161" s="296"/>
      <c r="N161" s="296">
        <f t="shared" ref="N161" si="18">ROUND(L161*K161,2)</f>
        <v>0</v>
      </c>
      <c r="O161" s="296"/>
      <c r="P161" s="296"/>
      <c r="Q161" s="296"/>
      <c r="R161" s="32"/>
      <c r="T161" s="167"/>
      <c r="U161" s="224"/>
      <c r="V161" s="224"/>
      <c r="W161" s="224"/>
      <c r="X161" s="224"/>
      <c r="Y161" s="224"/>
      <c r="Z161" s="224"/>
      <c r="AA161" s="68"/>
      <c r="AT161" s="17"/>
      <c r="AU161" s="17"/>
    </row>
    <row r="162" spans="2:65" s="1" customFormat="1" ht="39.75" customHeight="1" x14ac:dyDescent="0.3">
      <c r="B162" s="111"/>
      <c r="C162" s="128"/>
      <c r="D162" s="137" t="s">
        <v>96</v>
      </c>
      <c r="E162" s="137"/>
      <c r="F162" s="137"/>
      <c r="G162" s="137"/>
      <c r="H162" s="137"/>
      <c r="I162" s="137"/>
      <c r="J162" s="137"/>
      <c r="K162" s="137"/>
      <c r="L162" s="137"/>
      <c r="M162" s="137"/>
      <c r="N162" s="311">
        <f>SUM(N163:Q184)</f>
        <v>0</v>
      </c>
      <c r="O162" s="312"/>
      <c r="P162" s="312"/>
      <c r="Q162" s="312"/>
      <c r="R162" s="113"/>
      <c r="T162" s="142"/>
      <c r="U162" s="38"/>
      <c r="V162" s="143"/>
      <c r="W162" s="143"/>
      <c r="X162" s="143"/>
      <c r="Y162" s="143"/>
      <c r="Z162" s="143"/>
      <c r="AA162" s="144"/>
      <c r="AR162" s="17"/>
      <c r="AT162" s="17"/>
      <c r="AU162" s="17"/>
      <c r="AY162" s="17"/>
      <c r="BE162" s="145"/>
      <c r="BF162" s="145"/>
      <c r="BG162" s="145"/>
      <c r="BH162" s="145"/>
      <c r="BI162" s="145"/>
      <c r="BJ162" s="17"/>
      <c r="BK162" s="145"/>
      <c r="BL162" s="17"/>
      <c r="BM162" s="17"/>
    </row>
    <row r="163" spans="2:65" s="1" customFormat="1" ht="25.5" customHeight="1" x14ac:dyDescent="0.3">
      <c r="B163" s="111"/>
      <c r="C163" s="138">
        <v>36</v>
      </c>
      <c r="D163" s="138" t="s">
        <v>118</v>
      </c>
      <c r="E163" s="165" t="s">
        <v>254</v>
      </c>
      <c r="F163" s="294" t="s">
        <v>325</v>
      </c>
      <c r="G163" s="295"/>
      <c r="H163" s="295"/>
      <c r="I163" s="295"/>
      <c r="J163" s="140" t="s">
        <v>121</v>
      </c>
      <c r="K163" s="141">
        <v>21</v>
      </c>
      <c r="L163" s="296"/>
      <c r="M163" s="296"/>
      <c r="N163" s="296">
        <f t="shared" ref="N163:N166" si="19">ROUND(L163*K163,2)</f>
        <v>0</v>
      </c>
      <c r="O163" s="296"/>
      <c r="P163" s="296"/>
      <c r="Q163" s="296"/>
      <c r="R163" s="113"/>
      <c r="T163" s="142" t="s">
        <v>5</v>
      </c>
      <c r="U163" s="38" t="s">
        <v>32</v>
      </c>
      <c r="V163" s="143">
        <v>0</v>
      </c>
      <c r="W163" s="143">
        <f>V163*K161</f>
        <v>0</v>
      </c>
      <c r="X163" s="143">
        <v>0</v>
      </c>
      <c r="Y163" s="143">
        <f>X163*K161</f>
        <v>0</v>
      </c>
      <c r="Z163" s="143">
        <v>0</v>
      </c>
      <c r="AA163" s="144">
        <f>Z163*K161</f>
        <v>0</v>
      </c>
      <c r="AR163" s="17"/>
      <c r="AT163" s="17"/>
      <c r="AU163" s="17"/>
      <c r="AY163" s="17"/>
      <c r="BE163" s="145"/>
      <c r="BF163" s="145"/>
      <c r="BG163" s="145"/>
      <c r="BH163" s="145"/>
      <c r="BI163" s="145"/>
      <c r="BJ163" s="17"/>
      <c r="BK163" s="145"/>
      <c r="BL163" s="17"/>
      <c r="BM163" s="17"/>
    </row>
    <row r="164" spans="2:65" s="1" customFormat="1" ht="25.5" customHeight="1" x14ac:dyDescent="0.3">
      <c r="B164" s="111"/>
      <c r="C164" s="138">
        <v>37</v>
      </c>
      <c r="D164" s="138" t="s">
        <v>118</v>
      </c>
      <c r="E164" s="165" t="s">
        <v>326</v>
      </c>
      <c r="F164" s="294" t="s">
        <v>328</v>
      </c>
      <c r="G164" s="295"/>
      <c r="H164" s="295"/>
      <c r="I164" s="295"/>
      <c r="J164" s="140" t="s">
        <v>121</v>
      </c>
      <c r="K164" s="141">
        <v>20</v>
      </c>
      <c r="L164" s="296"/>
      <c r="M164" s="296"/>
      <c r="N164" s="296">
        <f t="shared" si="19"/>
        <v>0</v>
      </c>
      <c r="O164" s="296"/>
      <c r="P164" s="296"/>
      <c r="Q164" s="296"/>
      <c r="R164" s="113"/>
      <c r="T164" s="239"/>
      <c r="U164" s="38"/>
      <c r="V164" s="143"/>
      <c r="W164" s="143"/>
      <c r="X164" s="143"/>
      <c r="Y164" s="143"/>
      <c r="Z164" s="143"/>
      <c r="AA164" s="144"/>
      <c r="AR164" s="17"/>
      <c r="AT164" s="17"/>
      <c r="AU164" s="17"/>
      <c r="AY164" s="17"/>
      <c r="BE164" s="145"/>
      <c r="BF164" s="145"/>
      <c r="BG164" s="145"/>
      <c r="BH164" s="145"/>
      <c r="BI164" s="145"/>
      <c r="BJ164" s="17"/>
      <c r="BK164" s="145"/>
      <c r="BL164" s="17"/>
      <c r="BM164" s="17"/>
    </row>
    <row r="165" spans="2:65" s="1" customFormat="1" ht="25.5" customHeight="1" x14ac:dyDescent="0.3">
      <c r="B165" s="111"/>
      <c r="C165" s="138">
        <v>38</v>
      </c>
      <c r="D165" s="138" t="s">
        <v>118</v>
      </c>
      <c r="E165" s="165" t="s">
        <v>329</v>
      </c>
      <c r="F165" s="294" t="s">
        <v>330</v>
      </c>
      <c r="G165" s="295"/>
      <c r="H165" s="295"/>
      <c r="I165" s="295"/>
      <c r="J165" s="140" t="s">
        <v>121</v>
      </c>
      <c r="K165" s="141">
        <v>21</v>
      </c>
      <c r="L165" s="296"/>
      <c r="M165" s="296"/>
      <c r="N165" s="296">
        <f t="shared" ref="N165" si="20">ROUND(L165*K165,2)</f>
        <v>0</v>
      </c>
      <c r="O165" s="296"/>
      <c r="P165" s="296"/>
      <c r="Q165" s="296"/>
      <c r="R165" s="113"/>
      <c r="T165" s="239"/>
      <c r="U165" s="38"/>
      <c r="V165" s="143"/>
      <c r="W165" s="143"/>
      <c r="X165" s="143"/>
      <c r="Y165" s="143"/>
      <c r="Z165" s="143"/>
      <c r="AA165" s="144"/>
      <c r="AR165" s="17"/>
      <c r="AT165" s="17"/>
      <c r="AU165" s="17"/>
      <c r="AY165" s="17"/>
      <c r="BE165" s="145"/>
      <c r="BF165" s="145"/>
      <c r="BG165" s="145"/>
      <c r="BH165" s="145"/>
      <c r="BI165" s="145"/>
      <c r="BJ165" s="17"/>
      <c r="BK165" s="145"/>
      <c r="BL165" s="17"/>
      <c r="BM165" s="17"/>
    </row>
    <row r="166" spans="2:65" s="1" customFormat="1" ht="25.5" customHeight="1" x14ac:dyDescent="0.3">
      <c r="B166" s="111"/>
      <c r="C166" s="138">
        <v>39</v>
      </c>
      <c r="D166" s="138" t="s">
        <v>118</v>
      </c>
      <c r="E166" s="165" t="s">
        <v>327</v>
      </c>
      <c r="F166" s="294" t="s">
        <v>331</v>
      </c>
      <c r="G166" s="295"/>
      <c r="H166" s="295"/>
      <c r="I166" s="295"/>
      <c r="J166" s="140" t="s">
        <v>121</v>
      </c>
      <c r="K166" s="141">
        <v>7</v>
      </c>
      <c r="L166" s="296"/>
      <c r="M166" s="296"/>
      <c r="N166" s="296">
        <f t="shared" si="19"/>
        <v>0</v>
      </c>
      <c r="O166" s="296"/>
      <c r="P166" s="296"/>
      <c r="Q166" s="296"/>
      <c r="R166" s="113"/>
      <c r="T166" s="239"/>
      <c r="U166" s="38"/>
      <c r="V166" s="143"/>
      <c r="W166" s="143"/>
      <c r="X166" s="143"/>
      <c r="Y166" s="143"/>
      <c r="Z166" s="143"/>
      <c r="AA166" s="144"/>
      <c r="AR166" s="17"/>
      <c r="AT166" s="17"/>
      <c r="AU166" s="17"/>
      <c r="AY166" s="17"/>
      <c r="BE166" s="145"/>
      <c r="BF166" s="145"/>
      <c r="BG166" s="145"/>
      <c r="BH166" s="145"/>
      <c r="BI166" s="145"/>
      <c r="BJ166" s="17"/>
      <c r="BK166" s="145"/>
      <c r="BL166" s="17"/>
      <c r="BM166" s="17"/>
    </row>
    <row r="167" spans="2:65" s="1" customFormat="1" ht="25.5" customHeight="1" x14ac:dyDescent="0.3">
      <c r="B167" s="111"/>
      <c r="C167" s="138">
        <v>40</v>
      </c>
      <c r="D167" s="138" t="s">
        <v>118</v>
      </c>
      <c r="E167" s="165" t="s">
        <v>332</v>
      </c>
      <c r="F167" s="294" t="s">
        <v>358</v>
      </c>
      <c r="G167" s="295"/>
      <c r="H167" s="295"/>
      <c r="I167" s="295"/>
      <c r="J167" s="166" t="s">
        <v>119</v>
      </c>
      <c r="K167" s="141">
        <v>8</v>
      </c>
      <c r="L167" s="296"/>
      <c r="M167" s="296"/>
      <c r="N167" s="296">
        <f t="shared" ref="N167:N170" si="21">ROUND(L167*K167,2)</f>
        <v>0</v>
      </c>
      <c r="O167" s="296"/>
      <c r="P167" s="296"/>
      <c r="Q167" s="296"/>
      <c r="R167" s="113"/>
      <c r="T167" s="195"/>
      <c r="U167" s="38"/>
      <c r="V167" s="143"/>
      <c r="W167" s="143"/>
      <c r="X167" s="143"/>
      <c r="Y167" s="143"/>
      <c r="Z167" s="143"/>
      <c r="AA167" s="144"/>
      <c r="AR167" s="17"/>
      <c r="AT167" s="17"/>
      <c r="AU167" s="17"/>
      <c r="AY167" s="17"/>
      <c r="BE167" s="145"/>
      <c r="BF167" s="145"/>
      <c r="BG167" s="145"/>
      <c r="BH167" s="145"/>
      <c r="BI167" s="145"/>
      <c r="BJ167" s="17"/>
      <c r="BK167" s="145"/>
      <c r="BL167" s="17"/>
      <c r="BM167" s="17"/>
    </row>
    <row r="168" spans="2:65" s="1" customFormat="1" ht="25.5" customHeight="1" x14ac:dyDescent="0.3">
      <c r="B168" s="111"/>
      <c r="C168" s="138">
        <v>41</v>
      </c>
      <c r="D168" s="138" t="s">
        <v>118</v>
      </c>
      <c r="E168" s="165" t="s">
        <v>414</v>
      </c>
      <c r="F168" s="294" t="s">
        <v>415</v>
      </c>
      <c r="G168" s="295"/>
      <c r="H168" s="295"/>
      <c r="I168" s="295"/>
      <c r="J168" s="166" t="s">
        <v>119</v>
      </c>
      <c r="K168" s="141">
        <v>10</v>
      </c>
      <c r="L168" s="296"/>
      <c r="M168" s="296"/>
      <c r="N168" s="296">
        <f t="shared" si="21"/>
        <v>0</v>
      </c>
      <c r="O168" s="296"/>
      <c r="P168" s="296"/>
      <c r="Q168" s="296"/>
      <c r="R168" s="113"/>
      <c r="T168" s="248"/>
      <c r="U168" s="38"/>
      <c r="V168" s="143"/>
      <c r="W168" s="143"/>
      <c r="X168" s="143"/>
      <c r="Y168" s="143"/>
      <c r="Z168" s="143"/>
      <c r="AA168" s="144"/>
      <c r="AR168" s="17"/>
      <c r="AT168" s="17"/>
      <c r="AU168" s="17"/>
      <c r="AY168" s="17"/>
      <c r="BE168" s="145"/>
      <c r="BF168" s="145"/>
      <c r="BG168" s="145"/>
      <c r="BH168" s="145"/>
      <c r="BI168" s="145"/>
      <c r="BJ168" s="17"/>
      <c r="BK168" s="145"/>
      <c r="BL168" s="17"/>
      <c r="BM168" s="17"/>
    </row>
    <row r="169" spans="2:65" s="1" customFormat="1" ht="25.5" customHeight="1" x14ac:dyDescent="0.3">
      <c r="B169" s="111"/>
      <c r="C169" s="138">
        <v>42</v>
      </c>
      <c r="D169" s="138" t="s">
        <v>118</v>
      </c>
      <c r="E169" s="165" t="s">
        <v>407</v>
      </c>
      <c r="F169" s="294" t="s">
        <v>408</v>
      </c>
      <c r="G169" s="295"/>
      <c r="H169" s="295"/>
      <c r="I169" s="295"/>
      <c r="J169" s="166" t="s">
        <v>119</v>
      </c>
      <c r="K169" s="141">
        <v>10</v>
      </c>
      <c r="L169" s="296"/>
      <c r="M169" s="296"/>
      <c r="N169" s="296">
        <f t="shared" si="21"/>
        <v>0</v>
      </c>
      <c r="O169" s="296"/>
      <c r="P169" s="296"/>
      <c r="Q169" s="296"/>
      <c r="R169" s="113"/>
      <c r="T169" s="248"/>
      <c r="U169" s="38"/>
      <c r="V169" s="143"/>
      <c r="W169" s="143"/>
      <c r="X169" s="143"/>
      <c r="Y169" s="143"/>
      <c r="Z169" s="143"/>
      <c r="AA169" s="144"/>
      <c r="AR169" s="17"/>
      <c r="AT169" s="17"/>
      <c r="AU169" s="17"/>
      <c r="AY169" s="17"/>
      <c r="BE169" s="145"/>
      <c r="BF169" s="145"/>
      <c r="BG169" s="145"/>
      <c r="BH169" s="145"/>
      <c r="BI169" s="145"/>
      <c r="BJ169" s="17"/>
      <c r="BK169" s="145"/>
      <c r="BL169" s="17"/>
      <c r="BM169" s="17"/>
    </row>
    <row r="170" spans="2:65" s="1" customFormat="1" ht="25.5" customHeight="1" x14ac:dyDescent="0.3">
      <c r="B170" s="111"/>
      <c r="C170" s="138">
        <v>43</v>
      </c>
      <c r="D170" s="138" t="s">
        <v>118</v>
      </c>
      <c r="E170" s="165" t="s">
        <v>409</v>
      </c>
      <c r="F170" s="294" t="s">
        <v>410</v>
      </c>
      <c r="G170" s="295"/>
      <c r="H170" s="295"/>
      <c r="I170" s="295"/>
      <c r="J170" s="166" t="s">
        <v>119</v>
      </c>
      <c r="K170" s="141">
        <v>10</v>
      </c>
      <c r="L170" s="296"/>
      <c r="M170" s="296"/>
      <c r="N170" s="296">
        <f t="shared" si="21"/>
        <v>0</v>
      </c>
      <c r="O170" s="296"/>
      <c r="P170" s="296"/>
      <c r="Q170" s="296"/>
      <c r="R170" s="113"/>
      <c r="T170" s="248"/>
      <c r="U170" s="38"/>
      <c r="V170" s="143"/>
      <c r="W170" s="143"/>
      <c r="X170" s="143"/>
      <c r="Y170" s="143"/>
      <c r="Z170" s="143"/>
      <c r="AA170" s="144"/>
      <c r="AR170" s="17"/>
      <c r="AT170" s="17"/>
      <c r="AU170" s="17"/>
      <c r="AY170" s="17"/>
      <c r="BE170" s="145"/>
      <c r="BF170" s="145"/>
      <c r="BG170" s="145"/>
      <c r="BH170" s="145"/>
      <c r="BI170" s="145"/>
      <c r="BJ170" s="17"/>
      <c r="BK170" s="145"/>
      <c r="BL170" s="17"/>
      <c r="BM170" s="17"/>
    </row>
    <row r="171" spans="2:65" s="1" customFormat="1" ht="21.75" customHeight="1" x14ac:dyDescent="0.3">
      <c r="B171" s="111"/>
      <c r="C171" s="138">
        <v>44</v>
      </c>
      <c r="D171" s="138" t="s">
        <v>118</v>
      </c>
      <c r="E171" s="165" t="s">
        <v>411</v>
      </c>
      <c r="F171" s="294" t="s">
        <v>357</v>
      </c>
      <c r="G171" s="295"/>
      <c r="H171" s="295"/>
      <c r="I171" s="295"/>
      <c r="J171" s="166" t="s">
        <v>119</v>
      </c>
      <c r="K171" s="141">
        <v>1</v>
      </c>
      <c r="L171" s="296"/>
      <c r="M171" s="296"/>
      <c r="N171" s="296">
        <f t="shared" ref="N171:N177" si="22">ROUND(L171*K171,2)</f>
        <v>0</v>
      </c>
      <c r="O171" s="296"/>
      <c r="P171" s="296"/>
      <c r="Q171" s="296"/>
      <c r="R171" s="113"/>
      <c r="T171" s="242"/>
      <c r="U171" s="38"/>
      <c r="V171" s="143"/>
      <c r="W171" s="143"/>
      <c r="X171" s="143"/>
      <c r="Y171" s="143"/>
      <c r="Z171" s="143"/>
      <c r="AA171" s="144"/>
      <c r="AR171" s="17"/>
      <c r="AT171" s="17"/>
      <c r="AU171" s="17"/>
      <c r="AY171" s="17"/>
      <c r="BE171" s="145"/>
      <c r="BF171" s="145"/>
      <c r="BG171" s="145"/>
      <c r="BH171" s="145"/>
      <c r="BI171" s="145"/>
      <c r="BJ171" s="17"/>
      <c r="BK171" s="145"/>
      <c r="BL171" s="17"/>
      <c r="BM171" s="17"/>
    </row>
    <row r="172" spans="2:65" s="1" customFormat="1" ht="21.75" customHeight="1" x14ac:dyDescent="0.3">
      <c r="B172" s="111"/>
      <c r="C172" s="244">
        <v>45</v>
      </c>
      <c r="D172" s="244" t="s">
        <v>120</v>
      </c>
      <c r="E172" s="245" t="s">
        <v>363</v>
      </c>
      <c r="F172" s="297" t="s">
        <v>364</v>
      </c>
      <c r="G172" s="298"/>
      <c r="H172" s="298"/>
      <c r="I172" s="299"/>
      <c r="J172" s="246" t="s">
        <v>119</v>
      </c>
      <c r="K172" s="247">
        <v>2</v>
      </c>
      <c r="L172" s="300"/>
      <c r="M172" s="301"/>
      <c r="N172" s="300">
        <f t="shared" si="22"/>
        <v>0</v>
      </c>
      <c r="O172" s="302"/>
      <c r="P172" s="302"/>
      <c r="Q172" s="301"/>
      <c r="R172" s="113"/>
      <c r="T172" s="242"/>
      <c r="U172" s="38"/>
      <c r="V172" s="143"/>
      <c r="W172" s="143"/>
      <c r="X172" s="143"/>
      <c r="Y172" s="143"/>
      <c r="Z172" s="143"/>
      <c r="AA172" s="144"/>
      <c r="AR172" s="17"/>
      <c r="AT172" s="17"/>
      <c r="AU172" s="17"/>
      <c r="AY172" s="17"/>
      <c r="BE172" s="145"/>
      <c r="BF172" s="145"/>
      <c r="BG172" s="145"/>
      <c r="BH172" s="145"/>
      <c r="BI172" s="145"/>
      <c r="BJ172" s="17"/>
      <c r="BK172" s="145"/>
      <c r="BL172" s="17"/>
      <c r="BM172" s="17"/>
    </row>
    <row r="173" spans="2:65" s="1" customFormat="1" ht="21.75" customHeight="1" x14ac:dyDescent="0.3">
      <c r="B173" s="111"/>
      <c r="C173" s="244">
        <v>46</v>
      </c>
      <c r="D173" s="244" t="s">
        <v>120</v>
      </c>
      <c r="E173" s="245" t="s">
        <v>365</v>
      </c>
      <c r="F173" s="297" t="s">
        <v>366</v>
      </c>
      <c r="G173" s="298"/>
      <c r="H173" s="298"/>
      <c r="I173" s="299"/>
      <c r="J173" s="246" t="s">
        <v>119</v>
      </c>
      <c r="K173" s="247">
        <v>2</v>
      </c>
      <c r="L173" s="300"/>
      <c r="M173" s="301"/>
      <c r="N173" s="300">
        <f t="shared" si="22"/>
        <v>0</v>
      </c>
      <c r="O173" s="302"/>
      <c r="P173" s="302"/>
      <c r="Q173" s="301"/>
      <c r="R173" s="113"/>
      <c r="T173" s="242"/>
      <c r="U173" s="38"/>
      <c r="V173" s="143"/>
      <c r="W173" s="143"/>
      <c r="X173" s="143"/>
      <c r="Y173" s="143"/>
      <c r="Z173" s="143"/>
      <c r="AA173" s="144"/>
      <c r="AR173" s="17"/>
      <c r="AT173" s="17"/>
      <c r="AU173" s="17"/>
      <c r="AY173" s="17"/>
      <c r="BE173" s="145"/>
      <c r="BF173" s="145"/>
      <c r="BG173" s="145"/>
      <c r="BH173" s="145"/>
      <c r="BI173" s="145"/>
      <c r="BJ173" s="17"/>
      <c r="BK173" s="145"/>
      <c r="BL173" s="17"/>
      <c r="BM173" s="17"/>
    </row>
    <row r="174" spans="2:65" s="1" customFormat="1" ht="21.75" customHeight="1" x14ac:dyDescent="0.3">
      <c r="B174" s="111"/>
      <c r="C174" s="244">
        <v>47</v>
      </c>
      <c r="D174" s="244" t="s">
        <v>120</v>
      </c>
      <c r="E174" s="245" t="s">
        <v>367</v>
      </c>
      <c r="F174" s="297" t="s">
        <v>368</v>
      </c>
      <c r="G174" s="298"/>
      <c r="H174" s="298"/>
      <c r="I174" s="299"/>
      <c r="J174" s="246" t="s">
        <v>119</v>
      </c>
      <c r="K174" s="247">
        <v>5</v>
      </c>
      <c r="L174" s="300"/>
      <c r="M174" s="301"/>
      <c r="N174" s="300">
        <f t="shared" si="22"/>
        <v>0</v>
      </c>
      <c r="O174" s="302"/>
      <c r="P174" s="302"/>
      <c r="Q174" s="301"/>
      <c r="R174" s="113"/>
      <c r="T174" s="242"/>
      <c r="U174" s="38"/>
      <c r="V174" s="143"/>
      <c r="W174" s="143"/>
      <c r="X174" s="143"/>
      <c r="Y174" s="143"/>
      <c r="Z174" s="143"/>
      <c r="AA174" s="144"/>
      <c r="AR174" s="17"/>
      <c r="AT174" s="17"/>
      <c r="AU174" s="17"/>
      <c r="AY174" s="17"/>
      <c r="BE174" s="145"/>
      <c r="BF174" s="145"/>
      <c r="BG174" s="145"/>
      <c r="BH174" s="145"/>
      <c r="BI174" s="145"/>
      <c r="BJ174" s="17"/>
      <c r="BK174" s="145"/>
      <c r="BL174" s="17"/>
      <c r="BM174" s="17"/>
    </row>
    <row r="175" spans="2:65" s="1" customFormat="1" ht="21.75" customHeight="1" x14ac:dyDescent="0.3">
      <c r="B175" s="111"/>
      <c r="C175" s="244">
        <v>48</v>
      </c>
      <c r="D175" s="244" t="s">
        <v>120</v>
      </c>
      <c r="E175" s="245" t="s">
        <v>369</v>
      </c>
      <c r="F175" s="297" t="s">
        <v>370</v>
      </c>
      <c r="G175" s="298"/>
      <c r="H175" s="298"/>
      <c r="I175" s="299"/>
      <c r="J175" s="246" t="s">
        <v>119</v>
      </c>
      <c r="K175" s="247">
        <v>2</v>
      </c>
      <c r="L175" s="300"/>
      <c r="M175" s="301"/>
      <c r="N175" s="300">
        <f t="shared" si="22"/>
        <v>0</v>
      </c>
      <c r="O175" s="302"/>
      <c r="P175" s="302"/>
      <c r="Q175" s="301"/>
      <c r="R175" s="113"/>
      <c r="T175" s="242"/>
      <c r="U175" s="38"/>
      <c r="V175" s="143"/>
      <c r="W175" s="143"/>
      <c r="X175" s="143"/>
      <c r="Y175" s="143"/>
      <c r="Z175" s="143"/>
      <c r="AA175" s="144"/>
      <c r="AR175" s="17"/>
      <c r="AT175" s="17"/>
      <c r="AU175" s="17"/>
      <c r="AY175" s="17"/>
      <c r="BE175" s="145"/>
      <c r="BF175" s="145"/>
      <c r="BG175" s="145"/>
      <c r="BH175" s="145"/>
      <c r="BI175" s="145"/>
      <c r="BJ175" s="17"/>
      <c r="BK175" s="145"/>
      <c r="BL175" s="17"/>
      <c r="BM175" s="17"/>
    </row>
    <row r="176" spans="2:65" s="1" customFormat="1" ht="21.75" customHeight="1" x14ac:dyDescent="0.3">
      <c r="B176" s="111"/>
      <c r="C176" s="244">
        <v>49</v>
      </c>
      <c r="D176" s="244" t="s">
        <v>120</v>
      </c>
      <c r="E176" s="245" t="s">
        <v>371</v>
      </c>
      <c r="F176" s="297" t="s">
        <v>372</v>
      </c>
      <c r="G176" s="298"/>
      <c r="H176" s="298"/>
      <c r="I176" s="299"/>
      <c r="J176" s="246" t="s">
        <v>119</v>
      </c>
      <c r="K176" s="247">
        <v>4</v>
      </c>
      <c r="L176" s="300"/>
      <c r="M176" s="301"/>
      <c r="N176" s="300">
        <f t="shared" si="22"/>
        <v>0</v>
      </c>
      <c r="O176" s="302"/>
      <c r="P176" s="302"/>
      <c r="Q176" s="301"/>
      <c r="R176" s="113"/>
      <c r="T176" s="242"/>
      <c r="U176" s="38"/>
      <c r="V176" s="143"/>
      <c r="W176" s="143"/>
      <c r="X176" s="143"/>
      <c r="Y176" s="143"/>
      <c r="Z176" s="143"/>
      <c r="AA176" s="144"/>
      <c r="AR176" s="17"/>
      <c r="AT176" s="17"/>
      <c r="AU176" s="17"/>
      <c r="AY176" s="17"/>
      <c r="BE176" s="145"/>
      <c r="BF176" s="145"/>
      <c r="BG176" s="145"/>
      <c r="BH176" s="145"/>
      <c r="BI176" s="145"/>
      <c r="BJ176" s="17"/>
      <c r="BK176" s="145"/>
      <c r="BL176" s="17"/>
      <c r="BM176" s="17"/>
    </row>
    <row r="177" spans="2:65" s="1" customFormat="1" ht="21.75" customHeight="1" x14ac:dyDescent="0.3">
      <c r="B177" s="111"/>
      <c r="C177" s="244">
        <v>50</v>
      </c>
      <c r="D177" s="244" t="s">
        <v>120</v>
      </c>
      <c r="E177" s="245" t="s">
        <v>369</v>
      </c>
      <c r="F177" s="297" t="s">
        <v>370</v>
      </c>
      <c r="G177" s="298"/>
      <c r="H177" s="298"/>
      <c r="I177" s="299"/>
      <c r="J177" s="246" t="s">
        <v>119</v>
      </c>
      <c r="K177" s="247">
        <v>2</v>
      </c>
      <c r="L177" s="300"/>
      <c r="M177" s="301"/>
      <c r="N177" s="300">
        <f t="shared" si="22"/>
        <v>0</v>
      </c>
      <c r="O177" s="302"/>
      <c r="P177" s="302"/>
      <c r="Q177" s="301"/>
      <c r="R177" s="113"/>
      <c r="T177" s="242"/>
      <c r="U177" s="38"/>
      <c r="V177" s="143"/>
      <c r="W177" s="143"/>
      <c r="X177" s="143"/>
      <c r="Y177" s="143"/>
      <c r="Z177" s="143"/>
      <c r="AA177" s="144"/>
      <c r="AR177" s="17"/>
      <c r="AT177" s="17"/>
      <c r="AU177" s="17"/>
      <c r="AY177" s="17"/>
      <c r="BE177" s="145"/>
      <c r="BF177" s="145"/>
      <c r="BG177" s="145"/>
      <c r="BH177" s="145"/>
      <c r="BI177" s="145"/>
      <c r="BJ177" s="17"/>
      <c r="BK177" s="145"/>
      <c r="BL177" s="17"/>
      <c r="BM177" s="17"/>
    </row>
    <row r="178" spans="2:65" s="1" customFormat="1" ht="21.75" customHeight="1" x14ac:dyDescent="0.3">
      <c r="B178" s="111"/>
      <c r="C178" s="244">
        <v>51</v>
      </c>
      <c r="D178" s="244" t="s">
        <v>120</v>
      </c>
      <c r="E178" s="245" t="s">
        <v>373</v>
      </c>
      <c r="F178" s="297" t="s">
        <v>374</v>
      </c>
      <c r="G178" s="298"/>
      <c r="H178" s="298"/>
      <c r="I178" s="299"/>
      <c r="J178" s="246" t="s">
        <v>119</v>
      </c>
      <c r="K178" s="247">
        <v>5</v>
      </c>
      <c r="L178" s="300"/>
      <c r="M178" s="301"/>
      <c r="N178" s="300">
        <f t="shared" ref="N178:N179" si="23">ROUND(L178*K178,2)</f>
        <v>0</v>
      </c>
      <c r="O178" s="302"/>
      <c r="P178" s="302"/>
      <c r="Q178" s="301"/>
      <c r="R178" s="113"/>
      <c r="T178" s="242"/>
      <c r="U178" s="38"/>
      <c r="V178" s="143"/>
      <c r="W178" s="143"/>
      <c r="X178" s="143"/>
      <c r="Y178" s="143"/>
      <c r="Z178" s="143"/>
      <c r="AA178" s="144"/>
      <c r="AR178" s="17"/>
      <c r="AT178" s="17"/>
      <c r="AU178" s="17"/>
      <c r="AY178" s="17"/>
      <c r="BE178" s="145"/>
      <c r="BF178" s="145"/>
      <c r="BG178" s="145"/>
      <c r="BH178" s="145"/>
      <c r="BI178" s="145"/>
      <c r="BJ178" s="17"/>
      <c r="BK178" s="145"/>
      <c r="BL178" s="17"/>
      <c r="BM178" s="17"/>
    </row>
    <row r="179" spans="2:65" s="1" customFormat="1" ht="21.75" customHeight="1" x14ac:dyDescent="0.3">
      <c r="B179" s="111"/>
      <c r="C179" s="244">
        <v>52</v>
      </c>
      <c r="D179" s="244" t="s">
        <v>120</v>
      </c>
      <c r="E179" s="245" t="s">
        <v>375</v>
      </c>
      <c r="F179" s="297" t="s">
        <v>376</v>
      </c>
      <c r="G179" s="298"/>
      <c r="H179" s="298"/>
      <c r="I179" s="299"/>
      <c r="J179" s="246" t="s">
        <v>119</v>
      </c>
      <c r="K179" s="247">
        <v>2</v>
      </c>
      <c r="L179" s="300"/>
      <c r="M179" s="301"/>
      <c r="N179" s="300">
        <f t="shared" si="23"/>
        <v>0</v>
      </c>
      <c r="O179" s="302"/>
      <c r="P179" s="302"/>
      <c r="Q179" s="301"/>
      <c r="R179" s="113"/>
      <c r="T179" s="242"/>
      <c r="U179" s="38"/>
      <c r="V179" s="143"/>
      <c r="W179" s="143"/>
      <c r="X179" s="143"/>
      <c r="Y179" s="143"/>
      <c r="Z179" s="143"/>
      <c r="AA179" s="144"/>
      <c r="AR179" s="17"/>
      <c r="AT179" s="17"/>
      <c r="AU179" s="17"/>
      <c r="AY179" s="17"/>
      <c r="BE179" s="145"/>
      <c r="BF179" s="145"/>
      <c r="BG179" s="145"/>
      <c r="BH179" s="145"/>
      <c r="BI179" s="145"/>
      <c r="BJ179" s="17"/>
      <c r="BK179" s="145"/>
      <c r="BL179" s="17"/>
      <c r="BM179" s="17"/>
    </row>
    <row r="180" spans="2:65" s="1" customFormat="1" ht="21.75" customHeight="1" x14ac:dyDescent="0.3">
      <c r="B180" s="111"/>
      <c r="C180" s="244">
        <v>53</v>
      </c>
      <c r="D180" s="244" t="s">
        <v>120</v>
      </c>
      <c r="E180" s="245" t="s">
        <v>377</v>
      </c>
      <c r="F180" s="297" t="s">
        <v>378</v>
      </c>
      <c r="G180" s="298"/>
      <c r="H180" s="298"/>
      <c r="I180" s="299"/>
      <c r="J180" s="246" t="s">
        <v>119</v>
      </c>
      <c r="K180" s="247">
        <v>2</v>
      </c>
      <c r="L180" s="300"/>
      <c r="M180" s="301"/>
      <c r="N180" s="300">
        <f t="shared" ref="N180" si="24">ROUND(L180*K180,2)</f>
        <v>0</v>
      </c>
      <c r="O180" s="302"/>
      <c r="P180" s="302"/>
      <c r="Q180" s="301"/>
      <c r="R180" s="113"/>
      <c r="T180" s="242"/>
      <c r="U180" s="38"/>
      <c r="V180" s="143"/>
      <c r="W180" s="143"/>
      <c r="X180" s="143"/>
      <c r="Y180" s="143"/>
      <c r="Z180" s="143"/>
      <c r="AA180" s="144"/>
      <c r="AR180" s="17"/>
      <c r="AT180" s="17"/>
      <c r="AU180" s="17"/>
      <c r="AY180" s="17"/>
      <c r="BE180" s="145"/>
      <c r="BF180" s="145"/>
      <c r="BG180" s="145"/>
      <c r="BH180" s="145"/>
      <c r="BI180" s="145"/>
      <c r="BJ180" s="17"/>
      <c r="BK180" s="145"/>
      <c r="BL180" s="17"/>
      <c r="BM180" s="17"/>
    </row>
    <row r="181" spans="2:65" s="1" customFormat="1" ht="21.75" customHeight="1" x14ac:dyDescent="0.3">
      <c r="B181" s="111"/>
      <c r="C181" s="244">
        <v>54</v>
      </c>
      <c r="D181" s="244" t="s">
        <v>120</v>
      </c>
      <c r="E181" s="245" t="s">
        <v>379</v>
      </c>
      <c r="F181" s="297" t="s">
        <v>380</v>
      </c>
      <c r="G181" s="298"/>
      <c r="H181" s="298"/>
      <c r="I181" s="299"/>
      <c r="J181" s="246" t="s">
        <v>119</v>
      </c>
      <c r="K181" s="247">
        <v>2</v>
      </c>
      <c r="L181" s="300"/>
      <c r="M181" s="301"/>
      <c r="N181" s="300">
        <f t="shared" ref="N181" si="25">ROUND(L181*K181,2)</f>
        <v>0</v>
      </c>
      <c r="O181" s="302"/>
      <c r="P181" s="302"/>
      <c r="Q181" s="301"/>
      <c r="R181" s="113"/>
      <c r="T181" s="242"/>
      <c r="U181" s="38"/>
      <c r="V181" s="143"/>
      <c r="W181" s="143"/>
      <c r="X181" s="143"/>
      <c r="Y181" s="143"/>
      <c r="Z181" s="143"/>
      <c r="AA181" s="144"/>
      <c r="AR181" s="17"/>
      <c r="AT181" s="17"/>
      <c r="AU181" s="17"/>
      <c r="AY181" s="17"/>
      <c r="BE181" s="145"/>
      <c r="BF181" s="145"/>
      <c r="BG181" s="145"/>
      <c r="BH181" s="145"/>
      <c r="BI181" s="145"/>
      <c r="BJ181" s="17"/>
      <c r="BK181" s="145"/>
      <c r="BL181" s="17"/>
      <c r="BM181" s="17"/>
    </row>
    <row r="182" spans="2:65" s="1" customFormat="1" ht="21.75" customHeight="1" x14ac:dyDescent="0.3">
      <c r="B182" s="111"/>
      <c r="C182" s="244">
        <v>55</v>
      </c>
      <c r="D182" s="244" t="s">
        <v>120</v>
      </c>
      <c r="E182" s="245" t="s">
        <v>381</v>
      </c>
      <c r="F182" s="297" t="s">
        <v>382</v>
      </c>
      <c r="G182" s="298"/>
      <c r="H182" s="298"/>
      <c r="I182" s="299"/>
      <c r="J182" s="246" t="s">
        <v>119</v>
      </c>
      <c r="K182" s="247">
        <v>2</v>
      </c>
      <c r="L182" s="300"/>
      <c r="M182" s="301"/>
      <c r="N182" s="300">
        <f t="shared" ref="N182" si="26">ROUND(L182*K182,2)</f>
        <v>0</v>
      </c>
      <c r="O182" s="302"/>
      <c r="P182" s="302"/>
      <c r="Q182" s="301"/>
      <c r="R182" s="113"/>
      <c r="T182" s="242"/>
      <c r="U182" s="38"/>
      <c r="V182" s="143"/>
      <c r="W182" s="143"/>
      <c r="X182" s="143"/>
      <c r="Y182" s="143"/>
      <c r="Z182" s="143"/>
      <c r="AA182" s="144"/>
      <c r="AR182" s="17"/>
      <c r="AT182" s="17"/>
      <c r="AU182" s="17"/>
      <c r="AY182" s="17"/>
      <c r="BE182" s="145"/>
      <c r="BF182" s="145"/>
      <c r="BG182" s="145"/>
      <c r="BH182" s="145"/>
      <c r="BI182" s="145"/>
      <c r="BJ182" s="17"/>
      <c r="BK182" s="145"/>
      <c r="BL182" s="17"/>
      <c r="BM182" s="17"/>
    </row>
    <row r="183" spans="2:65" s="214" customFormat="1" ht="25.5" customHeight="1" x14ac:dyDescent="0.3">
      <c r="B183" s="219"/>
      <c r="C183" s="138">
        <v>56</v>
      </c>
      <c r="D183" s="138" t="s">
        <v>118</v>
      </c>
      <c r="E183" s="165" t="s">
        <v>193</v>
      </c>
      <c r="F183" s="294" t="s">
        <v>192</v>
      </c>
      <c r="G183" s="295"/>
      <c r="H183" s="295"/>
      <c r="I183" s="295"/>
      <c r="J183" s="140" t="s">
        <v>121</v>
      </c>
      <c r="K183" s="141">
        <v>15</v>
      </c>
      <c r="L183" s="296"/>
      <c r="M183" s="296"/>
      <c r="N183" s="296">
        <f t="shared" ref="N183" si="27">ROUND(L183*K183,2)</f>
        <v>0</v>
      </c>
      <c r="O183" s="296"/>
      <c r="P183" s="296"/>
      <c r="Q183" s="296"/>
      <c r="R183" s="218"/>
      <c r="T183" s="217"/>
      <c r="U183" s="208"/>
      <c r="V183" s="208"/>
      <c r="W183" s="208"/>
      <c r="X183" s="208"/>
      <c r="Y183" s="208"/>
      <c r="Z183" s="208"/>
      <c r="AA183" s="216"/>
      <c r="AT183" s="215"/>
      <c r="AU183" s="215"/>
      <c r="AY183" s="215"/>
    </row>
    <row r="184" spans="2:65" s="1" customFormat="1" ht="25.5" customHeight="1" x14ac:dyDescent="0.3">
      <c r="B184" s="111"/>
      <c r="C184" s="138">
        <v>57</v>
      </c>
      <c r="D184" s="138" t="s">
        <v>118</v>
      </c>
      <c r="E184" s="165" t="s">
        <v>191</v>
      </c>
      <c r="F184" s="295" t="s">
        <v>190</v>
      </c>
      <c r="G184" s="295"/>
      <c r="H184" s="295"/>
      <c r="I184" s="295"/>
      <c r="J184" s="140" t="s">
        <v>122</v>
      </c>
      <c r="K184" s="141">
        <f>SUM(N163:Q183)/100</f>
        <v>0</v>
      </c>
      <c r="L184" s="296">
        <v>3.19</v>
      </c>
      <c r="M184" s="296"/>
      <c r="N184" s="296">
        <f t="shared" ref="N184" si="28">ROUND(L184*K184,2)</f>
        <v>0</v>
      </c>
      <c r="O184" s="296"/>
      <c r="P184" s="296"/>
      <c r="Q184" s="296"/>
      <c r="R184" s="113"/>
      <c r="T184" s="142" t="s">
        <v>5</v>
      </c>
      <c r="U184" s="38" t="s">
        <v>32</v>
      </c>
      <c r="V184" s="143">
        <v>0</v>
      </c>
      <c r="W184" s="143">
        <f>V184*K184</f>
        <v>0</v>
      </c>
      <c r="X184" s="143">
        <v>0</v>
      </c>
      <c r="Y184" s="143">
        <f>X184*K184</f>
        <v>0</v>
      </c>
      <c r="Z184" s="143">
        <v>0</v>
      </c>
      <c r="AA184" s="144">
        <f>Z184*K184</f>
        <v>0</v>
      </c>
      <c r="AR184" s="17"/>
      <c r="AT184" s="17"/>
      <c r="AU184" s="17"/>
      <c r="AY184" s="17"/>
      <c r="BE184" s="145"/>
      <c r="BF184" s="145"/>
      <c r="BG184" s="145"/>
      <c r="BH184" s="145"/>
      <c r="BI184" s="145"/>
      <c r="BJ184" s="17"/>
      <c r="BK184" s="145"/>
      <c r="BL184" s="17"/>
      <c r="BM184" s="17"/>
    </row>
    <row r="185" spans="2:65" s="9" customFormat="1" ht="29.85" customHeight="1" x14ac:dyDescent="0.3">
      <c r="B185" s="127"/>
      <c r="C185" s="128"/>
      <c r="D185" s="137" t="s">
        <v>97</v>
      </c>
      <c r="E185" s="137"/>
      <c r="F185" s="137"/>
      <c r="G185" s="137"/>
      <c r="H185" s="137"/>
      <c r="I185" s="137"/>
      <c r="J185" s="137"/>
      <c r="K185" s="137"/>
      <c r="L185" s="137"/>
      <c r="M185" s="137"/>
      <c r="N185" s="311">
        <f>SUM(N186:Q219)</f>
        <v>0</v>
      </c>
      <c r="O185" s="312"/>
      <c r="P185" s="312"/>
      <c r="Q185" s="312"/>
      <c r="R185" s="130"/>
      <c r="T185" s="131"/>
      <c r="U185" s="128"/>
      <c r="V185" s="128"/>
      <c r="W185" s="132"/>
      <c r="X185" s="128"/>
      <c r="Y185" s="132"/>
      <c r="Z185" s="128"/>
      <c r="AA185" s="133"/>
      <c r="AR185" s="134"/>
      <c r="AT185" s="135"/>
      <c r="AU185" s="135"/>
      <c r="AY185" s="134"/>
      <c r="BK185" s="136"/>
    </row>
    <row r="186" spans="2:65" s="9" customFormat="1" ht="26.25" customHeight="1" x14ac:dyDescent="0.3">
      <c r="B186" s="127"/>
      <c r="C186" s="138">
        <v>58</v>
      </c>
      <c r="D186" s="138" t="s">
        <v>118</v>
      </c>
      <c r="E186" s="139" t="s">
        <v>189</v>
      </c>
      <c r="F186" s="295" t="s">
        <v>135</v>
      </c>
      <c r="G186" s="295"/>
      <c r="H186" s="295"/>
      <c r="I186" s="295"/>
      <c r="J186" s="140" t="s">
        <v>119</v>
      </c>
      <c r="K186" s="141">
        <v>8</v>
      </c>
      <c r="L186" s="296"/>
      <c r="M186" s="296"/>
      <c r="N186" s="296">
        <f t="shared" ref="N186:N190" si="29">ROUND(L186*K186,2)</f>
        <v>0</v>
      </c>
      <c r="O186" s="296"/>
      <c r="P186" s="296"/>
      <c r="Q186" s="296"/>
      <c r="R186" s="130"/>
      <c r="T186" s="131"/>
      <c r="U186" s="128"/>
      <c r="V186" s="128"/>
      <c r="W186" s="132"/>
      <c r="X186" s="128"/>
      <c r="Y186" s="132"/>
      <c r="Z186" s="128"/>
      <c r="AA186" s="133"/>
      <c r="AR186" s="134"/>
      <c r="AT186" s="135"/>
      <c r="AU186" s="135"/>
      <c r="AY186" s="134"/>
      <c r="BK186" s="136"/>
    </row>
    <row r="187" spans="2:65" s="9" customFormat="1" ht="26.25" customHeight="1" x14ac:dyDescent="0.3">
      <c r="B187" s="127"/>
      <c r="C187" s="146">
        <v>59</v>
      </c>
      <c r="D187" s="146" t="s">
        <v>120</v>
      </c>
      <c r="E187" s="147" t="s">
        <v>139</v>
      </c>
      <c r="F187" s="303" t="s">
        <v>134</v>
      </c>
      <c r="G187" s="303"/>
      <c r="H187" s="303"/>
      <c r="I187" s="303"/>
      <c r="J187" s="148" t="s">
        <v>119</v>
      </c>
      <c r="K187" s="149">
        <v>8</v>
      </c>
      <c r="L187" s="304"/>
      <c r="M187" s="304"/>
      <c r="N187" s="304">
        <f t="shared" si="29"/>
        <v>0</v>
      </c>
      <c r="O187" s="296"/>
      <c r="P187" s="296"/>
      <c r="Q187" s="296"/>
      <c r="R187" s="130"/>
      <c r="T187" s="131"/>
      <c r="U187" s="128"/>
      <c r="V187" s="128"/>
      <c r="W187" s="132"/>
      <c r="X187" s="128"/>
      <c r="Y187" s="132"/>
      <c r="Z187" s="128"/>
      <c r="AA187" s="133"/>
      <c r="AR187" s="134"/>
      <c r="AT187" s="135"/>
      <c r="AU187" s="135"/>
      <c r="AY187" s="134"/>
      <c r="BK187" s="136"/>
    </row>
    <row r="188" spans="2:65" s="9" customFormat="1" ht="29.85" customHeight="1" x14ac:dyDescent="0.3">
      <c r="B188" s="127"/>
      <c r="C188" s="138">
        <v>60</v>
      </c>
      <c r="D188" s="138" t="s">
        <v>118</v>
      </c>
      <c r="E188" s="165" t="s">
        <v>333</v>
      </c>
      <c r="F188" s="294" t="s">
        <v>334</v>
      </c>
      <c r="G188" s="295"/>
      <c r="H188" s="295"/>
      <c r="I188" s="295"/>
      <c r="J188" s="140" t="s">
        <v>119</v>
      </c>
      <c r="K188" s="141">
        <v>4</v>
      </c>
      <c r="L188" s="296"/>
      <c r="M188" s="296"/>
      <c r="N188" s="296">
        <f t="shared" si="29"/>
        <v>0</v>
      </c>
      <c r="O188" s="296"/>
      <c r="P188" s="296"/>
      <c r="Q188" s="296"/>
      <c r="R188" s="130"/>
      <c r="T188" s="131"/>
      <c r="U188" s="128"/>
      <c r="V188" s="128"/>
      <c r="W188" s="132"/>
      <c r="X188" s="128"/>
      <c r="Y188" s="132"/>
      <c r="Z188" s="128"/>
      <c r="AA188" s="133"/>
      <c r="AR188" s="134"/>
      <c r="AT188" s="135"/>
      <c r="AU188" s="135"/>
      <c r="AY188" s="134"/>
      <c r="BK188" s="136"/>
    </row>
    <row r="189" spans="2:65" s="9" customFormat="1" ht="29.85" customHeight="1" x14ac:dyDescent="0.3">
      <c r="B189" s="127"/>
      <c r="C189" s="138">
        <v>61</v>
      </c>
      <c r="D189" s="138" t="s">
        <v>118</v>
      </c>
      <c r="E189" s="165" t="s">
        <v>188</v>
      </c>
      <c r="F189" s="294" t="s">
        <v>187</v>
      </c>
      <c r="G189" s="295"/>
      <c r="H189" s="295"/>
      <c r="I189" s="295"/>
      <c r="J189" s="140" t="s">
        <v>119</v>
      </c>
      <c r="K189" s="141">
        <v>2</v>
      </c>
      <c r="L189" s="296"/>
      <c r="M189" s="296"/>
      <c r="N189" s="296">
        <f t="shared" si="29"/>
        <v>0</v>
      </c>
      <c r="O189" s="296"/>
      <c r="P189" s="296"/>
      <c r="Q189" s="296"/>
      <c r="R189" s="130"/>
      <c r="T189" s="131"/>
      <c r="U189" s="128"/>
      <c r="V189" s="128"/>
      <c r="W189" s="132"/>
      <c r="X189" s="128"/>
      <c r="Y189" s="132"/>
      <c r="Z189" s="128"/>
      <c r="AA189" s="133"/>
      <c r="AR189" s="134"/>
      <c r="AT189" s="135"/>
      <c r="AU189" s="135"/>
      <c r="AY189" s="134"/>
      <c r="BK189" s="136"/>
    </row>
    <row r="190" spans="2:65" s="9" customFormat="1" ht="29.85" customHeight="1" x14ac:dyDescent="0.3">
      <c r="B190" s="127"/>
      <c r="C190" s="138">
        <v>62</v>
      </c>
      <c r="D190" s="138" t="s">
        <v>118</v>
      </c>
      <c r="E190" s="165" t="s">
        <v>335</v>
      </c>
      <c r="F190" s="294" t="s">
        <v>336</v>
      </c>
      <c r="G190" s="295"/>
      <c r="H190" s="295"/>
      <c r="I190" s="295"/>
      <c r="J190" s="140" t="s">
        <v>119</v>
      </c>
      <c r="K190" s="141">
        <v>6</v>
      </c>
      <c r="L190" s="296"/>
      <c r="M190" s="296"/>
      <c r="N190" s="296">
        <f t="shared" si="29"/>
        <v>0</v>
      </c>
      <c r="O190" s="296"/>
      <c r="P190" s="296"/>
      <c r="Q190" s="296"/>
      <c r="R190" s="130"/>
      <c r="T190" s="131"/>
      <c r="U190" s="128"/>
      <c r="V190" s="128"/>
      <c r="W190" s="132"/>
      <c r="X190" s="128"/>
      <c r="Y190" s="132"/>
      <c r="Z190" s="128"/>
      <c r="AA190" s="133"/>
      <c r="AR190" s="134"/>
      <c r="AT190" s="135"/>
      <c r="AU190" s="135"/>
      <c r="AY190" s="134"/>
      <c r="BK190" s="136"/>
    </row>
    <row r="191" spans="2:65" s="9" customFormat="1" ht="29.85" customHeight="1" x14ac:dyDescent="0.3">
      <c r="B191" s="127"/>
      <c r="C191" s="138">
        <v>63</v>
      </c>
      <c r="D191" s="138" t="s">
        <v>118</v>
      </c>
      <c r="E191" s="165" t="s">
        <v>337</v>
      </c>
      <c r="F191" s="294" t="s">
        <v>338</v>
      </c>
      <c r="G191" s="295"/>
      <c r="H191" s="295"/>
      <c r="I191" s="295"/>
      <c r="J191" s="140" t="s">
        <v>119</v>
      </c>
      <c r="K191" s="141">
        <v>4</v>
      </c>
      <c r="L191" s="296"/>
      <c r="M191" s="296"/>
      <c r="N191" s="296">
        <f t="shared" ref="N191:N192" si="30">ROUND(L191*K191,2)</f>
        <v>0</v>
      </c>
      <c r="O191" s="296"/>
      <c r="P191" s="296"/>
      <c r="Q191" s="296"/>
      <c r="R191" s="130"/>
      <c r="T191" s="131"/>
      <c r="U191" s="128"/>
      <c r="V191" s="128"/>
      <c r="W191" s="132"/>
      <c r="X191" s="128"/>
      <c r="Y191" s="132"/>
      <c r="Z191" s="128"/>
      <c r="AA191" s="133"/>
      <c r="AR191" s="134"/>
      <c r="AT191" s="135"/>
      <c r="AU191" s="135"/>
      <c r="AY191" s="134"/>
      <c r="BK191" s="136"/>
    </row>
    <row r="192" spans="2:65" s="9" customFormat="1" ht="29.85" customHeight="1" x14ac:dyDescent="0.3">
      <c r="B192" s="127"/>
      <c r="C192" s="138">
        <v>64</v>
      </c>
      <c r="D192" s="138" t="s">
        <v>118</v>
      </c>
      <c r="E192" s="165" t="s">
        <v>341</v>
      </c>
      <c r="F192" s="294" t="s">
        <v>342</v>
      </c>
      <c r="G192" s="295"/>
      <c r="H192" s="295"/>
      <c r="I192" s="295"/>
      <c r="J192" s="140" t="s">
        <v>119</v>
      </c>
      <c r="K192" s="141">
        <v>1</v>
      </c>
      <c r="L192" s="296"/>
      <c r="M192" s="296"/>
      <c r="N192" s="296">
        <f t="shared" si="30"/>
        <v>0</v>
      </c>
      <c r="O192" s="296"/>
      <c r="P192" s="296"/>
      <c r="Q192" s="296"/>
      <c r="R192" s="130"/>
      <c r="T192" s="131"/>
      <c r="U192" s="128"/>
      <c r="V192" s="128"/>
      <c r="W192" s="132"/>
      <c r="X192" s="128"/>
      <c r="Y192" s="132"/>
      <c r="Z192" s="128"/>
      <c r="AA192" s="133"/>
      <c r="AR192" s="134"/>
      <c r="AT192" s="135"/>
      <c r="AU192" s="135"/>
      <c r="AY192" s="134"/>
      <c r="BK192" s="136"/>
    </row>
    <row r="193" spans="2:65" s="9" customFormat="1" ht="29.85" customHeight="1" x14ac:dyDescent="0.3">
      <c r="B193" s="127"/>
      <c r="C193" s="138">
        <v>65</v>
      </c>
      <c r="D193" s="138" t="s">
        <v>118</v>
      </c>
      <c r="E193" s="165" t="s">
        <v>242</v>
      </c>
      <c r="F193" s="294" t="s">
        <v>243</v>
      </c>
      <c r="G193" s="295"/>
      <c r="H193" s="295"/>
      <c r="I193" s="295"/>
      <c r="J193" s="140" t="s">
        <v>119</v>
      </c>
      <c r="K193" s="141">
        <v>1</v>
      </c>
      <c r="L193" s="296"/>
      <c r="M193" s="296"/>
      <c r="N193" s="296">
        <f t="shared" ref="N193:N194" si="31">ROUND(L193*K193,2)</f>
        <v>0</v>
      </c>
      <c r="O193" s="296"/>
      <c r="P193" s="296"/>
      <c r="Q193" s="296"/>
      <c r="R193" s="130"/>
      <c r="T193" s="131"/>
      <c r="U193" s="128"/>
      <c r="V193" s="128"/>
      <c r="W193" s="132"/>
      <c r="X193" s="128"/>
      <c r="Y193" s="132"/>
      <c r="Z193" s="128"/>
      <c r="AA193" s="133"/>
      <c r="AR193" s="134"/>
      <c r="AT193" s="135"/>
      <c r="AU193" s="135"/>
      <c r="AY193" s="134"/>
      <c r="BK193" s="136"/>
    </row>
    <row r="194" spans="2:65" s="9" customFormat="1" ht="29.85" customHeight="1" x14ac:dyDescent="0.3">
      <c r="B194" s="127"/>
      <c r="C194" s="138">
        <v>66</v>
      </c>
      <c r="D194" s="138" t="s">
        <v>118</v>
      </c>
      <c r="E194" s="165" t="s">
        <v>339</v>
      </c>
      <c r="F194" s="294" t="s">
        <v>340</v>
      </c>
      <c r="G194" s="295"/>
      <c r="H194" s="295"/>
      <c r="I194" s="295"/>
      <c r="J194" s="140" t="s">
        <v>119</v>
      </c>
      <c r="K194" s="141">
        <v>1</v>
      </c>
      <c r="L194" s="296"/>
      <c r="M194" s="296"/>
      <c r="N194" s="296">
        <f t="shared" si="31"/>
        <v>0</v>
      </c>
      <c r="O194" s="296"/>
      <c r="P194" s="296"/>
      <c r="Q194" s="296"/>
      <c r="R194" s="130"/>
      <c r="T194" s="131"/>
      <c r="U194" s="128"/>
      <c r="V194" s="128"/>
      <c r="W194" s="132"/>
      <c r="X194" s="128"/>
      <c r="Y194" s="132"/>
      <c r="Z194" s="128"/>
      <c r="AA194" s="133"/>
      <c r="AR194" s="134"/>
      <c r="AT194" s="135"/>
      <c r="AU194" s="135"/>
      <c r="AY194" s="134"/>
      <c r="BK194" s="136"/>
    </row>
    <row r="195" spans="2:65" s="9" customFormat="1" ht="29.85" customHeight="1" x14ac:dyDescent="0.3">
      <c r="B195" s="127"/>
      <c r="C195" s="138">
        <v>67</v>
      </c>
      <c r="D195" s="138" t="s">
        <v>118</v>
      </c>
      <c r="E195" s="165" t="s">
        <v>343</v>
      </c>
      <c r="F195" s="294" t="s">
        <v>344</v>
      </c>
      <c r="G195" s="295"/>
      <c r="H195" s="295"/>
      <c r="I195" s="295"/>
      <c r="J195" s="140" t="s">
        <v>119</v>
      </c>
      <c r="K195" s="141">
        <v>1</v>
      </c>
      <c r="L195" s="296"/>
      <c r="M195" s="296"/>
      <c r="N195" s="296">
        <f t="shared" ref="N195:N196" si="32">ROUND(L195*K195,2)</f>
        <v>0</v>
      </c>
      <c r="O195" s="296"/>
      <c r="P195" s="296"/>
      <c r="Q195" s="296"/>
      <c r="R195" s="130"/>
      <c r="T195" s="131"/>
      <c r="U195" s="128"/>
      <c r="V195" s="128"/>
      <c r="W195" s="132"/>
      <c r="X195" s="128"/>
      <c r="Y195" s="132"/>
      <c r="Z195" s="128"/>
      <c r="AA195" s="133"/>
      <c r="AR195" s="134"/>
      <c r="AT195" s="135"/>
      <c r="AU195" s="135"/>
      <c r="AY195" s="134"/>
      <c r="BK195" s="136"/>
    </row>
    <row r="196" spans="2:65" s="9" customFormat="1" ht="29.85" customHeight="1" x14ac:dyDescent="0.3">
      <c r="B196" s="127"/>
      <c r="C196" s="138">
        <v>68</v>
      </c>
      <c r="D196" s="138" t="s">
        <v>118</v>
      </c>
      <c r="E196" s="165" t="s">
        <v>345</v>
      </c>
      <c r="F196" s="294" t="s">
        <v>346</v>
      </c>
      <c r="G196" s="295"/>
      <c r="H196" s="295"/>
      <c r="I196" s="295"/>
      <c r="J196" s="140" t="s">
        <v>119</v>
      </c>
      <c r="K196" s="141">
        <v>1</v>
      </c>
      <c r="L196" s="296"/>
      <c r="M196" s="296"/>
      <c r="N196" s="296">
        <f t="shared" si="32"/>
        <v>0</v>
      </c>
      <c r="O196" s="296"/>
      <c r="P196" s="296"/>
      <c r="Q196" s="296"/>
      <c r="R196" s="130"/>
      <c r="T196" s="131"/>
      <c r="U196" s="128"/>
      <c r="V196" s="128"/>
      <c r="W196" s="132"/>
      <c r="X196" s="128"/>
      <c r="Y196" s="132"/>
      <c r="Z196" s="128"/>
      <c r="AA196" s="133"/>
      <c r="AR196" s="134"/>
      <c r="AT196" s="135"/>
      <c r="AU196" s="135"/>
      <c r="AY196" s="134"/>
      <c r="BK196" s="136"/>
    </row>
    <row r="197" spans="2:65" s="9" customFormat="1" ht="29.85" customHeight="1" x14ac:dyDescent="0.3">
      <c r="B197" s="127"/>
      <c r="C197" s="138">
        <v>69</v>
      </c>
      <c r="D197" s="138" t="s">
        <v>118</v>
      </c>
      <c r="E197" s="165" t="s">
        <v>244</v>
      </c>
      <c r="F197" s="294" t="s">
        <v>245</v>
      </c>
      <c r="G197" s="295"/>
      <c r="H197" s="295"/>
      <c r="I197" s="295"/>
      <c r="J197" s="140" t="s">
        <v>119</v>
      </c>
      <c r="K197" s="141">
        <v>2</v>
      </c>
      <c r="L197" s="296"/>
      <c r="M197" s="296"/>
      <c r="N197" s="296">
        <f t="shared" ref="N197" si="33">ROUND(L197*K197,2)</f>
        <v>0</v>
      </c>
      <c r="O197" s="296"/>
      <c r="P197" s="296"/>
      <c r="Q197" s="296"/>
      <c r="R197" s="130"/>
      <c r="T197" s="131"/>
      <c r="U197" s="128"/>
      <c r="V197" s="128"/>
      <c r="W197" s="132"/>
      <c r="X197" s="128"/>
      <c r="Y197" s="132"/>
      <c r="Z197" s="128"/>
      <c r="AA197" s="133"/>
      <c r="AR197" s="134"/>
      <c r="AT197" s="135"/>
      <c r="AU197" s="135"/>
      <c r="AY197" s="134"/>
      <c r="BK197" s="136"/>
    </row>
    <row r="198" spans="2:65" s="9" customFormat="1" ht="29.85" customHeight="1" x14ac:dyDescent="0.3">
      <c r="B198" s="127"/>
      <c r="C198" s="138">
        <v>70</v>
      </c>
      <c r="D198" s="138" t="s">
        <v>118</v>
      </c>
      <c r="E198" s="165" t="s">
        <v>347</v>
      </c>
      <c r="F198" s="294" t="s">
        <v>348</v>
      </c>
      <c r="G198" s="295"/>
      <c r="H198" s="295"/>
      <c r="I198" s="295"/>
      <c r="J198" s="140" t="s">
        <v>119</v>
      </c>
      <c r="K198" s="141">
        <v>1</v>
      </c>
      <c r="L198" s="296"/>
      <c r="M198" s="296"/>
      <c r="N198" s="296">
        <f t="shared" ref="N198" si="34">ROUND(L198*K198,2)</f>
        <v>0</v>
      </c>
      <c r="O198" s="296"/>
      <c r="P198" s="296"/>
      <c r="Q198" s="296"/>
      <c r="R198" s="130"/>
      <c r="T198" s="131"/>
      <c r="U198" s="128"/>
      <c r="V198" s="128"/>
      <c r="W198" s="132"/>
      <c r="X198" s="128"/>
      <c r="Y198" s="132"/>
      <c r="Z198" s="128"/>
      <c r="AA198" s="133"/>
      <c r="AR198" s="134"/>
      <c r="AT198" s="135"/>
      <c r="AU198" s="135"/>
      <c r="AY198" s="134"/>
      <c r="BK198" s="136"/>
    </row>
    <row r="199" spans="2:65" s="9" customFormat="1" ht="29.85" customHeight="1" x14ac:dyDescent="0.3">
      <c r="B199" s="127"/>
      <c r="C199" s="138">
        <v>71</v>
      </c>
      <c r="D199" s="138" t="s">
        <v>118</v>
      </c>
      <c r="E199" s="165" t="s">
        <v>349</v>
      </c>
      <c r="F199" s="294" t="s">
        <v>350</v>
      </c>
      <c r="G199" s="295"/>
      <c r="H199" s="295"/>
      <c r="I199" s="295"/>
      <c r="J199" s="140" t="s">
        <v>119</v>
      </c>
      <c r="K199" s="141">
        <v>1</v>
      </c>
      <c r="L199" s="296"/>
      <c r="M199" s="296"/>
      <c r="N199" s="296">
        <f t="shared" ref="N199:N202" si="35">ROUND(L199*K199,2)</f>
        <v>0</v>
      </c>
      <c r="O199" s="296"/>
      <c r="P199" s="296"/>
      <c r="Q199" s="296"/>
      <c r="R199" s="130"/>
      <c r="T199" s="131"/>
      <c r="U199" s="128"/>
      <c r="V199" s="128"/>
      <c r="W199" s="132"/>
      <c r="X199" s="128"/>
      <c r="Y199" s="132"/>
      <c r="Z199" s="128"/>
      <c r="AA199" s="133"/>
      <c r="AR199" s="134"/>
      <c r="AT199" s="135"/>
      <c r="AU199" s="135"/>
      <c r="AY199" s="134"/>
      <c r="BK199" s="136"/>
    </row>
    <row r="200" spans="2:65" s="9" customFormat="1" ht="29.85" customHeight="1" x14ac:dyDescent="0.3">
      <c r="B200" s="127"/>
      <c r="C200" s="146">
        <v>72</v>
      </c>
      <c r="D200" s="146" t="s">
        <v>120</v>
      </c>
      <c r="E200" s="147" t="s">
        <v>351</v>
      </c>
      <c r="F200" s="303" t="s">
        <v>352</v>
      </c>
      <c r="G200" s="303"/>
      <c r="H200" s="303"/>
      <c r="I200" s="303"/>
      <c r="J200" s="148" t="s">
        <v>119</v>
      </c>
      <c r="K200" s="149">
        <v>1</v>
      </c>
      <c r="L200" s="304"/>
      <c r="M200" s="304"/>
      <c r="N200" s="304">
        <f t="shared" si="35"/>
        <v>0</v>
      </c>
      <c r="O200" s="296"/>
      <c r="P200" s="296"/>
      <c r="Q200" s="296"/>
      <c r="R200" s="130"/>
      <c r="T200" s="131"/>
      <c r="U200" s="128"/>
      <c r="V200" s="128"/>
      <c r="W200" s="132"/>
      <c r="X200" s="128"/>
      <c r="Y200" s="132"/>
      <c r="Z200" s="128"/>
      <c r="AA200" s="133"/>
      <c r="AR200" s="134"/>
      <c r="AT200" s="135"/>
      <c r="AU200" s="135"/>
      <c r="AY200" s="134"/>
      <c r="BK200" s="136"/>
    </row>
    <row r="201" spans="2:65" s="9" customFormat="1" ht="26.25" customHeight="1" x14ac:dyDescent="0.3">
      <c r="B201" s="127"/>
      <c r="C201" s="138">
        <v>73</v>
      </c>
      <c r="D201" s="138" t="s">
        <v>118</v>
      </c>
      <c r="E201" s="139" t="s">
        <v>186</v>
      </c>
      <c r="F201" s="295" t="s">
        <v>185</v>
      </c>
      <c r="G201" s="295"/>
      <c r="H201" s="295"/>
      <c r="I201" s="295"/>
      <c r="J201" s="140" t="s">
        <v>119</v>
      </c>
      <c r="K201" s="141">
        <v>2</v>
      </c>
      <c r="L201" s="296"/>
      <c r="M201" s="296"/>
      <c r="N201" s="296">
        <f t="shared" si="35"/>
        <v>0</v>
      </c>
      <c r="O201" s="296"/>
      <c r="P201" s="296"/>
      <c r="Q201" s="296"/>
      <c r="R201" s="130"/>
      <c r="T201" s="131"/>
      <c r="U201" s="128"/>
      <c r="V201" s="128"/>
      <c r="W201" s="132"/>
      <c r="X201" s="128"/>
      <c r="Y201" s="132"/>
      <c r="Z201" s="128"/>
      <c r="AA201" s="133"/>
      <c r="AR201" s="134"/>
      <c r="AT201" s="135"/>
      <c r="AU201" s="135"/>
      <c r="AY201" s="134"/>
      <c r="BK201" s="136"/>
    </row>
    <row r="202" spans="2:65" s="9" customFormat="1" ht="25.5" customHeight="1" x14ac:dyDescent="0.3">
      <c r="B202" s="127"/>
      <c r="C202" s="146">
        <v>74</v>
      </c>
      <c r="D202" s="146" t="s">
        <v>120</v>
      </c>
      <c r="E202" s="147" t="s">
        <v>246</v>
      </c>
      <c r="F202" s="313" t="s">
        <v>247</v>
      </c>
      <c r="G202" s="314"/>
      <c r="H202" s="314"/>
      <c r="I202" s="315"/>
      <c r="J202" s="148" t="s">
        <v>119</v>
      </c>
      <c r="K202" s="149">
        <v>1</v>
      </c>
      <c r="L202" s="308"/>
      <c r="M202" s="309"/>
      <c r="N202" s="308">
        <f t="shared" si="35"/>
        <v>0</v>
      </c>
      <c r="O202" s="310"/>
      <c r="P202" s="310"/>
      <c r="Q202" s="309"/>
      <c r="R202" s="130"/>
      <c r="T202" s="131"/>
      <c r="U202" s="128"/>
      <c r="V202" s="128"/>
      <c r="W202" s="132"/>
      <c r="X202" s="128"/>
      <c r="Y202" s="132"/>
      <c r="Z202" s="128"/>
      <c r="AA202" s="133"/>
      <c r="AR202" s="134"/>
      <c r="AT202" s="135"/>
      <c r="AU202" s="135"/>
      <c r="AY202" s="134"/>
      <c r="BK202" s="136"/>
    </row>
    <row r="203" spans="2:65" s="9" customFormat="1" ht="25.5" customHeight="1" x14ac:dyDescent="0.3">
      <c r="B203" s="127"/>
      <c r="C203" s="146">
        <v>75</v>
      </c>
      <c r="D203" s="146" t="s">
        <v>120</v>
      </c>
      <c r="E203" s="147" t="s">
        <v>353</v>
      </c>
      <c r="F203" s="313" t="s">
        <v>354</v>
      </c>
      <c r="G203" s="314"/>
      <c r="H203" s="314"/>
      <c r="I203" s="315"/>
      <c r="J203" s="148" t="s">
        <v>119</v>
      </c>
      <c r="K203" s="149">
        <v>2</v>
      </c>
      <c r="L203" s="308"/>
      <c r="M203" s="309"/>
      <c r="N203" s="308">
        <f t="shared" ref="N203:N205" si="36">ROUND(L203*K203,2)</f>
        <v>0</v>
      </c>
      <c r="O203" s="310"/>
      <c r="P203" s="310"/>
      <c r="Q203" s="309"/>
      <c r="R203" s="130"/>
      <c r="T203" s="131"/>
      <c r="U203" s="128"/>
      <c r="V203" s="128"/>
      <c r="W203" s="132"/>
      <c r="X203" s="128"/>
      <c r="Y203" s="132"/>
      <c r="Z203" s="128"/>
      <c r="AA203" s="133"/>
      <c r="AR203" s="134"/>
      <c r="AT203" s="135"/>
      <c r="AU203" s="135"/>
      <c r="AY203" s="134"/>
      <c r="BK203" s="136"/>
    </row>
    <row r="204" spans="2:65" s="9" customFormat="1" ht="26.25" customHeight="1" x14ac:dyDescent="0.3">
      <c r="B204" s="127"/>
      <c r="C204" s="146">
        <v>76</v>
      </c>
      <c r="D204" s="146" t="s">
        <v>120</v>
      </c>
      <c r="E204" s="147" t="s">
        <v>359</v>
      </c>
      <c r="F204" s="313" t="s">
        <v>360</v>
      </c>
      <c r="G204" s="314"/>
      <c r="H204" s="314"/>
      <c r="I204" s="315"/>
      <c r="J204" s="148" t="s">
        <v>119</v>
      </c>
      <c r="K204" s="149">
        <v>1</v>
      </c>
      <c r="L204" s="308"/>
      <c r="M204" s="309"/>
      <c r="N204" s="308">
        <f t="shared" ref="N204" si="37">ROUND(L204*K204,2)</f>
        <v>0</v>
      </c>
      <c r="O204" s="310"/>
      <c r="P204" s="310"/>
      <c r="Q204" s="309"/>
      <c r="R204" s="130"/>
      <c r="T204" s="131"/>
      <c r="U204" s="128"/>
      <c r="V204" s="128"/>
      <c r="W204" s="132"/>
      <c r="X204" s="128"/>
      <c r="Y204" s="132"/>
      <c r="Z204" s="128"/>
      <c r="AA204" s="133"/>
      <c r="AR204" s="134"/>
      <c r="AT204" s="135"/>
      <c r="AU204" s="135"/>
      <c r="AY204" s="134"/>
      <c r="BK204" s="136"/>
    </row>
    <row r="205" spans="2:65" s="9" customFormat="1" ht="24.75" customHeight="1" x14ac:dyDescent="0.3">
      <c r="B205" s="127"/>
      <c r="C205" s="146">
        <v>77</v>
      </c>
      <c r="D205" s="146" t="s">
        <v>120</v>
      </c>
      <c r="E205" s="147" t="s">
        <v>222</v>
      </c>
      <c r="F205" s="313" t="s">
        <v>221</v>
      </c>
      <c r="G205" s="314"/>
      <c r="H205" s="314"/>
      <c r="I205" s="315"/>
      <c r="J205" s="148" t="s">
        <v>119</v>
      </c>
      <c r="K205" s="149">
        <v>1</v>
      </c>
      <c r="L205" s="308"/>
      <c r="M205" s="309"/>
      <c r="N205" s="308">
        <f t="shared" si="36"/>
        <v>0</v>
      </c>
      <c r="O205" s="310"/>
      <c r="P205" s="310"/>
      <c r="Q205" s="309"/>
      <c r="R205" s="130"/>
      <c r="T205" s="131"/>
      <c r="U205" s="128"/>
      <c r="V205" s="128"/>
      <c r="W205" s="132"/>
      <c r="X205" s="128"/>
      <c r="Y205" s="132"/>
      <c r="Z205" s="128"/>
      <c r="AA205" s="133"/>
      <c r="AR205" s="134"/>
      <c r="AT205" s="135"/>
      <c r="AU205" s="135"/>
      <c r="AY205" s="134"/>
      <c r="BK205" s="136"/>
    </row>
    <row r="206" spans="2:65" s="9" customFormat="1" ht="29.25" customHeight="1" x14ac:dyDescent="0.3">
      <c r="B206" s="127"/>
      <c r="C206" s="146">
        <v>78</v>
      </c>
      <c r="D206" s="146" t="s">
        <v>120</v>
      </c>
      <c r="E206" s="147" t="s">
        <v>355</v>
      </c>
      <c r="F206" s="313" t="s">
        <v>356</v>
      </c>
      <c r="G206" s="314"/>
      <c r="H206" s="314"/>
      <c r="I206" s="315"/>
      <c r="J206" s="148" t="s">
        <v>119</v>
      </c>
      <c r="K206" s="149">
        <v>2</v>
      </c>
      <c r="L206" s="308"/>
      <c r="M206" s="309"/>
      <c r="N206" s="308">
        <f t="shared" ref="N206:N214" si="38">ROUND(L206*K206,2)</f>
        <v>0</v>
      </c>
      <c r="O206" s="310"/>
      <c r="P206" s="310"/>
      <c r="Q206" s="309"/>
      <c r="R206" s="130"/>
      <c r="T206" s="131"/>
      <c r="U206" s="128"/>
      <c r="V206" s="128"/>
      <c r="W206" s="132"/>
      <c r="X206" s="128"/>
      <c r="Y206" s="132"/>
      <c r="Z206" s="128"/>
      <c r="AA206" s="133"/>
      <c r="AR206" s="134"/>
      <c r="AT206" s="135"/>
      <c r="AU206" s="135"/>
      <c r="AY206" s="134"/>
      <c r="BK206" s="136"/>
    </row>
    <row r="207" spans="2:65" s="1" customFormat="1" ht="29.25" customHeight="1" x14ac:dyDescent="0.3">
      <c r="B207" s="111"/>
      <c r="C207" s="146">
        <v>79</v>
      </c>
      <c r="D207" s="146" t="s">
        <v>120</v>
      </c>
      <c r="E207" s="147" t="s">
        <v>248</v>
      </c>
      <c r="F207" s="303" t="s">
        <v>249</v>
      </c>
      <c r="G207" s="303"/>
      <c r="H207" s="303"/>
      <c r="I207" s="303"/>
      <c r="J207" s="148" t="s">
        <v>119</v>
      </c>
      <c r="K207" s="149">
        <v>1</v>
      </c>
      <c r="L207" s="304"/>
      <c r="M207" s="304"/>
      <c r="N207" s="304">
        <f t="shared" si="38"/>
        <v>0</v>
      </c>
      <c r="O207" s="296"/>
      <c r="P207" s="296"/>
      <c r="Q207" s="296"/>
      <c r="R207" s="113"/>
      <c r="T207" s="142" t="s">
        <v>5</v>
      </c>
      <c r="U207" s="38" t="s">
        <v>32</v>
      </c>
      <c r="V207" s="143">
        <v>0</v>
      </c>
      <c r="W207" s="143" t="e">
        <f>V207*#REF!</f>
        <v>#REF!</v>
      </c>
      <c r="X207" s="143">
        <v>0</v>
      </c>
      <c r="Y207" s="143" t="e">
        <f>X207*#REF!</f>
        <v>#REF!</v>
      </c>
      <c r="Z207" s="143">
        <v>0</v>
      </c>
      <c r="AA207" s="144" t="e">
        <f>Z207*#REF!</f>
        <v>#REF!</v>
      </c>
      <c r="AR207" s="17"/>
      <c r="AT207" s="17"/>
      <c r="AU207" s="17"/>
      <c r="AY207" s="17"/>
      <c r="BE207" s="145"/>
      <c r="BF207" s="145"/>
      <c r="BG207" s="145"/>
      <c r="BH207" s="145"/>
      <c r="BI207" s="145"/>
      <c r="BJ207" s="17"/>
      <c r="BK207" s="145"/>
      <c r="BL207" s="17"/>
      <c r="BM207" s="17"/>
    </row>
    <row r="208" spans="2:65" s="1" customFormat="1" ht="30" customHeight="1" x14ac:dyDescent="0.3">
      <c r="B208" s="111"/>
      <c r="C208" s="138">
        <v>80</v>
      </c>
      <c r="D208" s="138" t="s">
        <v>118</v>
      </c>
      <c r="E208" s="165" t="s">
        <v>184</v>
      </c>
      <c r="F208" s="294" t="s">
        <v>183</v>
      </c>
      <c r="G208" s="295"/>
      <c r="H208" s="295"/>
      <c r="I208" s="295"/>
      <c r="J208" s="140" t="s">
        <v>119</v>
      </c>
      <c r="K208" s="186">
        <v>8</v>
      </c>
      <c r="L208" s="296"/>
      <c r="M208" s="296"/>
      <c r="N208" s="296">
        <f t="shared" si="38"/>
        <v>0</v>
      </c>
      <c r="O208" s="296"/>
      <c r="P208" s="296"/>
      <c r="Q208" s="296"/>
      <c r="R208" s="113"/>
      <c r="T208" s="142"/>
      <c r="U208" s="38"/>
      <c r="V208" s="143"/>
      <c r="W208" s="143"/>
      <c r="X208" s="143"/>
      <c r="Y208" s="143"/>
      <c r="Z208" s="143"/>
      <c r="AA208" s="144"/>
      <c r="AR208" s="17"/>
      <c r="AT208" s="17"/>
      <c r="AU208" s="17"/>
      <c r="AY208" s="17"/>
      <c r="BE208" s="145"/>
      <c r="BF208" s="145"/>
      <c r="BG208" s="145"/>
      <c r="BH208" s="145"/>
      <c r="BI208" s="145"/>
      <c r="BJ208" s="17"/>
      <c r="BK208" s="145"/>
      <c r="BL208" s="17"/>
      <c r="BM208" s="17"/>
    </row>
    <row r="209" spans="2:65" s="1" customFormat="1" ht="30.75" customHeight="1" x14ac:dyDescent="0.3">
      <c r="B209" s="111"/>
      <c r="C209" s="138">
        <v>81</v>
      </c>
      <c r="D209" s="138" t="s">
        <v>118</v>
      </c>
      <c r="E209" s="165" t="s">
        <v>182</v>
      </c>
      <c r="F209" s="294" t="s">
        <v>181</v>
      </c>
      <c r="G209" s="295"/>
      <c r="H209" s="295"/>
      <c r="I209" s="295"/>
      <c r="J209" s="140" t="s">
        <v>119</v>
      </c>
      <c r="K209" s="186">
        <v>6</v>
      </c>
      <c r="L209" s="296"/>
      <c r="M209" s="296"/>
      <c r="N209" s="296">
        <f t="shared" si="38"/>
        <v>0</v>
      </c>
      <c r="O209" s="296"/>
      <c r="P209" s="296"/>
      <c r="Q209" s="296"/>
      <c r="R209" s="113"/>
      <c r="T209" s="142"/>
      <c r="U209" s="38"/>
      <c r="V209" s="143"/>
      <c r="W209" s="143"/>
      <c r="X209" s="143"/>
      <c r="Y209" s="143"/>
      <c r="Z209" s="143"/>
      <c r="AA209" s="144"/>
      <c r="AR209" s="17"/>
      <c r="AT209" s="17"/>
      <c r="AU209" s="17"/>
      <c r="AY209" s="17"/>
      <c r="BE209" s="145"/>
      <c r="BF209" s="145"/>
      <c r="BG209" s="145"/>
      <c r="BH209" s="145"/>
      <c r="BI209" s="145"/>
      <c r="BJ209" s="17"/>
      <c r="BK209" s="145"/>
      <c r="BL209" s="17"/>
      <c r="BM209" s="17"/>
    </row>
    <row r="210" spans="2:65" s="1" customFormat="1" ht="25.5" customHeight="1" x14ac:dyDescent="0.3">
      <c r="B210" s="111"/>
      <c r="C210" s="138">
        <v>82</v>
      </c>
      <c r="D210" s="138" t="s">
        <v>118</v>
      </c>
      <c r="E210" s="139" t="s">
        <v>180</v>
      </c>
      <c r="F210" s="294" t="s">
        <v>179</v>
      </c>
      <c r="G210" s="295"/>
      <c r="H210" s="295"/>
      <c r="I210" s="295"/>
      <c r="J210" s="140" t="s">
        <v>119</v>
      </c>
      <c r="K210" s="186">
        <v>2</v>
      </c>
      <c r="L210" s="296"/>
      <c r="M210" s="296"/>
      <c r="N210" s="296">
        <f t="shared" si="38"/>
        <v>0</v>
      </c>
      <c r="O210" s="296"/>
      <c r="P210" s="296"/>
      <c r="Q210" s="296"/>
      <c r="R210" s="113"/>
      <c r="T210" s="142"/>
      <c r="U210" s="38"/>
      <c r="V210" s="143"/>
      <c r="W210" s="143"/>
      <c r="X210" s="143"/>
      <c r="Y210" s="143"/>
      <c r="Z210" s="143"/>
      <c r="AA210" s="144"/>
      <c r="AR210" s="17"/>
      <c r="AT210" s="17"/>
      <c r="AU210" s="17"/>
      <c r="AY210" s="17"/>
      <c r="BE210" s="145"/>
      <c r="BF210" s="145"/>
      <c r="BG210" s="145"/>
      <c r="BH210" s="145"/>
      <c r="BI210" s="145"/>
      <c r="BJ210" s="17"/>
      <c r="BK210" s="145"/>
      <c r="BL210" s="17"/>
      <c r="BM210" s="17"/>
    </row>
    <row r="211" spans="2:65" s="1" customFormat="1" ht="27" customHeight="1" x14ac:dyDescent="0.3">
      <c r="B211" s="111"/>
      <c r="C211" s="138">
        <v>83</v>
      </c>
      <c r="D211" s="138" t="s">
        <v>118</v>
      </c>
      <c r="E211" s="165" t="s">
        <v>383</v>
      </c>
      <c r="F211" s="294" t="s">
        <v>384</v>
      </c>
      <c r="G211" s="295"/>
      <c r="H211" s="295"/>
      <c r="I211" s="295"/>
      <c r="J211" s="140" t="s">
        <v>119</v>
      </c>
      <c r="K211" s="186">
        <v>9</v>
      </c>
      <c r="L211" s="296"/>
      <c r="M211" s="296"/>
      <c r="N211" s="296">
        <f t="shared" si="38"/>
        <v>0</v>
      </c>
      <c r="O211" s="296"/>
      <c r="P211" s="296"/>
      <c r="Q211" s="296"/>
      <c r="R211" s="113"/>
      <c r="T211" s="142"/>
      <c r="U211" s="38"/>
      <c r="V211" s="143"/>
      <c r="W211" s="143"/>
      <c r="X211" s="143"/>
      <c r="Y211" s="143"/>
      <c r="Z211" s="143"/>
      <c r="AA211" s="144"/>
      <c r="AR211" s="17"/>
      <c r="AT211" s="17"/>
      <c r="AU211" s="17"/>
      <c r="AY211" s="17"/>
      <c r="BE211" s="145"/>
      <c r="BF211" s="145"/>
      <c r="BG211" s="145"/>
      <c r="BH211" s="145"/>
      <c r="BI211" s="145"/>
      <c r="BJ211" s="17"/>
      <c r="BK211" s="145"/>
      <c r="BL211" s="17"/>
      <c r="BM211" s="17"/>
    </row>
    <row r="212" spans="2:65" s="1" customFormat="1" ht="28.5" customHeight="1" x14ac:dyDescent="0.3">
      <c r="B212" s="111"/>
      <c r="C212" s="138">
        <v>84</v>
      </c>
      <c r="D212" s="138" t="s">
        <v>118</v>
      </c>
      <c r="E212" s="165" t="s">
        <v>385</v>
      </c>
      <c r="F212" s="294" t="s">
        <v>386</v>
      </c>
      <c r="G212" s="295"/>
      <c r="H212" s="295"/>
      <c r="I212" s="295"/>
      <c r="J212" s="140" t="s">
        <v>119</v>
      </c>
      <c r="K212" s="186">
        <v>6</v>
      </c>
      <c r="L212" s="296"/>
      <c r="M212" s="296"/>
      <c r="N212" s="296">
        <f t="shared" si="38"/>
        <v>0</v>
      </c>
      <c r="O212" s="296"/>
      <c r="P212" s="296"/>
      <c r="Q212" s="296"/>
      <c r="R212" s="113"/>
      <c r="T212" s="142"/>
      <c r="U212" s="38"/>
      <c r="V212" s="143"/>
      <c r="W212" s="143"/>
      <c r="X212" s="143"/>
      <c r="Y212" s="143"/>
      <c r="Z212" s="143"/>
      <c r="AA212" s="144"/>
      <c r="AR212" s="17"/>
      <c r="AT212" s="17"/>
      <c r="AU212" s="17"/>
      <c r="AY212" s="17"/>
      <c r="BE212" s="145"/>
      <c r="BF212" s="145"/>
      <c r="BG212" s="145"/>
      <c r="BH212" s="145"/>
      <c r="BI212" s="145"/>
      <c r="BJ212" s="17"/>
      <c r="BK212" s="145"/>
      <c r="BL212" s="17"/>
      <c r="BM212" s="17"/>
    </row>
    <row r="213" spans="2:65" s="1" customFormat="1" ht="27.75" customHeight="1" x14ac:dyDescent="0.3">
      <c r="B213" s="111"/>
      <c r="C213" s="138">
        <v>85</v>
      </c>
      <c r="D213" s="138" t="s">
        <v>118</v>
      </c>
      <c r="E213" s="165" t="s">
        <v>387</v>
      </c>
      <c r="F213" s="294" t="s">
        <v>388</v>
      </c>
      <c r="G213" s="295"/>
      <c r="H213" s="295"/>
      <c r="I213" s="295"/>
      <c r="J213" s="140" t="s">
        <v>119</v>
      </c>
      <c r="K213" s="186">
        <v>2</v>
      </c>
      <c r="L213" s="296"/>
      <c r="M213" s="296"/>
      <c r="N213" s="296">
        <f t="shared" si="38"/>
        <v>0</v>
      </c>
      <c r="O213" s="296"/>
      <c r="P213" s="296"/>
      <c r="Q213" s="296"/>
      <c r="R213" s="113"/>
      <c r="T213" s="142"/>
      <c r="U213" s="38"/>
      <c r="V213" s="143"/>
      <c r="W213" s="143"/>
      <c r="X213" s="143"/>
      <c r="Y213" s="143"/>
      <c r="Z213" s="143"/>
      <c r="AA213" s="144"/>
      <c r="AR213" s="17"/>
      <c r="AT213" s="17"/>
      <c r="AU213" s="17"/>
      <c r="AY213" s="17"/>
      <c r="BE213" s="145"/>
      <c r="BF213" s="145"/>
      <c r="BG213" s="145"/>
      <c r="BH213" s="145"/>
      <c r="BI213" s="145"/>
      <c r="BJ213" s="17"/>
      <c r="BK213" s="145"/>
      <c r="BL213" s="17"/>
      <c r="BM213" s="17"/>
    </row>
    <row r="214" spans="2:65" s="1" customFormat="1" ht="42.75" customHeight="1" x14ac:dyDescent="0.3">
      <c r="B214" s="111"/>
      <c r="C214" s="138">
        <v>86</v>
      </c>
      <c r="D214" s="138" t="s">
        <v>118</v>
      </c>
      <c r="E214" s="165" t="s">
        <v>389</v>
      </c>
      <c r="F214" s="294" t="s">
        <v>392</v>
      </c>
      <c r="G214" s="295"/>
      <c r="H214" s="295"/>
      <c r="I214" s="295"/>
      <c r="J214" s="140" t="s">
        <v>132</v>
      </c>
      <c r="K214" s="141">
        <v>2</v>
      </c>
      <c r="L214" s="296"/>
      <c r="M214" s="296"/>
      <c r="N214" s="296">
        <f t="shared" si="38"/>
        <v>0</v>
      </c>
      <c r="O214" s="296"/>
      <c r="P214" s="296"/>
      <c r="Q214" s="296"/>
      <c r="R214" s="113"/>
      <c r="T214" s="142"/>
      <c r="U214" s="38"/>
      <c r="V214" s="143"/>
      <c r="W214" s="143"/>
      <c r="X214" s="143"/>
      <c r="Y214" s="143"/>
      <c r="Z214" s="143"/>
      <c r="AA214" s="144"/>
      <c r="AR214" s="17"/>
      <c r="AT214" s="17"/>
      <c r="AU214" s="17"/>
      <c r="AY214" s="17"/>
      <c r="BE214" s="145"/>
      <c r="BF214" s="145"/>
      <c r="BG214" s="145"/>
      <c r="BH214" s="145"/>
      <c r="BI214" s="145"/>
      <c r="BJ214" s="17"/>
      <c r="BK214" s="145"/>
      <c r="BL214" s="17"/>
      <c r="BM214" s="17"/>
    </row>
    <row r="215" spans="2:65" s="1" customFormat="1" ht="44.25" customHeight="1" x14ac:dyDescent="0.3">
      <c r="B215" s="111"/>
      <c r="C215" s="138">
        <v>87</v>
      </c>
      <c r="D215" s="138" t="s">
        <v>118</v>
      </c>
      <c r="E215" s="165" t="s">
        <v>391</v>
      </c>
      <c r="F215" s="294" t="s">
        <v>390</v>
      </c>
      <c r="G215" s="295"/>
      <c r="H215" s="295"/>
      <c r="I215" s="295"/>
      <c r="J215" s="140" t="s">
        <v>132</v>
      </c>
      <c r="K215" s="141">
        <v>4</v>
      </c>
      <c r="L215" s="296"/>
      <c r="M215" s="296"/>
      <c r="N215" s="296">
        <f t="shared" ref="N215" si="39">ROUND(L215*K215,2)</f>
        <v>0</v>
      </c>
      <c r="O215" s="296"/>
      <c r="P215" s="296"/>
      <c r="Q215" s="296"/>
      <c r="R215" s="113"/>
      <c r="T215" s="142"/>
      <c r="U215" s="38"/>
      <c r="V215" s="143"/>
      <c r="W215" s="143"/>
      <c r="X215" s="143"/>
      <c r="Y215" s="143"/>
      <c r="Z215" s="143"/>
      <c r="AA215" s="144"/>
      <c r="AR215" s="17"/>
      <c r="AT215" s="17"/>
      <c r="AU215" s="17"/>
      <c r="AY215" s="17"/>
      <c r="BE215" s="145"/>
      <c r="BF215" s="145"/>
      <c r="BG215" s="145"/>
      <c r="BH215" s="145"/>
      <c r="BI215" s="145"/>
      <c r="BJ215" s="17"/>
      <c r="BK215" s="145"/>
      <c r="BL215" s="17"/>
      <c r="BM215" s="17"/>
    </row>
    <row r="216" spans="2:65" s="1" customFormat="1" ht="29.25" customHeight="1" x14ac:dyDescent="0.3">
      <c r="B216" s="111"/>
      <c r="C216" s="138">
        <v>88</v>
      </c>
      <c r="D216" s="138" t="s">
        <v>118</v>
      </c>
      <c r="E216" s="165" t="s">
        <v>178</v>
      </c>
      <c r="F216" s="294" t="s">
        <v>250</v>
      </c>
      <c r="G216" s="295"/>
      <c r="H216" s="295"/>
      <c r="I216" s="295"/>
      <c r="J216" s="140" t="s">
        <v>119</v>
      </c>
      <c r="K216" s="141">
        <v>6</v>
      </c>
      <c r="L216" s="296"/>
      <c r="M216" s="296"/>
      <c r="N216" s="296">
        <f t="shared" ref="N216:N219" si="40">ROUND(L216*K216,2)</f>
        <v>0</v>
      </c>
      <c r="O216" s="296"/>
      <c r="P216" s="296"/>
      <c r="Q216" s="296"/>
      <c r="R216" s="113"/>
      <c r="T216" s="142"/>
      <c r="U216" s="38"/>
      <c r="V216" s="143"/>
      <c r="W216" s="143"/>
      <c r="X216" s="143"/>
      <c r="Y216" s="143"/>
      <c r="Z216" s="143"/>
      <c r="AA216" s="144"/>
      <c r="AR216" s="17"/>
      <c r="AT216" s="17"/>
      <c r="AU216" s="17"/>
      <c r="AY216" s="17"/>
      <c r="BE216" s="145"/>
      <c r="BF216" s="145"/>
      <c r="BG216" s="145"/>
      <c r="BH216" s="145"/>
      <c r="BI216" s="145"/>
      <c r="BJ216" s="17"/>
      <c r="BK216" s="145"/>
      <c r="BL216" s="17"/>
      <c r="BM216" s="17"/>
    </row>
    <row r="217" spans="2:65" s="1" customFormat="1" ht="26.25" customHeight="1" x14ac:dyDescent="0.3">
      <c r="B217" s="111"/>
      <c r="C217" s="138">
        <v>89</v>
      </c>
      <c r="D217" s="138" t="s">
        <v>118</v>
      </c>
      <c r="E217" s="165" t="s">
        <v>177</v>
      </c>
      <c r="F217" s="295" t="s">
        <v>176</v>
      </c>
      <c r="G217" s="295"/>
      <c r="H217" s="295"/>
      <c r="I217" s="295"/>
      <c r="J217" s="140" t="s">
        <v>119</v>
      </c>
      <c r="K217" s="141">
        <v>2</v>
      </c>
      <c r="L217" s="296"/>
      <c r="M217" s="296"/>
      <c r="N217" s="296">
        <f t="shared" si="40"/>
        <v>0</v>
      </c>
      <c r="O217" s="296"/>
      <c r="P217" s="296"/>
      <c r="Q217" s="296"/>
      <c r="R217" s="113"/>
      <c r="T217" s="142"/>
      <c r="U217" s="38"/>
      <c r="V217" s="143"/>
      <c r="W217" s="143"/>
      <c r="X217" s="143"/>
      <c r="Y217" s="143"/>
      <c r="Z217" s="143"/>
      <c r="AA217" s="144"/>
      <c r="AR217" s="17"/>
      <c r="AT217" s="17"/>
      <c r="AU217" s="17"/>
      <c r="AY217" s="17"/>
      <c r="BE217" s="145"/>
      <c r="BF217" s="145"/>
      <c r="BG217" s="145"/>
      <c r="BH217" s="145"/>
      <c r="BI217" s="145"/>
      <c r="BJ217" s="17"/>
      <c r="BK217" s="145"/>
      <c r="BL217" s="17"/>
      <c r="BM217" s="17"/>
    </row>
    <row r="218" spans="2:65" s="1" customFormat="1" ht="24.75" customHeight="1" x14ac:dyDescent="0.3">
      <c r="B218" s="111"/>
      <c r="C218" s="138">
        <v>90</v>
      </c>
      <c r="D218" s="138" t="s">
        <v>118</v>
      </c>
      <c r="E218" s="165" t="s">
        <v>175</v>
      </c>
      <c r="F218" s="294" t="s">
        <v>174</v>
      </c>
      <c r="G218" s="295"/>
      <c r="H218" s="295"/>
      <c r="I218" s="295"/>
      <c r="J218" s="140" t="s">
        <v>119</v>
      </c>
      <c r="K218" s="141">
        <v>2</v>
      </c>
      <c r="L218" s="296"/>
      <c r="M218" s="296"/>
      <c r="N218" s="296">
        <f t="shared" ref="N218" si="41">ROUND(L218*K218,2)</f>
        <v>0</v>
      </c>
      <c r="O218" s="296"/>
      <c r="P218" s="296"/>
      <c r="Q218" s="296"/>
      <c r="R218" s="113"/>
      <c r="T218" s="142" t="s">
        <v>5</v>
      </c>
      <c r="U218" s="38" t="s">
        <v>32</v>
      </c>
      <c r="V218" s="143">
        <v>0.433</v>
      </c>
      <c r="W218" s="143" t="e">
        <f>V218*#REF!</f>
        <v>#REF!</v>
      </c>
      <c r="X218" s="143">
        <v>2.2100000000000002E-3</v>
      </c>
      <c r="Y218" s="143" t="e">
        <f>X218*#REF!</f>
        <v>#REF!</v>
      </c>
      <c r="Z218" s="143">
        <v>0</v>
      </c>
      <c r="AA218" s="144" t="e">
        <f>Z218*#REF!</f>
        <v>#REF!</v>
      </c>
      <c r="AR218" s="17"/>
      <c r="AT218" s="17"/>
      <c r="AU218" s="17"/>
      <c r="AY218" s="17"/>
      <c r="BE218" s="145"/>
      <c r="BF218" s="145"/>
      <c r="BG218" s="145"/>
      <c r="BH218" s="145"/>
      <c r="BI218" s="145"/>
      <c r="BJ218" s="17"/>
      <c r="BK218" s="145"/>
      <c r="BL218" s="17"/>
      <c r="BM218" s="17"/>
    </row>
    <row r="219" spans="2:65" s="1" customFormat="1" ht="31.5" customHeight="1" x14ac:dyDescent="0.3">
      <c r="B219" s="111"/>
      <c r="C219" s="138">
        <v>91</v>
      </c>
      <c r="D219" s="138" t="s">
        <v>118</v>
      </c>
      <c r="E219" s="139" t="s">
        <v>173</v>
      </c>
      <c r="F219" s="295" t="s">
        <v>172</v>
      </c>
      <c r="G219" s="295"/>
      <c r="H219" s="295"/>
      <c r="I219" s="295"/>
      <c r="J219" s="140" t="s">
        <v>122</v>
      </c>
      <c r="K219" s="141">
        <f>SUM(N186:Q218)/100</f>
        <v>0</v>
      </c>
      <c r="L219" s="296">
        <v>0.27</v>
      </c>
      <c r="M219" s="296"/>
      <c r="N219" s="296">
        <f t="shared" si="40"/>
        <v>0</v>
      </c>
      <c r="O219" s="296"/>
      <c r="P219" s="296"/>
      <c r="Q219" s="296"/>
      <c r="R219" s="113"/>
      <c r="T219" s="142" t="s">
        <v>5</v>
      </c>
      <c r="U219" s="38" t="s">
        <v>32</v>
      </c>
      <c r="V219" s="143">
        <v>0</v>
      </c>
      <c r="W219" s="143">
        <f>V219*K219</f>
        <v>0</v>
      </c>
      <c r="X219" s="143">
        <v>0</v>
      </c>
      <c r="Y219" s="143">
        <f>X219*K219</f>
        <v>0</v>
      </c>
      <c r="Z219" s="143">
        <v>0</v>
      </c>
      <c r="AA219" s="144">
        <f>Z219*K219</f>
        <v>0</v>
      </c>
      <c r="AR219" s="17"/>
      <c r="AT219" s="17"/>
      <c r="AU219" s="17"/>
      <c r="AY219" s="17"/>
      <c r="BE219" s="145"/>
      <c r="BF219" s="145"/>
      <c r="BG219" s="145"/>
      <c r="BH219" s="145"/>
      <c r="BI219" s="145"/>
      <c r="BJ219" s="17"/>
      <c r="BK219" s="145"/>
      <c r="BL219" s="17"/>
      <c r="BM219" s="17"/>
    </row>
    <row r="220" spans="2:65" s="9" customFormat="1" ht="29.85" customHeight="1" x14ac:dyDescent="0.3">
      <c r="B220" s="127"/>
      <c r="C220" s="128"/>
      <c r="D220" s="137" t="s">
        <v>98</v>
      </c>
      <c r="E220" s="137"/>
      <c r="F220" s="137"/>
      <c r="G220" s="137"/>
      <c r="H220" s="137"/>
      <c r="I220" s="137"/>
      <c r="J220" s="137"/>
      <c r="K220" s="137"/>
      <c r="L220" s="137"/>
      <c r="M220" s="137"/>
      <c r="N220" s="311">
        <f>SUM(N221:Q238)</f>
        <v>0</v>
      </c>
      <c r="O220" s="312"/>
      <c r="P220" s="312"/>
      <c r="Q220" s="312"/>
      <c r="R220" s="130"/>
      <c r="T220" s="131"/>
      <c r="U220" s="128"/>
      <c r="V220" s="128"/>
      <c r="W220" s="132">
        <f>SUM(W237:W237)</f>
        <v>0</v>
      </c>
      <c r="X220" s="128"/>
      <c r="Y220" s="132">
        <f>SUM(Y237:Y237)</f>
        <v>0</v>
      </c>
      <c r="Z220" s="128"/>
      <c r="AA220" s="133">
        <f>SUM(AA237:AA237)</f>
        <v>0</v>
      </c>
      <c r="AR220" s="134"/>
      <c r="AT220" s="135"/>
      <c r="AU220" s="135"/>
      <c r="AY220" s="134"/>
      <c r="BK220" s="136"/>
    </row>
    <row r="221" spans="2:65" s="9" customFormat="1" ht="27" customHeight="1" x14ac:dyDescent="0.3">
      <c r="B221" s="127"/>
      <c r="C221" s="169">
        <v>92</v>
      </c>
      <c r="D221" s="138" t="s">
        <v>118</v>
      </c>
      <c r="E221" s="139" t="s">
        <v>124</v>
      </c>
      <c r="F221" s="295" t="s">
        <v>125</v>
      </c>
      <c r="G221" s="295"/>
      <c r="H221" s="295"/>
      <c r="I221" s="295"/>
      <c r="J221" s="140" t="s">
        <v>126</v>
      </c>
      <c r="K221" s="141">
        <v>5</v>
      </c>
      <c r="L221" s="296"/>
      <c r="M221" s="296"/>
      <c r="N221" s="296">
        <f t="shared" ref="N221:N238" si="42">ROUND(L221*K221,2)</f>
        <v>0</v>
      </c>
      <c r="O221" s="296"/>
      <c r="P221" s="296"/>
      <c r="Q221" s="296"/>
      <c r="R221" s="130"/>
      <c r="T221" s="131"/>
      <c r="U221" s="128"/>
      <c r="V221" s="128"/>
      <c r="W221" s="132"/>
      <c r="X221" s="128"/>
      <c r="Y221" s="132"/>
      <c r="Z221" s="128"/>
      <c r="AA221" s="133"/>
      <c r="AR221" s="134"/>
      <c r="AT221" s="135"/>
      <c r="AU221" s="135"/>
      <c r="AY221" s="134"/>
      <c r="BK221" s="136"/>
    </row>
    <row r="222" spans="2:65" s="9" customFormat="1" ht="21" customHeight="1" x14ac:dyDescent="0.3">
      <c r="B222" s="127"/>
      <c r="C222" s="146">
        <v>93</v>
      </c>
      <c r="D222" s="146" t="s">
        <v>120</v>
      </c>
      <c r="E222" s="147" t="s">
        <v>142</v>
      </c>
      <c r="F222" s="303" t="s">
        <v>223</v>
      </c>
      <c r="G222" s="303"/>
      <c r="H222" s="303"/>
      <c r="I222" s="303"/>
      <c r="J222" s="148" t="s">
        <v>119</v>
      </c>
      <c r="K222" s="149">
        <v>3</v>
      </c>
      <c r="L222" s="304"/>
      <c r="M222" s="304"/>
      <c r="N222" s="304">
        <f t="shared" si="42"/>
        <v>0</v>
      </c>
      <c r="O222" s="296"/>
      <c r="P222" s="296"/>
      <c r="Q222" s="296"/>
      <c r="R222" s="130"/>
      <c r="T222" s="131"/>
      <c r="U222" s="128"/>
      <c r="V222" s="128"/>
      <c r="W222" s="132"/>
      <c r="X222" s="128"/>
      <c r="Y222" s="132"/>
      <c r="Z222" s="128"/>
      <c r="AA222" s="133"/>
      <c r="AR222" s="134"/>
      <c r="AT222" s="135"/>
      <c r="AU222" s="135"/>
      <c r="AY222" s="134"/>
      <c r="BK222" s="136"/>
    </row>
    <row r="223" spans="2:65" s="9" customFormat="1" ht="21" customHeight="1" x14ac:dyDescent="0.3">
      <c r="B223" s="127"/>
      <c r="C223" s="146">
        <v>94</v>
      </c>
      <c r="D223" s="146" t="s">
        <v>120</v>
      </c>
      <c r="E223" s="147" t="s">
        <v>143</v>
      </c>
      <c r="F223" s="303" t="s">
        <v>224</v>
      </c>
      <c r="G223" s="303"/>
      <c r="H223" s="303"/>
      <c r="I223" s="303"/>
      <c r="J223" s="148" t="s">
        <v>119</v>
      </c>
      <c r="K223" s="149">
        <v>10</v>
      </c>
      <c r="L223" s="304"/>
      <c r="M223" s="304"/>
      <c r="N223" s="304">
        <f t="shared" si="42"/>
        <v>0</v>
      </c>
      <c r="O223" s="296"/>
      <c r="P223" s="296"/>
      <c r="Q223" s="296"/>
      <c r="R223" s="130"/>
      <c r="T223" s="131"/>
      <c r="U223" s="128"/>
      <c r="V223" s="128"/>
      <c r="W223" s="132"/>
      <c r="X223" s="128"/>
      <c r="Y223" s="132"/>
      <c r="Z223" s="128"/>
      <c r="AA223" s="133"/>
      <c r="AR223" s="134"/>
      <c r="AT223" s="135"/>
      <c r="AU223" s="135"/>
      <c r="AY223" s="134"/>
      <c r="BK223" s="136"/>
    </row>
    <row r="224" spans="2:65" s="9" customFormat="1" ht="21" customHeight="1" x14ac:dyDescent="0.3">
      <c r="B224" s="127"/>
      <c r="C224" s="146">
        <v>95</v>
      </c>
      <c r="D224" s="146" t="s">
        <v>120</v>
      </c>
      <c r="E224" s="147" t="s">
        <v>399</v>
      </c>
      <c r="F224" s="303" t="s">
        <v>400</v>
      </c>
      <c r="G224" s="303"/>
      <c r="H224" s="303"/>
      <c r="I224" s="303"/>
      <c r="J224" s="148" t="s">
        <v>119</v>
      </c>
      <c r="K224" s="149">
        <v>10</v>
      </c>
      <c r="L224" s="304"/>
      <c r="M224" s="304"/>
      <c r="N224" s="304">
        <f t="shared" si="42"/>
        <v>0</v>
      </c>
      <c r="O224" s="296"/>
      <c r="P224" s="296"/>
      <c r="Q224" s="296"/>
      <c r="R224" s="130"/>
      <c r="T224" s="131"/>
      <c r="U224" s="128"/>
      <c r="V224" s="128"/>
      <c r="W224" s="132"/>
      <c r="X224" s="128"/>
      <c r="Y224" s="132"/>
      <c r="Z224" s="128"/>
      <c r="AA224" s="133"/>
      <c r="AR224" s="134"/>
      <c r="AT224" s="135"/>
      <c r="AU224" s="135"/>
      <c r="AY224" s="134"/>
      <c r="BK224" s="136"/>
    </row>
    <row r="225" spans="2:65" s="9" customFormat="1" ht="21" customHeight="1" x14ac:dyDescent="0.3">
      <c r="B225" s="127"/>
      <c r="C225" s="146">
        <v>96</v>
      </c>
      <c r="D225" s="146" t="s">
        <v>120</v>
      </c>
      <c r="E225" s="147" t="s">
        <v>393</v>
      </c>
      <c r="F225" s="303" t="s">
        <v>394</v>
      </c>
      <c r="G225" s="303"/>
      <c r="H225" s="303"/>
      <c r="I225" s="303"/>
      <c r="J225" s="148" t="s">
        <v>119</v>
      </c>
      <c r="K225" s="149">
        <v>10</v>
      </c>
      <c r="L225" s="304"/>
      <c r="M225" s="304"/>
      <c r="N225" s="304">
        <f t="shared" si="42"/>
        <v>0</v>
      </c>
      <c r="O225" s="296"/>
      <c r="P225" s="296"/>
      <c r="Q225" s="296"/>
      <c r="R225" s="130"/>
      <c r="T225" s="131"/>
      <c r="U225" s="128"/>
      <c r="V225" s="128"/>
      <c r="W225" s="132"/>
      <c r="X225" s="128"/>
      <c r="Y225" s="132"/>
      <c r="Z225" s="128"/>
      <c r="AA225" s="133"/>
      <c r="AR225" s="134"/>
      <c r="AT225" s="135"/>
      <c r="AU225" s="135"/>
      <c r="AY225" s="134"/>
      <c r="BK225" s="136"/>
    </row>
    <row r="226" spans="2:65" s="9" customFormat="1" ht="21" customHeight="1" x14ac:dyDescent="0.3">
      <c r="B226" s="127"/>
      <c r="C226" s="146">
        <v>97</v>
      </c>
      <c r="D226" s="146" t="s">
        <v>120</v>
      </c>
      <c r="E226" s="147" t="s">
        <v>395</v>
      </c>
      <c r="F226" s="303" t="s">
        <v>396</v>
      </c>
      <c r="G226" s="303"/>
      <c r="H226" s="303"/>
      <c r="I226" s="303"/>
      <c r="J226" s="148" t="s">
        <v>119</v>
      </c>
      <c r="K226" s="149">
        <v>6</v>
      </c>
      <c r="L226" s="304"/>
      <c r="M226" s="304"/>
      <c r="N226" s="304">
        <f t="shared" ref="N226" si="43">ROUND(L226*K226,2)</f>
        <v>0</v>
      </c>
      <c r="O226" s="296"/>
      <c r="P226" s="296"/>
      <c r="Q226" s="296"/>
      <c r="R226" s="130"/>
      <c r="T226" s="131"/>
      <c r="U226" s="128"/>
      <c r="V226" s="128"/>
      <c r="W226" s="132"/>
      <c r="X226" s="128"/>
      <c r="Y226" s="132"/>
      <c r="Z226" s="128"/>
      <c r="AA226" s="133"/>
      <c r="AR226" s="134"/>
      <c r="AT226" s="135"/>
      <c r="AU226" s="135"/>
      <c r="AY226" s="134"/>
      <c r="BK226" s="136"/>
    </row>
    <row r="227" spans="2:65" s="9" customFormat="1" ht="21" customHeight="1" x14ac:dyDescent="0.3">
      <c r="B227" s="127"/>
      <c r="C227" s="146">
        <v>98</v>
      </c>
      <c r="D227" s="146" t="s">
        <v>120</v>
      </c>
      <c r="E227" s="147" t="s">
        <v>144</v>
      </c>
      <c r="F227" s="305" t="s">
        <v>145</v>
      </c>
      <c r="G227" s="306"/>
      <c r="H227" s="306"/>
      <c r="I227" s="307"/>
      <c r="J227" s="148" t="s">
        <v>119</v>
      </c>
      <c r="K227" s="149">
        <v>2</v>
      </c>
      <c r="L227" s="308"/>
      <c r="M227" s="309"/>
      <c r="N227" s="308">
        <f t="shared" si="42"/>
        <v>0</v>
      </c>
      <c r="O227" s="310"/>
      <c r="P227" s="310"/>
      <c r="Q227" s="309"/>
      <c r="R227" s="130"/>
      <c r="T227" s="131"/>
      <c r="U227" s="128"/>
      <c r="V227" s="128"/>
      <c r="W227" s="132"/>
      <c r="X227" s="128"/>
      <c r="Y227" s="132"/>
      <c r="Z227" s="128"/>
      <c r="AA227" s="133"/>
      <c r="AR227" s="134"/>
      <c r="AT227" s="135"/>
      <c r="AU227" s="135"/>
      <c r="AY227" s="134"/>
      <c r="BK227" s="136"/>
    </row>
    <row r="228" spans="2:65" s="9" customFormat="1" ht="21" customHeight="1" x14ac:dyDescent="0.3">
      <c r="B228" s="127"/>
      <c r="C228" s="146">
        <v>99</v>
      </c>
      <c r="D228" s="146" t="s">
        <v>120</v>
      </c>
      <c r="E228" s="147" t="s">
        <v>146</v>
      </c>
      <c r="F228" s="305" t="s">
        <v>133</v>
      </c>
      <c r="G228" s="306"/>
      <c r="H228" s="306"/>
      <c r="I228" s="307"/>
      <c r="J228" s="148" t="s">
        <v>119</v>
      </c>
      <c r="K228" s="149">
        <v>2</v>
      </c>
      <c r="L228" s="308"/>
      <c r="M228" s="309"/>
      <c r="N228" s="308">
        <f t="shared" si="42"/>
        <v>0</v>
      </c>
      <c r="O228" s="310"/>
      <c r="P228" s="310"/>
      <c r="Q228" s="309"/>
      <c r="R228" s="130"/>
      <c r="T228" s="131"/>
      <c r="U228" s="128"/>
      <c r="V228" s="128"/>
      <c r="W228" s="132"/>
      <c r="X228" s="128"/>
      <c r="Y228" s="132"/>
      <c r="Z228" s="128"/>
      <c r="AA228" s="133"/>
      <c r="AR228" s="134"/>
      <c r="AT228" s="135"/>
      <c r="AU228" s="135"/>
      <c r="AY228" s="134"/>
      <c r="BK228" s="136"/>
    </row>
    <row r="229" spans="2:65" s="9" customFormat="1" ht="21" customHeight="1" x14ac:dyDescent="0.3">
      <c r="B229" s="127"/>
      <c r="C229" s="146">
        <v>100</v>
      </c>
      <c r="D229" s="146" t="s">
        <v>120</v>
      </c>
      <c r="E229" s="147" t="s">
        <v>397</v>
      </c>
      <c r="F229" s="305" t="s">
        <v>398</v>
      </c>
      <c r="G229" s="306"/>
      <c r="H229" s="306"/>
      <c r="I229" s="307"/>
      <c r="J229" s="148" t="s">
        <v>119</v>
      </c>
      <c r="K229" s="149">
        <v>2</v>
      </c>
      <c r="L229" s="308"/>
      <c r="M229" s="309"/>
      <c r="N229" s="308">
        <f t="shared" si="42"/>
        <v>0</v>
      </c>
      <c r="O229" s="310"/>
      <c r="P229" s="310"/>
      <c r="Q229" s="309"/>
      <c r="R229" s="130"/>
      <c r="T229" s="131"/>
      <c r="U229" s="128"/>
      <c r="V229" s="128"/>
      <c r="W229" s="132"/>
      <c r="X229" s="128"/>
      <c r="Y229" s="132"/>
      <c r="Z229" s="128"/>
      <c r="AA229" s="133"/>
      <c r="AR229" s="134"/>
      <c r="AT229" s="135"/>
      <c r="AU229" s="135"/>
      <c r="AY229" s="134"/>
      <c r="BK229" s="136"/>
    </row>
    <row r="230" spans="2:65" s="9" customFormat="1" ht="21" customHeight="1" x14ac:dyDescent="0.3">
      <c r="B230" s="127"/>
      <c r="C230" s="146">
        <v>101</v>
      </c>
      <c r="D230" s="146" t="s">
        <v>120</v>
      </c>
      <c r="E230" s="147" t="s">
        <v>147</v>
      </c>
      <c r="F230" s="303" t="s">
        <v>148</v>
      </c>
      <c r="G230" s="303"/>
      <c r="H230" s="303"/>
      <c r="I230" s="303"/>
      <c r="J230" s="148" t="s">
        <v>119</v>
      </c>
      <c r="K230" s="149">
        <v>39</v>
      </c>
      <c r="L230" s="304"/>
      <c r="M230" s="304"/>
      <c r="N230" s="304">
        <f t="shared" si="42"/>
        <v>0</v>
      </c>
      <c r="O230" s="296"/>
      <c r="P230" s="296"/>
      <c r="Q230" s="296"/>
      <c r="R230" s="130"/>
      <c r="T230" s="131"/>
      <c r="U230" s="128"/>
      <c r="V230" s="128"/>
      <c r="W230" s="132"/>
      <c r="X230" s="128"/>
      <c r="Y230" s="132"/>
      <c r="Z230" s="128"/>
      <c r="AA230" s="133"/>
      <c r="AR230" s="134"/>
      <c r="AT230" s="135"/>
      <c r="AU230" s="135"/>
      <c r="AY230" s="134"/>
      <c r="BK230" s="136"/>
    </row>
    <row r="231" spans="2:65" s="9" customFormat="1" ht="21" customHeight="1" x14ac:dyDescent="0.3">
      <c r="B231" s="127"/>
      <c r="C231" s="146">
        <v>102</v>
      </c>
      <c r="D231" s="146" t="s">
        <v>120</v>
      </c>
      <c r="E231" s="147" t="s">
        <v>401</v>
      </c>
      <c r="F231" s="303" t="s">
        <v>402</v>
      </c>
      <c r="G231" s="303"/>
      <c r="H231" s="303"/>
      <c r="I231" s="303"/>
      <c r="J231" s="148" t="s">
        <v>119</v>
      </c>
      <c r="K231" s="149">
        <v>2</v>
      </c>
      <c r="L231" s="304"/>
      <c r="M231" s="304"/>
      <c r="N231" s="304">
        <f t="shared" si="42"/>
        <v>0</v>
      </c>
      <c r="O231" s="296"/>
      <c r="P231" s="296"/>
      <c r="Q231" s="296"/>
      <c r="R231" s="130"/>
      <c r="T231" s="131"/>
      <c r="U231" s="128"/>
      <c r="V231" s="128"/>
      <c r="W231" s="132"/>
      <c r="X231" s="128"/>
      <c r="Y231" s="132"/>
      <c r="Z231" s="128"/>
      <c r="AA231" s="133"/>
      <c r="AR231" s="134"/>
      <c r="AT231" s="135"/>
      <c r="AU231" s="135"/>
      <c r="AY231" s="134"/>
      <c r="BK231" s="136"/>
    </row>
    <row r="232" spans="2:65" s="9" customFormat="1" ht="21" customHeight="1" x14ac:dyDescent="0.3">
      <c r="B232" s="127"/>
      <c r="C232" s="146">
        <v>103</v>
      </c>
      <c r="D232" s="146" t="s">
        <v>120</v>
      </c>
      <c r="E232" s="147" t="s">
        <v>225</v>
      </c>
      <c r="F232" s="303" t="s">
        <v>226</v>
      </c>
      <c r="G232" s="303"/>
      <c r="H232" s="303"/>
      <c r="I232" s="303"/>
      <c r="J232" s="148" t="s">
        <v>119</v>
      </c>
      <c r="K232" s="149">
        <v>2</v>
      </c>
      <c r="L232" s="304"/>
      <c r="M232" s="304"/>
      <c r="N232" s="304">
        <f t="shared" si="42"/>
        <v>0</v>
      </c>
      <c r="O232" s="296"/>
      <c r="P232" s="296"/>
      <c r="Q232" s="296"/>
      <c r="R232" s="130"/>
      <c r="T232" s="131"/>
      <c r="U232" s="128"/>
      <c r="V232" s="128"/>
      <c r="W232" s="132"/>
      <c r="X232" s="128"/>
      <c r="Y232" s="132"/>
      <c r="Z232" s="128"/>
      <c r="AA232" s="133"/>
      <c r="AR232" s="134"/>
      <c r="AT232" s="135"/>
      <c r="AU232" s="135"/>
      <c r="AY232" s="134"/>
      <c r="BK232" s="136"/>
    </row>
    <row r="233" spans="2:65" s="9" customFormat="1" ht="21" customHeight="1" x14ac:dyDescent="0.3">
      <c r="B233" s="127"/>
      <c r="C233" s="146">
        <v>104</v>
      </c>
      <c r="D233" s="146" t="s">
        <v>120</v>
      </c>
      <c r="E233" s="147" t="s">
        <v>149</v>
      </c>
      <c r="F233" s="303" t="s">
        <v>150</v>
      </c>
      <c r="G233" s="303"/>
      <c r="H233" s="303"/>
      <c r="I233" s="303"/>
      <c r="J233" s="148" t="s">
        <v>119</v>
      </c>
      <c r="K233" s="149">
        <v>3</v>
      </c>
      <c r="L233" s="304"/>
      <c r="M233" s="304"/>
      <c r="N233" s="304">
        <f t="shared" si="42"/>
        <v>0</v>
      </c>
      <c r="O233" s="296"/>
      <c r="P233" s="296"/>
      <c r="Q233" s="296"/>
      <c r="R233" s="130"/>
      <c r="T233" s="131"/>
      <c r="U233" s="128"/>
      <c r="V233" s="128"/>
      <c r="W233" s="132"/>
      <c r="X233" s="128"/>
      <c r="Y233" s="132"/>
      <c r="Z233" s="128"/>
      <c r="AA233" s="133"/>
      <c r="AR233" s="134"/>
      <c r="AT233" s="135"/>
      <c r="AU233" s="135"/>
      <c r="AY233" s="134"/>
      <c r="BK233" s="136"/>
    </row>
    <row r="234" spans="2:65" s="9" customFormat="1" ht="21" customHeight="1" x14ac:dyDescent="0.3">
      <c r="B234" s="127"/>
      <c r="C234" s="146">
        <v>105</v>
      </c>
      <c r="D234" s="146" t="s">
        <v>120</v>
      </c>
      <c r="E234" s="147" t="s">
        <v>127</v>
      </c>
      <c r="F234" s="303" t="s">
        <v>128</v>
      </c>
      <c r="G234" s="303"/>
      <c r="H234" s="303"/>
      <c r="I234" s="303"/>
      <c r="J234" s="148" t="s">
        <v>119</v>
      </c>
      <c r="K234" s="149">
        <v>3</v>
      </c>
      <c r="L234" s="304"/>
      <c r="M234" s="304"/>
      <c r="N234" s="304">
        <f t="shared" si="42"/>
        <v>0</v>
      </c>
      <c r="O234" s="296"/>
      <c r="P234" s="296"/>
      <c r="Q234" s="296"/>
      <c r="R234" s="130"/>
      <c r="T234" s="131"/>
      <c r="U234" s="128"/>
      <c r="V234" s="128"/>
      <c r="W234" s="132"/>
      <c r="X234" s="128"/>
      <c r="Y234" s="132"/>
      <c r="Z234" s="128"/>
      <c r="AA234" s="133"/>
      <c r="AR234" s="134"/>
      <c r="AT234" s="135"/>
      <c r="AU234" s="135"/>
      <c r="AY234" s="134"/>
      <c r="BK234" s="136"/>
    </row>
    <row r="235" spans="2:65" s="9" customFormat="1" ht="21" customHeight="1" x14ac:dyDescent="0.3">
      <c r="B235" s="127"/>
      <c r="C235" s="146">
        <v>106</v>
      </c>
      <c r="D235" s="146" t="s">
        <v>120</v>
      </c>
      <c r="E235" s="147" t="s">
        <v>129</v>
      </c>
      <c r="F235" s="303" t="s">
        <v>130</v>
      </c>
      <c r="G235" s="303"/>
      <c r="H235" s="303"/>
      <c r="I235" s="303"/>
      <c r="J235" s="148" t="s">
        <v>123</v>
      </c>
      <c r="K235" s="149">
        <v>39</v>
      </c>
      <c r="L235" s="304"/>
      <c r="M235" s="304"/>
      <c r="N235" s="304">
        <f t="shared" si="42"/>
        <v>0</v>
      </c>
      <c r="O235" s="296"/>
      <c r="P235" s="296"/>
      <c r="Q235" s="296"/>
      <c r="R235" s="130"/>
      <c r="T235" s="131"/>
      <c r="U235" s="128"/>
      <c r="V235" s="128"/>
      <c r="W235" s="132"/>
      <c r="X235" s="128"/>
      <c r="Y235" s="132"/>
      <c r="Z235" s="128"/>
      <c r="AA235" s="133"/>
      <c r="AR235" s="134"/>
      <c r="AT235" s="135"/>
      <c r="AU235" s="135"/>
      <c r="AY235" s="134"/>
      <c r="BK235" s="136"/>
    </row>
    <row r="236" spans="2:65" s="9" customFormat="1" ht="23.25" customHeight="1" x14ac:dyDescent="0.3">
      <c r="B236" s="127"/>
      <c r="C236" s="146">
        <v>107</v>
      </c>
      <c r="D236" s="146" t="s">
        <v>120</v>
      </c>
      <c r="E236" s="147" t="s">
        <v>151</v>
      </c>
      <c r="F236" s="303" t="s">
        <v>131</v>
      </c>
      <c r="G236" s="303"/>
      <c r="H236" s="303"/>
      <c r="I236" s="303"/>
      <c r="J236" s="148" t="s">
        <v>119</v>
      </c>
      <c r="K236" s="149">
        <v>39</v>
      </c>
      <c r="L236" s="304"/>
      <c r="M236" s="304"/>
      <c r="N236" s="304">
        <f t="shared" si="42"/>
        <v>0</v>
      </c>
      <c r="O236" s="296"/>
      <c r="P236" s="296"/>
      <c r="Q236" s="296"/>
      <c r="R236" s="130"/>
      <c r="T236" s="131"/>
      <c r="U236" s="128"/>
      <c r="V236" s="128"/>
      <c r="W236" s="132"/>
      <c r="X236" s="128"/>
      <c r="Y236" s="132"/>
      <c r="Z236" s="128"/>
      <c r="AA236" s="133"/>
      <c r="AR236" s="134"/>
      <c r="AT236" s="135"/>
      <c r="AU236" s="135"/>
      <c r="AY236" s="134"/>
      <c r="BK236" s="136"/>
    </row>
    <row r="237" spans="2:65" s="1" customFormat="1" ht="30.75" customHeight="1" x14ac:dyDescent="0.3">
      <c r="B237" s="111"/>
      <c r="C237" s="146">
        <v>108</v>
      </c>
      <c r="D237" s="146" t="s">
        <v>120</v>
      </c>
      <c r="E237" s="147" t="s">
        <v>171</v>
      </c>
      <c r="F237" s="303" t="s">
        <v>170</v>
      </c>
      <c r="G237" s="303"/>
      <c r="H237" s="303"/>
      <c r="I237" s="303"/>
      <c r="J237" s="148" t="s">
        <v>119</v>
      </c>
      <c r="K237" s="149">
        <v>10</v>
      </c>
      <c r="L237" s="304"/>
      <c r="M237" s="304"/>
      <c r="N237" s="304">
        <f t="shared" si="42"/>
        <v>0</v>
      </c>
      <c r="O237" s="296"/>
      <c r="P237" s="296"/>
      <c r="Q237" s="296"/>
      <c r="R237" s="113"/>
      <c r="T237" s="142" t="s">
        <v>5</v>
      </c>
      <c r="U237" s="38" t="s">
        <v>32</v>
      </c>
      <c r="V237" s="143">
        <v>0</v>
      </c>
      <c r="W237" s="143">
        <f>V237*K238</f>
        <v>0</v>
      </c>
      <c r="X237" s="143">
        <v>0</v>
      </c>
      <c r="Y237" s="143">
        <f>X237*K238</f>
        <v>0</v>
      </c>
      <c r="Z237" s="143">
        <v>0</v>
      </c>
      <c r="AA237" s="144">
        <f>Z237*K238</f>
        <v>0</v>
      </c>
      <c r="AR237" s="17"/>
      <c r="AT237" s="17"/>
      <c r="AU237" s="17"/>
      <c r="AY237" s="17"/>
      <c r="BE237" s="145"/>
      <c r="BF237" s="145"/>
      <c r="BG237" s="145"/>
      <c r="BH237" s="145"/>
      <c r="BI237" s="145"/>
      <c r="BJ237" s="17"/>
      <c r="BK237" s="145"/>
      <c r="BL237" s="17"/>
      <c r="BM237" s="17"/>
    </row>
    <row r="238" spans="2:65" s="9" customFormat="1" ht="29.85" customHeight="1" x14ac:dyDescent="0.3">
      <c r="B238" s="127"/>
      <c r="C238" s="138">
        <v>109</v>
      </c>
      <c r="D238" s="138" t="s">
        <v>118</v>
      </c>
      <c r="E238" s="139" t="s">
        <v>169</v>
      </c>
      <c r="F238" s="295" t="s">
        <v>168</v>
      </c>
      <c r="G238" s="295"/>
      <c r="H238" s="295"/>
      <c r="I238" s="295"/>
      <c r="J238" s="140" t="s">
        <v>122</v>
      </c>
      <c r="K238" s="141">
        <f>SUM(N221:Q237)/100</f>
        <v>0</v>
      </c>
      <c r="L238" s="296">
        <v>1.35</v>
      </c>
      <c r="M238" s="296"/>
      <c r="N238" s="296">
        <f t="shared" si="42"/>
        <v>0</v>
      </c>
      <c r="O238" s="296"/>
      <c r="P238" s="296"/>
      <c r="Q238" s="296"/>
      <c r="R238" s="130"/>
      <c r="T238" s="131"/>
      <c r="U238" s="128"/>
      <c r="V238" s="128"/>
      <c r="W238" s="132" t="e">
        <f>SUM(W239:W240)</f>
        <v>#REF!</v>
      </c>
      <c r="X238" s="128"/>
      <c r="Y238" s="132" t="e">
        <f>SUM(Y239:Y240)</f>
        <v>#REF!</v>
      </c>
      <c r="Z238" s="128"/>
      <c r="AA238" s="133" t="e">
        <f>SUM(AA239:AA240)</f>
        <v>#REF!</v>
      </c>
      <c r="AR238" s="134"/>
      <c r="AT238" s="135"/>
      <c r="AU238" s="135"/>
      <c r="AY238" s="134"/>
      <c r="BK238" s="136"/>
    </row>
    <row r="239" spans="2:65" s="1" customFormat="1" ht="38.25" customHeight="1" x14ac:dyDescent="0.3">
      <c r="B239" s="111"/>
      <c r="C239" s="128"/>
      <c r="D239" s="137" t="s">
        <v>167</v>
      </c>
      <c r="E239" s="137"/>
      <c r="F239" s="137"/>
      <c r="G239" s="137"/>
      <c r="H239" s="137"/>
      <c r="I239" s="137"/>
      <c r="J239" s="137"/>
      <c r="K239" s="137"/>
      <c r="L239" s="137"/>
      <c r="M239" s="137"/>
      <c r="N239" s="311">
        <f>SUM(N240:Q241)</f>
        <v>0</v>
      </c>
      <c r="O239" s="312"/>
      <c r="P239" s="312"/>
      <c r="Q239" s="312"/>
      <c r="R239" s="113"/>
      <c r="T239" s="142" t="s">
        <v>5</v>
      </c>
      <c r="U239" s="38" t="s">
        <v>32</v>
      </c>
      <c r="V239" s="143">
        <v>2.8000000000000001E-2</v>
      </c>
      <c r="W239" s="143">
        <f>V239*K240</f>
        <v>1.4E-2</v>
      </c>
      <c r="X239" s="143">
        <v>2.0000000000000002E-5</v>
      </c>
      <c r="Y239" s="143">
        <f>X239*K240</f>
        <v>1.0000000000000001E-5</v>
      </c>
      <c r="Z239" s="143">
        <v>0</v>
      </c>
      <c r="AA239" s="144">
        <f>Z239*K240</f>
        <v>0</v>
      </c>
      <c r="AR239" s="17"/>
      <c r="AT239" s="17"/>
      <c r="AU239" s="17"/>
      <c r="AY239" s="17"/>
      <c r="BE239" s="145"/>
      <c r="BF239" s="145"/>
      <c r="BG239" s="145"/>
      <c r="BH239" s="145"/>
      <c r="BI239" s="145"/>
      <c r="BJ239" s="17"/>
      <c r="BK239" s="145"/>
      <c r="BL239" s="17"/>
      <c r="BM239" s="17"/>
    </row>
    <row r="240" spans="2:65" s="1" customFormat="1" ht="33" customHeight="1" x14ac:dyDescent="0.3">
      <c r="B240" s="111"/>
      <c r="C240" s="138">
        <v>110</v>
      </c>
      <c r="D240" s="138" t="s">
        <v>118</v>
      </c>
      <c r="E240" s="139" t="s">
        <v>152</v>
      </c>
      <c r="F240" s="295" t="s">
        <v>153</v>
      </c>
      <c r="G240" s="295"/>
      <c r="H240" s="295"/>
      <c r="I240" s="295"/>
      <c r="J240" s="140" t="s">
        <v>138</v>
      </c>
      <c r="K240" s="141">
        <v>0.5</v>
      </c>
      <c r="L240" s="296"/>
      <c r="M240" s="296"/>
      <c r="N240" s="296">
        <f>ROUND(L240*K240,2)</f>
        <v>0</v>
      </c>
      <c r="O240" s="296"/>
      <c r="P240" s="296"/>
      <c r="Q240" s="296"/>
      <c r="R240" s="113"/>
      <c r="T240" s="142" t="s">
        <v>5</v>
      </c>
      <c r="U240" s="38" t="s">
        <v>32</v>
      </c>
      <c r="V240" s="143">
        <v>0.06</v>
      </c>
      <c r="W240" s="143" t="e">
        <f>V240*#REF!</f>
        <v>#REF!</v>
      </c>
      <c r="X240" s="143">
        <v>5.0000000000000002E-5</v>
      </c>
      <c r="Y240" s="143" t="e">
        <f>X240*#REF!</f>
        <v>#REF!</v>
      </c>
      <c r="Z240" s="143">
        <v>0</v>
      </c>
      <c r="AA240" s="144" t="e">
        <f>Z240*#REF!</f>
        <v>#REF!</v>
      </c>
      <c r="AR240" s="17"/>
      <c r="AT240" s="17"/>
      <c r="AU240" s="17"/>
      <c r="AY240" s="17"/>
      <c r="BE240" s="145"/>
      <c r="BF240" s="145"/>
      <c r="BG240" s="145"/>
      <c r="BH240" s="145"/>
      <c r="BI240" s="145"/>
      <c r="BJ240" s="17"/>
      <c r="BK240" s="145"/>
      <c r="BL240" s="17"/>
      <c r="BM240" s="17"/>
    </row>
    <row r="241" spans="2:65" s="1" customFormat="1" ht="33" customHeight="1" x14ac:dyDescent="0.3">
      <c r="B241" s="111"/>
      <c r="C241" s="138">
        <v>111</v>
      </c>
      <c r="D241" s="138" t="s">
        <v>118</v>
      </c>
      <c r="E241" s="139" t="s">
        <v>154</v>
      </c>
      <c r="F241" s="295" t="s">
        <v>155</v>
      </c>
      <c r="G241" s="295"/>
      <c r="H241" s="295"/>
      <c r="I241" s="295"/>
      <c r="J241" s="140" t="s">
        <v>138</v>
      </c>
      <c r="K241" s="141">
        <v>0.5</v>
      </c>
      <c r="L241" s="296"/>
      <c r="M241" s="296"/>
      <c r="N241" s="296">
        <f>ROUND(L241*K241,2)</f>
        <v>0</v>
      </c>
      <c r="O241" s="296"/>
      <c r="P241" s="296"/>
      <c r="Q241" s="296"/>
      <c r="R241" s="113"/>
      <c r="T241" s="243"/>
      <c r="U241" s="38"/>
      <c r="V241" s="143"/>
      <c r="W241" s="143"/>
      <c r="X241" s="143"/>
      <c r="Y241" s="143"/>
      <c r="Z241" s="143"/>
      <c r="AA241" s="143"/>
      <c r="AR241" s="17"/>
      <c r="AT241" s="17"/>
      <c r="AU241" s="17"/>
      <c r="AY241" s="17"/>
      <c r="BE241" s="145"/>
      <c r="BF241" s="145"/>
      <c r="BG241" s="145"/>
      <c r="BH241" s="145"/>
      <c r="BI241" s="145"/>
      <c r="BJ241" s="17"/>
      <c r="BK241" s="145"/>
      <c r="BL241" s="17"/>
      <c r="BM241" s="17"/>
    </row>
    <row r="242" spans="2:65" x14ac:dyDescent="0.3"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</row>
  </sheetData>
  <mergeCells count="405">
    <mergeCell ref="F161:I161"/>
    <mergeCell ref="L161:M161"/>
    <mergeCell ref="N161:Q161"/>
    <mergeCell ref="F167:I167"/>
    <mergeCell ref="L167:M167"/>
    <mergeCell ref="N167:Q167"/>
    <mergeCell ref="N165:Q165"/>
    <mergeCell ref="L205:M205"/>
    <mergeCell ref="N205:Q205"/>
    <mergeCell ref="N185:Q185"/>
    <mergeCell ref="L186:M186"/>
    <mergeCell ref="N186:Q186"/>
    <mergeCell ref="F205:I205"/>
    <mergeCell ref="F202:I202"/>
    <mergeCell ref="L202:M202"/>
    <mergeCell ref="N202:Q202"/>
    <mergeCell ref="F221:I221"/>
    <mergeCell ref="F222:I222"/>
    <mergeCell ref="L222:M222"/>
    <mergeCell ref="N222:Q222"/>
    <mergeCell ref="F223:I223"/>
    <mergeCell ref="F227:I227"/>
    <mergeCell ref="L227:M227"/>
    <mergeCell ref="N227:Q227"/>
    <mergeCell ref="F207:I207"/>
    <mergeCell ref="N207:Q207"/>
    <mergeCell ref="L223:M223"/>
    <mergeCell ref="N223:Q223"/>
    <mergeCell ref="L208:M208"/>
    <mergeCell ref="F159:I159"/>
    <mergeCell ref="L159:M159"/>
    <mergeCell ref="N159:Q159"/>
    <mergeCell ref="F160:I160"/>
    <mergeCell ref="L160:M160"/>
    <mergeCell ref="L228:M228"/>
    <mergeCell ref="N228:Q228"/>
    <mergeCell ref="L216:M216"/>
    <mergeCell ref="N216:Q216"/>
    <mergeCell ref="F217:I217"/>
    <mergeCell ref="F219:I219"/>
    <mergeCell ref="L219:M219"/>
    <mergeCell ref="N217:Q217"/>
    <mergeCell ref="N219:Q219"/>
    <mergeCell ref="L221:M221"/>
    <mergeCell ref="L217:M217"/>
    <mergeCell ref="F228:I228"/>
    <mergeCell ref="F224:I224"/>
    <mergeCell ref="L224:M224"/>
    <mergeCell ref="N224:Q224"/>
    <mergeCell ref="F225:I225"/>
    <mergeCell ref="L225:M225"/>
    <mergeCell ref="N225:Q225"/>
    <mergeCell ref="N220:Q220"/>
    <mergeCell ref="F163:I163"/>
    <mergeCell ref="F164:I164"/>
    <mergeCell ref="L164:M164"/>
    <mergeCell ref="N164:Q164"/>
    <mergeCell ref="F166:I166"/>
    <mergeCell ref="L166:M166"/>
    <mergeCell ref="N166:Q166"/>
    <mergeCell ref="F165:I165"/>
    <mergeCell ref="L165:M165"/>
    <mergeCell ref="H1:K1"/>
    <mergeCell ref="F132:I132"/>
    <mergeCell ref="N142:Q142"/>
    <mergeCell ref="F143:I143"/>
    <mergeCell ref="L143:M143"/>
    <mergeCell ref="N143:Q143"/>
    <mergeCell ref="N141:Q141"/>
    <mergeCell ref="F140:I140"/>
    <mergeCell ref="L140:M140"/>
    <mergeCell ref="N140:Q140"/>
    <mergeCell ref="F142:I142"/>
    <mergeCell ref="L142:M142"/>
    <mergeCell ref="O20:P20"/>
    <mergeCell ref="D100:H100"/>
    <mergeCell ref="N100:Q100"/>
    <mergeCell ref="N101:Q101"/>
    <mergeCell ref="L103:Q103"/>
    <mergeCell ref="C109:Q109"/>
    <mergeCell ref="F112:P112"/>
    <mergeCell ref="F111:P111"/>
    <mergeCell ref="O21:P21"/>
    <mergeCell ref="E24:L24"/>
    <mergeCell ref="M27:P27"/>
    <mergeCell ref="L38:P38"/>
    <mergeCell ref="L203:M203"/>
    <mergeCell ref="N203:Q203"/>
    <mergeCell ref="F215:I215"/>
    <mergeCell ref="L215:M215"/>
    <mergeCell ref="N215:Q215"/>
    <mergeCell ref="F211:I211"/>
    <mergeCell ref="L211:M211"/>
    <mergeCell ref="N211:Q211"/>
    <mergeCell ref="F212:I212"/>
    <mergeCell ref="L212:M212"/>
    <mergeCell ref="N212:Q212"/>
    <mergeCell ref="N206:Q206"/>
    <mergeCell ref="F208:I208"/>
    <mergeCell ref="L207:M207"/>
    <mergeCell ref="N208:Q208"/>
    <mergeCell ref="F203:I203"/>
    <mergeCell ref="F78:P78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N122:Q122"/>
    <mergeCell ref="M28:P28"/>
    <mergeCell ref="M30:P30"/>
    <mergeCell ref="H32:J32"/>
    <mergeCell ref="M32:P32"/>
    <mergeCell ref="H33:J33"/>
    <mergeCell ref="M33:P33"/>
    <mergeCell ref="N94:Q94"/>
    <mergeCell ref="F79:P79"/>
    <mergeCell ref="M81:P81"/>
    <mergeCell ref="M83:Q83"/>
    <mergeCell ref="M84:Q84"/>
    <mergeCell ref="N89:Q89"/>
    <mergeCell ref="N90:Q90"/>
    <mergeCell ref="N91:Q91"/>
    <mergeCell ref="N92:Q92"/>
    <mergeCell ref="N93:Q93"/>
    <mergeCell ref="H34:J34"/>
    <mergeCell ref="M34:P34"/>
    <mergeCell ref="H35:J35"/>
    <mergeCell ref="M35:P35"/>
    <mergeCell ref="H36:J36"/>
    <mergeCell ref="M36:P36"/>
    <mergeCell ref="C76:Q76"/>
    <mergeCell ref="N95:Q95"/>
    <mergeCell ref="C86:G86"/>
    <mergeCell ref="N86:Q86"/>
    <mergeCell ref="N88:Q88"/>
    <mergeCell ref="N120:Q120"/>
    <mergeCell ref="N121:Q121"/>
    <mergeCell ref="N96:Q96"/>
    <mergeCell ref="N97:Q97"/>
    <mergeCell ref="N99:Q99"/>
    <mergeCell ref="M114:P114"/>
    <mergeCell ref="M116:Q116"/>
    <mergeCell ref="M117:Q117"/>
    <mergeCell ref="F119:I119"/>
    <mergeCell ref="L119:M119"/>
    <mergeCell ref="N119:Q119"/>
    <mergeCell ref="F135:I135"/>
    <mergeCell ref="L135:M135"/>
    <mergeCell ref="N135:Q135"/>
    <mergeCell ref="F136:I136"/>
    <mergeCell ref="N162:Q162"/>
    <mergeCell ref="F145:I145"/>
    <mergeCell ref="L145:M145"/>
    <mergeCell ref="N145:Q145"/>
    <mergeCell ref="F149:I149"/>
    <mergeCell ref="L152:M152"/>
    <mergeCell ref="L136:M136"/>
    <mergeCell ref="N136:Q136"/>
    <mergeCell ref="F156:I156"/>
    <mergeCell ref="L156:M156"/>
    <mergeCell ref="N156:Q156"/>
    <mergeCell ref="F158:I158"/>
    <mergeCell ref="L158:M158"/>
    <mergeCell ref="N158:Q158"/>
    <mergeCell ref="N146:Q146"/>
    <mergeCell ref="F146:I146"/>
    <mergeCell ref="L146:M146"/>
    <mergeCell ref="L149:M149"/>
    <mergeCell ref="N149:Q149"/>
    <mergeCell ref="N154:Q154"/>
    <mergeCell ref="F129:I129"/>
    <mergeCell ref="L129:M129"/>
    <mergeCell ref="N129:Q129"/>
    <mergeCell ref="F128:I128"/>
    <mergeCell ref="L134:M134"/>
    <mergeCell ref="N134:Q134"/>
    <mergeCell ref="F126:I126"/>
    <mergeCell ref="L126:M126"/>
    <mergeCell ref="N126:Q126"/>
    <mergeCell ref="L133:M133"/>
    <mergeCell ref="N133:Q133"/>
    <mergeCell ref="F133:I133"/>
    <mergeCell ref="F134:I134"/>
    <mergeCell ref="N128:Q128"/>
    <mergeCell ref="F131:I131"/>
    <mergeCell ref="L131:M131"/>
    <mergeCell ref="N131:Q131"/>
    <mergeCell ref="L132:M132"/>
    <mergeCell ref="N132:Q132"/>
    <mergeCell ref="N130:Q130"/>
    <mergeCell ref="L128:M128"/>
    <mergeCell ref="N188:Q188"/>
    <mergeCell ref="F189:I189"/>
    <mergeCell ref="L189:M189"/>
    <mergeCell ref="F195:I195"/>
    <mergeCell ref="L195:M195"/>
    <mergeCell ref="F200:I200"/>
    <mergeCell ref="F137:I137"/>
    <mergeCell ref="L137:M137"/>
    <mergeCell ref="N137:Q137"/>
    <mergeCell ref="L163:M163"/>
    <mergeCell ref="N163:Q163"/>
    <mergeCell ref="F171:I171"/>
    <mergeCell ref="L171:M171"/>
    <mergeCell ref="F144:I144"/>
    <mergeCell ref="N160:Q160"/>
    <mergeCell ref="F138:I138"/>
    <mergeCell ref="L138:M138"/>
    <mergeCell ref="N138:Q138"/>
    <mergeCell ref="F139:I139"/>
    <mergeCell ref="L139:M139"/>
    <mergeCell ref="N139:Q139"/>
    <mergeCell ref="N195:Q195"/>
    <mergeCell ref="F197:I197"/>
    <mergeCell ref="L197:M197"/>
    <mergeCell ref="N221:Q221"/>
    <mergeCell ref="F234:I234"/>
    <mergeCell ref="L234:M234"/>
    <mergeCell ref="N234:Q234"/>
    <mergeCell ref="L214:M214"/>
    <mergeCell ref="N214:Q214"/>
    <mergeCell ref="F214:I214"/>
    <mergeCell ref="N171:Q171"/>
    <mergeCell ref="F183:I183"/>
    <mergeCell ref="L183:M183"/>
    <mergeCell ref="N183:Q183"/>
    <mergeCell ref="F206:I206"/>
    <mergeCell ref="L206:M206"/>
    <mergeCell ref="F201:I201"/>
    <mergeCell ref="L201:M201"/>
    <mergeCell ref="N201:Q201"/>
    <mergeCell ref="F194:I194"/>
    <mergeCell ref="L194:M194"/>
    <mergeCell ref="N194:Q194"/>
    <mergeCell ref="F187:I187"/>
    <mergeCell ref="L187:M187"/>
    <mergeCell ref="N187:Q187"/>
    <mergeCell ref="F188:I188"/>
    <mergeCell ref="L188:M188"/>
    <mergeCell ref="F218:I218"/>
    <mergeCell ref="L218:M218"/>
    <mergeCell ref="N218:Q218"/>
    <mergeCell ref="F209:I209"/>
    <mergeCell ref="L209:M209"/>
    <mergeCell ref="N209:Q209"/>
    <mergeCell ref="F210:I210"/>
    <mergeCell ref="L210:M210"/>
    <mergeCell ref="N210:Q210"/>
    <mergeCell ref="F216:I216"/>
    <mergeCell ref="F213:I213"/>
    <mergeCell ref="L213:M213"/>
    <mergeCell ref="N213:Q213"/>
    <mergeCell ref="F237:I237"/>
    <mergeCell ref="L237:M237"/>
    <mergeCell ref="N237:Q237"/>
    <mergeCell ref="F236:I236"/>
    <mergeCell ref="L236:M236"/>
    <mergeCell ref="N236:Q236"/>
    <mergeCell ref="F230:I230"/>
    <mergeCell ref="L230:M230"/>
    <mergeCell ref="N230:Q230"/>
    <mergeCell ref="F231:I231"/>
    <mergeCell ref="L231:M231"/>
    <mergeCell ref="F235:I235"/>
    <mergeCell ref="L235:M235"/>
    <mergeCell ref="N231:Q231"/>
    <mergeCell ref="F232:I232"/>
    <mergeCell ref="L232:M232"/>
    <mergeCell ref="N232:Q232"/>
    <mergeCell ref="F233:I233"/>
    <mergeCell ref="L233:M233"/>
    <mergeCell ref="N233:Q233"/>
    <mergeCell ref="N235:Q235"/>
    <mergeCell ref="N197:Q197"/>
    <mergeCell ref="F196:I196"/>
    <mergeCell ref="F123:I123"/>
    <mergeCell ref="L123:M123"/>
    <mergeCell ref="N123:Q123"/>
    <mergeCell ref="F125:I125"/>
    <mergeCell ref="L125:M125"/>
    <mergeCell ref="N125:Q125"/>
    <mergeCell ref="F124:I124"/>
    <mergeCell ref="L124:M124"/>
    <mergeCell ref="N124:Q124"/>
    <mergeCell ref="F127:I127"/>
    <mergeCell ref="L127:M127"/>
    <mergeCell ref="N127:Q127"/>
    <mergeCell ref="L147:M147"/>
    <mergeCell ref="N147:Q147"/>
    <mergeCell ref="F151:I151"/>
    <mergeCell ref="N148:Q148"/>
    <mergeCell ref="F150:I150"/>
    <mergeCell ref="L150:M150"/>
    <mergeCell ref="N150:Q150"/>
    <mergeCell ref="N189:Q189"/>
    <mergeCell ref="F190:I190"/>
    <mergeCell ref="L190:M190"/>
    <mergeCell ref="N190:Q190"/>
    <mergeCell ref="F191:I191"/>
    <mergeCell ref="L191:M191"/>
    <mergeCell ref="N191:Q191"/>
    <mergeCell ref="F193:I193"/>
    <mergeCell ref="L193:M193"/>
    <mergeCell ref="N193:Q193"/>
    <mergeCell ref="F192:I192"/>
    <mergeCell ref="L192:M192"/>
    <mergeCell ref="N192:Q192"/>
    <mergeCell ref="F175:I175"/>
    <mergeCell ref="L175:M175"/>
    <mergeCell ref="N175:Q175"/>
    <mergeCell ref="F176:I176"/>
    <mergeCell ref="L198:M198"/>
    <mergeCell ref="N198:Q198"/>
    <mergeCell ref="F199:I199"/>
    <mergeCell ref="L199:M199"/>
    <mergeCell ref="N199:Q199"/>
    <mergeCell ref="L196:M196"/>
    <mergeCell ref="N196:Q196"/>
    <mergeCell ref="F198:I198"/>
    <mergeCell ref="F184:I184"/>
    <mergeCell ref="L184:M184"/>
    <mergeCell ref="N184:Q184"/>
    <mergeCell ref="F186:I186"/>
    <mergeCell ref="L176:M176"/>
    <mergeCell ref="N176:Q176"/>
    <mergeCell ref="F177:I177"/>
    <mergeCell ref="L177:M177"/>
    <mergeCell ref="N177:Q177"/>
    <mergeCell ref="F179:I179"/>
    <mergeCell ref="L179:M179"/>
    <mergeCell ref="N179:Q179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47:I147"/>
    <mergeCell ref="N152:Q152"/>
    <mergeCell ref="F153:I153"/>
    <mergeCell ref="L153:M153"/>
    <mergeCell ref="N153:Q153"/>
    <mergeCell ref="F155:I155"/>
    <mergeCell ref="L155:M155"/>
    <mergeCell ref="N155:Q155"/>
    <mergeCell ref="F157:I157"/>
    <mergeCell ref="L151:M151"/>
    <mergeCell ref="N151:Q151"/>
    <mergeCell ref="F154:I154"/>
    <mergeCell ref="L154:M154"/>
    <mergeCell ref="F152:I152"/>
    <mergeCell ref="L157:M157"/>
    <mergeCell ref="N157:Q157"/>
    <mergeCell ref="F178:I178"/>
    <mergeCell ref="L178:M178"/>
    <mergeCell ref="N178:Q178"/>
    <mergeCell ref="F180:I180"/>
    <mergeCell ref="L181:M181"/>
    <mergeCell ref="N180:Q180"/>
    <mergeCell ref="L180:M180"/>
    <mergeCell ref="F181:I181"/>
    <mergeCell ref="N181:Q181"/>
    <mergeCell ref="F182:I182"/>
    <mergeCell ref="L182:M182"/>
    <mergeCell ref="N182:Q182"/>
    <mergeCell ref="F241:I241"/>
    <mergeCell ref="L241:M241"/>
    <mergeCell ref="N241:Q241"/>
    <mergeCell ref="F226:I226"/>
    <mergeCell ref="L226:M226"/>
    <mergeCell ref="N226:Q226"/>
    <mergeCell ref="F229:I229"/>
    <mergeCell ref="L229:M229"/>
    <mergeCell ref="N229:Q229"/>
    <mergeCell ref="F238:I238"/>
    <mergeCell ref="L238:M238"/>
    <mergeCell ref="F240:I240"/>
    <mergeCell ref="L240:M240"/>
    <mergeCell ref="N240:Q240"/>
    <mergeCell ref="N238:Q238"/>
    <mergeCell ref="N239:Q239"/>
    <mergeCell ref="L200:M200"/>
    <mergeCell ref="N200:Q200"/>
    <mergeCell ref="F204:I204"/>
    <mergeCell ref="L204:M204"/>
    <mergeCell ref="N204:Q204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</mergeCell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3"/>
  <sheetViews>
    <sheetView showGridLines="0" workbookViewId="0">
      <pane ySplit="1" topLeftCell="A115" activePane="bottomLeft" state="frozen"/>
      <selection pane="bottomLeft" activeCell="L143" sqref="L119:M143"/>
    </sheetView>
  </sheetViews>
  <sheetFormatPr defaultRowHeight="13.5" x14ac:dyDescent="0.3"/>
  <cols>
    <col min="1" max="1" width="8.33203125" style="150" customWidth="1"/>
    <col min="2" max="2" width="1.6640625" style="150" customWidth="1"/>
    <col min="3" max="3" width="4.1640625" style="150" customWidth="1"/>
    <col min="4" max="4" width="4.33203125" style="150" customWidth="1"/>
    <col min="5" max="5" width="17.1640625" style="150" customWidth="1"/>
    <col min="6" max="7" width="11.1640625" style="150" customWidth="1"/>
    <col min="8" max="8" width="12.5" style="150" customWidth="1"/>
    <col min="9" max="9" width="7" style="150" customWidth="1"/>
    <col min="10" max="10" width="5.1640625" style="150" customWidth="1"/>
    <col min="11" max="11" width="11.5" style="150" customWidth="1"/>
    <col min="12" max="12" width="12" style="150" customWidth="1"/>
    <col min="13" max="14" width="6" style="150" customWidth="1"/>
    <col min="15" max="15" width="2" style="150" customWidth="1"/>
    <col min="16" max="16" width="12.5" style="150" customWidth="1"/>
    <col min="17" max="17" width="4.1640625" style="150" customWidth="1"/>
    <col min="18" max="18" width="1.6640625" style="150" customWidth="1"/>
    <col min="19" max="19" width="8.1640625" style="150" customWidth="1"/>
    <col min="20" max="20" width="29.6640625" style="150" hidden="1" customWidth="1"/>
    <col min="21" max="21" width="16.33203125" style="150" hidden="1" customWidth="1"/>
    <col min="22" max="22" width="12.33203125" style="150" hidden="1" customWidth="1"/>
    <col min="23" max="23" width="16.33203125" style="150" hidden="1" customWidth="1"/>
    <col min="24" max="24" width="12.1640625" style="150" hidden="1" customWidth="1"/>
    <col min="25" max="25" width="15" style="150" hidden="1" customWidth="1"/>
    <col min="26" max="26" width="11" style="150" hidden="1" customWidth="1"/>
    <col min="27" max="27" width="15" style="150" hidden="1" customWidth="1"/>
    <col min="28" max="28" width="16.33203125" style="150" hidden="1" customWidth="1"/>
    <col min="29" max="29" width="11" style="150" customWidth="1"/>
    <col min="30" max="30" width="15" style="150" customWidth="1"/>
    <col min="31" max="31" width="16.33203125" style="150" customWidth="1"/>
    <col min="32" max="16384" width="9.33203125" style="150"/>
  </cols>
  <sheetData>
    <row r="1" spans="1:66" ht="21.75" customHeight="1" x14ac:dyDescent="0.3">
      <c r="A1" s="95"/>
      <c r="B1" s="11"/>
      <c r="C1" s="11"/>
      <c r="D1" s="12" t="s">
        <v>1</v>
      </c>
      <c r="E1" s="11"/>
      <c r="F1" s="13" t="s">
        <v>79</v>
      </c>
      <c r="G1" s="13"/>
      <c r="H1" s="348" t="s">
        <v>80</v>
      </c>
      <c r="I1" s="348"/>
      <c r="J1" s="348"/>
      <c r="K1" s="348"/>
      <c r="L1" s="13" t="s">
        <v>81</v>
      </c>
      <c r="M1" s="11"/>
      <c r="N1" s="11"/>
      <c r="O1" s="12" t="s">
        <v>82</v>
      </c>
      <c r="P1" s="11"/>
      <c r="Q1" s="11"/>
      <c r="R1" s="11"/>
      <c r="S1" s="13" t="s">
        <v>83</v>
      </c>
      <c r="T1" s="13"/>
      <c r="U1" s="95"/>
      <c r="V1" s="9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84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S2" s="183"/>
      <c r="T2" s="184" t="s">
        <v>11</v>
      </c>
      <c r="U2" s="183"/>
      <c r="V2" s="183"/>
      <c r="W2" s="183"/>
      <c r="X2" s="183"/>
      <c r="Y2" s="183"/>
      <c r="Z2" s="183"/>
      <c r="AA2" s="183"/>
      <c r="AB2" s="183"/>
      <c r="AC2" s="183"/>
      <c r="AT2" s="17"/>
    </row>
    <row r="3" spans="1:66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T3" s="17"/>
    </row>
    <row r="4" spans="1:66" ht="36.950000000000003" customHeight="1" x14ac:dyDescent="0.3">
      <c r="B4" s="21"/>
      <c r="C4" s="277" t="s">
        <v>85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2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T4" s="17"/>
    </row>
    <row r="5" spans="1:66" ht="6.95" customHeight="1" x14ac:dyDescent="0.3">
      <c r="B5" s="2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22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66" ht="25.35" customHeight="1" x14ac:dyDescent="0.3">
      <c r="B6" s="21"/>
      <c r="C6" s="152"/>
      <c r="D6" s="157" t="s">
        <v>14</v>
      </c>
      <c r="E6" s="152"/>
      <c r="F6" s="347" t="s">
        <v>291</v>
      </c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152"/>
      <c r="R6" s="22"/>
    </row>
    <row r="7" spans="1:66" s="1" customFormat="1" ht="32.85" customHeight="1" x14ac:dyDescent="0.3">
      <c r="B7" s="30"/>
      <c r="C7" s="156"/>
      <c r="D7" s="26" t="s">
        <v>86</v>
      </c>
      <c r="E7" s="156"/>
      <c r="F7" s="288" t="s">
        <v>292</v>
      </c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156"/>
      <c r="R7" s="32"/>
    </row>
    <row r="8" spans="1:66" s="1" customFormat="1" ht="14.45" customHeight="1" x14ac:dyDescent="0.3">
      <c r="B8" s="30"/>
      <c r="C8" s="156"/>
      <c r="D8" s="157" t="s">
        <v>15</v>
      </c>
      <c r="E8" s="156"/>
      <c r="F8" s="211"/>
      <c r="G8" s="156"/>
      <c r="H8" s="156"/>
      <c r="I8" s="156"/>
      <c r="J8" s="156"/>
      <c r="K8" s="156"/>
      <c r="L8" s="156"/>
      <c r="M8" s="157" t="s">
        <v>16</v>
      </c>
      <c r="N8" s="156"/>
      <c r="O8" s="154" t="s">
        <v>5</v>
      </c>
      <c r="P8" s="156"/>
      <c r="Q8" s="156"/>
      <c r="R8" s="32"/>
    </row>
    <row r="9" spans="1:66" s="1" customFormat="1" ht="14.45" customHeight="1" x14ac:dyDescent="0.3">
      <c r="B9" s="30"/>
      <c r="C9" s="156"/>
      <c r="D9" s="157" t="s">
        <v>17</v>
      </c>
      <c r="E9" s="156"/>
      <c r="F9" s="238" t="s">
        <v>289</v>
      </c>
      <c r="G9" s="156"/>
      <c r="H9" s="156"/>
      <c r="I9" s="156"/>
      <c r="J9" s="156"/>
      <c r="K9" s="156"/>
      <c r="L9" s="156"/>
      <c r="M9" s="168" t="s">
        <v>140</v>
      </c>
      <c r="N9" s="156"/>
      <c r="O9" s="336">
        <v>45708</v>
      </c>
      <c r="P9" s="336"/>
      <c r="Q9" s="156"/>
      <c r="R9" s="32"/>
    </row>
    <row r="10" spans="1:66" s="1" customFormat="1" ht="10.9" customHeight="1" x14ac:dyDescent="0.3">
      <c r="B10" s="30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32"/>
    </row>
    <row r="11" spans="1:66" s="1" customFormat="1" ht="14.45" customHeight="1" x14ac:dyDescent="0.3">
      <c r="B11" s="30"/>
      <c r="C11" s="156"/>
      <c r="D11" s="157" t="s">
        <v>20</v>
      </c>
      <c r="E11" s="156"/>
      <c r="F11" s="237" t="s">
        <v>290</v>
      </c>
      <c r="G11" s="156"/>
      <c r="H11" s="156"/>
      <c r="I11" s="156"/>
      <c r="J11" s="156"/>
      <c r="K11" s="156"/>
      <c r="L11" s="156"/>
      <c r="M11" s="157" t="s">
        <v>21</v>
      </c>
      <c r="N11" s="156"/>
      <c r="O11" s="337" t="s">
        <v>5</v>
      </c>
      <c r="P11" s="337"/>
      <c r="Q11" s="156"/>
      <c r="R11" s="32"/>
    </row>
    <row r="12" spans="1:66" s="1" customFormat="1" ht="18" customHeight="1" x14ac:dyDescent="0.3">
      <c r="B12" s="30"/>
      <c r="C12" s="156"/>
      <c r="D12" s="156"/>
      <c r="E12" s="163"/>
      <c r="F12" s="156"/>
      <c r="G12" s="156"/>
      <c r="H12" s="156"/>
      <c r="I12" s="156"/>
      <c r="J12" s="156"/>
      <c r="K12" s="156"/>
      <c r="L12" s="156"/>
      <c r="M12" s="157" t="s">
        <v>22</v>
      </c>
      <c r="N12" s="156"/>
      <c r="O12" s="337" t="s">
        <v>5</v>
      </c>
      <c r="P12" s="337"/>
      <c r="Q12" s="156"/>
      <c r="R12" s="32"/>
    </row>
    <row r="13" spans="1:66" s="1" customFormat="1" ht="6.95" customHeight="1" x14ac:dyDescent="0.3">
      <c r="B13" s="30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32"/>
    </row>
    <row r="14" spans="1:66" s="1" customFormat="1" ht="14.45" customHeight="1" x14ac:dyDescent="0.3">
      <c r="B14" s="30"/>
      <c r="C14" s="156"/>
      <c r="D14" s="157" t="s">
        <v>23</v>
      </c>
      <c r="E14" s="156"/>
      <c r="F14" s="156"/>
      <c r="G14" s="156"/>
      <c r="H14" s="156"/>
      <c r="I14" s="156"/>
      <c r="J14" s="156"/>
      <c r="K14" s="156"/>
      <c r="L14" s="156"/>
      <c r="M14" s="157" t="s">
        <v>21</v>
      </c>
      <c r="N14" s="156"/>
      <c r="O14" s="337" t="s">
        <v>5</v>
      </c>
      <c r="P14" s="337"/>
      <c r="Q14" s="156"/>
      <c r="R14" s="32"/>
    </row>
    <row r="15" spans="1:66" s="1" customFormat="1" ht="18" customHeight="1" x14ac:dyDescent="0.3">
      <c r="B15" s="30"/>
      <c r="C15" s="156"/>
      <c r="D15" s="156"/>
      <c r="E15" s="154"/>
      <c r="F15" s="156"/>
      <c r="G15" s="156"/>
      <c r="H15" s="156"/>
      <c r="I15" s="156"/>
      <c r="J15" s="156"/>
      <c r="K15" s="156"/>
      <c r="L15" s="156"/>
      <c r="M15" s="157" t="s">
        <v>22</v>
      </c>
      <c r="N15" s="156"/>
      <c r="O15" s="337" t="s">
        <v>5</v>
      </c>
      <c r="P15" s="337"/>
      <c r="Q15" s="156"/>
      <c r="R15" s="32"/>
    </row>
    <row r="16" spans="1:66" s="1" customFormat="1" ht="6.95" customHeight="1" x14ac:dyDescent="0.3">
      <c r="B16" s="30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32"/>
    </row>
    <row r="17" spans="2:18" s="1" customFormat="1" ht="14.45" customHeight="1" x14ac:dyDescent="0.3">
      <c r="B17" s="30"/>
      <c r="C17" s="156"/>
      <c r="D17" s="157" t="s">
        <v>24</v>
      </c>
      <c r="E17" s="156"/>
      <c r="F17" s="220" t="s">
        <v>217</v>
      </c>
      <c r="G17" s="156"/>
      <c r="H17" s="156"/>
      <c r="I17" s="156"/>
      <c r="J17" s="156"/>
      <c r="K17" s="156"/>
      <c r="L17" s="156"/>
      <c r="M17" s="157" t="s">
        <v>21</v>
      </c>
      <c r="N17" s="156"/>
      <c r="O17" s="337" t="s">
        <v>5</v>
      </c>
      <c r="P17" s="337"/>
      <c r="Q17" s="156"/>
      <c r="R17" s="32"/>
    </row>
    <row r="18" spans="2:18" s="1" customFormat="1" ht="18" customHeight="1" x14ac:dyDescent="0.3">
      <c r="B18" s="30"/>
      <c r="C18" s="156"/>
      <c r="D18" s="156"/>
      <c r="E18" s="154"/>
      <c r="F18" s="156"/>
      <c r="G18" s="156"/>
      <c r="H18" s="156"/>
      <c r="I18" s="156"/>
      <c r="J18" s="156"/>
      <c r="K18" s="156"/>
      <c r="L18" s="156"/>
      <c r="M18" s="157" t="s">
        <v>22</v>
      </c>
      <c r="N18" s="156"/>
      <c r="O18" s="337" t="s">
        <v>5</v>
      </c>
      <c r="P18" s="337"/>
      <c r="Q18" s="156"/>
      <c r="R18" s="32"/>
    </row>
    <row r="19" spans="2:18" s="1" customFormat="1" ht="6.95" customHeight="1" x14ac:dyDescent="0.3">
      <c r="B19" s="30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32"/>
    </row>
    <row r="20" spans="2:18" s="1" customFormat="1" ht="14.45" customHeight="1" x14ac:dyDescent="0.3">
      <c r="B20" s="30"/>
      <c r="C20" s="156"/>
      <c r="D20" s="157" t="s">
        <v>26</v>
      </c>
      <c r="E20" s="156"/>
      <c r="F20" s="156"/>
      <c r="G20" s="156"/>
      <c r="H20" s="156"/>
      <c r="I20" s="156"/>
      <c r="J20" s="156"/>
      <c r="K20" s="156"/>
      <c r="L20" s="156"/>
      <c r="M20" s="157" t="s">
        <v>21</v>
      </c>
      <c r="N20" s="156"/>
      <c r="O20" s="337" t="s">
        <v>5</v>
      </c>
      <c r="P20" s="337"/>
      <c r="Q20" s="156"/>
      <c r="R20" s="32"/>
    </row>
    <row r="21" spans="2:18" s="1" customFormat="1" ht="18" customHeight="1" x14ac:dyDescent="0.3">
      <c r="B21" s="30"/>
      <c r="C21" s="156"/>
      <c r="D21" s="156"/>
      <c r="E21" s="154"/>
      <c r="F21" s="156"/>
      <c r="G21" s="156"/>
      <c r="H21" s="156"/>
      <c r="I21" s="156"/>
      <c r="J21" s="156"/>
      <c r="K21" s="156"/>
      <c r="L21" s="156"/>
      <c r="M21" s="157" t="s">
        <v>22</v>
      </c>
      <c r="N21" s="156"/>
      <c r="O21" s="337" t="s">
        <v>5</v>
      </c>
      <c r="P21" s="337"/>
      <c r="Q21" s="156"/>
      <c r="R21" s="32"/>
    </row>
    <row r="22" spans="2:18" s="1" customFormat="1" ht="6.95" customHeight="1" x14ac:dyDescent="0.3">
      <c r="B22" s="30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32"/>
    </row>
    <row r="23" spans="2:18" s="1" customFormat="1" ht="14.45" customHeight="1" x14ac:dyDescent="0.3">
      <c r="B23" s="30"/>
      <c r="C23" s="156"/>
      <c r="D23" s="157" t="s">
        <v>27</v>
      </c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32"/>
    </row>
    <row r="24" spans="2:18" s="1" customFormat="1" ht="16.5" customHeight="1" x14ac:dyDescent="0.3">
      <c r="B24" s="30"/>
      <c r="C24" s="156"/>
      <c r="D24" s="156"/>
      <c r="E24" s="290" t="s">
        <v>5</v>
      </c>
      <c r="F24" s="290"/>
      <c r="G24" s="290"/>
      <c r="H24" s="290"/>
      <c r="I24" s="290"/>
      <c r="J24" s="290"/>
      <c r="K24" s="290"/>
      <c r="L24" s="290"/>
      <c r="M24" s="156"/>
      <c r="N24" s="156"/>
      <c r="O24" s="156"/>
      <c r="P24" s="156"/>
      <c r="Q24" s="156"/>
      <c r="R24" s="32"/>
    </row>
    <row r="25" spans="2:18" s="1" customFormat="1" ht="6.95" customHeight="1" x14ac:dyDescent="0.3">
      <c r="B25" s="30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32"/>
    </row>
    <row r="26" spans="2:18" s="1" customFormat="1" ht="6.95" customHeight="1" x14ac:dyDescent="0.3">
      <c r="B26" s="30"/>
      <c r="C26" s="156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6"/>
      <c r="R26" s="32"/>
    </row>
    <row r="27" spans="2:18" s="1" customFormat="1" ht="14.45" customHeight="1" x14ac:dyDescent="0.3">
      <c r="B27" s="30"/>
      <c r="C27" s="156"/>
      <c r="D27" s="96" t="s">
        <v>87</v>
      </c>
      <c r="E27" s="156"/>
      <c r="F27" s="156"/>
      <c r="G27" s="156"/>
      <c r="H27" s="156"/>
      <c r="I27" s="156"/>
      <c r="J27" s="156"/>
      <c r="K27" s="156"/>
      <c r="L27" s="156"/>
      <c r="M27" s="291">
        <f>N88</f>
        <v>0</v>
      </c>
      <c r="N27" s="291"/>
      <c r="O27" s="291"/>
      <c r="P27" s="291"/>
      <c r="Q27" s="156"/>
      <c r="R27" s="32"/>
    </row>
    <row r="28" spans="2:18" s="1" customFormat="1" ht="14.45" customHeight="1" x14ac:dyDescent="0.3">
      <c r="B28" s="30"/>
      <c r="C28" s="156"/>
      <c r="D28" s="29" t="s">
        <v>88</v>
      </c>
      <c r="E28" s="156"/>
      <c r="F28" s="156"/>
      <c r="G28" s="156"/>
      <c r="H28" s="156"/>
      <c r="I28" s="156"/>
      <c r="J28" s="156"/>
      <c r="K28" s="156"/>
      <c r="L28" s="156"/>
      <c r="M28" s="291">
        <f>N95</f>
        <v>0</v>
      </c>
      <c r="N28" s="291"/>
      <c r="O28" s="291"/>
      <c r="P28" s="291"/>
      <c r="Q28" s="156"/>
      <c r="R28" s="32"/>
    </row>
    <row r="29" spans="2:18" s="1" customFormat="1" ht="6.95" customHeight="1" x14ac:dyDescent="0.3">
      <c r="B29" s="30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32"/>
    </row>
    <row r="30" spans="2:18" s="1" customFormat="1" ht="25.35" customHeight="1" x14ac:dyDescent="0.3">
      <c r="B30" s="30"/>
      <c r="C30" s="156"/>
      <c r="D30" s="97" t="s">
        <v>30</v>
      </c>
      <c r="E30" s="156"/>
      <c r="F30" s="156"/>
      <c r="G30" s="156"/>
      <c r="H30" s="156"/>
      <c r="I30" s="156"/>
      <c r="J30" s="156"/>
      <c r="K30" s="156"/>
      <c r="L30" s="156"/>
      <c r="M30" s="340">
        <f>ROUND(M27+M28,2)</f>
        <v>0</v>
      </c>
      <c r="N30" s="341"/>
      <c r="O30" s="341"/>
      <c r="P30" s="341"/>
      <c r="Q30" s="156"/>
      <c r="R30" s="32"/>
    </row>
    <row r="31" spans="2:18" s="1" customFormat="1" ht="6.95" customHeight="1" x14ac:dyDescent="0.3">
      <c r="B31" s="30"/>
      <c r="C31" s="156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  <c r="R31" s="32"/>
    </row>
    <row r="32" spans="2:18" s="1" customFormat="1" ht="14.45" customHeight="1" x14ac:dyDescent="0.3">
      <c r="B32" s="30"/>
      <c r="C32" s="156"/>
      <c r="D32" s="151" t="s">
        <v>31</v>
      </c>
      <c r="E32" s="151" t="s">
        <v>32</v>
      </c>
      <c r="F32" s="153">
        <v>0.21</v>
      </c>
      <c r="G32" s="98" t="s">
        <v>33</v>
      </c>
      <c r="H32" s="342">
        <f>SUM(M30)</f>
        <v>0</v>
      </c>
      <c r="I32" s="341"/>
      <c r="J32" s="341"/>
      <c r="K32" s="156"/>
      <c r="L32" s="156"/>
      <c r="M32" s="342">
        <f>SUM(H32*0.21)</f>
        <v>0</v>
      </c>
      <c r="N32" s="341"/>
      <c r="O32" s="341"/>
      <c r="P32" s="341"/>
      <c r="Q32" s="156"/>
      <c r="R32" s="32"/>
    </row>
    <row r="33" spans="2:18" s="1" customFormat="1" ht="14.45" customHeight="1" x14ac:dyDescent="0.3">
      <c r="B33" s="30"/>
      <c r="C33" s="156"/>
      <c r="D33" s="156"/>
      <c r="E33" s="151" t="s">
        <v>34</v>
      </c>
      <c r="F33" s="153">
        <v>0.15</v>
      </c>
      <c r="G33" s="98" t="s">
        <v>33</v>
      </c>
      <c r="H33" s="342">
        <f>ROUND((SUM(BF95:BF98)+SUM(BF116:BF202)), 2)</f>
        <v>0</v>
      </c>
      <c r="I33" s="341"/>
      <c r="J33" s="341"/>
      <c r="K33" s="156"/>
      <c r="L33" s="156"/>
      <c r="M33" s="342">
        <f>ROUND(ROUND((SUM(BF95:BF98)+SUM(BF116:BF202)), 2)*F33, 2)</f>
        <v>0</v>
      </c>
      <c r="N33" s="341"/>
      <c r="O33" s="341"/>
      <c r="P33" s="341"/>
      <c r="Q33" s="156"/>
      <c r="R33" s="32"/>
    </row>
    <row r="34" spans="2:18" s="1" customFormat="1" ht="14.45" hidden="1" customHeight="1" x14ac:dyDescent="0.3">
      <c r="B34" s="30"/>
      <c r="C34" s="156"/>
      <c r="D34" s="156"/>
      <c r="E34" s="151" t="s">
        <v>35</v>
      </c>
      <c r="F34" s="153">
        <v>0.21</v>
      </c>
      <c r="G34" s="98" t="s">
        <v>33</v>
      </c>
      <c r="H34" s="342">
        <f>ROUND((SUM(BG95:BG98)+SUM(BG116:BG202)), 2)</f>
        <v>0</v>
      </c>
      <c r="I34" s="341"/>
      <c r="J34" s="341"/>
      <c r="K34" s="156"/>
      <c r="L34" s="156"/>
      <c r="M34" s="342">
        <v>0</v>
      </c>
      <c r="N34" s="341"/>
      <c r="O34" s="341"/>
      <c r="P34" s="341"/>
      <c r="Q34" s="156"/>
      <c r="R34" s="32"/>
    </row>
    <row r="35" spans="2:18" s="1" customFormat="1" ht="14.45" hidden="1" customHeight="1" x14ac:dyDescent="0.3">
      <c r="B35" s="30"/>
      <c r="C35" s="156"/>
      <c r="D35" s="156"/>
      <c r="E35" s="151" t="s">
        <v>36</v>
      </c>
      <c r="F35" s="153">
        <v>0.15</v>
      </c>
      <c r="G35" s="98" t="s">
        <v>33</v>
      </c>
      <c r="H35" s="342">
        <f>ROUND((SUM(BH95:BH98)+SUM(BH116:BH202)), 2)</f>
        <v>0</v>
      </c>
      <c r="I35" s="341"/>
      <c r="J35" s="341"/>
      <c r="K35" s="156"/>
      <c r="L35" s="156"/>
      <c r="M35" s="342">
        <v>0</v>
      </c>
      <c r="N35" s="341"/>
      <c r="O35" s="341"/>
      <c r="P35" s="341"/>
      <c r="Q35" s="156"/>
      <c r="R35" s="32"/>
    </row>
    <row r="36" spans="2:18" s="1" customFormat="1" ht="14.45" hidden="1" customHeight="1" x14ac:dyDescent="0.3">
      <c r="B36" s="30"/>
      <c r="C36" s="156"/>
      <c r="D36" s="156"/>
      <c r="E36" s="151" t="s">
        <v>37</v>
      </c>
      <c r="F36" s="153">
        <v>0</v>
      </c>
      <c r="G36" s="98" t="s">
        <v>33</v>
      </c>
      <c r="H36" s="342">
        <f>ROUND((SUM(BI95:BI98)+SUM(BI116:BI202)), 2)</f>
        <v>0</v>
      </c>
      <c r="I36" s="341"/>
      <c r="J36" s="341"/>
      <c r="K36" s="156"/>
      <c r="L36" s="156"/>
      <c r="M36" s="342">
        <v>0</v>
      </c>
      <c r="N36" s="341"/>
      <c r="O36" s="341"/>
      <c r="P36" s="341"/>
      <c r="Q36" s="156"/>
      <c r="R36" s="32"/>
    </row>
    <row r="37" spans="2:18" s="1" customFormat="1" ht="6.95" customHeight="1" x14ac:dyDescent="0.3">
      <c r="B37" s="30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32"/>
    </row>
    <row r="38" spans="2:18" s="1" customFormat="1" ht="25.35" customHeight="1" x14ac:dyDescent="0.3">
      <c r="B38" s="30"/>
      <c r="C38" s="162"/>
      <c r="D38" s="99" t="s">
        <v>38</v>
      </c>
      <c r="E38" s="69"/>
      <c r="F38" s="69"/>
      <c r="G38" s="100" t="s">
        <v>39</v>
      </c>
      <c r="H38" s="101" t="s">
        <v>40</v>
      </c>
      <c r="I38" s="69"/>
      <c r="J38" s="69"/>
      <c r="K38" s="69"/>
      <c r="L38" s="352">
        <f>SUM(H32*1.21)</f>
        <v>0</v>
      </c>
      <c r="M38" s="352"/>
      <c r="N38" s="352"/>
      <c r="O38" s="352"/>
      <c r="P38" s="353"/>
      <c r="Q38" s="162"/>
      <c r="R38" s="32"/>
    </row>
    <row r="39" spans="2:18" s="1" customFormat="1" ht="14.45" customHeight="1" x14ac:dyDescent="0.3">
      <c r="B39" s="30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32"/>
    </row>
    <row r="40" spans="2:18" s="1" customFormat="1" ht="14.45" customHeight="1" x14ac:dyDescent="0.3">
      <c r="B40" s="30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32"/>
    </row>
    <row r="41" spans="2:18" x14ac:dyDescent="0.3">
      <c r="B41" s="2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22"/>
    </row>
    <row r="42" spans="2:18" x14ac:dyDescent="0.3">
      <c r="B42" s="2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22"/>
    </row>
    <row r="43" spans="2:18" x14ac:dyDescent="0.3">
      <c r="B43" s="21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22"/>
    </row>
    <row r="44" spans="2:18" x14ac:dyDescent="0.3">
      <c r="B44" s="2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22"/>
    </row>
    <row r="45" spans="2:18" x14ac:dyDescent="0.3">
      <c r="B45" s="2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22"/>
    </row>
    <row r="46" spans="2:18" x14ac:dyDescent="0.3">
      <c r="B46" s="2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22"/>
    </row>
    <row r="47" spans="2:18" x14ac:dyDescent="0.3">
      <c r="B47" s="2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22"/>
    </row>
    <row r="48" spans="2:18" x14ac:dyDescent="0.3">
      <c r="B48" s="21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22"/>
    </row>
    <row r="49" spans="2:18" x14ac:dyDescent="0.3">
      <c r="B49" s="2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22"/>
    </row>
    <row r="50" spans="2:18" s="1" customFormat="1" ht="15" x14ac:dyDescent="0.3">
      <c r="B50" s="30"/>
      <c r="C50" s="156"/>
      <c r="D50" s="44" t="s">
        <v>41</v>
      </c>
      <c r="E50" s="155"/>
      <c r="F50" s="155"/>
      <c r="G50" s="155"/>
      <c r="H50" s="46"/>
      <c r="I50" s="156"/>
      <c r="J50" s="44" t="s">
        <v>42</v>
      </c>
      <c r="K50" s="155"/>
      <c r="L50" s="155"/>
      <c r="M50" s="155"/>
      <c r="N50" s="155"/>
      <c r="O50" s="155"/>
      <c r="P50" s="46"/>
      <c r="Q50" s="156"/>
      <c r="R50" s="32"/>
    </row>
    <row r="51" spans="2:18" x14ac:dyDescent="0.3">
      <c r="B51" s="21"/>
      <c r="C51" s="152"/>
      <c r="D51" s="47"/>
      <c r="E51" s="152"/>
      <c r="F51" s="152"/>
      <c r="G51" s="152"/>
      <c r="H51" s="48"/>
      <c r="I51" s="152"/>
      <c r="J51" s="47"/>
      <c r="K51" s="152"/>
      <c r="L51" s="152"/>
      <c r="M51" s="152"/>
      <c r="N51" s="152"/>
      <c r="O51" s="152"/>
      <c r="P51" s="48"/>
      <c r="Q51" s="152"/>
      <c r="R51" s="22"/>
    </row>
    <row r="52" spans="2:18" x14ac:dyDescent="0.3">
      <c r="B52" s="21"/>
      <c r="C52" s="152"/>
      <c r="D52" s="47"/>
      <c r="E52" s="152"/>
      <c r="F52" s="152"/>
      <c r="G52" s="152"/>
      <c r="H52" s="48"/>
      <c r="I52" s="152"/>
      <c r="J52" s="47"/>
      <c r="K52" s="152"/>
      <c r="L52" s="152"/>
      <c r="M52" s="152"/>
      <c r="N52" s="152"/>
      <c r="O52" s="152"/>
      <c r="P52" s="48"/>
      <c r="Q52" s="152"/>
      <c r="R52" s="22"/>
    </row>
    <row r="53" spans="2:18" x14ac:dyDescent="0.3">
      <c r="B53" s="21"/>
      <c r="C53" s="152"/>
      <c r="D53" s="47"/>
      <c r="E53" s="152"/>
      <c r="F53" s="152"/>
      <c r="G53" s="152"/>
      <c r="H53" s="48"/>
      <c r="I53" s="152"/>
      <c r="J53" s="47"/>
      <c r="K53" s="152"/>
      <c r="L53" s="152"/>
      <c r="M53" s="152"/>
      <c r="N53" s="152"/>
      <c r="O53" s="152"/>
      <c r="P53" s="48"/>
      <c r="Q53" s="152"/>
      <c r="R53" s="22"/>
    </row>
    <row r="54" spans="2:18" x14ac:dyDescent="0.3">
      <c r="B54" s="21"/>
      <c r="C54" s="152"/>
      <c r="D54" s="47"/>
      <c r="E54" s="152"/>
      <c r="F54" s="152"/>
      <c r="G54" s="152"/>
      <c r="H54" s="48"/>
      <c r="I54" s="152"/>
      <c r="J54" s="47"/>
      <c r="K54" s="152"/>
      <c r="L54" s="152"/>
      <c r="M54" s="152"/>
      <c r="N54" s="152"/>
      <c r="O54" s="152"/>
      <c r="P54" s="48"/>
      <c r="Q54" s="152"/>
      <c r="R54" s="22"/>
    </row>
    <row r="55" spans="2:18" x14ac:dyDescent="0.3">
      <c r="B55" s="21"/>
      <c r="C55" s="152"/>
      <c r="D55" s="47"/>
      <c r="E55" s="152"/>
      <c r="F55" s="152"/>
      <c r="G55" s="152"/>
      <c r="H55" s="48"/>
      <c r="I55" s="152"/>
      <c r="J55" s="47"/>
      <c r="K55" s="152"/>
      <c r="L55" s="152"/>
      <c r="M55" s="152"/>
      <c r="N55" s="152"/>
      <c r="O55" s="152"/>
      <c r="P55" s="48"/>
      <c r="Q55" s="152"/>
      <c r="R55" s="22"/>
    </row>
    <row r="56" spans="2:18" x14ac:dyDescent="0.3">
      <c r="B56" s="21"/>
      <c r="C56" s="152"/>
      <c r="D56" s="47"/>
      <c r="E56" s="152"/>
      <c r="F56" s="152"/>
      <c r="G56" s="152"/>
      <c r="H56" s="48"/>
      <c r="I56" s="152"/>
      <c r="J56" s="47"/>
      <c r="K56" s="152"/>
      <c r="L56" s="152"/>
      <c r="M56" s="152"/>
      <c r="N56" s="152"/>
      <c r="O56" s="152"/>
      <c r="P56" s="48"/>
      <c r="Q56" s="152"/>
      <c r="R56" s="22"/>
    </row>
    <row r="57" spans="2:18" x14ac:dyDescent="0.3">
      <c r="B57" s="21"/>
      <c r="C57" s="152"/>
      <c r="D57" s="47"/>
      <c r="E57" s="152"/>
      <c r="F57" s="152"/>
      <c r="G57" s="152"/>
      <c r="H57" s="48"/>
      <c r="I57" s="152"/>
      <c r="J57" s="47"/>
      <c r="K57" s="152"/>
      <c r="L57" s="152"/>
      <c r="M57" s="152"/>
      <c r="N57" s="152"/>
      <c r="O57" s="152"/>
      <c r="P57" s="48"/>
      <c r="Q57" s="152"/>
      <c r="R57" s="22"/>
    </row>
    <row r="58" spans="2:18" x14ac:dyDescent="0.3">
      <c r="B58" s="21"/>
      <c r="C58" s="152"/>
      <c r="D58" s="47"/>
      <c r="E58" s="152"/>
      <c r="F58" s="152"/>
      <c r="G58" s="152"/>
      <c r="H58" s="48"/>
      <c r="I58" s="152"/>
      <c r="J58" s="47"/>
      <c r="K58" s="152"/>
      <c r="L58" s="152"/>
      <c r="M58" s="152"/>
      <c r="N58" s="152"/>
      <c r="O58" s="152"/>
      <c r="P58" s="48"/>
      <c r="Q58" s="152"/>
      <c r="R58" s="22"/>
    </row>
    <row r="59" spans="2:18" s="1" customFormat="1" ht="15" x14ac:dyDescent="0.3">
      <c r="B59" s="30"/>
      <c r="C59" s="156"/>
      <c r="D59" s="49" t="s">
        <v>43</v>
      </c>
      <c r="E59" s="50"/>
      <c r="F59" s="50"/>
      <c r="G59" s="51" t="s">
        <v>44</v>
      </c>
      <c r="H59" s="52"/>
      <c r="I59" s="156"/>
      <c r="J59" s="49" t="s">
        <v>43</v>
      </c>
      <c r="K59" s="50"/>
      <c r="L59" s="50"/>
      <c r="M59" s="50"/>
      <c r="N59" s="51" t="s">
        <v>44</v>
      </c>
      <c r="O59" s="50"/>
      <c r="P59" s="52"/>
      <c r="Q59" s="156"/>
      <c r="R59" s="32"/>
    </row>
    <row r="60" spans="2:18" x14ac:dyDescent="0.3">
      <c r="B60" s="21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22"/>
    </row>
    <row r="61" spans="2:18" s="1" customFormat="1" ht="15" x14ac:dyDescent="0.3">
      <c r="B61" s="30"/>
      <c r="C61" s="156"/>
      <c r="D61" s="44" t="s">
        <v>45</v>
      </c>
      <c r="E61" s="155"/>
      <c r="F61" s="155"/>
      <c r="G61" s="155"/>
      <c r="H61" s="46"/>
      <c r="I61" s="156"/>
      <c r="J61" s="44" t="s">
        <v>46</v>
      </c>
      <c r="K61" s="155"/>
      <c r="L61" s="155"/>
      <c r="M61" s="155"/>
      <c r="N61" s="155"/>
      <c r="O61" s="155"/>
      <c r="P61" s="46"/>
      <c r="Q61" s="156"/>
      <c r="R61" s="32"/>
    </row>
    <row r="62" spans="2:18" x14ac:dyDescent="0.3">
      <c r="B62" s="21"/>
      <c r="C62" s="152"/>
      <c r="D62" s="47"/>
      <c r="E62" s="152"/>
      <c r="F62" s="152"/>
      <c r="G62" s="152"/>
      <c r="H62" s="48"/>
      <c r="I62" s="152"/>
      <c r="J62" s="47"/>
      <c r="K62" s="152"/>
      <c r="L62" s="152"/>
      <c r="M62" s="152"/>
      <c r="N62" s="152"/>
      <c r="O62" s="152"/>
      <c r="P62" s="48"/>
      <c r="Q62" s="152"/>
      <c r="R62" s="22"/>
    </row>
    <row r="63" spans="2:18" x14ac:dyDescent="0.3">
      <c r="B63" s="21"/>
      <c r="C63" s="152"/>
      <c r="D63" s="47"/>
      <c r="E63" s="152"/>
      <c r="F63" s="152"/>
      <c r="G63" s="152"/>
      <c r="H63" s="48"/>
      <c r="I63" s="152"/>
      <c r="J63" s="47"/>
      <c r="K63" s="152"/>
      <c r="L63" s="152"/>
      <c r="M63" s="152"/>
      <c r="N63" s="152"/>
      <c r="O63" s="152"/>
      <c r="P63" s="48"/>
      <c r="Q63" s="152"/>
      <c r="R63" s="22"/>
    </row>
    <row r="64" spans="2:18" x14ac:dyDescent="0.3">
      <c r="B64" s="21"/>
      <c r="C64" s="152"/>
      <c r="D64" s="47"/>
      <c r="E64" s="152"/>
      <c r="F64" s="152"/>
      <c r="G64" s="152"/>
      <c r="H64" s="48"/>
      <c r="I64" s="152"/>
      <c r="J64" s="47"/>
      <c r="K64" s="152"/>
      <c r="L64" s="152"/>
      <c r="M64" s="152"/>
      <c r="N64" s="152"/>
      <c r="O64" s="152"/>
      <c r="P64" s="48"/>
      <c r="Q64" s="152"/>
      <c r="R64" s="22"/>
    </row>
    <row r="65" spans="2:18" x14ac:dyDescent="0.3">
      <c r="B65" s="21"/>
      <c r="C65" s="152"/>
      <c r="D65" s="47"/>
      <c r="E65" s="152"/>
      <c r="F65" s="152"/>
      <c r="G65" s="152"/>
      <c r="H65" s="48"/>
      <c r="I65" s="152"/>
      <c r="J65" s="47"/>
      <c r="K65" s="152"/>
      <c r="L65" s="152"/>
      <c r="M65" s="152"/>
      <c r="N65" s="152"/>
      <c r="O65" s="152"/>
      <c r="P65" s="48"/>
      <c r="Q65" s="152"/>
      <c r="R65" s="22"/>
    </row>
    <row r="66" spans="2:18" x14ac:dyDescent="0.3">
      <c r="B66" s="21"/>
      <c r="C66" s="152"/>
      <c r="D66" s="47"/>
      <c r="E66" s="152"/>
      <c r="F66" s="152"/>
      <c r="G66" s="152"/>
      <c r="H66" s="48"/>
      <c r="I66" s="152"/>
      <c r="J66" s="47"/>
      <c r="K66" s="152"/>
      <c r="L66" s="152"/>
      <c r="M66" s="152"/>
      <c r="N66" s="152"/>
      <c r="O66" s="152"/>
      <c r="P66" s="48"/>
      <c r="Q66" s="152"/>
      <c r="R66" s="22"/>
    </row>
    <row r="67" spans="2:18" x14ac:dyDescent="0.3">
      <c r="B67" s="21"/>
      <c r="C67" s="152"/>
      <c r="D67" s="47"/>
      <c r="E67" s="152"/>
      <c r="F67" s="152"/>
      <c r="G67" s="152"/>
      <c r="H67" s="48"/>
      <c r="I67" s="152"/>
      <c r="J67" s="47"/>
      <c r="K67" s="152"/>
      <c r="L67" s="152"/>
      <c r="M67" s="152"/>
      <c r="N67" s="152"/>
      <c r="O67" s="152"/>
      <c r="P67" s="48"/>
      <c r="Q67" s="152"/>
      <c r="R67" s="22"/>
    </row>
    <row r="68" spans="2:18" x14ac:dyDescent="0.3">
      <c r="B68" s="21"/>
      <c r="C68" s="152"/>
      <c r="D68" s="47"/>
      <c r="E68" s="152"/>
      <c r="F68" s="152"/>
      <c r="G68" s="152"/>
      <c r="H68" s="48"/>
      <c r="I68" s="152"/>
      <c r="J68" s="47"/>
      <c r="K68" s="152"/>
      <c r="L68" s="152"/>
      <c r="M68" s="152"/>
      <c r="N68" s="152"/>
      <c r="O68" s="152"/>
      <c r="P68" s="48"/>
      <c r="Q68" s="152"/>
      <c r="R68" s="22"/>
    </row>
    <row r="69" spans="2:18" x14ac:dyDescent="0.3">
      <c r="B69" s="21"/>
      <c r="C69" s="152"/>
      <c r="D69" s="47"/>
      <c r="E69" s="152"/>
      <c r="F69" s="152"/>
      <c r="G69" s="152"/>
      <c r="H69" s="48"/>
      <c r="I69" s="152"/>
      <c r="J69" s="47"/>
      <c r="K69" s="152"/>
      <c r="L69" s="152"/>
      <c r="M69" s="152"/>
      <c r="N69" s="152"/>
      <c r="O69" s="152"/>
      <c r="P69" s="48"/>
      <c r="Q69" s="152"/>
      <c r="R69" s="22"/>
    </row>
    <row r="70" spans="2:18" s="1" customFormat="1" ht="15" x14ac:dyDescent="0.3">
      <c r="B70" s="30"/>
      <c r="C70" s="156"/>
      <c r="D70" s="49" t="s">
        <v>43</v>
      </c>
      <c r="E70" s="50"/>
      <c r="F70" s="50"/>
      <c r="G70" s="51" t="s">
        <v>44</v>
      </c>
      <c r="H70" s="52"/>
      <c r="I70" s="156"/>
      <c r="J70" s="49" t="s">
        <v>43</v>
      </c>
      <c r="K70" s="50"/>
      <c r="L70" s="50"/>
      <c r="M70" s="50"/>
      <c r="N70" s="51" t="s">
        <v>44</v>
      </c>
      <c r="O70" s="50"/>
      <c r="P70" s="52"/>
      <c r="Q70" s="156"/>
      <c r="R70" s="32"/>
    </row>
    <row r="71" spans="2:18" s="1" customFormat="1" ht="14.45" customHeight="1" x14ac:dyDescent="0.3"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5"/>
    </row>
    <row r="75" spans="2:18" s="1" customFormat="1" ht="6.95" customHeight="1" x14ac:dyDescent="0.3"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8"/>
    </row>
    <row r="76" spans="2:18" s="1" customFormat="1" ht="36.950000000000003" customHeight="1" x14ac:dyDescent="0.3">
      <c r="B76" s="30"/>
      <c r="C76" s="277" t="s">
        <v>89</v>
      </c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32"/>
    </row>
    <row r="77" spans="2:18" s="1" customFormat="1" ht="6.95" customHeight="1" x14ac:dyDescent="0.3">
      <c r="B77" s="30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32"/>
    </row>
    <row r="78" spans="2:18" s="1" customFormat="1" ht="30" customHeight="1" x14ac:dyDescent="0.3">
      <c r="B78" s="30"/>
      <c r="C78" s="157" t="s">
        <v>14</v>
      </c>
      <c r="D78" s="156"/>
      <c r="E78" s="156"/>
      <c r="F78" s="345" t="str">
        <f>F6</f>
        <v>Rekonstrukce ústředního topení (ÚT) budovy Poštovní č.515 Studénka</v>
      </c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156"/>
      <c r="R78" s="32"/>
    </row>
    <row r="79" spans="2:18" s="1" customFormat="1" ht="36.950000000000003" customHeight="1" x14ac:dyDescent="0.3">
      <c r="B79" s="30"/>
      <c r="C79" s="63" t="s">
        <v>86</v>
      </c>
      <c r="D79" s="156"/>
      <c r="E79" s="156"/>
      <c r="F79" s="279" t="str">
        <f>F7</f>
        <v>Ústřední topení</v>
      </c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156"/>
      <c r="R79" s="32"/>
    </row>
    <row r="80" spans="2:18" s="1" customFormat="1" ht="6.95" customHeight="1" x14ac:dyDescent="0.3">
      <c r="B80" s="30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32"/>
    </row>
    <row r="81" spans="2:65" s="1" customFormat="1" ht="18" customHeight="1" x14ac:dyDescent="0.3">
      <c r="B81" s="30"/>
      <c r="C81" s="157" t="s">
        <v>17</v>
      </c>
      <c r="D81" s="156"/>
      <c r="E81" s="156"/>
      <c r="F81" s="154" t="str">
        <f>F9</f>
        <v>Studénka, Poštovní 515</v>
      </c>
      <c r="G81" s="156"/>
      <c r="H81" s="156"/>
      <c r="I81" s="156"/>
      <c r="J81" s="156"/>
      <c r="K81" s="157" t="s">
        <v>19</v>
      </c>
      <c r="L81" s="156"/>
      <c r="M81" s="336">
        <f>IF(O9="","",O9)</f>
        <v>45708</v>
      </c>
      <c r="N81" s="336"/>
      <c r="O81" s="336"/>
      <c r="P81" s="336"/>
      <c r="Q81" s="156"/>
      <c r="R81" s="32"/>
    </row>
    <row r="82" spans="2:65" s="1" customFormat="1" ht="6.95" customHeight="1" x14ac:dyDescent="0.3">
      <c r="B82" s="30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32"/>
    </row>
    <row r="83" spans="2:65" s="1" customFormat="1" ht="15" x14ac:dyDescent="0.3">
      <c r="B83" s="30"/>
      <c r="C83" s="157" t="s">
        <v>20</v>
      </c>
      <c r="D83" s="156"/>
      <c r="E83" s="156"/>
      <c r="F83" s="154">
        <f>E12</f>
        <v>0</v>
      </c>
      <c r="G83" s="156"/>
      <c r="H83" s="156"/>
      <c r="I83" s="156"/>
      <c r="J83" s="156"/>
      <c r="K83" s="157" t="s">
        <v>24</v>
      </c>
      <c r="L83" s="156"/>
      <c r="M83" s="337">
        <f>E18</f>
        <v>0</v>
      </c>
      <c r="N83" s="337"/>
      <c r="O83" s="337"/>
      <c r="P83" s="337"/>
      <c r="Q83" s="337"/>
      <c r="R83" s="32"/>
    </row>
    <row r="84" spans="2:65" s="1" customFormat="1" ht="14.45" customHeight="1" x14ac:dyDescent="0.3">
      <c r="B84" s="30"/>
      <c r="C84" s="157" t="s">
        <v>23</v>
      </c>
      <c r="D84" s="156"/>
      <c r="E84" s="156"/>
      <c r="F84" s="154" t="str">
        <f>IF(E15="","",E15)</f>
        <v/>
      </c>
      <c r="G84" s="156"/>
      <c r="H84" s="156"/>
      <c r="I84" s="156"/>
      <c r="J84" s="156"/>
      <c r="K84" s="157" t="s">
        <v>26</v>
      </c>
      <c r="L84" s="156"/>
      <c r="M84" s="337">
        <f>E21</f>
        <v>0</v>
      </c>
      <c r="N84" s="337"/>
      <c r="O84" s="337"/>
      <c r="P84" s="337"/>
      <c r="Q84" s="337"/>
      <c r="R84" s="32"/>
    </row>
    <row r="85" spans="2:65" s="1" customFormat="1" ht="10.35" customHeight="1" x14ac:dyDescent="0.3">
      <c r="B85" s="30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32"/>
    </row>
    <row r="86" spans="2:65" s="1" customFormat="1" ht="29.25" customHeight="1" x14ac:dyDescent="0.3">
      <c r="B86" s="30"/>
      <c r="C86" s="328" t="s">
        <v>90</v>
      </c>
      <c r="D86" s="329"/>
      <c r="E86" s="329"/>
      <c r="F86" s="329"/>
      <c r="G86" s="329"/>
      <c r="H86" s="162"/>
      <c r="I86" s="162"/>
      <c r="J86" s="162"/>
      <c r="K86" s="162"/>
      <c r="L86" s="162"/>
      <c r="M86" s="162"/>
      <c r="N86" s="328" t="s">
        <v>91</v>
      </c>
      <c r="O86" s="329"/>
      <c r="P86" s="329"/>
      <c r="Q86" s="329"/>
      <c r="R86" s="32"/>
    </row>
    <row r="87" spans="2:65" s="1" customFormat="1" ht="10.35" customHeight="1" x14ac:dyDescent="0.3">
      <c r="B87" s="30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32"/>
    </row>
    <row r="88" spans="2:65" s="1" customFormat="1" ht="29.25" customHeight="1" x14ac:dyDescent="0.3">
      <c r="B88" s="30"/>
      <c r="C88" s="102" t="s">
        <v>92</v>
      </c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258">
        <f>N116</f>
        <v>0</v>
      </c>
      <c r="O88" s="330"/>
      <c r="P88" s="330"/>
      <c r="Q88" s="330"/>
      <c r="R88" s="32"/>
      <c r="AU88" s="17" t="s">
        <v>93</v>
      </c>
    </row>
    <row r="89" spans="2:65" s="6" customFormat="1" ht="24.95" customHeight="1" x14ac:dyDescent="0.3">
      <c r="B89" s="103"/>
      <c r="C89" s="161"/>
      <c r="D89" s="104" t="s">
        <v>94</v>
      </c>
      <c r="E89" s="161"/>
      <c r="F89" s="161"/>
      <c r="G89" s="161"/>
      <c r="H89" s="161"/>
      <c r="I89" s="161"/>
      <c r="J89" s="161"/>
      <c r="K89" s="161"/>
      <c r="L89" s="161"/>
      <c r="M89" s="161"/>
      <c r="N89" s="343">
        <f>N117</f>
        <v>0</v>
      </c>
      <c r="O89" s="344"/>
      <c r="P89" s="344"/>
      <c r="Q89" s="344"/>
      <c r="R89" s="105"/>
    </row>
    <row r="90" spans="2:65" s="6" customFormat="1" ht="24" customHeight="1" x14ac:dyDescent="0.3">
      <c r="B90" s="103"/>
      <c r="C90" s="182"/>
      <c r="D90" s="107" t="s">
        <v>252</v>
      </c>
      <c r="E90" s="182"/>
      <c r="F90" s="182"/>
      <c r="G90" s="182"/>
      <c r="H90" s="182"/>
      <c r="I90" s="182"/>
      <c r="J90" s="182"/>
      <c r="K90" s="182"/>
      <c r="L90" s="182"/>
      <c r="M90" s="182"/>
      <c r="N90" s="326">
        <f>N118</f>
        <v>0</v>
      </c>
      <c r="O90" s="327"/>
      <c r="P90" s="327"/>
      <c r="Q90" s="327"/>
      <c r="R90" s="105"/>
    </row>
    <row r="91" spans="2:65" s="6" customFormat="1" ht="14.25" customHeight="1" x14ac:dyDescent="0.3">
      <c r="B91" s="103"/>
      <c r="C91" s="128"/>
      <c r="D91" s="137" t="s">
        <v>95</v>
      </c>
      <c r="E91" s="137"/>
      <c r="F91" s="137"/>
      <c r="G91" s="137"/>
      <c r="H91" s="137"/>
      <c r="I91" s="137"/>
      <c r="J91" s="137"/>
      <c r="K91" s="137"/>
      <c r="L91" s="137"/>
      <c r="M91" s="137"/>
      <c r="N91" s="326">
        <f>N145</f>
        <v>0</v>
      </c>
      <c r="O91" s="327"/>
      <c r="P91" s="327"/>
      <c r="Q91" s="327"/>
      <c r="R91" s="105"/>
    </row>
    <row r="92" spans="2:65" s="7" customFormat="1" ht="19.5" customHeight="1" x14ac:dyDescent="0.3">
      <c r="B92" s="106"/>
      <c r="C92" s="159"/>
      <c r="D92" s="107" t="s">
        <v>253</v>
      </c>
      <c r="E92" s="159"/>
      <c r="F92" s="159"/>
      <c r="G92" s="159"/>
      <c r="H92" s="159"/>
      <c r="I92" s="159"/>
      <c r="J92" s="159"/>
      <c r="K92" s="159"/>
      <c r="L92" s="159"/>
      <c r="M92" s="159"/>
      <c r="N92" s="326">
        <f>N153</f>
        <v>0</v>
      </c>
      <c r="O92" s="327"/>
      <c r="P92" s="327"/>
      <c r="Q92" s="327"/>
      <c r="R92" s="108"/>
    </row>
    <row r="93" spans="2:65" s="7" customFormat="1" ht="19.899999999999999" customHeight="1" x14ac:dyDescent="0.3">
      <c r="B93" s="106"/>
      <c r="C93" s="159"/>
      <c r="D93" s="107" t="s">
        <v>98</v>
      </c>
      <c r="E93" s="159"/>
      <c r="F93" s="159"/>
      <c r="G93" s="159"/>
      <c r="H93" s="159"/>
      <c r="I93" s="159"/>
      <c r="J93" s="159"/>
      <c r="K93" s="159"/>
      <c r="L93" s="159"/>
      <c r="M93" s="159"/>
      <c r="N93" s="326">
        <f>N188</f>
        <v>0</v>
      </c>
      <c r="O93" s="327"/>
      <c r="P93" s="327"/>
      <c r="Q93" s="327"/>
      <c r="R93" s="108"/>
    </row>
    <row r="94" spans="2:65" s="1" customFormat="1" ht="21.75" customHeight="1" x14ac:dyDescent="0.3">
      <c r="B94" s="30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32"/>
    </row>
    <row r="95" spans="2:65" s="1" customFormat="1" ht="29.25" customHeight="1" x14ac:dyDescent="0.3">
      <c r="B95" s="30"/>
      <c r="C95" s="102" t="s">
        <v>99</v>
      </c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330">
        <v>0</v>
      </c>
      <c r="O95" s="335"/>
      <c r="P95" s="335"/>
      <c r="Q95" s="335"/>
      <c r="R95" s="32"/>
      <c r="T95" s="109"/>
      <c r="U95" s="110" t="s">
        <v>31</v>
      </c>
    </row>
    <row r="96" spans="2:65" s="1" customFormat="1" ht="18" customHeight="1" x14ac:dyDescent="0.3">
      <c r="B96" s="111"/>
      <c r="C96" s="112"/>
      <c r="D96" s="350" t="s">
        <v>100</v>
      </c>
      <c r="E96" s="350"/>
      <c r="F96" s="350"/>
      <c r="G96" s="350"/>
      <c r="H96" s="350"/>
      <c r="I96" s="112"/>
      <c r="J96" s="112"/>
      <c r="K96" s="112"/>
      <c r="L96" s="112"/>
      <c r="M96" s="112"/>
      <c r="N96" s="351">
        <v>0</v>
      </c>
      <c r="O96" s="351"/>
      <c r="P96" s="351"/>
      <c r="Q96" s="351"/>
      <c r="R96" s="113"/>
      <c r="S96" s="114"/>
      <c r="T96" s="115"/>
      <c r="U96" s="116" t="s">
        <v>32</v>
      </c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7"/>
      <c r="AZ96" s="114"/>
      <c r="BA96" s="114"/>
      <c r="BB96" s="114"/>
      <c r="BC96" s="114"/>
      <c r="BD96" s="114"/>
      <c r="BE96" s="118"/>
      <c r="BF96" s="118"/>
      <c r="BG96" s="118"/>
      <c r="BH96" s="118"/>
      <c r="BI96" s="118"/>
      <c r="BJ96" s="117"/>
      <c r="BK96" s="114"/>
      <c r="BL96" s="114"/>
      <c r="BM96" s="114"/>
    </row>
    <row r="97" spans="2:65" s="1" customFormat="1" ht="18" customHeight="1" x14ac:dyDescent="0.3">
      <c r="B97" s="111"/>
      <c r="C97" s="112"/>
      <c r="D97" s="160" t="s">
        <v>102</v>
      </c>
      <c r="E97" s="112"/>
      <c r="F97" s="112"/>
      <c r="G97" s="112"/>
      <c r="H97" s="112"/>
      <c r="I97" s="112"/>
      <c r="J97" s="112"/>
      <c r="K97" s="112"/>
      <c r="L97" s="112"/>
      <c r="M97" s="112"/>
      <c r="N97" s="351">
        <v>0</v>
      </c>
      <c r="O97" s="351"/>
      <c r="P97" s="351"/>
      <c r="Q97" s="351"/>
      <c r="R97" s="113"/>
      <c r="S97" s="114"/>
      <c r="T97" s="119"/>
      <c r="U97" s="120" t="s">
        <v>32</v>
      </c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7"/>
      <c r="AZ97" s="114"/>
      <c r="BA97" s="114"/>
      <c r="BB97" s="114"/>
      <c r="BC97" s="114"/>
      <c r="BD97" s="114"/>
      <c r="BE97" s="118"/>
      <c r="BF97" s="118"/>
      <c r="BG97" s="118"/>
      <c r="BH97" s="118"/>
      <c r="BI97" s="118"/>
      <c r="BJ97" s="117"/>
      <c r="BK97" s="114"/>
      <c r="BL97" s="114"/>
      <c r="BM97" s="114"/>
    </row>
    <row r="98" spans="2:65" s="1" customFormat="1" x14ac:dyDescent="0.3">
      <c r="B98" s="30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32"/>
    </row>
    <row r="99" spans="2:65" s="1" customFormat="1" ht="29.25" customHeight="1" x14ac:dyDescent="0.3">
      <c r="B99" s="30"/>
      <c r="C99" s="93" t="s">
        <v>78</v>
      </c>
      <c r="D99" s="162"/>
      <c r="E99" s="162"/>
      <c r="F99" s="162"/>
      <c r="G99" s="162"/>
      <c r="H99" s="162"/>
      <c r="I99" s="162"/>
      <c r="J99" s="162"/>
      <c r="K99" s="162"/>
      <c r="L99" s="264">
        <f>ROUND(SUM(N88+N95),2)</f>
        <v>0</v>
      </c>
      <c r="M99" s="264"/>
      <c r="N99" s="264"/>
      <c r="O99" s="264"/>
      <c r="P99" s="264"/>
      <c r="Q99" s="264"/>
      <c r="R99" s="32"/>
    </row>
    <row r="100" spans="2:65" s="1" customFormat="1" ht="6.95" customHeight="1" x14ac:dyDescent="0.3"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5"/>
    </row>
    <row r="104" spans="2:65" s="1" customFormat="1" ht="6.95" customHeight="1" x14ac:dyDescent="0.3"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8"/>
    </row>
    <row r="105" spans="2:65" s="1" customFormat="1" ht="36.950000000000003" customHeight="1" x14ac:dyDescent="0.3">
      <c r="B105" s="30"/>
      <c r="C105" s="277" t="s">
        <v>104</v>
      </c>
      <c r="D105" s="341"/>
      <c r="E105" s="341"/>
      <c r="F105" s="341"/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2"/>
    </row>
    <row r="106" spans="2:65" s="1" customFormat="1" ht="6.95" customHeight="1" x14ac:dyDescent="0.3">
      <c r="B106" s="30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32"/>
    </row>
    <row r="107" spans="2:65" s="1" customFormat="1" ht="30" customHeight="1" x14ac:dyDescent="0.3">
      <c r="B107" s="30"/>
      <c r="C107" s="157" t="s">
        <v>14</v>
      </c>
      <c r="D107" s="156"/>
      <c r="E107" s="156"/>
      <c r="F107" s="345" t="s">
        <v>137</v>
      </c>
      <c r="G107" s="346"/>
      <c r="H107" s="346"/>
      <c r="I107" s="346"/>
      <c r="J107" s="346"/>
      <c r="K107" s="346"/>
      <c r="L107" s="346"/>
      <c r="M107" s="346"/>
      <c r="N107" s="346"/>
      <c r="O107" s="346"/>
      <c r="P107" s="346"/>
      <c r="Q107" s="156"/>
      <c r="R107" s="32"/>
    </row>
    <row r="108" spans="2:65" s="1" customFormat="1" ht="36.950000000000003" customHeight="1" x14ac:dyDescent="0.3">
      <c r="B108" s="30"/>
      <c r="C108" s="63" t="s">
        <v>86</v>
      </c>
      <c r="D108" s="156"/>
      <c r="E108" s="156"/>
      <c r="F108" s="279" t="str">
        <f>F7</f>
        <v>Ústřední topení</v>
      </c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156"/>
      <c r="R108" s="32"/>
    </row>
    <row r="109" spans="2:65" s="1" customFormat="1" ht="6.95" customHeight="1" x14ac:dyDescent="0.3">
      <c r="B109" s="30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32"/>
    </row>
    <row r="110" spans="2:65" s="1" customFormat="1" ht="18" customHeight="1" x14ac:dyDescent="0.3">
      <c r="B110" s="30"/>
      <c r="C110" s="157" t="s">
        <v>17</v>
      </c>
      <c r="D110" s="156"/>
      <c r="E110" s="156"/>
      <c r="F110" s="154" t="str">
        <f>F9</f>
        <v>Studénka, Poštovní 515</v>
      </c>
      <c r="G110" s="156"/>
      <c r="H110" s="156"/>
      <c r="I110" s="156"/>
      <c r="J110" s="156"/>
      <c r="K110" s="157" t="s">
        <v>19</v>
      </c>
      <c r="L110" s="156"/>
      <c r="M110" s="336">
        <f>IF(O9="","",O9)</f>
        <v>45708</v>
      </c>
      <c r="N110" s="336"/>
      <c r="O110" s="336"/>
      <c r="P110" s="336"/>
      <c r="Q110" s="156"/>
      <c r="R110" s="32"/>
    </row>
    <row r="111" spans="2:65" s="1" customFormat="1" ht="6.95" customHeight="1" x14ac:dyDescent="0.3">
      <c r="B111" s="30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32"/>
    </row>
    <row r="112" spans="2:65" s="1" customFormat="1" ht="15" x14ac:dyDescent="0.3">
      <c r="B112" s="30"/>
      <c r="C112" s="157" t="s">
        <v>20</v>
      </c>
      <c r="D112" s="156"/>
      <c r="E112" s="156"/>
      <c r="F112" s="154">
        <f>E12</f>
        <v>0</v>
      </c>
      <c r="G112" s="156"/>
      <c r="H112" s="156"/>
      <c r="I112" s="156"/>
      <c r="J112" s="156"/>
      <c r="K112" s="157" t="s">
        <v>24</v>
      </c>
      <c r="L112" s="156"/>
      <c r="M112" s="337">
        <f>E18</f>
        <v>0</v>
      </c>
      <c r="N112" s="337"/>
      <c r="O112" s="337"/>
      <c r="P112" s="337"/>
      <c r="Q112" s="337"/>
      <c r="R112" s="32"/>
    </row>
    <row r="113" spans="2:63" s="1" customFormat="1" ht="14.45" customHeight="1" x14ac:dyDescent="0.3">
      <c r="B113" s="30"/>
      <c r="C113" s="157" t="s">
        <v>23</v>
      </c>
      <c r="D113" s="156"/>
      <c r="E113" s="156"/>
      <c r="F113" s="154" t="str">
        <f>IF(E15="","",E15)</f>
        <v/>
      </c>
      <c r="G113" s="156"/>
      <c r="H113" s="156"/>
      <c r="I113" s="156"/>
      <c r="J113" s="156"/>
      <c r="K113" s="157" t="s">
        <v>26</v>
      </c>
      <c r="L113" s="156"/>
      <c r="M113" s="337">
        <f>E21</f>
        <v>0</v>
      </c>
      <c r="N113" s="337"/>
      <c r="O113" s="337"/>
      <c r="P113" s="337"/>
      <c r="Q113" s="337"/>
      <c r="R113" s="32"/>
    </row>
    <row r="114" spans="2:63" s="1" customFormat="1" ht="10.35" customHeight="1" x14ac:dyDescent="0.3">
      <c r="B114" s="30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32"/>
    </row>
    <row r="115" spans="2:63" s="8" customFormat="1" ht="29.25" customHeight="1" x14ac:dyDescent="0.3">
      <c r="B115" s="121"/>
      <c r="C115" s="122" t="s">
        <v>105</v>
      </c>
      <c r="D115" s="158" t="s">
        <v>106</v>
      </c>
      <c r="E115" s="158" t="s">
        <v>49</v>
      </c>
      <c r="F115" s="338" t="s">
        <v>107</v>
      </c>
      <c r="G115" s="338"/>
      <c r="H115" s="338"/>
      <c r="I115" s="338"/>
      <c r="J115" s="158" t="s">
        <v>108</v>
      </c>
      <c r="K115" s="158" t="s">
        <v>109</v>
      </c>
      <c r="L115" s="338" t="s">
        <v>110</v>
      </c>
      <c r="M115" s="338"/>
      <c r="N115" s="338" t="s">
        <v>91</v>
      </c>
      <c r="O115" s="338"/>
      <c r="P115" s="338"/>
      <c r="Q115" s="339"/>
      <c r="R115" s="123"/>
      <c r="T115" s="70" t="s">
        <v>111</v>
      </c>
      <c r="U115" s="71" t="s">
        <v>31</v>
      </c>
      <c r="V115" s="71" t="s">
        <v>112</v>
      </c>
      <c r="W115" s="71" t="s">
        <v>113</v>
      </c>
      <c r="X115" s="71" t="s">
        <v>114</v>
      </c>
      <c r="Y115" s="71" t="s">
        <v>115</v>
      </c>
      <c r="Z115" s="71" t="s">
        <v>116</v>
      </c>
      <c r="AA115" s="72" t="s">
        <v>117</v>
      </c>
    </row>
    <row r="116" spans="2:63" s="1" customFormat="1" ht="29.25" customHeight="1" x14ac:dyDescent="0.35">
      <c r="B116" s="30"/>
      <c r="C116" s="74" t="s">
        <v>87</v>
      </c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331">
        <f>SUM(N117)</f>
        <v>0</v>
      </c>
      <c r="O116" s="332"/>
      <c r="P116" s="332"/>
      <c r="Q116" s="332"/>
      <c r="R116" s="32"/>
      <c r="T116" s="73"/>
      <c r="U116" s="155"/>
      <c r="V116" s="155"/>
      <c r="W116" s="124" t="e">
        <f>W117</f>
        <v>#REF!</v>
      </c>
      <c r="X116" s="155"/>
      <c r="Y116" s="124" t="e">
        <f>Y117</f>
        <v>#REF!</v>
      </c>
      <c r="Z116" s="155"/>
      <c r="AA116" s="125" t="e">
        <f>AA117</f>
        <v>#REF!</v>
      </c>
      <c r="AT116" s="17"/>
      <c r="AU116" s="17"/>
      <c r="BK116" s="126"/>
    </row>
    <row r="117" spans="2:63" s="9" customFormat="1" ht="37.35" customHeight="1" x14ac:dyDescent="0.35">
      <c r="B117" s="127"/>
      <c r="C117" s="128"/>
      <c r="D117" s="129" t="s">
        <v>94</v>
      </c>
      <c r="E117" s="129"/>
      <c r="F117" s="129"/>
      <c r="G117" s="129"/>
      <c r="H117" s="129"/>
      <c r="I117" s="129"/>
      <c r="J117" s="129"/>
      <c r="K117" s="129"/>
      <c r="L117" s="129"/>
      <c r="M117" s="129"/>
      <c r="N117" s="354">
        <f>SUM(N118+N145+N153+N188)</f>
        <v>0</v>
      </c>
      <c r="O117" s="343"/>
      <c r="P117" s="343"/>
      <c r="Q117" s="343"/>
      <c r="R117" s="130"/>
      <c r="T117" s="131"/>
      <c r="U117" s="128"/>
      <c r="V117" s="128"/>
      <c r="W117" s="132" t="e">
        <f>#REF!+#REF!+W186+W187+#REF!</f>
        <v>#REF!</v>
      </c>
      <c r="X117" s="128"/>
      <c r="Y117" s="132" t="e">
        <f>#REF!+#REF!+Y186+Y187+#REF!</f>
        <v>#REF!</v>
      </c>
      <c r="Z117" s="128"/>
      <c r="AA117" s="133" t="e">
        <f>#REF!+#REF!+AA186+AA187+#REF!</f>
        <v>#REF!</v>
      </c>
      <c r="AR117" s="134"/>
      <c r="AT117" s="135"/>
      <c r="AU117" s="135"/>
      <c r="AY117" s="134"/>
      <c r="BK117" s="136"/>
    </row>
    <row r="118" spans="2:63" s="9" customFormat="1" ht="23.25" customHeight="1" x14ac:dyDescent="0.3">
      <c r="B118" s="127"/>
      <c r="C118" s="128"/>
      <c r="D118" s="137" t="s">
        <v>251</v>
      </c>
      <c r="E118" s="137"/>
      <c r="F118" s="137"/>
      <c r="G118" s="137"/>
      <c r="H118" s="137"/>
      <c r="I118" s="137"/>
      <c r="J118" s="137"/>
      <c r="K118" s="137"/>
      <c r="L118" s="137"/>
      <c r="M118" s="137"/>
      <c r="N118" s="324">
        <f>SUM(N119:Q144)</f>
        <v>0</v>
      </c>
      <c r="O118" s="325"/>
      <c r="P118" s="325"/>
      <c r="Q118" s="325"/>
      <c r="R118" s="130"/>
      <c r="T118" s="131"/>
      <c r="U118" s="128"/>
      <c r="V118" s="128"/>
      <c r="W118" s="132"/>
      <c r="X118" s="128"/>
      <c r="Y118" s="132"/>
      <c r="Z118" s="128"/>
      <c r="AA118" s="133"/>
      <c r="AR118" s="134"/>
      <c r="AT118" s="135"/>
      <c r="AU118" s="135"/>
      <c r="AY118" s="134"/>
      <c r="BK118" s="136"/>
    </row>
    <row r="119" spans="2:63" s="9" customFormat="1" ht="27" customHeight="1" x14ac:dyDescent="0.3">
      <c r="B119" s="127"/>
      <c r="C119" s="138">
        <v>1</v>
      </c>
      <c r="D119" s="138" t="s">
        <v>118</v>
      </c>
      <c r="E119" s="165" t="s">
        <v>195</v>
      </c>
      <c r="F119" s="294" t="s">
        <v>403</v>
      </c>
      <c r="G119" s="295"/>
      <c r="H119" s="295"/>
      <c r="I119" s="295"/>
      <c r="J119" s="140" t="s">
        <v>121</v>
      </c>
      <c r="K119" s="141">
        <v>311</v>
      </c>
      <c r="L119" s="296"/>
      <c r="M119" s="296"/>
      <c r="N119" s="296">
        <f t="shared" ref="N119" si="0">ROUND(L119*K119,2)</f>
        <v>0</v>
      </c>
      <c r="O119" s="296"/>
      <c r="P119" s="296"/>
      <c r="Q119" s="296"/>
      <c r="R119" s="130"/>
      <c r="T119" s="131"/>
      <c r="U119" s="128"/>
      <c r="V119" s="128"/>
      <c r="W119" s="132"/>
      <c r="X119" s="128"/>
      <c r="Y119" s="132"/>
      <c r="Z119" s="128"/>
      <c r="AA119" s="133"/>
      <c r="AR119" s="134"/>
      <c r="AT119" s="135"/>
      <c r="AU119" s="135"/>
      <c r="AY119" s="134"/>
      <c r="BK119" s="136"/>
    </row>
    <row r="120" spans="2:63" s="9" customFormat="1" ht="27" customHeight="1" x14ac:dyDescent="0.3">
      <c r="B120" s="127"/>
      <c r="C120" s="138">
        <v>2</v>
      </c>
      <c r="D120" s="138" t="s">
        <v>118</v>
      </c>
      <c r="E120" s="165" t="s">
        <v>254</v>
      </c>
      <c r="F120" s="294" t="s">
        <v>325</v>
      </c>
      <c r="G120" s="295"/>
      <c r="H120" s="295"/>
      <c r="I120" s="295"/>
      <c r="J120" s="140" t="s">
        <v>121</v>
      </c>
      <c r="K120" s="141">
        <v>61</v>
      </c>
      <c r="L120" s="296"/>
      <c r="M120" s="296"/>
      <c r="N120" s="296">
        <f t="shared" ref="N120:N124" si="1">ROUND(L120*K120,2)</f>
        <v>0</v>
      </c>
      <c r="O120" s="296"/>
      <c r="P120" s="296"/>
      <c r="Q120" s="296"/>
      <c r="R120" s="130"/>
      <c r="T120" s="131"/>
      <c r="U120" s="128"/>
      <c r="V120" s="128"/>
      <c r="W120" s="132"/>
      <c r="X120" s="128"/>
      <c r="Y120" s="132"/>
      <c r="Z120" s="128"/>
      <c r="AA120" s="133"/>
      <c r="AR120" s="134"/>
      <c r="AT120" s="135"/>
      <c r="AU120" s="135"/>
      <c r="AY120" s="134"/>
      <c r="BK120" s="136"/>
    </row>
    <row r="121" spans="2:63" s="9" customFormat="1" ht="27" customHeight="1" x14ac:dyDescent="0.3">
      <c r="B121" s="127"/>
      <c r="C121" s="138">
        <v>3</v>
      </c>
      <c r="D121" s="138" t="s">
        <v>118</v>
      </c>
      <c r="E121" s="165" t="s">
        <v>194</v>
      </c>
      <c r="F121" s="294" t="s">
        <v>405</v>
      </c>
      <c r="G121" s="295"/>
      <c r="H121" s="295"/>
      <c r="I121" s="295"/>
      <c r="J121" s="140" t="s">
        <v>121</v>
      </c>
      <c r="K121" s="141">
        <v>119</v>
      </c>
      <c r="L121" s="296"/>
      <c r="M121" s="296"/>
      <c r="N121" s="296">
        <f t="shared" si="1"/>
        <v>0</v>
      </c>
      <c r="O121" s="296"/>
      <c r="P121" s="296"/>
      <c r="Q121" s="296"/>
      <c r="R121" s="130"/>
      <c r="T121" s="131"/>
      <c r="U121" s="128"/>
      <c r="V121" s="128"/>
      <c r="W121" s="132"/>
      <c r="X121" s="128"/>
      <c r="Y121" s="132"/>
      <c r="Z121" s="128"/>
      <c r="AA121" s="133"/>
      <c r="AR121" s="134"/>
      <c r="AT121" s="135"/>
      <c r="AU121" s="135"/>
      <c r="AY121" s="134"/>
      <c r="BK121" s="136"/>
    </row>
    <row r="122" spans="2:63" s="9" customFormat="1" ht="27" customHeight="1" x14ac:dyDescent="0.3">
      <c r="B122" s="127"/>
      <c r="C122" s="138">
        <v>4</v>
      </c>
      <c r="D122" s="138" t="s">
        <v>118</v>
      </c>
      <c r="E122" s="165" t="s">
        <v>404</v>
      </c>
      <c r="F122" s="294" t="s">
        <v>406</v>
      </c>
      <c r="G122" s="295"/>
      <c r="H122" s="295"/>
      <c r="I122" s="295"/>
      <c r="J122" s="140" t="s">
        <v>121</v>
      </c>
      <c r="K122" s="141">
        <v>91</v>
      </c>
      <c r="L122" s="296"/>
      <c r="M122" s="296"/>
      <c r="N122" s="296">
        <f t="shared" si="1"/>
        <v>0</v>
      </c>
      <c r="O122" s="296"/>
      <c r="P122" s="296"/>
      <c r="Q122" s="296"/>
      <c r="R122" s="130"/>
      <c r="T122" s="131"/>
      <c r="U122" s="128"/>
      <c r="V122" s="128"/>
      <c r="W122" s="132"/>
      <c r="X122" s="128"/>
      <c r="Y122" s="132"/>
      <c r="Z122" s="128"/>
      <c r="AA122" s="133"/>
      <c r="AR122" s="134"/>
      <c r="AT122" s="135"/>
      <c r="AU122" s="135"/>
      <c r="AY122" s="134"/>
      <c r="BK122" s="136"/>
    </row>
    <row r="123" spans="2:63" s="9" customFormat="1" ht="27" customHeight="1" x14ac:dyDescent="0.3">
      <c r="B123" s="127"/>
      <c r="C123" s="138">
        <v>5</v>
      </c>
      <c r="D123" s="138" t="s">
        <v>118</v>
      </c>
      <c r="E123" s="165" t="s">
        <v>326</v>
      </c>
      <c r="F123" s="294" t="s">
        <v>328</v>
      </c>
      <c r="G123" s="295"/>
      <c r="H123" s="295"/>
      <c r="I123" s="295"/>
      <c r="J123" s="140" t="s">
        <v>121</v>
      </c>
      <c r="K123" s="141">
        <v>12</v>
      </c>
      <c r="L123" s="296"/>
      <c r="M123" s="296"/>
      <c r="N123" s="296">
        <f t="shared" si="1"/>
        <v>0</v>
      </c>
      <c r="O123" s="296"/>
      <c r="P123" s="296"/>
      <c r="Q123" s="296"/>
      <c r="R123" s="130"/>
      <c r="T123" s="131"/>
      <c r="U123" s="128"/>
      <c r="V123" s="128"/>
      <c r="W123" s="132"/>
      <c r="X123" s="128"/>
      <c r="Y123" s="132"/>
      <c r="Z123" s="128"/>
      <c r="AA123" s="133"/>
      <c r="AR123" s="134"/>
      <c r="AT123" s="135"/>
      <c r="AU123" s="135"/>
      <c r="AY123" s="134"/>
      <c r="BK123" s="136"/>
    </row>
    <row r="124" spans="2:63" s="9" customFormat="1" ht="27" customHeight="1" x14ac:dyDescent="0.3">
      <c r="B124" s="127"/>
      <c r="C124" s="138">
        <v>6</v>
      </c>
      <c r="D124" s="138" t="s">
        <v>118</v>
      </c>
      <c r="E124" s="165" t="s">
        <v>329</v>
      </c>
      <c r="F124" s="294" t="s">
        <v>330</v>
      </c>
      <c r="G124" s="295"/>
      <c r="H124" s="295"/>
      <c r="I124" s="295"/>
      <c r="J124" s="140" t="s">
        <v>121</v>
      </c>
      <c r="K124" s="141">
        <v>4</v>
      </c>
      <c r="L124" s="296"/>
      <c r="M124" s="296"/>
      <c r="N124" s="296">
        <f t="shared" si="1"/>
        <v>0</v>
      </c>
      <c r="O124" s="296"/>
      <c r="P124" s="296"/>
      <c r="Q124" s="296"/>
      <c r="R124" s="130"/>
      <c r="T124" s="131"/>
      <c r="U124" s="128"/>
      <c r="V124" s="128"/>
      <c r="W124" s="132"/>
      <c r="X124" s="128"/>
      <c r="Y124" s="132"/>
      <c r="Z124" s="128"/>
      <c r="AA124" s="133"/>
      <c r="AR124" s="134"/>
      <c r="AT124" s="135"/>
      <c r="AU124" s="135"/>
      <c r="AY124" s="134"/>
      <c r="BK124" s="136"/>
    </row>
    <row r="125" spans="2:63" s="9" customFormat="1" ht="27" customHeight="1" x14ac:dyDescent="0.3">
      <c r="B125" s="127"/>
      <c r="C125" s="138">
        <v>7</v>
      </c>
      <c r="D125" s="138" t="s">
        <v>118</v>
      </c>
      <c r="E125" s="165" t="s">
        <v>412</v>
      </c>
      <c r="F125" s="294" t="s">
        <v>413</v>
      </c>
      <c r="G125" s="295"/>
      <c r="H125" s="295"/>
      <c r="I125" s="295"/>
      <c r="J125" s="166" t="s">
        <v>119</v>
      </c>
      <c r="K125" s="141">
        <v>275</v>
      </c>
      <c r="L125" s="296"/>
      <c r="M125" s="296"/>
      <c r="N125" s="296">
        <f t="shared" ref="N125" si="2">ROUND(L125*K125,2)</f>
        <v>0</v>
      </c>
      <c r="O125" s="296"/>
      <c r="P125" s="296"/>
      <c r="Q125" s="296"/>
      <c r="R125" s="130"/>
      <c r="T125" s="131"/>
      <c r="U125" s="128"/>
      <c r="V125" s="128"/>
      <c r="W125" s="132"/>
      <c r="X125" s="128"/>
      <c r="Y125" s="132"/>
      <c r="Z125" s="128"/>
      <c r="AA125" s="133"/>
      <c r="AR125" s="134"/>
      <c r="AT125" s="135"/>
      <c r="AU125" s="135"/>
      <c r="AY125" s="134"/>
      <c r="BK125" s="136"/>
    </row>
    <row r="126" spans="2:63" s="9" customFormat="1" ht="27" customHeight="1" x14ac:dyDescent="0.3">
      <c r="B126" s="127"/>
      <c r="C126" s="138">
        <v>8</v>
      </c>
      <c r="D126" s="138" t="s">
        <v>118</v>
      </c>
      <c r="E126" s="165" t="s">
        <v>414</v>
      </c>
      <c r="F126" s="294" t="s">
        <v>415</v>
      </c>
      <c r="G126" s="295"/>
      <c r="H126" s="295"/>
      <c r="I126" s="295"/>
      <c r="J126" s="166" t="s">
        <v>119</v>
      </c>
      <c r="K126" s="141">
        <v>82</v>
      </c>
      <c r="L126" s="296"/>
      <c r="M126" s="296"/>
      <c r="N126" s="296">
        <f t="shared" ref="N126" si="3">ROUND(L126*K126,2)</f>
        <v>0</v>
      </c>
      <c r="O126" s="296"/>
      <c r="P126" s="296"/>
      <c r="Q126" s="296"/>
      <c r="R126" s="130"/>
      <c r="T126" s="131"/>
      <c r="U126" s="128"/>
      <c r="V126" s="128"/>
      <c r="W126" s="132"/>
      <c r="X126" s="128"/>
      <c r="Y126" s="132"/>
      <c r="Z126" s="128"/>
      <c r="AA126" s="133"/>
      <c r="AR126" s="134"/>
      <c r="AT126" s="135"/>
      <c r="AU126" s="135"/>
      <c r="AY126" s="134"/>
      <c r="BK126" s="136"/>
    </row>
    <row r="127" spans="2:63" s="9" customFormat="1" ht="27" customHeight="1" x14ac:dyDescent="0.3">
      <c r="B127" s="127"/>
      <c r="C127" s="138">
        <v>9</v>
      </c>
      <c r="D127" s="138" t="s">
        <v>118</v>
      </c>
      <c r="E127" s="165" t="s">
        <v>416</v>
      </c>
      <c r="F127" s="294" t="s">
        <v>417</v>
      </c>
      <c r="G127" s="295"/>
      <c r="H127" s="295"/>
      <c r="I127" s="295"/>
      <c r="J127" s="166" t="s">
        <v>119</v>
      </c>
      <c r="K127" s="141">
        <v>184</v>
      </c>
      <c r="L127" s="296"/>
      <c r="M127" s="296"/>
      <c r="N127" s="296">
        <f t="shared" ref="N127" si="4">ROUND(L127*K127,2)</f>
        <v>0</v>
      </c>
      <c r="O127" s="296"/>
      <c r="P127" s="296"/>
      <c r="Q127" s="296"/>
      <c r="R127" s="130"/>
      <c r="T127" s="131"/>
      <c r="U127" s="128"/>
      <c r="V127" s="128"/>
      <c r="W127" s="132"/>
      <c r="X127" s="128"/>
      <c r="Y127" s="132"/>
      <c r="Z127" s="128"/>
      <c r="AA127" s="133"/>
      <c r="AR127" s="134"/>
      <c r="AT127" s="135"/>
      <c r="AU127" s="135"/>
      <c r="AY127" s="134"/>
      <c r="BK127" s="136"/>
    </row>
    <row r="128" spans="2:63" s="9" customFormat="1" ht="27" customHeight="1" x14ac:dyDescent="0.3">
      <c r="B128" s="127"/>
      <c r="C128" s="138">
        <v>10</v>
      </c>
      <c r="D128" s="138" t="s">
        <v>118</v>
      </c>
      <c r="E128" s="165" t="s">
        <v>418</v>
      </c>
      <c r="F128" s="294" t="s">
        <v>419</v>
      </c>
      <c r="G128" s="295"/>
      <c r="H128" s="295"/>
      <c r="I128" s="295"/>
      <c r="J128" s="166" t="s">
        <v>119</v>
      </c>
      <c r="K128" s="141">
        <v>71</v>
      </c>
      <c r="L128" s="296"/>
      <c r="M128" s="296"/>
      <c r="N128" s="296">
        <f t="shared" ref="N128" si="5">ROUND(L128*K128,2)</f>
        <v>0</v>
      </c>
      <c r="O128" s="296"/>
      <c r="P128" s="296"/>
      <c r="Q128" s="296"/>
      <c r="R128" s="130"/>
      <c r="T128" s="131"/>
      <c r="U128" s="128"/>
      <c r="V128" s="128"/>
      <c r="W128" s="132"/>
      <c r="X128" s="128"/>
      <c r="Y128" s="132"/>
      <c r="Z128" s="128"/>
      <c r="AA128" s="133"/>
      <c r="AR128" s="134"/>
      <c r="AT128" s="135"/>
      <c r="AU128" s="135"/>
      <c r="AY128" s="134"/>
      <c r="BK128" s="136"/>
    </row>
    <row r="129" spans="2:65" s="9" customFormat="1" ht="27" customHeight="1" x14ac:dyDescent="0.3">
      <c r="B129" s="127"/>
      <c r="C129" s="138">
        <v>11</v>
      </c>
      <c r="D129" s="138" t="s">
        <v>118</v>
      </c>
      <c r="E129" s="165" t="s">
        <v>407</v>
      </c>
      <c r="F129" s="294" t="s">
        <v>408</v>
      </c>
      <c r="G129" s="295"/>
      <c r="H129" s="295"/>
      <c r="I129" s="295"/>
      <c r="J129" s="166" t="s">
        <v>119</v>
      </c>
      <c r="K129" s="141">
        <v>10</v>
      </c>
      <c r="L129" s="296"/>
      <c r="M129" s="296"/>
      <c r="N129" s="296">
        <f t="shared" ref="N129" si="6">ROUND(L129*K129,2)</f>
        <v>0</v>
      </c>
      <c r="O129" s="296"/>
      <c r="P129" s="296"/>
      <c r="Q129" s="296"/>
      <c r="R129" s="130"/>
      <c r="T129" s="131"/>
      <c r="U129" s="128"/>
      <c r="V129" s="128"/>
      <c r="W129" s="132"/>
      <c r="X129" s="128"/>
      <c r="Y129" s="132"/>
      <c r="Z129" s="128"/>
      <c r="AA129" s="133"/>
      <c r="AR129" s="134"/>
      <c r="AT129" s="135"/>
      <c r="AU129" s="135"/>
      <c r="AY129" s="134"/>
      <c r="BK129" s="136"/>
    </row>
    <row r="130" spans="2:65" s="9" customFormat="1" ht="27" customHeight="1" x14ac:dyDescent="0.3">
      <c r="B130" s="127"/>
      <c r="C130" s="138">
        <v>12</v>
      </c>
      <c r="D130" s="138" t="s">
        <v>118</v>
      </c>
      <c r="E130" s="165" t="s">
        <v>409</v>
      </c>
      <c r="F130" s="294" t="s">
        <v>410</v>
      </c>
      <c r="G130" s="295"/>
      <c r="H130" s="295"/>
      <c r="I130" s="295"/>
      <c r="J130" s="166" t="s">
        <v>119</v>
      </c>
      <c r="K130" s="141">
        <v>4</v>
      </c>
      <c r="L130" s="296"/>
      <c r="M130" s="296"/>
      <c r="N130" s="296">
        <f t="shared" ref="N130" si="7">ROUND(L130*K130,2)</f>
        <v>0</v>
      </c>
      <c r="O130" s="296"/>
      <c r="P130" s="296"/>
      <c r="Q130" s="296"/>
      <c r="R130" s="130"/>
      <c r="T130" s="131"/>
      <c r="U130" s="128"/>
      <c r="V130" s="128"/>
      <c r="W130" s="132"/>
      <c r="X130" s="128"/>
      <c r="Y130" s="132"/>
      <c r="Z130" s="128"/>
      <c r="AA130" s="133"/>
      <c r="AR130" s="134"/>
      <c r="AT130" s="135"/>
      <c r="AU130" s="135"/>
      <c r="AY130" s="134"/>
      <c r="BK130" s="136"/>
    </row>
    <row r="131" spans="2:65" s="9" customFormat="1" ht="27" customHeight="1" x14ac:dyDescent="0.3">
      <c r="B131" s="127"/>
      <c r="C131" s="138">
        <v>13</v>
      </c>
      <c r="D131" s="138" t="s">
        <v>118</v>
      </c>
      <c r="E131" s="165" t="s">
        <v>420</v>
      </c>
      <c r="F131" s="294" t="s">
        <v>428</v>
      </c>
      <c r="G131" s="295"/>
      <c r="H131" s="295"/>
      <c r="I131" s="295"/>
      <c r="J131" s="166" t="s">
        <v>119</v>
      </c>
      <c r="K131" s="141">
        <v>41</v>
      </c>
      <c r="L131" s="296"/>
      <c r="M131" s="296"/>
      <c r="N131" s="296">
        <f t="shared" ref="N131" si="8">ROUND(L131*K131,2)</f>
        <v>0</v>
      </c>
      <c r="O131" s="296"/>
      <c r="P131" s="296"/>
      <c r="Q131" s="296"/>
      <c r="R131" s="130"/>
      <c r="T131" s="131"/>
      <c r="U131" s="128"/>
      <c r="V131" s="128"/>
      <c r="W131" s="132"/>
      <c r="X131" s="128"/>
      <c r="Y131" s="132"/>
      <c r="Z131" s="128"/>
      <c r="AA131" s="133"/>
      <c r="AR131" s="134"/>
      <c r="AT131" s="135"/>
      <c r="AU131" s="135"/>
      <c r="AY131" s="134"/>
      <c r="BK131" s="136"/>
    </row>
    <row r="132" spans="2:65" s="9" customFormat="1" ht="27" customHeight="1" x14ac:dyDescent="0.3">
      <c r="B132" s="127"/>
      <c r="C132" s="138">
        <v>14</v>
      </c>
      <c r="D132" s="138" t="s">
        <v>118</v>
      </c>
      <c r="E132" s="165" t="s">
        <v>421</v>
      </c>
      <c r="F132" s="294" t="s">
        <v>429</v>
      </c>
      <c r="G132" s="295"/>
      <c r="H132" s="295"/>
      <c r="I132" s="295"/>
      <c r="J132" s="166" t="s">
        <v>119</v>
      </c>
      <c r="K132" s="141">
        <v>26</v>
      </c>
      <c r="L132" s="296"/>
      <c r="M132" s="296"/>
      <c r="N132" s="296">
        <f t="shared" ref="N132" si="9">ROUND(L132*K132,2)</f>
        <v>0</v>
      </c>
      <c r="O132" s="296"/>
      <c r="P132" s="296"/>
      <c r="Q132" s="296"/>
      <c r="R132" s="130"/>
      <c r="T132" s="131"/>
      <c r="U132" s="128"/>
      <c r="V132" s="128"/>
      <c r="W132" s="132"/>
      <c r="X132" s="128"/>
      <c r="Y132" s="132"/>
      <c r="Z132" s="128"/>
      <c r="AA132" s="133"/>
      <c r="AR132" s="134"/>
      <c r="AT132" s="135"/>
      <c r="AU132" s="135"/>
      <c r="AY132" s="134"/>
      <c r="BK132" s="136"/>
    </row>
    <row r="133" spans="2:65" s="9" customFormat="1" ht="27" customHeight="1" x14ac:dyDescent="0.3">
      <c r="B133" s="127"/>
      <c r="C133" s="138">
        <v>15</v>
      </c>
      <c r="D133" s="138" t="s">
        <v>118</v>
      </c>
      <c r="E133" s="165" t="s">
        <v>422</v>
      </c>
      <c r="F133" s="294" t="s">
        <v>430</v>
      </c>
      <c r="G133" s="295"/>
      <c r="H133" s="295"/>
      <c r="I133" s="295"/>
      <c r="J133" s="166" t="s">
        <v>119</v>
      </c>
      <c r="K133" s="141">
        <v>42</v>
      </c>
      <c r="L133" s="296"/>
      <c r="M133" s="296"/>
      <c r="N133" s="296">
        <f t="shared" ref="N133" si="10">ROUND(L133*K133,2)</f>
        <v>0</v>
      </c>
      <c r="O133" s="296"/>
      <c r="P133" s="296"/>
      <c r="Q133" s="296"/>
      <c r="R133" s="130"/>
      <c r="T133" s="131"/>
      <c r="U133" s="128"/>
      <c r="V133" s="128"/>
      <c r="W133" s="132"/>
      <c r="X133" s="128"/>
      <c r="Y133" s="132"/>
      <c r="Z133" s="128"/>
      <c r="AA133" s="133"/>
      <c r="AR133" s="134"/>
      <c r="AT133" s="135"/>
      <c r="AU133" s="135"/>
      <c r="AY133" s="134"/>
      <c r="BK133" s="136"/>
    </row>
    <row r="134" spans="2:65" s="9" customFormat="1" ht="27" customHeight="1" x14ac:dyDescent="0.3">
      <c r="B134" s="127"/>
      <c r="C134" s="138">
        <v>16</v>
      </c>
      <c r="D134" s="138" t="s">
        <v>118</v>
      </c>
      <c r="E134" s="165" t="s">
        <v>423</v>
      </c>
      <c r="F134" s="294" t="s">
        <v>431</v>
      </c>
      <c r="G134" s="295"/>
      <c r="H134" s="295"/>
      <c r="I134" s="295"/>
      <c r="J134" s="166" t="s">
        <v>119</v>
      </c>
      <c r="K134" s="141">
        <v>36</v>
      </c>
      <c r="L134" s="296"/>
      <c r="M134" s="296"/>
      <c r="N134" s="296">
        <f t="shared" ref="N134" si="11">ROUND(L134*K134,2)</f>
        <v>0</v>
      </c>
      <c r="O134" s="296"/>
      <c r="P134" s="296"/>
      <c r="Q134" s="296"/>
      <c r="R134" s="130"/>
      <c r="T134" s="131"/>
      <c r="U134" s="128"/>
      <c r="V134" s="128"/>
      <c r="W134" s="132"/>
      <c r="X134" s="128"/>
      <c r="Y134" s="132"/>
      <c r="Z134" s="128"/>
      <c r="AA134" s="133"/>
      <c r="AR134" s="134"/>
      <c r="AT134" s="135"/>
      <c r="AU134" s="135"/>
      <c r="AY134" s="134"/>
      <c r="BK134" s="136"/>
    </row>
    <row r="135" spans="2:65" s="9" customFormat="1" ht="27" customHeight="1" x14ac:dyDescent="0.3">
      <c r="B135" s="127"/>
      <c r="C135" s="138">
        <v>17</v>
      </c>
      <c r="D135" s="138" t="s">
        <v>118</v>
      </c>
      <c r="E135" s="165" t="s">
        <v>424</v>
      </c>
      <c r="F135" s="294" t="s">
        <v>425</v>
      </c>
      <c r="G135" s="295"/>
      <c r="H135" s="295"/>
      <c r="I135" s="295"/>
      <c r="J135" s="166" t="s">
        <v>119</v>
      </c>
      <c r="K135" s="141">
        <v>38</v>
      </c>
      <c r="L135" s="296"/>
      <c r="M135" s="296"/>
      <c r="N135" s="296">
        <f t="shared" ref="N135:N136" si="12">ROUND(L135*K135,2)</f>
        <v>0</v>
      </c>
      <c r="O135" s="296"/>
      <c r="P135" s="296"/>
      <c r="Q135" s="296"/>
      <c r="R135" s="130"/>
      <c r="T135" s="131"/>
      <c r="U135" s="128"/>
      <c r="V135" s="128"/>
      <c r="W135" s="132"/>
      <c r="X135" s="128"/>
      <c r="Y135" s="132"/>
      <c r="Z135" s="128"/>
      <c r="AA135" s="133"/>
      <c r="AR135" s="134"/>
      <c r="AT135" s="135"/>
      <c r="AU135" s="135"/>
      <c r="AY135" s="134"/>
      <c r="BK135" s="136"/>
    </row>
    <row r="136" spans="2:65" s="9" customFormat="1" ht="27" customHeight="1" x14ac:dyDescent="0.3">
      <c r="B136" s="127"/>
      <c r="C136" s="138">
        <v>18</v>
      </c>
      <c r="D136" s="138" t="s">
        <v>118</v>
      </c>
      <c r="E136" s="165" t="s">
        <v>426</v>
      </c>
      <c r="F136" s="294" t="s">
        <v>432</v>
      </c>
      <c r="G136" s="295"/>
      <c r="H136" s="295"/>
      <c r="I136" s="295"/>
      <c r="J136" s="166" t="s">
        <v>119</v>
      </c>
      <c r="K136" s="141">
        <v>2</v>
      </c>
      <c r="L136" s="296"/>
      <c r="M136" s="296"/>
      <c r="N136" s="296">
        <f t="shared" si="12"/>
        <v>0</v>
      </c>
      <c r="O136" s="296"/>
      <c r="P136" s="296"/>
      <c r="Q136" s="296"/>
      <c r="R136" s="130"/>
      <c r="T136" s="131"/>
      <c r="U136" s="128"/>
      <c r="V136" s="128"/>
      <c r="W136" s="132"/>
      <c r="X136" s="128"/>
      <c r="Y136" s="132"/>
      <c r="Z136" s="128"/>
      <c r="AA136" s="133"/>
      <c r="AR136" s="134"/>
      <c r="AT136" s="135"/>
      <c r="AU136" s="135"/>
      <c r="AY136" s="134"/>
      <c r="BK136" s="136"/>
    </row>
    <row r="137" spans="2:65" s="9" customFormat="1" ht="27" customHeight="1" x14ac:dyDescent="0.3">
      <c r="B137" s="127"/>
      <c r="C137" s="138">
        <v>19</v>
      </c>
      <c r="D137" s="138" t="s">
        <v>118</v>
      </c>
      <c r="E137" s="165" t="s">
        <v>427</v>
      </c>
      <c r="F137" s="294" t="s">
        <v>433</v>
      </c>
      <c r="G137" s="295"/>
      <c r="H137" s="295"/>
      <c r="I137" s="295"/>
      <c r="J137" s="166" t="s">
        <v>119</v>
      </c>
      <c r="K137" s="141">
        <v>2</v>
      </c>
      <c r="L137" s="296"/>
      <c r="M137" s="296"/>
      <c r="N137" s="296">
        <f t="shared" ref="N137" si="13">ROUND(L137*K137,2)</f>
        <v>0</v>
      </c>
      <c r="O137" s="296"/>
      <c r="P137" s="296"/>
      <c r="Q137" s="296"/>
      <c r="R137" s="130"/>
      <c r="T137" s="131"/>
      <c r="U137" s="128"/>
      <c r="V137" s="128"/>
      <c r="W137" s="132"/>
      <c r="X137" s="128"/>
      <c r="Y137" s="132"/>
      <c r="Z137" s="128"/>
      <c r="AA137" s="133"/>
      <c r="AR137" s="134"/>
      <c r="AT137" s="135"/>
      <c r="AU137" s="135"/>
      <c r="AY137" s="134"/>
      <c r="BK137" s="136"/>
    </row>
    <row r="138" spans="2:65" s="9" customFormat="1" ht="27" customHeight="1" x14ac:dyDescent="0.3">
      <c r="B138" s="127"/>
      <c r="C138" s="138">
        <v>20</v>
      </c>
      <c r="D138" s="138" t="s">
        <v>118</v>
      </c>
      <c r="E138" s="165" t="s">
        <v>434</v>
      </c>
      <c r="F138" s="294" t="s">
        <v>435</v>
      </c>
      <c r="G138" s="295"/>
      <c r="H138" s="295"/>
      <c r="I138" s="295"/>
      <c r="J138" s="166" t="s">
        <v>119</v>
      </c>
      <c r="K138" s="141">
        <v>2</v>
      </c>
      <c r="L138" s="296"/>
      <c r="M138" s="296"/>
      <c r="N138" s="296">
        <f t="shared" ref="N138:N139" si="14">ROUND(L138*K138,2)</f>
        <v>0</v>
      </c>
      <c r="O138" s="296"/>
      <c r="P138" s="296"/>
      <c r="Q138" s="296"/>
      <c r="R138" s="130"/>
      <c r="T138" s="131"/>
      <c r="U138" s="128"/>
      <c r="V138" s="128"/>
      <c r="W138" s="132"/>
      <c r="X138" s="128"/>
      <c r="Y138" s="132"/>
      <c r="Z138" s="128"/>
      <c r="AA138" s="133"/>
      <c r="AR138" s="134"/>
      <c r="AT138" s="135"/>
      <c r="AU138" s="135"/>
      <c r="AY138" s="134"/>
      <c r="BK138" s="136"/>
    </row>
    <row r="139" spans="2:65" s="9" customFormat="1" ht="45.75" customHeight="1" x14ac:dyDescent="0.3">
      <c r="B139" s="127"/>
      <c r="C139" s="138">
        <v>21</v>
      </c>
      <c r="D139" s="138" t="s">
        <v>118</v>
      </c>
      <c r="E139" s="165" t="s">
        <v>499</v>
      </c>
      <c r="F139" s="294" t="s">
        <v>500</v>
      </c>
      <c r="G139" s="295"/>
      <c r="H139" s="295"/>
      <c r="I139" s="295"/>
      <c r="J139" s="140" t="s">
        <v>132</v>
      </c>
      <c r="K139" s="141">
        <v>4</v>
      </c>
      <c r="L139" s="296"/>
      <c r="M139" s="296"/>
      <c r="N139" s="296">
        <f t="shared" si="14"/>
        <v>0</v>
      </c>
      <c r="O139" s="296"/>
      <c r="P139" s="296"/>
      <c r="Q139" s="296"/>
      <c r="R139" s="130"/>
      <c r="T139" s="131"/>
      <c r="U139" s="128"/>
      <c r="V139" s="128"/>
      <c r="W139" s="132"/>
      <c r="X139" s="128"/>
      <c r="Y139" s="132"/>
      <c r="Z139" s="128"/>
      <c r="AA139" s="133"/>
      <c r="AR139" s="134"/>
      <c r="AT139" s="135"/>
      <c r="AU139" s="135"/>
      <c r="AY139" s="134"/>
      <c r="BK139" s="136"/>
    </row>
    <row r="140" spans="2:65" s="9" customFormat="1" ht="27" customHeight="1" x14ac:dyDescent="0.3">
      <c r="B140" s="127"/>
      <c r="C140" s="138">
        <v>22</v>
      </c>
      <c r="D140" s="138" t="s">
        <v>118</v>
      </c>
      <c r="E140" s="165" t="s">
        <v>436</v>
      </c>
      <c r="F140" s="294" t="s">
        <v>437</v>
      </c>
      <c r="G140" s="295"/>
      <c r="H140" s="295"/>
      <c r="I140" s="295"/>
      <c r="J140" s="166" t="s">
        <v>119</v>
      </c>
      <c r="K140" s="141">
        <v>2</v>
      </c>
      <c r="L140" s="296"/>
      <c r="M140" s="296"/>
      <c r="N140" s="296">
        <f t="shared" ref="N140" si="15">ROUND(L140*K140,2)</f>
        <v>0</v>
      </c>
      <c r="O140" s="296"/>
      <c r="P140" s="296"/>
      <c r="Q140" s="296"/>
      <c r="R140" s="130"/>
      <c r="T140" s="131"/>
      <c r="U140" s="128"/>
      <c r="V140" s="128"/>
      <c r="W140" s="132"/>
      <c r="X140" s="128"/>
      <c r="Y140" s="132"/>
      <c r="Z140" s="128"/>
      <c r="AA140" s="133"/>
      <c r="AR140" s="134"/>
      <c r="AT140" s="135"/>
      <c r="AU140" s="135"/>
      <c r="AY140" s="134"/>
      <c r="BK140" s="136"/>
    </row>
    <row r="141" spans="2:65" s="9" customFormat="1" ht="24" customHeight="1" x14ac:dyDescent="0.3">
      <c r="B141" s="127"/>
      <c r="C141" s="138">
        <v>23</v>
      </c>
      <c r="D141" s="138" t="s">
        <v>118</v>
      </c>
      <c r="E141" s="165" t="s">
        <v>528</v>
      </c>
      <c r="F141" s="294" t="s">
        <v>529</v>
      </c>
      <c r="G141" s="295"/>
      <c r="H141" s="295"/>
      <c r="I141" s="295"/>
      <c r="J141" s="166" t="s">
        <v>138</v>
      </c>
      <c r="K141" s="141">
        <v>550</v>
      </c>
      <c r="L141" s="296"/>
      <c r="M141" s="296"/>
      <c r="N141" s="296">
        <f t="shared" ref="N141" si="16">ROUND(L141*K141,2)</f>
        <v>0</v>
      </c>
      <c r="O141" s="296"/>
      <c r="P141" s="296"/>
      <c r="Q141" s="296"/>
      <c r="R141" s="130"/>
      <c r="T141" s="131"/>
      <c r="U141" s="128"/>
      <c r="V141" s="128"/>
      <c r="W141" s="132"/>
      <c r="X141" s="128"/>
      <c r="Y141" s="132"/>
      <c r="Z141" s="128"/>
      <c r="AA141" s="133"/>
      <c r="AR141" s="134"/>
      <c r="AT141" s="135"/>
      <c r="AU141" s="135"/>
      <c r="AY141" s="134"/>
      <c r="BK141" s="136"/>
    </row>
    <row r="142" spans="2:65" s="9" customFormat="1" ht="27" customHeight="1" x14ac:dyDescent="0.3">
      <c r="B142" s="127"/>
      <c r="C142" s="138">
        <v>24</v>
      </c>
      <c r="D142" s="138" t="s">
        <v>118</v>
      </c>
      <c r="E142" s="165" t="s">
        <v>530</v>
      </c>
      <c r="F142" s="294" t="s">
        <v>531</v>
      </c>
      <c r="G142" s="295"/>
      <c r="H142" s="295"/>
      <c r="I142" s="295"/>
      <c r="J142" s="166" t="s">
        <v>121</v>
      </c>
      <c r="K142" s="141">
        <v>598</v>
      </c>
      <c r="L142" s="296"/>
      <c r="M142" s="296"/>
      <c r="N142" s="296">
        <f t="shared" ref="N142" si="17">ROUND(L142*K142,2)</f>
        <v>0</v>
      </c>
      <c r="O142" s="296"/>
      <c r="P142" s="296"/>
      <c r="Q142" s="296"/>
      <c r="R142" s="130"/>
      <c r="T142" s="131"/>
      <c r="U142" s="128"/>
      <c r="V142" s="128"/>
      <c r="W142" s="132"/>
      <c r="X142" s="128"/>
      <c r="Y142" s="132"/>
      <c r="Z142" s="128"/>
      <c r="AA142" s="133"/>
      <c r="AR142" s="134"/>
      <c r="AT142" s="135"/>
      <c r="AU142" s="135"/>
      <c r="AY142" s="134"/>
      <c r="BK142" s="136"/>
    </row>
    <row r="143" spans="2:65" s="1" customFormat="1" ht="26.1" customHeight="1" x14ac:dyDescent="0.3">
      <c r="B143" s="111"/>
      <c r="C143" s="138">
        <v>25</v>
      </c>
      <c r="D143" s="138" t="s">
        <v>118</v>
      </c>
      <c r="E143" s="165" t="s">
        <v>193</v>
      </c>
      <c r="F143" s="294" t="s">
        <v>192</v>
      </c>
      <c r="G143" s="295"/>
      <c r="H143" s="295"/>
      <c r="I143" s="295"/>
      <c r="J143" s="140" t="s">
        <v>121</v>
      </c>
      <c r="K143" s="141">
        <v>598</v>
      </c>
      <c r="L143" s="296"/>
      <c r="M143" s="296"/>
      <c r="N143" s="296">
        <f t="shared" ref="N143" si="18">ROUND(L143*K143,2)</f>
        <v>0</v>
      </c>
      <c r="O143" s="296"/>
      <c r="P143" s="296"/>
      <c r="Q143" s="296"/>
      <c r="R143" s="113"/>
      <c r="T143" s="142"/>
      <c r="U143" s="38"/>
      <c r="V143" s="143"/>
      <c r="W143" s="143"/>
      <c r="X143" s="143"/>
      <c r="Y143" s="143"/>
      <c r="Z143" s="143"/>
      <c r="AA143" s="144"/>
      <c r="AR143" s="17"/>
      <c r="AT143" s="17"/>
      <c r="AU143" s="17"/>
      <c r="AY143" s="17"/>
      <c r="BE143" s="145"/>
      <c r="BF143" s="145"/>
      <c r="BG143" s="145"/>
      <c r="BH143" s="145"/>
      <c r="BI143" s="145"/>
      <c r="BJ143" s="17"/>
      <c r="BK143" s="145"/>
      <c r="BL143" s="17"/>
      <c r="BM143" s="17"/>
    </row>
    <row r="144" spans="2:65" s="1" customFormat="1" ht="32.25" customHeight="1" x14ac:dyDescent="0.3">
      <c r="B144" s="111"/>
      <c r="C144" s="138">
        <v>26</v>
      </c>
      <c r="D144" s="138" t="s">
        <v>118</v>
      </c>
      <c r="E144" s="165" t="s">
        <v>191</v>
      </c>
      <c r="F144" s="295" t="s">
        <v>190</v>
      </c>
      <c r="G144" s="295"/>
      <c r="H144" s="295"/>
      <c r="I144" s="295"/>
      <c r="J144" s="140" t="s">
        <v>122</v>
      </c>
      <c r="K144" s="141">
        <f>SUM(N119:Q143)/100</f>
        <v>0</v>
      </c>
      <c r="L144" s="296">
        <v>3.19</v>
      </c>
      <c r="M144" s="296"/>
      <c r="N144" s="296">
        <f t="shared" ref="N144" si="19">ROUND(L144*K144,2)</f>
        <v>0</v>
      </c>
      <c r="O144" s="296"/>
      <c r="P144" s="296"/>
      <c r="Q144" s="296"/>
      <c r="R144" s="113"/>
      <c r="T144" s="142"/>
      <c r="U144" s="38"/>
      <c r="V144" s="143"/>
      <c r="W144" s="143"/>
      <c r="X144" s="143"/>
      <c r="Y144" s="143"/>
      <c r="Z144" s="143"/>
      <c r="AA144" s="144"/>
      <c r="AR144" s="17"/>
      <c r="AT144" s="17"/>
      <c r="AU144" s="17"/>
      <c r="AY144" s="17"/>
      <c r="BE144" s="145"/>
      <c r="BF144" s="145"/>
      <c r="BG144" s="145"/>
      <c r="BH144" s="145"/>
      <c r="BI144" s="145"/>
      <c r="BJ144" s="17"/>
      <c r="BK144" s="145"/>
      <c r="BL144" s="17"/>
      <c r="BM144" s="17"/>
    </row>
    <row r="145" spans="2:65" s="1" customFormat="1" ht="24.75" customHeight="1" x14ac:dyDescent="0.3">
      <c r="B145" s="111"/>
      <c r="C145" s="128"/>
      <c r="D145" s="137" t="s">
        <v>95</v>
      </c>
      <c r="E145" s="137"/>
      <c r="F145" s="137"/>
      <c r="G145" s="137"/>
      <c r="H145" s="137"/>
      <c r="I145" s="137"/>
      <c r="J145" s="137"/>
      <c r="K145" s="137"/>
      <c r="L145" s="137"/>
      <c r="M145" s="137"/>
      <c r="N145" s="324">
        <f>SUM(N146:Q152)</f>
        <v>0</v>
      </c>
      <c r="O145" s="325"/>
      <c r="P145" s="325"/>
      <c r="Q145" s="325"/>
      <c r="R145" s="113"/>
      <c r="T145" s="142"/>
      <c r="U145" s="38"/>
      <c r="V145" s="143"/>
      <c r="W145" s="143"/>
      <c r="X145" s="143"/>
      <c r="Y145" s="143"/>
      <c r="Z145" s="143"/>
      <c r="AA145" s="144"/>
      <c r="AR145" s="17"/>
      <c r="AT145" s="17"/>
      <c r="AU145" s="17"/>
      <c r="AY145" s="17"/>
      <c r="BE145" s="145"/>
      <c r="BF145" s="145"/>
      <c r="BG145" s="145"/>
      <c r="BH145" s="145"/>
      <c r="BI145" s="145"/>
      <c r="BJ145" s="17"/>
      <c r="BK145" s="145"/>
      <c r="BL145" s="17"/>
      <c r="BM145" s="17"/>
    </row>
    <row r="146" spans="2:65" s="1" customFormat="1" ht="30.75" customHeight="1" x14ac:dyDescent="0.3">
      <c r="B146" s="111"/>
      <c r="C146" s="146">
        <v>27</v>
      </c>
      <c r="D146" s="146" t="s">
        <v>120</v>
      </c>
      <c r="E146" s="147" t="s">
        <v>440</v>
      </c>
      <c r="F146" s="303" t="s">
        <v>441</v>
      </c>
      <c r="G146" s="303"/>
      <c r="H146" s="303"/>
      <c r="I146" s="303"/>
      <c r="J146" s="148" t="s">
        <v>121</v>
      </c>
      <c r="K146" s="149">
        <v>308</v>
      </c>
      <c r="L146" s="304"/>
      <c r="M146" s="304"/>
      <c r="N146" s="304">
        <f t="shared" ref="N146" si="20">ROUND(L146*K146,2)</f>
        <v>0</v>
      </c>
      <c r="O146" s="296"/>
      <c r="P146" s="296"/>
      <c r="Q146" s="296"/>
      <c r="R146" s="113"/>
      <c r="T146" s="142"/>
      <c r="U146" s="38"/>
      <c r="V146" s="143"/>
      <c r="W146" s="143"/>
      <c r="X146" s="143"/>
      <c r="Y146" s="143"/>
      <c r="Z146" s="143"/>
      <c r="AA146" s="144"/>
      <c r="AR146" s="17"/>
      <c r="AT146" s="17"/>
      <c r="AU146" s="17"/>
      <c r="AY146" s="17"/>
      <c r="BE146" s="145"/>
      <c r="BF146" s="145"/>
      <c r="BG146" s="145"/>
      <c r="BH146" s="145"/>
      <c r="BI146" s="145"/>
      <c r="BJ146" s="17"/>
      <c r="BK146" s="145"/>
      <c r="BL146" s="17"/>
      <c r="BM146" s="17"/>
    </row>
    <row r="147" spans="2:65" s="1" customFormat="1" ht="31.5" customHeight="1" x14ac:dyDescent="0.3">
      <c r="B147" s="111"/>
      <c r="C147" s="146">
        <v>28</v>
      </c>
      <c r="D147" s="146" t="s">
        <v>120</v>
      </c>
      <c r="E147" s="147" t="s">
        <v>442</v>
      </c>
      <c r="F147" s="303" t="s">
        <v>443</v>
      </c>
      <c r="G147" s="303"/>
      <c r="H147" s="303"/>
      <c r="I147" s="303"/>
      <c r="J147" s="148" t="s">
        <v>121</v>
      </c>
      <c r="K147" s="149">
        <v>75</v>
      </c>
      <c r="L147" s="304"/>
      <c r="M147" s="304"/>
      <c r="N147" s="304">
        <f t="shared" ref="N147" si="21">ROUND(L147*K147,2)</f>
        <v>0</v>
      </c>
      <c r="O147" s="296"/>
      <c r="P147" s="296"/>
      <c r="Q147" s="296"/>
      <c r="R147" s="113"/>
      <c r="T147" s="142"/>
      <c r="U147" s="38"/>
      <c r="V147" s="143"/>
      <c r="W147" s="143"/>
      <c r="X147" s="143"/>
      <c r="Y147" s="143"/>
      <c r="Z147" s="143"/>
      <c r="AA147" s="144"/>
      <c r="AR147" s="17"/>
      <c r="AT147" s="17"/>
      <c r="AU147" s="17"/>
      <c r="AY147" s="17"/>
      <c r="BE147" s="145"/>
      <c r="BF147" s="145"/>
      <c r="BG147" s="145"/>
      <c r="BH147" s="145"/>
      <c r="BI147" s="145"/>
      <c r="BJ147" s="17"/>
      <c r="BK147" s="145"/>
      <c r="BL147" s="17"/>
      <c r="BM147" s="17"/>
    </row>
    <row r="148" spans="2:65" s="1" customFormat="1" ht="32.25" customHeight="1" x14ac:dyDescent="0.3">
      <c r="B148" s="111"/>
      <c r="C148" s="146">
        <v>29</v>
      </c>
      <c r="D148" s="146" t="s">
        <v>120</v>
      </c>
      <c r="E148" s="147" t="s">
        <v>444</v>
      </c>
      <c r="F148" s="303" t="s">
        <v>445</v>
      </c>
      <c r="G148" s="303"/>
      <c r="H148" s="303"/>
      <c r="I148" s="303"/>
      <c r="J148" s="148" t="s">
        <v>121</v>
      </c>
      <c r="K148" s="149">
        <v>119</v>
      </c>
      <c r="L148" s="304"/>
      <c r="M148" s="304"/>
      <c r="N148" s="304">
        <f t="shared" ref="N148" si="22">ROUND(L148*K148,2)</f>
        <v>0</v>
      </c>
      <c r="O148" s="296"/>
      <c r="P148" s="296"/>
      <c r="Q148" s="296"/>
      <c r="R148" s="113"/>
      <c r="T148" s="142"/>
      <c r="U148" s="38"/>
      <c r="V148" s="143"/>
      <c r="W148" s="143"/>
      <c r="X148" s="143"/>
      <c r="Y148" s="143"/>
      <c r="Z148" s="143"/>
      <c r="AA148" s="144"/>
      <c r="AR148" s="17"/>
      <c r="AT148" s="17"/>
      <c r="AU148" s="17"/>
      <c r="AY148" s="17"/>
      <c r="BE148" s="145"/>
      <c r="BF148" s="145"/>
      <c r="BG148" s="145"/>
      <c r="BH148" s="145"/>
      <c r="BI148" s="145"/>
      <c r="BJ148" s="17"/>
      <c r="BK148" s="145"/>
      <c r="BL148" s="17"/>
      <c r="BM148" s="17"/>
    </row>
    <row r="149" spans="2:65" s="1" customFormat="1" ht="34.5" customHeight="1" x14ac:dyDescent="0.3">
      <c r="B149" s="111"/>
      <c r="C149" s="146">
        <v>30</v>
      </c>
      <c r="D149" s="146" t="s">
        <v>120</v>
      </c>
      <c r="E149" s="147" t="s">
        <v>446</v>
      </c>
      <c r="F149" s="303" t="s">
        <v>447</v>
      </c>
      <c r="G149" s="303"/>
      <c r="H149" s="303"/>
      <c r="I149" s="303"/>
      <c r="J149" s="148" t="s">
        <v>121</v>
      </c>
      <c r="K149" s="149">
        <v>91</v>
      </c>
      <c r="L149" s="304"/>
      <c r="M149" s="304"/>
      <c r="N149" s="304">
        <f t="shared" ref="N149" si="23">ROUND(L149*K149,2)</f>
        <v>0</v>
      </c>
      <c r="O149" s="296"/>
      <c r="P149" s="296"/>
      <c r="Q149" s="296"/>
      <c r="R149" s="113"/>
      <c r="T149" s="142"/>
      <c r="U149" s="38"/>
      <c r="V149" s="143"/>
      <c r="W149" s="143"/>
      <c r="X149" s="143"/>
      <c r="Y149" s="143"/>
      <c r="Z149" s="143"/>
      <c r="AA149" s="144"/>
      <c r="AR149" s="17"/>
      <c r="AT149" s="17"/>
      <c r="AU149" s="17"/>
      <c r="AY149" s="17"/>
      <c r="BE149" s="145"/>
      <c r="BF149" s="145"/>
      <c r="BG149" s="145"/>
      <c r="BH149" s="145"/>
      <c r="BI149" s="145"/>
      <c r="BJ149" s="17"/>
      <c r="BK149" s="145"/>
      <c r="BL149" s="17"/>
      <c r="BM149" s="17"/>
    </row>
    <row r="150" spans="2:65" s="1" customFormat="1" ht="30" customHeight="1" x14ac:dyDescent="0.3">
      <c r="B150" s="111"/>
      <c r="C150" s="146">
        <v>31</v>
      </c>
      <c r="D150" s="146" t="s">
        <v>120</v>
      </c>
      <c r="E150" s="147" t="s">
        <v>448</v>
      </c>
      <c r="F150" s="303" t="s">
        <v>449</v>
      </c>
      <c r="G150" s="303"/>
      <c r="H150" s="303"/>
      <c r="I150" s="303"/>
      <c r="J150" s="148" t="s">
        <v>121</v>
      </c>
      <c r="K150" s="149">
        <v>12</v>
      </c>
      <c r="L150" s="304"/>
      <c r="M150" s="304"/>
      <c r="N150" s="304">
        <f t="shared" ref="N150" si="24">ROUND(L150*K150,2)</f>
        <v>0</v>
      </c>
      <c r="O150" s="296"/>
      <c r="P150" s="296"/>
      <c r="Q150" s="296"/>
      <c r="R150" s="113"/>
      <c r="T150" s="142"/>
      <c r="U150" s="38"/>
      <c r="V150" s="143"/>
      <c r="W150" s="143"/>
      <c r="X150" s="143"/>
      <c r="Y150" s="143"/>
      <c r="Z150" s="143"/>
      <c r="AA150" s="144"/>
      <c r="AR150" s="17"/>
      <c r="AT150" s="17"/>
      <c r="AU150" s="17"/>
      <c r="AY150" s="17"/>
      <c r="BE150" s="145"/>
      <c r="BF150" s="145"/>
      <c r="BG150" s="145"/>
      <c r="BH150" s="145"/>
      <c r="BI150" s="145"/>
      <c r="BJ150" s="17"/>
      <c r="BK150" s="145"/>
      <c r="BL150" s="17"/>
      <c r="BM150" s="17"/>
    </row>
    <row r="151" spans="2:65" s="1" customFormat="1" ht="32.25" customHeight="1" x14ac:dyDescent="0.3">
      <c r="B151" s="111"/>
      <c r="C151" s="138">
        <v>32</v>
      </c>
      <c r="D151" s="138" t="s">
        <v>118</v>
      </c>
      <c r="E151" s="139" t="s">
        <v>438</v>
      </c>
      <c r="F151" s="294" t="s">
        <v>439</v>
      </c>
      <c r="G151" s="295"/>
      <c r="H151" s="295"/>
      <c r="I151" s="295"/>
      <c r="J151" s="140" t="s">
        <v>121</v>
      </c>
      <c r="K151" s="247">
        <v>605</v>
      </c>
      <c r="L151" s="296"/>
      <c r="M151" s="296"/>
      <c r="N151" s="296">
        <f>ROUND(L151*K151,2)</f>
        <v>0</v>
      </c>
      <c r="O151" s="296"/>
      <c r="P151" s="296"/>
      <c r="Q151" s="296"/>
      <c r="R151" s="113"/>
      <c r="T151" s="142"/>
      <c r="U151" s="38"/>
      <c r="V151" s="143"/>
      <c r="W151" s="143"/>
      <c r="X151" s="143"/>
      <c r="Y151" s="143"/>
      <c r="Z151" s="143"/>
      <c r="AA151" s="144"/>
      <c r="AR151" s="17"/>
      <c r="AT151" s="17"/>
      <c r="AU151" s="17"/>
      <c r="AY151" s="17"/>
      <c r="BE151" s="145"/>
      <c r="BF151" s="145"/>
      <c r="BG151" s="145"/>
      <c r="BH151" s="145"/>
      <c r="BI151" s="145"/>
      <c r="BJ151" s="17"/>
      <c r="BK151" s="145"/>
      <c r="BL151" s="17"/>
      <c r="BM151" s="17"/>
    </row>
    <row r="152" spans="2:65" s="1" customFormat="1" ht="32.25" customHeight="1" x14ac:dyDescent="0.3">
      <c r="B152" s="111"/>
      <c r="C152" s="138">
        <v>33</v>
      </c>
      <c r="D152" s="138" t="s">
        <v>118</v>
      </c>
      <c r="E152" s="139" t="s">
        <v>214</v>
      </c>
      <c r="F152" s="295" t="s">
        <v>213</v>
      </c>
      <c r="G152" s="295"/>
      <c r="H152" s="295"/>
      <c r="I152" s="295"/>
      <c r="J152" s="140" t="s">
        <v>122</v>
      </c>
      <c r="K152" s="141">
        <f>SUM(N146:Q151)/100</f>
        <v>0</v>
      </c>
      <c r="L152" s="296">
        <v>1.27</v>
      </c>
      <c r="M152" s="296"/>
      <c r="N152" s="296">
        <f t="shared" ref="N152" si="25">ROUND(L152*K152,2)</f>
        <v>0</v>
      </c>
      <c r="O152" s="296"/>
      <c r="P152" s="296"/>
      <c r="Q152" s="296"/>
      <c r="R152" s="113"/>
      <c r="T152" s="142"/>
      <c r="U152" s="38"/>
      <c r="V152" s="143"/>
      <c r="W152" s="143"/>
      <c r="X152" s="143"/>
      <c r="Y152" s="143"/>
      <c r="Z152" s="143"/>
      <c r="AA152" s="144"/>
      <c r="AR152" s="17"/>
      <c r="AT152" s="17"/>
      <c r="AU152" s="17"/>
      <c r="AY152" s="17"/>
      <c r="BE152" s="145"/>
      <c r="BF152" s="145"/>
      <c r="BG152" s="145"/>
      <c r="BH152" s="145"/>
      <c r="BI152" s="145"/>
      <c r="BJ152" s="17"/>
      <c r="BK152" s="145"/>
      <c r="BL152" s="17"/>
      <c r="BM152" s="17"/>
    </row>
    <row r="153" spans="2:65" s="1" customFormat="1" ht="26.1" customHeight="1" x14ac:dyDescent="0.3">
      <c r="B153" s="111"/>
      <c r="C153" s="128"/>
      <c r="D153" s="137" t="s">
        <v>253</v>
      </c>
      <c r="E153" s="137"/>
      <c r="F153" s="137"/>
      <c r="G153" s="137"/>
      <c r="H153" s="137"/>
      <c r="I153" s="137"/>
      <c r="J153" s="137"/>
      <c r="K153" s="137"/>
      <c r="L153" s="137"/>
      <c r="M153" s="137"/>
      <c r="N153" s="311">
        <f>SUM(N154:Q187)</f>
        <v>0</v>
      </c>
      <c r="O153" s="312"/>
      <c r="P153" s="312"/>
      <c r="Q153" s="312"/>
      <c r="R153" s="113"/>
      <c r="T153" s="142"/>
      <c r="U153" s="38"/>
      <c r="V153" s="143"/>
      <c r="W153" s="143"/>
      <c r="X153" s="143"/>
      <c r="Y153" s="143"/>
      <c r="Z153" s="143"/>
      <c r="AA153" s="144"/>
      <c r="AR153" s="17"/>
      <c r="AT153" s="17"/>
      <c r="AU153" s="17"/>
      <c r="AY153" s="17"/>
      <c r="BE153" s="145"/>
      <c r="BF153" s="145"/>
      <c r="BG153" s="145"/>
      <c r="BH153" s="145"/>
      <c r="BI153" s="145"/>
      <c r="BJ153" s="17"/>
      <c r="BK153" s="145"/>
      <c r="BL153" s="17"/>
      <c r="BM153" s="17"/>
    </row>
    <row r="154" spans="2:65" s="1" customFormat="1" ht="30.75" customHeight="1" x14ac:dyDescent="0.3">
      <c r="B154" s="111"/>
      <c r="C154" s="138">
        <v>34</v>
      </c>
      <c r="D154" s="138" t="s">
        <v>118</v>
      </c>
      <c r="E154" s="139" t="s">
        <v>255</v>
      </c>
      <c r="F154" s="295" t="s">
        <v>256</v>
      </c>
      <c r="G154" s="295"/>
      <c r="H154" s="295"/>
      <c r="I154" s="295"/>
      <c r="J154" s="140" t="s">
        <v>119</v>
      </c>
      <c r="K154" s="141">
        <v>150</v>
      </c>
      <c r="L154" s="296"/>
      <c r="M154" s="296"/>
      <c r="N154" s="296">
        <f t="shared" ref="N154" si="26">ROUND(L154*K154,2)</f>
        <v>0</v>
      </c>
      <c r="O154" s="296"/>
      <c r="P154" s="296"/>
      <c r="Q154" s="296"/>
      <c r="R154" s="113"/>
      <c r="T154" s="142"/>
      <c r="U154" s="38"/>
      <c r="V154" s="143"/>
      <c r="W154" s="143"/>
      <c r="X154" s="143"/>
      <c r="Y154" s="143"/>
      <c r="Z154" s="143"/>
      <c r="AA154" s="144"/>
      <c r="AR154" s="17"/>
      <c r="AT154" s="17"/>
      <c r="AU154" s="17"/>
      <c r="AY154" s="17"/>
      <c r="BE154" s="145"/>
      <c r="BF154" s="145"/>
      <c r="BG154" s="145"/>
      <c r="BH154" s="145"/>
      <c r="BI154" s="145"/>
      <c r="BJ154" s="17"/>
      <c r="BK154" s="145"/>
      <c r="BL154" s="17"/>
      <c r="BM154" s="17"/>
    </row>
    <row r="155" spans="2:65" s="1" customFormat="1" ht="33" customHeight="1" x14ac:dyDescent="0.3">
      <c r="B155" s="111"/>
      <c r="C155" s="146">
        <v>35</v>
      </c>
      <c r="D155" s="146" t="s">
        <v>120</v>
      </c>
      <c r="E155" s="147" t="s">
        <v>257</v>
      </c>
      <c r="F155" s="303" t="s">
        <v>456</v>
      </c>
      <c r="G155" s="303"/>
      <c r="H155" s="303"/>
      <c r="I155" s="303"/>
      <c r="J155" s="148" t="s">
        <v>119</v>
      </c>
      <c r="K155" s="149">
        <v>75</v>
      </c>
      <c r="L155" s="304"/>
      <c r="M155" s="304"/>
      <c r="N155" s="304">
        <f>ROUND(L155*K155,2)</f>
        <v>0</v>
      </c>
      <c r="O155" s="296"/>
      <c r="P155" s="296"/>
      <c r="Q155" s="296"/>
      <c r="R155" s="113"/>
      <c r="T155" s="142"/>
      <c r="U155" s="38"/>
      <c r="V155" s="143"/>
      <c r="W155" s="143"/>
      <c r="X155" s="143"/>
      <c r="Y155" s="143"/>
      <c r="Z155" s="143"/>
      <c r="AA155" s="144"/>
      <c r="AR155" s="17"/>
      <c r="AT155" s="17"/>
      <c r="AU155" s="17"/>
      <c r="AY155" s="17"/>
      <c r="BE155" s="145"/>
      <c r="BF155" s="145"/>
      <c r="BG155" s="145"/>
      <c r="BH155" s="145"/>
      <c r="BI155" s="145"/>
      <c r="BJ155" s="17"/>
      <c r="BK155" s="145"/>
      <c r="BL155" s="17"/>
      <c r="BM155" s="17"/>
    </row>
    <row r="156" spans="2:65" s="1" customFormat="1" ht="23.25" customHeight="1" x14ac:dyDescent="0.3">
      <c r="B156" s="111"/>
      <c r="C156" s="146">
        <v>36</v>
      </c>
      <c r="D156" s="146" t="s">
        <v>120</v>
      </c>
      <c r="E156" s="147" t="s">
        <v>258</v>
      </c>
      <c r="F156" s="303" t="s">
        <v>259</v>
      </c>
      <c r="G156" s="303"/>
      <c r="H156" s="303"/>
      <c r="I156" s="303"/>
      <c r="J156" s="148" t="s">
        <v>119</v>
      </c>
      <c r="K156" s="149">
        <v>150</v>
      </c>
      <c r="L156" s="304"/>
      <c r="M156" s="304"/>
      <c r="N156" s="304">
        <f t="shared" ref="N156:N161" si="27">ROUND(L156*K156,2)</f>
        <v>0</v>
      </c>
      <c r="O156" s="296"/>
      <c r="P156" s="296"/>
      <c r="Q156" s="296"/>
      <c r="R156" s="113"/>
      <c r="T156" s="142"/>
      <c r="U156" s="38"/>
      <c r="V156" s="143"/>
      <c r="W156" s="143"/>
      <c r="X156" s="143"/>
      <c r="Y156" s="143"/>
      <c r="Z156" s="143"/>
      <c r="AA156" s="144"/>
      <c r="AR156" s="17"/>
      <c r="AT156" s="17"/>
      <c r="AU156" s="17"/>
      <c r="AY156" s="17"/>
      <c r="BE156" s="145"/>
      <c r="BF156" s="145"/>
      <c r="BG156" s="145"/>
      <c r="BH156" s="145"/>
      <c r="BI156" s="145"/>
      <c r="BJ156" s="17"/>
      <c r="BK156" s="145"/>
      <c r="BL156" s="17"/>
      <c r="BM156" s="17"/>
    </row>
    <row r="157" spans="2:65" s="1" customFormat="1" ht="23.25" customHeight="1" x14ac:dyDescent="0.3">
      <c r="B157" s="111"/>
      <c r="C157" s="146">
        <v>37</v>
      </c>
      <c r="D157" s="146" t="s">
        <v>120</v>
      </c>
      <c r="E157" s="147" t="s">
        <v>450</v>
      </c>
      <c r="F157" s="303" t="s">
        <v>451</v>
      </c>
      <c r="G157" s="303"/>
      <c r="H157" s="303"/>
      <c r="I157" s="303"/>
      <c r="J157" s="148" t="s">
        <v>119</v>
      </c>
      <c r="K157" s="149">
        <v>72</v>
      </c>
      <c r="L157" s="304"/>
      <c r="M157" s="304"/>
      <c r="N157" s="304">
        <f t="shared" si="27"/>
        <v>0</v>
      </c>
      <c r="O157" s="296"/>
      <c r="P157" s="296"/>
      <c r="Q157" s="296"/>
      <c r="R157" s="113"/>
      <c r="T157" s="142"/>
      <c r="U157" s="38"/>
      <c r="V157" s="143"/>
      <c r="W157" s="143"/>
      <c r="X157" s="143"/>
      <c r="Y157" s="143"/>
      <c r="Z157" s="143"/>
      <c r="AA157" s="144"/>
      <c r="AR157" s="17"/>
      <c r="AT157" s="17"/>
      <c r="AU157" s="17"/>
      <c r="AY157" s="17"/>
      <c r="BE157" s="145"/>
      <c r="BF157" s="145"/>
      <c r="BG157" s="145"/>
      <c r="BH157" s="145"/>
      <c r="BI157" s="145"/>
      <c r="BJ157" s="17"/>
      <c r="BK157" s="145"/>
      <c r="BL157" s="17"/>
      <c r="BM157" s="17"/>
    </row>
    <row r="158" spans="2:65" s="1" customFormat="1" ht="33" customHeight="1" x14ac:dyDescent="0.3">
      <c r="B158" s="111"/>
      <c r="C158" s="138">
        <v>38</v>
      </c>
      <c r="D158" s="138" t="s">
        <v>118</v>
      </c>
      <c r="E158" s="139" t="s">
        <v>260</v>
      </c>
      <c r="F158" s="295" t="s">
        <v>261</v>
      </c>
      <c r="G158" s="295"/>
      <c r="H158" s="295"/>
      <c r="I158" s="295"/>
      <c r="J158" s="140" t="s">
        <v>119</v>
      </c>
      <c r="K158" s="141">
        <v>72</v>
      </c>
      <c r="L158" s="296"/>
      <c r="M158" s="296"/>
      <c r="N158" s="296">
        <f t="shared" si="27"/>
        <v>0</v>
      </c>
      <c r="O158" s="296"/>
      <c r="P158" s="296"/>
      <c r="Q158" s="296"/>
      <c r="R158" s="113"/>
      <c r="T158" s="142"/>
      <c r="U158" s="38"/>
      <c r="V158" s="143"/>
      <c r="W158" s="143"/>
      <c r="X158" s="143"/>
      <c r="Y158" s="143"/>
      <c r="Z158" s="143"/>
      <c r="AA158" s="144"/>
      <c r="AR158" s="17"/>
      <c r="AT158" s="17"/>
      <c r="AU158" s="17"/>
      <c r="AY158" s="17"/>
      <c r="BE158" s="145"/>
      <c r="BF158" s="145"/>
      <c r="BG158" s="145"/>
      <c r="BH158" s="145"/>
      <c r="BI158" s="145"/>
      <c r="BJ158" s="17"/>
      <c r="BK158" s="145"/>
      <c r="BL158" s="17"/>
      <c r="BM158" s="17"/>
    </row>
    <row r="159" spans="2:65" s="1" customFormat="1" ht="29.25" customHeight="1" x14ac:dyDescent="0.3">
      <c r="B159" s="111"/>
      <c r="C159" s="146">
        <v>39</v>
      </c>
      <c r="D159" s="146" t="s">
        <v>120</v>
      </c>
      <c r="E159" s="147" t="s">
        <v>139</v>
      </c>
      <c r="F159" s="303" t="s">
        <v>134</v>
      </c>
      <c r="G159" s="303"/>
      <c r="H159" s="303"/>
      <c r="I159" s="303"/>
      <c r="J159" s="148" t="s">
        <v>119</v>
      </c>
      <c r="K159" s="149">
        <v>8</v>
      </c>
      <c r="L159" s="304"/>
      <c r="M159" s="304"/>
      <c r="N159" s="304">
        <f t="shared" si="27"/>
        <v>0</v>
      </c>
      <c r="O159" s="296"/>
      <c r="P159" s="296"/>
      <c r="Q159" s="296"/>
      <c r="R159" s="113"/>
      <c r="T159" s="142"/>
      <c r="U159" s="38"/>
      <c r="V159" s="143"/>
      <c r="W159" s="143"/>
      <c r="X159" s="143"/>
      <c r="Y159" s="143"/>
      <c r="Z159" s="143"/>
      <c r="AA159" s="144"/>
      <c r="AR159" s="17"/>
      <c r="AT159" s="17"/>
      <c r="AU159" s="17"/>
      <c r="AY159" s="17"/>
      <c r="BE159" s="145"/>
      <c r="BF159" s="145"/>
      <c r="BG159" s="145"/>
      <c r="BH159" s="145"/>
      <c r="BI159" s="145"/>
      <c r="BJ159" s="17"/>
      <c r="BK159" s="145"/>
      <c r="BL159" s="17"/>
      <c r="BM159" s="17"/>
    </row>
    <row r="160" spans="2:65" s="1" customFormat="1" ht="30.75" customHeight="1" x14ac:dyDescent="0.3">
      <c r="B160" s="111"/>
      <c r="C160" s="138">
        <v>40</v>
      </c>
      <c r="D160" s="138" t="s">
        <v>118</v>
      </c>
      <c r="E160" s="139" t="s">
        <v>189</v>
      </c>
      <c r="F160" s="295" t="s">
        <v>135</v>
      </c>
      <c r="G160" s="295"/>
      <c r="H160" s="295"/>
      <c r="I160" s="295"/>
      <c r="J160" s="140" t="s">
        <v>119</v>
      </c>
      <c r="K160" s="141">
        <v>8</v>
      </c>
      <c r="L160" s="296"/>
      <c r="M160" s="296"/>
      <c r="N160" s="296">
        <f t="shared" si="27"/>
        <v>0</v>
      </c>
      <c r="O160" s="296"/>
      <c r="P160" s="296"/>
      <c r="Q160" s="296"/>
      <c r="R160" s="113"/>
      <c r="T160" s="142"/>
      <c r="U160" s="38"/>
      <c r="V160" s="143"/>
      <c r="W160" s="143"/>
      <c r="X160" s="143"/>
      <c r="Y160" s="143"/>
      <c r="Z160" s="143"/>
      <c r="AA160" s="144"/>
      <c r="AR160" s="17"/>
      <c r="AT160" s="17"/>
      <c r="AU160" s="17"/>
      <c r="AY160" s="17"/>
      <c r="BE160" s="145"/>
      <c r="BF160" s="145"/>
      <c r="BG160" s="145"/>
      <c r="BH160" s="145"/>
      <c r="BI160" s="145"/>
      <c r="BJ160" s="17"/>
      <c r="BK160" s="145"/>
      <c r="BL160" s="17"/>
      <c r="BM160" s="17"/>
    </row>
    <row r="161" spans="2:65" s="1" customFormat="1" ht="31.5" customHeight="1" x14ac:dyDescent="0.3">
      <c r="B161" s="111"/>
      <c r="C161" s="146">
        <v>41</v>
      </c>
      <c r="D161" s="146" t="s">
        <v>120</v>
      </c>
      <c r="E161" s="147" t="s">
        <v>452</v>
      </c>
      <c r="F161" s="303" t="s">
        <v>453</v>
      </c>
      <c r="G161" s="303"/>
      <c r="H161" s="303"/>
      <c r="I161" s="303"/>
      <c r="J161" s="148" t="s">
        <v>119</v>
      </c>
      <c r="K161" s="149">
        <v>4</v>
      </c>
      <c r="L161" s="304"/>
      <c r="M161" s="304"/>
      <c r="N161" s="304">
        <f t="shared" si="27"/>
        <v>0</v>
      </c>
      <c r="O161" s="296"/>
      <c r="P161" s="296"/>
      <c r="Q161" s="296"/>
      <c r="R161" s="113"/>
      <c r="T161" s="142"/>
      <c r="U161" s="38"/>
      <c r="V161" s="143"/>
      <c r="W161" s="143"/>
      <c r="X161" s="143"/>
      <c r="Y161" s="143"/>
      <c r="Z161" s="143"/>
      <c r="AA161" s="144"/>
      <c r="AR161" s="17"/>
      <c r="AT161" s="17"/>
      <c r="AU161" s="17"/>
      <c r="AY161" s="17"/>
      <c r="BE161" s="145"/>
      <c r="BF161" s="145"/>
      <c r="BG161" s="145"/>
      <c r="BH161" s="145"/>
      <c r="BI161" s="145"/>
      <c r="BJ161" s="17"/>
      <c r="BK161" s="145"/>
      <c r="BL161" s="17"/>
      <c r="BM161" s="17"/>
    </row>
    <row r="162" spans="2:65" s="1" customFormat="1" ht="29.25" customHeight="1" x14ac:dyDescent="0.3">
      <c r="B162" s="111"/>
      <c r="C162" s="146">
        <v>42</v>
      </c>
      <c r="D162" s="146" t="s">
        <v>120</v>
      </c>
      <c r="E162" s="147" t="s">
        <v>454</v>
      </c>
      <c r="F162" s="303" t="s">
        <v>455</v>
      </c>
      <c r="G162" s="303"/>
      <c r="H162" s="303"/>
      <c r="I162" s="303"/>
      <c r="J162" s="148" t="s">
        <v>119</v>
      </c>
      <c r="K162" s="149">
        <v>3</v>
      </c>
      <c r="L162" s="304"/>
      <c r="M162" s="304"/>
      <c r="N162" s="304">
        <f t="shared" ref="N162:N163" si="28">ROUND(L162*K162,2)</f>
        <v>0</v>
      </c>
      <c r="O162" s="296"/>
      <c r="P162" s="296"/>
      <c r="Q162" s="296"/>
      <c r="R162" s="113"/>
      <c r="T162" s="142"/>
      <c r="U162" s="38"/>
      <c r="V162" s="143"/>
      <c r="W162" s="143"/>
      <c r="X162" s="143"/>
      <c r="Y162" s="143"/>
      <c r="Z162" s="143"/>
      <c r="AA162" s="144"/>
      <c r="AR162" s="17"/>
      <c r="AT162" s="17"/>
      <c r="AU162" s="17"/>
      <c r="AY162" s="17"/>
      <c r="BE162" s="145"/>
      <c r="BF162" s="145"/>
      <c r="BG162" s="145"/>
      <c r="BH162" s="145"/>
      <c r="BI162" s="145"/>
      <c r="BJ162" s="17"/>
      <c r="BK162" s="145"/>
      <c r="BL162" s="17"/>
      <c r="BM162" s="17"/>
    </row>
    <row r="163" spans="2:65" s="1" customFormat="1" ht="29.25" customHeight="1" x14ac:dyDescent="0.3">
      <c r="B163" s="111"/>
      <c r="C163" s="146">
        <v>43</v>
      </c>
      <c r="D163" s="146" t="s">
        <v>120</v>
      </c>
      <c r="E163" s="147" t="s">
        <v>457</v>
      </c>
      <c r="F163" s="303" t="s">
        <v>458</v>
      </c>
      <c r="G163" s="303"/>
      <c r="H163" s="303"/>
      <c r="I163" s="303"/>
      <c r="J163" s="148" t="s">
        <v>119</v>
      </c>
      <c r="K163" s="149">
        <v>5</v>
      </c>
      <c r="L163" s="304"/>
      <c r="M163" s="304"/>
      <c r="N163" s="304">
        <f t="shared" si="28"/>
        <v>0</v>
      </c>
      <c r="O163" s="296"/>
      <c r="P163" s="296"/>
      <c r="Q163" s="296"/>
      <c r="R163" s="113"/>
      <c r="T163" s="142"/>
      <c r="U163" s="38"/>
      <c r="V163" s="143"/>
      <c r="W163" s="143"/>
      <c r="X163" s="143"/>
      <c r="Y163" s="143"/>
      <c r="Z163" s="143"/>
      <c r="AA163" s="144"/>
      <c r="AR163" s="17"/>
      <c r="AT163" s="17"/>
      <c r="AU163" s="17"/>
      <c r="AY163" s="17"/>
      <c r="BE163" s="145"/>
      <c r="BF163" s="145"/>
      <c r="BG163" s="145"/>
      <c r="BH163" s="145"/>
      <c r="BI163" s="145"/>
      <c r="BJ163" s="17"/>
      <c r="BK163" s="145"/>
      <c r="BL163" s="17"/>
      <c r="BM163" s="17"/>
    </row>
    <row r="164" spans="2:65" s="1" customFormat="1" ht="28.5" customHeight="1" x14ac:dyDescent="0.3">
      <c r="B164" s="111"/>
      <c r="C164" s="146">
        <v>44</v>
      </c>
      <c r="D164" s="146" t="s">
        <v>120</v>
      </c>
      <c r="E164" s="147" t="s">
        <v>459</v>
      </c>
      <c r="F164" s="303" t="s">
        <v>460</v>
      </c>
      <c r="G164" s="303"/>
      <c r="H164" s="303"/>
      <c r="I164" s="303"/>
      <c r="J164" s="148" t="s">
        <v>119</v>
      </c>
      <c r="K164" s="149">
        <v>4</v>
      </c>
      <c r="L164" s="304"/>
      <c r="M164" s="304"/>
      <c r="N164" s="304">
        <f t="shared" ref="N164:N166" si="29">ROUND(L164*K164,2)</f>
        <v>0</v>
      </c>
      <c r="O164" s="296"/>
      <c r="P164" s="296"/>
      <c r="Q164" s="296"/>
      <c r="R164" s="113"/>
      <c r="T164" s="142"/>
      <c r="U164" s="38"/>
      <c r="V164" s="143"/>
      <c r="W164" s="143"/>
      <c r="X164" s="143"/>
      <c r="Y164" s="143"/>
      <c r="Z164" s="143"/>
      <c r="AA164" s="144"/>
      <c r="AR164" s="17"/>
      <c r="AT164" s="17"/>
      <c r="AU164" s="17"/>
      <c r="AY164" s="17"/>
      <c r="BE164" s="145"/>
      <c r="BF164" s="145"/>
      <c r="BG164" s="145"/>
      <c r="BH164" s="145"/>
      <c r="BI164" s="145"/>
      <c r="BJ164" s="17"/>
      <c r="BK164" s="145"/>
      <c r="BL164" s="17"/>
      <c r="BM164" s="17"/>
    </row>
    <row r="165" spans="2:65" s="1" customFormat="1" ht="28.5" customHeight="1" x14ac:dyDescent="0.3">
      <c r="B165" s="111"/>
      <c r="C165" s="146">
        <v>45</v>
      </c>
      <c r="D165" s="146" t="s">
        <v>120</v>
      </c>
      <c r="E165" s="147" t="s">
        <v>461</v>
      </c>
      <c r="F165" s="303" t="s">
        <v>462</v>
      </c>
      <c r="G165" s="303"/>
      <c r="H165" s="303"/>
      <c r="I165" s="303"/>
      <c r="J165" s="148" t="s">
        <v>119</v>
      </c>
      <c r="K165" s="149">
        <v>3</v>
      </c>
      <c r="L165" s="304"/>
      <c r="M165" s="304"/>
      <c r="N165" s="304">
        <f t="shared" si="29"/>
        <v>0</v>
      </c>
      <c r="O165" s="296"/>
      <c r="P165" s="296"/>
      <c r="Q165" s="296"/>
      <c r="R165" s="113"/>
      <c r="T165" s="142"/>
      <c r="U165" s="38"/>
      <c r="V165" s="143"/>
      <c r="W165" s="143"/>
      <c r="X165" s="143"/>
      <c r="Y165" s="143"/>
      <c r="Z165" s="143"/>
      <c r="AA165" s="144"/>
      <c r="AR165" s="17"/>
      <c r="AT165" s="17"/>
      <c r="AU165" s="17"/>
      <c r="AY165" s="17"/>
      <c r="BE165" s="145"/>
      <c r="BF165" s="145"/>
      <c r="BG165" s="145"/>
      <c r="BH165" s="145"/>
      <c r="BI165" s="145"/>
      <c r="BJ165" s="17"/>
      <c r="BK165" s="145"/>
      <c r="BL165" s="17"/>
      <c r="BM165" s="17"/>
    </row>
    <row r="166" spans="2:65" s="1" customFormat="1" ht="28.5" customHeight="1" x14ac:dyDescent="0.3">
      <c r="B166" s="111"/>
      <c r="C166" s="146">
        <v>46</v>
      </c>
      <c r="D166" s="146" t="s">
        <v>120</v>
      </c>
      <c r="E166" s="147" t="s">
        <v>463</v>
      </c>
      <c r="F166" s="303" t="s">
        <v>464</v>
      </c>
      <c r="G166" s="303"/>
      <c r="H166" s="303"/>
      <c r="I166" s="303"/>
      <c r="J166" s="148" t="s">
        <v>119</v>
      </c>
      <c r="K166" s="149">
        <v>2</v>
      </c>
      <c r="L166" s="304"/>
      <c r="M166" s="304"/>
      <c r="N166" s="304">
        <f t="shared" si="29"/>
        <v>0</v>
      </c>
      <c r="O166" s="296"/>
      <c r="P166" s="296"/>
      <c r="Q166" s="296"/>
      <c r="R166" s="113"/>
      <c r="T166" s="142"/>
      <c r="U166" s="38"/>
      <c r="V166" s="143"/>
      <c r="W166" s="143"/>
      <c r="X166" s="143"/>
      <c r="Y166" s="143"/>
      <c r="Z166" s="143"/>
      <c r="AA166" s="144"/>
      <c r="AR166" s="17"/>
      <c r="AT166" s="17"/>
      <c r="AU166" s="17"/>
      <c r="AY166" s="17"/>
      <c r="BE166" s="145"/>
      <c r="BF166" s="145"/>
      <c r="BG166" s="145"/>
      <c r="BH166" s="145"/>
      <c r="BI166" s="145"/>
      <c r="BJ166" s="17"/>
      <c r="BK166" s="145"/>
      <c r="BL166" s="17"/>
      <c r="BM166" s="17"/>
    </row>
    <row r="167" spans="2:65" s="1" customFormat="1" ht="28.5" customHeight="1" x14ac:dyDescent="0.3">
      <c r="B167" s="111"/>
      <c r="C167" s="146">
        <v>47</v>
      </c>
      <c r="D167" s="146" t="s">
        <v>120</v>
      </c>
      <c r="E167" s="147" t="s">
        <v>466</v>
      </c>
      <c r="F167" s="303" t="s">
        <v>465</v>
      </c>
      <c r="G167" s="303"/>
      <c r="H167" s="303"/>
      <c r="I167" s="303"/>
      <c r="J167" s="148" t="s">
        <v>119</v>
      </c>
      <c r="K167" s="149">
        <v>3</v>
      </c>
      <c r="L167" s="304"/>
      <c r="M167" s="304"/>
      <c r="N167" s="304">
        <f t="shared" ref="N167" si="30">ROUND(L167*K167,2)</f>
        <v>0</v>
      </c>
      <c r="O167" s="296"/>
      <c r="P167" s="296"/>
      <c r="Q167" s="296"/>
      <c r="R167" s="113"/>
      <c r="T167" s="142"/>
      <c r="U167" s="38"/>
      <c r="V167" s="143"/>
      <c r="W167" s="143"/>
      <c r="X167" s="143"/>
      <c r="Y167" s="143"/>
      <c r="Z167" s="143"/>
      <c r="AA167" s="144"/>
      <c r="AR167" s="17"/>
      <c r="AT167" s="17"/>
      <c r="AU167" s="17"/>
      <c r="AY167" s="17"/>
      <c r="BE167" s="145"/>
      <c r="BF167" s="145"/>
      <c r="BG167" s="145"/>
      <c r="BH167" s="145"/>
      <c r="BI167" s="145"/>
      <c r="BJ167" s="17"/>
      <c r="BK167" s="145"/>
      <c r="BL167" s="17"/>
      <c r="BM167" s="17"/>
    </row>
    <row r="168" spans="2:65" s="1" customFormat="1" ht="28.5" customHeight="1" x14ac:dyDescent="0.3">
      <c r="B168" s="111"/>
      <c r="C168" s="146">
        <v>48</v>
      </c>
      <c r="D168" s="146" t="s">
        <v>120</v>
      </c>
      <c r="E168" s="147" t="s">
        <v>467</v>
      </c>
      <c r="F168" s="303" t="s">
        <v>468</v>
      </c>
      <c r="G168" s="303"/>
      <c r="H168" s="303"/>
      <c r="I168" s="303"/>
      <c r="J168" s="148" t="s">
        <v>119</v>
      </c>
      <c r="K168" s="149">
        <v>1</v>
      </c>
      <c r="L168" s="304"/>
      <c r="M168" s="304"/>
      <c r="N168" s="304">
        <f t="shared" ref="N168" si="31">ROUND(L168*K168,2)</f>
        <v>0</v>
      </c>
      <c r="O168" s="296"/>
      <c r="P168" s="296"/>
      <c r="Q168" s="296"/>
      <c r="R168" s="113"/>
      <c r="T168" s="142"/>
      <c r="U168" s="38"/>
      <c r="V168" s="143"/>
      <c r="W168" s="143"/>
      <c r="X168" s="143"/>
      <c r="Y168" s="143"/>
      <c r="Z168" s="143"/>
      <c r="AA168" s="144"/>
      <c r="AR168" s="17"/>
      <c r="AT168" s="17"/>
      <c r="AU168" s="17"/>
      <c r="AY168" s="17"/>
      <c r="BE168" s="145"/>
      <c r="BF168" s="145"/>
      <c r="BG168" s="145"/>
      <c r="BH168" s="145"/>
      <c r="BI168" s="145"/>
      <c r="BJ168" s="17"/>
      <c r="BK168" s="145"/>
      <c r="BL168" s="17"/>
      <c r="BM168" s="17"/>
    </row>
    <row r="169" spans="2:65" s="1" customFormat="1" ht="28.5" customHeight="1" x14ac:dyDescent="0.3">
      <c r="B169" s="111"/>
      <c r="C169" s="146">
        <v>49</v>
      </c>
      <c r="D169" s="146" t="s">
        <v>120</v>
      </c>
      <c r="E169" s="147" t="s">
        <v>469</v>
      </c>
      <c r="F169" s="303" t="s">
        <v>470</v>
      </c>
      <c r="G169" s="303"/>
      <c r="H169" s="303"/>
      <c r="I169" s="303"/>
      <c r="J169" s="148" t="s">
        <v>119</v>
      </c>
      <c r="K169" s="149">
        <v>9</v>
      </c>
      <c r="L169" s="304"/>
      <c r="M169" s="304"/>
      <c r="N169" s="304">
        <f t="shared" ref="N169" si="32">ROUND(L169*K169,2)</f>
        <v>0</v>
      </c>
      <c r="O169" s="296"/>
      <c r="P169" s="296"/>
      <c r="Q169" s="296"/>
      <c r="R169" s="113"/>
      <c r="T169" s="142"/>
      <c r="U169" s="38"/>
      <c r="V169" s="143"/>
      <c r="W169" s="143"/>
      <c r="X169" s="143"/>
      <c r="Y169" s="143"/>
      <c r="Z169" s="143"/>
      <c r="AA169" s="144"/>
      <c r="AR169" s="17"/>
      <c r="AT169" s="17"/>
      <c r="AU169" s="17"/>
      <c r="AY169" s="17"/>
      <c r="BE169" s="145"/>
      <c r="BF169" s="145"/>
      <c r="BG169" s="145"/>
      <c r="BH169" s="145"/>
      <c r="BI169" s="145"/>
      <c r="BJ169" s="17"/>
      <c r="BK169" s="145"/>
      <c r="BL169" s="17"/>
      <c r="BM169" s="17"/>
    </row>
    <row r="170" spans="2:65" s="1" customFormat="1" ht="28.5" customHeight="1" x14ac:dyDescent="0.3">
      <c r="B170" s="111"/>
      <c r="C170" s="146">
        <v>50</v>
      </c>
      <c r="D170" s="146" t="s">
        <v>120</v>
      </c>
      <c r="E170" s="147" t="s">
        <v>471</v>
      </c>
      <c r="F170" s="303" t="s">
        <v>472</v>
      </c>
      <c r="G170" s="303"/>
      <c r="H170" s="303"/>
      <c r="I170" s="303"/>
      <c r="J170" s="148" t="s">
        <v>119</v>
      </c>
      <c r="K170" s="149">
        <v>1</v>
      </c>
      <c r="L170" s="304"/>
      <c r="M170" s="304"/>
      <c r="N170" s="304">
        <f t="shared" ref="N170:N171" si="33">ROUND(L170*K170,2)</f>
        <v>0</v>
      </c>
      <c r="O170" s="296"/>
      <c r="P170" s="296"/>
      <c r="Q170" s="296"/>
      <c r="R170" s="113"/>
      <c r="T170" s="142"/>
      <c r="U170" s="38"/>
      <c r="V170" s="143"/>
      <c r="W170" s="143"/>
      <c r="X170" s="143"/>
      <c r="Y170" s="143"/>
      <c r="Z170" s="143"/>
      <c r="AA170" s="144"/>
      <c r="AR170" s="17"/>
      <c r="AT170" s="17"/>
      <c r="AU170" s="17"/>
      <c r="AY170" s="17"/>
      <c r="BE170" s="145"/>
      <c r="BF170" s="145"/>
      <c r="BG170" s="145"/>
      <c r="BH170" s="145"/>
      <c r="BI170" s="145"/>
      <c r="BJ170" s="17"/>
      <c r="BK170" s="145"/>
      <c r="BL170" s="17"/>
      <c r="BM170" s="17"/>
    </row>
    <row r="171" spans="2:65" s="1" customFormat="1" ht="28.5" customHeight="1" x14ac:dyDescent="0.3">
      <c r="B171" s="111"/>
      <c r="C171" s="146">
        <v>51</v>
      </c>
      <c r="D171" s="146" t="s">
        <v>120</v>
      </c>
      <c r="E171" s="147" t="s">
        <v>475</v>
      </c>
      <c r="F171" s="303" t="s">
        <v>476</v>
      </c>
      <c r="G171" s="303"/>
      <c r="H171" s="303"/>
      <c r="I171" s="303"/>
      <c r="J171" s="148" t="s">
        <v>119</v>
      </c>
      <c r="K171" s="149">
        <v>3</v>
      </c>
      <c r="L171" s="304"/>
      <c r="M171" s="304"/>
      <c r="N171" s="304">
        <f t="shared" si="33"/>
        <v>0</v>
      </c>
      <c r="O171" s="296"/>
      <c r="P171" s="296"/>
      <c r="Q171" s="296"/>
      <c r="R171" s="113"/>
      <c r="T171" s="142"/>
      <c r="U171" s="38"/>
      <c r="V171" s="143"/>
      <c r="W171" s="143"/>
      <c r="X171" s="143"/>
      <c r="Y171" s="143"/>
      <c r="Z171" s="143"/>
      <c r="AA171" s="144"/>
      <c r="AR171" s="17"/>
      <c r="AT171" s="17"/>
      <c r="AU171" s="17"/>
      <c r="AY171" s="17"/>
      <c r="BE171" s="145"/>
      <c r="BF171" s="145"/>
      <c r="BG171" s="145"/>
      <c r="BH171" s="145"/>
      <c r="BI171" s="145"/>
      <c r="BJ171" s="17"/>
      <c r="BK171" s="145"/>
      <c r="BL171" s="17"/>
      <c r="BM171" s="17"/>
    </row>
    <row r="172" spans="2:65" s="1" customFormat="1" ht="28.5" customHeight="1" x14ac:dyDescent="0.3">
      <c r="B172" s="111"/>
      <c r="C172" s="146">
        <v>52</v>
      </c>
      <c r="D172" s="146" t="s">
        <v>120</v>
      </c>
      <c r="E172" s="147" t="s">
        <v>477</v>
      </c>
      <c r="F172" s="303" t="s">
        <v>478</v>
      </c>
      <c r="G172" s="303"/>
      <c r="H172" s="303"/>
      <c r="I172" s="303"/>
      <c r="J172" s="148" t="s">
        <v>119</v>
      </c>
      <c r="K172" s="149">
        <v>5</v>
      </c>
      <c r="L172" s="304"/>
      <c r="M172" s="304"/>
      <c r="N172" s="304">
        <f t="shared" ref="N172" si="34">ROUND(L172*K172,2)</f>
        <v>0</v>
      </c>
      <c r="O172" s="296"/>
      <c r="P172" s="296"/>
      <c r="Q172" s="296"/>
      <c r="R172" s="113"/>
      <c r="T172" s="142"/>
      <c r="U172" s="38"/>
      <c r="V172" s="143"/>
      <c r="W172" s="143"/>
      <c r="X172" s="143"/>
      <c r="Y172" s="143"/>
      <c r="Z172" s="143"/>
      <c r="AA172" s="144"/>
      <c r="AR172" s="17"/>
      <c r="AT172" s="17"/>
      <c r="AU172" s="17"/>
      <c r="AY172" s="17"/>
      <c r="BE172" s="145"/>
      <c r="BF172" s="145"/>
      <c r="BG172" s="145"/>
      <c r="BH172" s="145"/>
      <c r="BI172" s="145"/>
      <c r="BJ172" s="17"/>
      <c r="BK172" s="145"/>
      <c r="BL172" s="17"/>
      <c r="BM172" s="17"/>
    </row>
    <row r="173" spans="2:65" s="1" customFormat="1" ht="28.5" customHeight="1" x14ac:dyDescent="0.3">
      <c r="B173" s="111"/>
      <c r="C173" s="146">
        <v>53</v>
      </c>
      <c r="D173" s="146" t="s">
        <v>120</v>
      </c>
      <c r="E173" s="147" t="s">
        <v>473</v>
      </c>
      <c r="F173" s="303" t="s">
        <v>474</v>
      </c>
      <c r="G173" s="303"/>
      <c r="H173" s="303"/>
      <c r="I173" s="303"/>
      <c r="J173" s="148" t="s">
        <v>119</v>
      </c>
      <c r="K173" s="149">
        <v>7</v>
      </c>
      <c r="L173" s="304"/>
      <c r="M173" s="304"/>
      <c r="N173" s="304">
        <f t="shared" ref="N173" si="35">ROUND(L173*K173,2)</f>
        <v>0</v>
      </c>
      <c r="O173" s="296"/>
      <c r="P173" s="296"/>
      <c r="Q173" s="296"/>
      <c r="R173" s="113"/>
      <c r="T173" s="142"/>
      <c r="U173" s="38"/>
      <c r="V173" s="143"/>
      <c r="W173" s="143"/>
      <c r="X173" s="143"/>
      <c r="Y173" s="143"/>
      <c r="Z173" s="143"/>
      <c r="AA173" s="144"/>
      <c r="AR173" s="17"/>
      <c r="AT173" s="17"/>
      <c r="AU173" s="17"/>
      <c r="AY173" s="17"/>
      <c r="BE173" s="145"/>
      <c r="BF173" s="145"/>
      <c r="BG173" s="145"/>
      <c r="BH173" s="145"/>
      <c r="BI173" s="145"/>
      <c r="BJ173" s="17"/>
      <c r="BK173" s="145"/>
      <c r="BL173" s="17"/>
      <c r="BM173" s="17"/>
    </row>
    <row r="174" spans="2:65" s="1" customFormat="1" ht="28.5" customHeight="1" x14ac:dyDescent="0.3">
      <c r="B174" s="111"/>
      <c r="C174" s="146">
        <v>54</v>
      </c>
      <c r="D174" s="146" t="s">
        <v>120</v>
      </c>
      <c r="E174" s="147" t="s">
        <v>479</v>
      </c>
      <c r="F174" s="303" t="s">
        <v>480</v>
      </c>
      <c r="G174" s="303"/>
      <c r="H174" s="303"/>
      <c r="I174" s="303"/>
      <c r="J174" s="148" t="s">
        <v>119</v>
      </c>
      <c r="K174" s="149">
        <v>4</v>
      </c>
      <c r="L174" s="304"/>
      <c r="M174" s="304"/>
      <c r="N174" s="304">
        <f t="shared" ref="N174" si="36">ROUND(L174*K174,2)</f>
        <v>0</v>
      </c>
      <c r="O174" s="296"/>
      <c r="P174" s="296"/>
      <c r="Q174" s="296"/>
      <c r="R174" s="113"/>
      <c r="T174" s="142"/>
      <c r="U174" s="38"/>
      <c r="V174" s="143"/>
      <c r="W174" s="143"/>
      <c r="X174" s="143"/>
      <c r="Y174" s="143"/>
      <c r="Z174" s="143"/>
      <c r="AA174" s="144"/>
      <c r="AR174" s="17"/>
      <c r="AT174" s="17"/>
      <c r="AU174" s="17"/>
      <c r="AY174" s="17"/>
      <c r="BE174" s="145"/>
      <c r="BF174" s="145"/>
      <c r="BG174" s="145"/>
      <c r="BH174" s="145"/>
      <c r="BI174" s="145"/>
      <c r="BJ174" s="17"/>
      <c r="BK174" s="145"/>
      <c r="BL174" s="17"/>
      <c r="BM174" s="17"/>
    </row>
    <row r="175" spans="2:65" s="1" customFormat="1" ht="28.5" customHeight="1" x14ac:dyDescent="0.3">
      <c r="B175" s="111"/>
      <c r="C175" s="146">
        <v>55</v>
      </c>
      <c r="D175" s="146" t="s">
        <v>120</v>
      </c>
      <c r="E175" s="147" t="s">
        <v>481</v>
      </c>
      <c r="F175" s="303" t="s">
        <v>482</v>
      </c>
      <c r="G175" s="303"/>
      <c r="H175" s="303"/>
      <c r="I175" s="303"/>
      <c r="J175" s="148" t="s">
        <v>119</v>
      </c>
      <c r="K175" s="149">
        <v>9</v>
      </c>
      <c r="L175" s="304"/>
      <c r="M175" s="304"/>
      <c r="N175" s="304">
        <f t="shared" ref="N175" si="37">ROUND(L175*K175,2)</f>
        <v>0</v>
      </c>
      <c r="O175" s="296"/>
      <c r="P175" s="296"/>
      <c r="Q175" s="296"/>
      <c r="R175" s="113"/>
      <c r="T175" s="142"/>
      <c r="U175" s="38"/>
      <c r="V175" s="143"/>
      <c r="W175" s="143"/>
      <c r="X175" s="143"/>
      <c r="Y175" s="143"/>
      <c r="Z175" s="143"/>
      <c r="AA175" s="144"/>
      <c r="AR175" s="17"/>
      <c r="AT175" s="17"/>
      <c r="AU175" s="17"/>
      <c r="AY175" s="17"/>
      <c r="BE175" s="145"/>
      <c r="BF175" s="145"/>
      <c r="BG175" s="145"/>
      <c r="BH175" s="145"/>
      <c r="BI175" s="145"/>
      <c r="BJ175" s="17"/>
      <c r="BK175" s="145"/>
      <c r="BL175" s="17"/>
      <c r="BM175" s="17"/>
    </row>
    <row r="176" spans="2:65" s="1" customFormat="1" ht="28.5" customHeight="1" x14ac:dyDescent="0.3">
      <c r="B176" s="111"/>
      <c r="C176" s="146">
        <v>56</v>
      </c>
      <c r="D176" s="146" t="s">
        <v>120</v>
      </c>
      <c r="E176" s="147" t="s">
        <v>483</v>
      </c>
      <c r="F176" s="303" t="s">
        <v>484</v>
      </c>
      <c r="G176" s="303"/>
      <c r="H176" s="303"/>
      <c r="I176" s="303"/>
      <c r="J176" s="148" t="s">
        <v>119</v>
      </c>
      <c r="K176" s="149">
        <v>1</v>
      </c>
      <c r="L176" s="304"/>
      <c r="M176" s="304"/>
      <c r="N176" s="304">
        <f t="shared" ref="N176:N177" si="38">ROUND(L176*K176,2)</f>
        <v>0</v>
      </c>
      <c r="O176" s="296"/>
      <c r="P176" s="296"/>
      <c r="Q176" s="296"/>
      <c r="R176" s="113"/>
      <c r="T176" s="142"/>
      <c r="U176" s="38"/>
      <c r="V176" s="143"/>
      <c r="W176" s="143"/>
      <c r="X176" s="143"/>
      <c r="Y176" s="143"/>
      <c r="Z176" s="143"/>
      <c r="AA176" s="144"/>
      <c r="AR176" s="17"/>
      <c r="AT176" s="17"/>
      <c r="AU176" s="17"/>
      <c r="AY176" s="17"/>
      <c r="BE176" s="145"/>
      <c r="BF176" s="145"/>
      <c r="BG176" s="145"/>
      <c r="BH176" s="145"/>
      <c r="BI176" s="145"/>
      <c r="BJ176" s="17"/>
      <c r="BK176" s="145"/>
      <c r="BL176" s="17"/>
      <c r="BM176" s="17"/>
    </row>
    <row r="177" spans="2:65" s="1" customFormat="1" ht="28.5" customHeight="1" x14ac:dyDescent="0.3">
      <c r="B177" s="111"/>
      <c r="C177" s="146">
        <v>57</v>
      </c>
      <c r="D177" s="146" t="s">
        <v>120</v>
      </c>
      <c r="E177" s="147" t="s">
        <v>485</v>
      </c>
      <c r="F177" s="303" t="s">
        <v>486</v>
      </c>
      <c r="G177" s="303"/>
      <c r="H177" s="303"/>
      <c r="I177" s="303"/>
      <c r="J177" s="148" t="s">
        <v>119</v>
      </c>
      <c r="K177" s="149">
        <v>4</v>
      </c>
      <c r="L177" s="304"/>
      <c r="M177" s="304"/>
      <c r="N177" s="304">
        <f t="shared" si="38"/>
        <v>0</v>
      </c>
      <c r="O177" s="296"/>
      <c r="P177" s="296"/>
      <c r="Q177" s="296"/>
      <c r="R177" s="113"/>
      <c r="T177" s="142"/>
      <c r="U177" s="38"/>
      <c r="V177" s="143"/>
      <c r="W177" s="143"/>
      <c r="X177" s="143"/>
      <c r="Y177" s="143"/>
      <c r="Z177" s="143"/>
      <c r="AA177" s="144"/>
      <c r="AR177" s="17"/>
      <c r="AT177" s="17"/>
      <c r="AU177" s="17"/>
      <c r="AY177" s="17"/>
      <c r="BE177" s="145"/>
      <c r="BF177" s="145"/>
      <c r="BG177" s="145"/>
      <c r="BH177" s="145"/>
      <c r="BI177" s="145"/>
      <c r="BJ177" s="17"/>
      <c r="BK177" s="145"/>
      <c r="BL177" s="17"/>
      <c r="BM177" s="17"/>
    </row>
    <row r="178" spans="2:65" s="1" customFormat="1" ht="28.5" customHeight="1" x14ac:dyDescent="0.3">
      <c r="B178" s="111"/>
      <c r="C178" s="146">
        <v>58</v>
      </c>
      <c r="D178" s="146" t="s">
        <v>120</v>
      </c>
      <c r="E178" s="147" t="s">
        <v>487</v>
      </c>
      <c r="F178" s="303" t="s">
        <v>488</v>
      </c>
      <c r="G178" s="303"/>
      <c r="H178" s="303"/>
      <c r="I178" s="303"/>
      <c r="J178" s="148" t="s">
        <v>119</v>
      </c>
      <c r="K178" s="149">
        <v>2</v>
      </c>
      <c r="L178" s="304"/>
      <c r="M178" s="304"/>
      <c r="N178" s="304">
        <f t="shared" ref="N178" si="39">ROUND(L178*K178,2)</f>
        <v>0</v>
      </c>
      <c r="O178" s="296"/>
      <c r="P178" s="296"/>
      <c r="Q178" s="296"/>
      <c r="R178" s="113"/>
      <c r="T178" s="142"/>
      <c r="U178" s="38"/>
      <c r="V178" s="143"/>
      <c r="W178" s="143"/>
      <c r="X178" s="143"/>
      <c r="Y178" s="143"/>
      <c r="Z178" s="143"/>
      <c r="AA178" s="144"/>
      <c r="AR178" s="17"/>
      <c r="AT178" s="17"/>
      <c r="AU178" s="17"/>
      <c r="AY178" s="17"/>
      <c r="BE178" s="145"/>
      <c r="BF178" s="145"/>
      <c r="BG178" s="145"/>
      <c r="BH178" s="145"/>
      <c r="BI178" s="145"/>
      <c r="BJ178" s="17"/>
      <c r="BK178" s="145"/>
      <c r="BL178" s="17"/>
      <c r="BM178" s="17"/>
    </row>
    <row r="179" spans="2:65" s="1" customFormat="1" ht="28.5" customHeight="1" x14ac:dyDescent="0.3">
      <c r="B179" s="111"/>
      <c r="C179" s="146">
        <v>59</v>
      </c>
      <c r="D179" s="146" t="s">
        <v>120</v>
      </c>
      <c r="E179" s="147" t="s">
        <v>489</v>
      </c>
      <c r="F179" s="303" t="s">
        <v>490</v>
      </c>
      <c r="G179" s="303"/>
      <c r="H179" s="303"/>
      <c r="I179" s="303"/>
      <c r="J179" s="148" t="s">
        <v>119</v>
      </c>
      <c r="K179" s="149">
        <v>3</v>
      </c>
      <c r="L179" s="304"/>
      <c r="M179" s="304"/>
      <c r="N179" s="304">
        <f t="shared" ref="N179" si="40">ROUND(L179*K179,2)</f>
        <v>0</v>
      </c>
      <c r="O179" s="296"/>
      <c r="P179" s="296"/>
      <c r="Q179" s="296"/>
      <c r="R179" s="113"/>
      <c r="T179" s="142"/>
      <c r="U179" s="38"/>
      <c r="V179" s="143"/>
      <c r="W179" s="143"/>
      <c r="X179" s="143"/>
      <c r="Y179" s="143"/>
      <c r="Z179" s="143"/>
      <c r="AA179" s="144"/>
      <c r="AR179" s="17"/>
      <c r="AT179" s="17"/>
      <c r="AU179" s="17"/>
      <c r="AY179" s="17"/>
      <c r="BE179" s="145"/>
      <c r="BF179" s="145"/>
      <c r="BG179" s="145"/>
      <c r="BH179" s="145"/>
      <c r="BI179" s="145"/>
      <c r="BJ179" s="17"/>
      <c r="BK179" s="145"/>
      <c r="BL179" s="17"/>
      <c r="BM179" s="17"/>
    </row>
    <row r="180" spans="2:65" s="1" customFormat="1" ht="28.5" customHeight="1" x14ac:dyDescent="0.3">
      <c r="B180" s="111"/>
      <c r="C180" s="146">
        <v>60</v>
      </c>
      <c r="D180" s="146" t="s">
        <v>120</v>
      </c>
      <c r="E180" s="147" t="s">
        <v>491</v>
      </c>
      <c r="F180" s="303" t="s">
        <v>492</v>
      </c>
      <c r="G180" s="303"/>
      <c r="H180" s="303"/>
      <c r="I180" s="303"/>
      <c r="J180" s="148" t="s">
        <v>119</v>
      </c>
      <c r="K180" s="149">
        <v>1</v>
      </c>
      <c r="L180" s="304"/>
      <c r="M180" s="304"/>
      <c r="N180" s="304">
        <f t="shared" ref="N180" si="41">ROUND(L180*K180,2)</f>
        <v>0</v>
      </c>
      <c r="O180" s="296"/>
      <c r="P180" s="296"/>
      <c r="Q180" s="296"/>
      <c r="R180" s="113"/>
      <c r="T180" s="142"/>
      <c r="U180" s="38"/>
      <c r="V180" s="143"/>
      <c r="W180" s="143"/>
      <c r="X180" s="143"/>
      <c r="Y180" s="143"/>
      <c r="Z180" s="143"/>
      <c r="AA180" s="144"/>
      <c r="AR180" s="17"/>
      <c r="AT180" s="17"/>
      <c r="AU180" s="17"/>
      <c r="AY180" s="17"/>
      <c r="BE180" s="145"/>
      <c r="BF180" s="145"/>
      <c r="BG180" s="145"/>
      <c r="BH180" s="145"/>
      <c r="BI180" s="145"/>
      <c r="BJ180" s="17"/>
      <c r="BK180" s="145"/>
      <c r="BL180" s="17"/>
      <c r="BM180" s="17"/>
    </row>
    <row r="181" spans="2:65" s="1" customFormat="1" ht="28.5" customHeight="1" x14ac:dyDescent="0.3">
      <c r="B181" s="111"/>
      <c r="C181" s="146">
        <v>61</v>
      </c>
      <c r="D181" s="146" t="s">
        <v>120</v>
      </c>
      <c r="E181" s="147" t="s">
        <v>493</v>
      </c>
      <c r="F181" s="303" t="s">
        <v>494</v>
      </c>
      <c r="G181" s="303"/>
      <c r="H181" s="303"/>
      <c r="I181" s="303"/>
      <c r="J181" s="148" t="s">
        <v>119</v>
      </c>
      <c r="K181" s="149">
        <v>1</v>
      </c>
      <c r="L181" s="304"/>
      <c r="M181" s="304"/>
      <c r="N181" s="304">
        <f t="shared" ref="N181:N182" si="42">ROUND(L181*K181,2)</f>
        <v>0</v>
      </c>
      <c r="O181" s="296"/>
      <c r="P181" s="296"/>
      <c r="Q181" s="296"/>
      <c r="R181" s="113"/>
      <c r="T181" s="142"/>
      <c r="U181" s="38"/>
      <c r="V181" s="143"/>
      <c r="W181" s="143"/>
      <c r="X181" s="143"/>
      <c r="Y181" s="143"/>
      <c r="Z181" s="143"/>
      <c r="AA181" s="144"/>
      <c r="AR181" s="17"/>
      <c r="AT181" s="17"/>
      <c r="AU181" s="17"/>
      <c r="AY181" s="17"/>
      <c r="BE181" s="145"/>
      <c r="BF181" s="145"/>
      <c r="BG181" s="145"/>
      <c r="BH181" s="145"/>
      <c r="BI181" s="145"/>
      <c r="BJ181" s="17"/>
      <c r="BK181" s="145"/>
      <c r="BL181" s="17"/>
      <c r="BM181" s="17"/>
    </row>
    <row r="182" spans="2:65" s="1" customFormat="1" ht="30" customHeight="1" x14ac:dyDescent="0.3">
      <c r="B182" s="111"/>
      <c r="C182" s="138">
        <v>62</v>
      </c>
      <c r="D182" s="138" t="s">
        <v>118</v>
      </c>
      <c r="E182" s="165" t="s">
        <v>263</v>
      </c>
      <c r="F182" s="294" t="s">
        <v>262</v>
      </c>
      <c r="G182" s="295"/>
      <c r="H182" s="295"/>
      <c r="I182" s="295"/>
      <c r="J182" s="140" t="s">
        <v>119</v>
      </c>
      <c r="K182" s="141">
        <v>75</v>
      </c>
      <c r="L182" s="296"/>
      <c r="M182" s="296"/>
      <c r="N182" s="296">
        <f t="shared" si="42"/>
        <v>0</v>
      </c>
      <c r="O182" s="296"/>
      <c r="P182" s="296"/>
      <c r="Q182" s="296"/>
      <c r="R182" s="113"/>
      <c r="T182" s="142"/>
      <c r="U182" s="38"/>
      <c r="V182" s="143"/>
      <c r="W182" s="143"/>
      <c r="X182" s="143"/>
      <c r="Y182" s="143"/>
      <c r="Z182" s="143"/>
      <c r="AA182" s="144"/>
      <c r="AR182" s="17"/>
      <c r="AT182" s="17"/>
      <c r="AU182" s="17"/>
      <c r="AY182" s="17"/>
      <c r="BE182" s="145"/>
      <c r="BF182" s="145"/>
      <c r="BG182" s="145"/>
      <c r="BH182" s="145"/>
      <c r="BI182" s="145"/>
      <c r="BJ182" s="17"/>
      <c r="BK182" s="145"/>
      <c r="BL182" s="17"/>
      <c r="BM182" s="17"/>
    </row>
    <row r="183" spans="2:65" s="1" customFormat="1" ht="36.75" customHeight="1" x14ac:dyDescent="0.3">
      <c r="B183" s="111"/>
      <c r="C183" s="138">
        <v>63</v>
      </c>
      <c r="D183" s="138" t="s">
        <v>118</v>
      </c>
      <c r="E183" s="165" t="s">
        <v>265</v>
      </c>
      <c r="F183" s="294" t="s">
        <v>264</v>
      </c>
      <c r="G183" s="295"/>
      <c r="H183" s="295"/>
      <c r="I183" s="295"/>
      <c r="J183" s="140" t="s">
        <v>119</v>
      </c>
      <c r="K183" s="141">
        <v>21</v>
      </c>
      <c r="L183" s="296"/>
      <c r="M183" s="296"/>
      <c r="N183" s="296">
        <f t="shared" ref="N183:N184" si="43">ROUND(L183*K183,2)</f>
        <v>0</v>
      </c>
      <c r="O183" s="296"/>
      <c r="P183" s="296"/>
      <c r="Q183" s="296"/>
      <c r="R183" s="113"/>
      <c r="T183" s="142" t="s">
        <v>5</v>
      </c>
      <c r="U183" s="38" t="s">
        <v>32</v>
      </c>
      <c r="V183" s="143">
        <v>0</v>
      </c>
      <c r="W183" s="143">
        <f>V183*K187</f>
        <v>0</v>
      </c>
      <c r="X183" s="143">
        <v>0</v>
      </c>
      <c r="Y183" s="143">
        <f>X183*K187</f>
        <v>0</v>
      </c>
      <c r="Z183" s="143">
        <v>0</v>
      </c>
      <c r="AA183" s="144">
        <f>Z183*K187</f>
        <v>0</v>
      </c>
      <c r="AR183" s="17"/>
      <c r="AT183" s="17"/>
      <c r="AU183" s="17"/>
      <c r="AY183" s="17"/>
      <c r="BE183" s="145"/>
      <c r="BF183" s="145"/>
      <c r="BG183" s="145"/>
      <c r="BH183" s="145"/>
      <c r="BI183" s="145"/>
      <c r="BJ183" s="17"/>
      <c r="BK183" s="145"/>
      <c r="BL183" s="17"/>
      <c r="BM183" s="17"/>
    </row>
    <row r="184" spans="2:65" s="1" customFormat="1" ht="31.5" customHeight="1" x14ac:dyDescent="0.3">
      <c r="B184" s="111"/>
      <c r="C184" s="138">
        <v>64</v>
      </c>
      <c r="D184" s="138" t="s">
        <v>118</v>
      </c>
      <c r="E184" s="165" t="s">
        <v>266</v>
      </c>
      <c r="F184" s="294" t="s">
        <v>267</v>
      </c>
      <c r="G184" s="295"/>
      <c r="H184" s="295"/>
      <c r="I184" s="295"/>
      <c r="J184" s="140" t="s">
        <v>119</v>
      </c>
      <c r="K184" s="141">
        <v>32</v>
      </c>
      <c r="L184" s="296"/>
      <c r="M184" s="296"/>
      <c r="N184" s="296">
        <f t="shared" si="43"/>
        <v>0</v>
      </c>
      <c r="O184" s="296"/>
      <c r="P184" s="296"/>
      <c r="Q184" s="296"/>
      <c r="R184" s="113"/>
      <c r="T184" s="142" t="s">
        <v>5</v>
      </c>
      <c r="U184" s="38" t="s">
        <v>32</v>
      </c>
      <c r="V184" s="143">
        <v>0</v>
      </c>
      <c r="W184" s="143" t="e">
        <f>V184*#REF!</f>
        <v>#REF!</v>
      </c>
      <c r="X184" s="143">
        <v>0</v>
      </c>
      <c r="Y184" s="143" t="e">
        <f>X184*#REF!</f>
        <v>#REF!</v>
      </c>
      <c r="Z184" s="143">
        <v>0</v>
      </c>
      <c r="AA184" s="144" t="e">
        <f>Z184*#REF!</f>
        <v>#REF!</v>
      </c>
      <c r="AR184" s="17"/>
      <c r="AT184" s="17"/>
      <c r="AU184" s="17"/>
      <c r="AY184" s="17"/>
      <c r="BE184" s="145"/>
      <c r="BF184" s="145"/>
      <c r="BG184" s="145"/>
      <c r="BH184" s="145"/>
      <c r="BI184" s="145"/>
      <c r="BJ184" s="17"/>
      <c r="BK184" s="145"/>
      <c r="BL184" s="17"/>
      <c r="BM184" s="17"/>
    </row>
    <row r="185" spans="2:65" s="1" customFormat="1" ht="32.25" customHeight="1" x14ac:dyDescent="0.3">
      <c r="B185" s="111"/>
      <c r="C185" s="138">
        <v>65</v>
      </c>
      <c r="D185" s="138" t="s">
        <v>118</v>
      </c>
      <c r="E185" s="165" t="s">
        <v>495</v>
      </c>
      <c r="F185" s="294" t="s">
        <v>496</v>
      </c>
      <c r="G185" s="295"/>
      <c r="H185" s="295"/>
      <c r="I185" s="295"/>
      <c r="J185" s="140" t="s">
        <v>119</v>
      </c>
      <c r="K185" s="141">
        <v>21</v>
      </c>
      <c r="L185" s="296"/>
      <c r="M185" s="296"/>
      <c r="N185" s="296">
        <f t="shared" ref="N185" si="44">ROUND(L185*K185,2)</f>
        <v>0</v>
      </c>
      <c r="O185" s="296"/>
      <c r="P185" s="296"/>
      <c r="Q185" s="296"/>
      <c r="R185" s="113"/>
      <c r="T185" s="235"/>
      <c r="U185" s="38"/>
      <c r="V185" s="143"/>
      <c r="W185" s="143"/>
      <c r="X185" s="143"/>
      <c r="Y185" s="143"/>
      <c r="Z185" s="143"/>
      <c r="AA185" s="144"/>
      <c r="AR185" s="17"/>
      <c r="AT185" s="17"/>
      <c r="AU185" s="17"/>
      <c r="AY185" s="17"/>
      <c r="BE185" s="145"/>
      <c r="BF185" s="145"/>
      <c r="BG185" s="145"/>
      <c r="BH185" s="145"/>
      <c r="BI185" s="145"/>
      <c r="BJ185" s="17"/>
      <c r="BK185" s="145"/>
      <c r="BL185" s="17"/>
      <c r="BM185" s="17"/>
    </row>
    <row r="186" spans="2:65" s="9" customFormat="1" ht="28.5" customHeight="1" x14ac:dyDescent="0.3">
      <c r="B186" s="127"/>
      <c r="C186" s="138">
        <v>66</v>
      </c>
      <c r="D186" s="138" t="s">
        <v>118</v>
      </c>
      <c r="E186" s="165" t="s">
        <v>497</v>
      </c>
      <c r="F186" s="294" t="s">
        <v>498</v>
      </c>
      <c r="G186" s="295"/>
      <c r="H186" s="295"/>
      <c r="I186" s="295"/>
      <c r="J186" s="140" t="s">
        <v>119</v>
      </c>
      <c r="K186" s="141">
        <v>1</v>
      </c>
      <c r="L186" s="296"/>
      <c r="M186" s="296"/>
      <c r="N186" s="296">
        <f t="shared" ref="N186" si="45">ROUND(L186*K186,2)</f>
        <v>0</v>
      </c>
      <c r="O186" s="296"/>
      <c r="P186" s="296"/>
      <c r="Q186" s="296"/>
      <c r="R186" s="130"/>
      <c r="T186" s="131"/>
      <c r="U186" s="128"/>
      <c r="V186" s="128"/>
      <c r="W186" s="132" t="e">
        <f>SUM(#REF!)</f>
        <v>#REF!</v>
      </c>
      <c r="X186" s="128"/>
      <c r="Y186" s="132" t="e">
        <f>SUM(#REF!)</f>
        <v>#REF!</v>
      </c>
      <c r="Z186" s="128"/>
      <c r="AA186" s="133" t="e">
        <f>SUM(#REF!)</f>
        <v>#REF!</v>
      </c>
      <c r="AR186" s="134"/>
      <c r="AT186" s="135"/>
      <c r="AU186" s="135"/>
      <c r="AY186" s="134"/>
      <c r="BK186" s="136"/>
    </row>
    <row r="187" spans="2:65" s="9" customFormat="1" ht="27.75" customHeight="1" x14ac:dyDescent="0.3">
      <c r="B187" s="127"/>
      <c r="C187" s="138">
        <v>67</v>
      </c>
      <c r="D187" s="138" t="s">
        <v>118</v>
      </c>
      <c r="E187" s="165" t="s">
        <v>268</v>
      </c>
      <c r="F187" s="294" t="s">
        <v>269</v>
      </c>
      <c r="G187" s="295"/>
      <c r="H187" s="295"/>
      <c r="I187" s="295"/>
      <c r="J187" s="140" t="s">
        <v>122</v>
      </c>
      <c r="K187" s="141">
        <f>SUM(N154:Q186)/100</f>
        <v>0</v>
      </c>
      <c r="L187" s="296">
        <v>2.39</v>
      </c>
      <c r="M187" s="296"/>
      <c r="N187" s="296">
        <f t="shared" ref="N187" si="46">ROUND(L187*K187,2)</f>
        <v>0</v>
      </c>
      <c r="O187" s="296"/>
      <c r="P187" s="296"/>
      <c r="Q187" s="296"/>
      <c r="R187" s="130"/>
      <c r="T187" s="131"/>
      <c r="U187" s="128"/>
      <c r="V187" s="128"/>
      <c r="W187" s="132">
        <f>SUM(W188:W202)</f>
        <v>0</v>
      </c>
      <c r="X187" s="128"/>
      <c r="Y187" s="132">
        <f>SUM(Y188:Y202)</f>
        <v>0</v>
      </c>
      <c r="Z187" s="128"/>
      <c r="AA187" s="133">
        <f>SUM(AA188:AA202)</f>
        <v>0</v>
      </c>
      <c r="AR187" s="134"/>
      <c r="AT187" s="135"/>
      <c r="AU187" s="135"/>
      <c r="AY187" s="134"/>
      <c r="BK187" s="136"/>
    </row>
    <row r="188" spans="2:65" s="1" customFormat="1" ht="32.25" customHeight="1" x14ac:dyDescent="0.3">
      <c r="B188" s="111"/>
      <c r="C188" s="128"/>
      <c r="D188" s="137" t="s">
        <v>98</v>
      </c>
      <c r="E188" s="137"/>
      <c r="F188" s="137"/>
      <c r="G188" s="137"/>
      <c r="H188" s="137"/>
      <c r="I188" s="137"/>
      <c r="J188" s="137"/>
      <c r="K188" s="137"/>
      <c r="L188" s="137"/>
      <c r="M188" s="137"/>
      <c r="N188" s="311">
        <f>SUM(N189:Q202)</f>
        <v>0</v>
      </c>
      <c r="O188" s="312"/>
      <c r="P188" s="312"/>
      <c r="Q188" s="312"/>
      <c r="R188" s="113"/>
      <c r="T188" s="142"/>
      <c r="U188" s="38"/>
      <c r="V188" s="143"/>
      <c r="W188" s="143"/>
      <c r="X188" s="143"/>
      <c r="Y188" s="143"/>
      <c r="Z188" s="143"/>
      <c r="AA188" s="144"/>
      <c r="AR188" s="17"/>
      <c r="AT188" s="17"/>
      <c r="AU188" s="17"/>
      <c r="AY188" s="17"/>
      <c r="BE188" s="145"/>
      <c r="BF188" s="145"/>
      <c r="BG188" s="145"/>
      <c r="BH188" s="145"/>
      <c r="BI188" s="145"/>
      <c r="BJ188" s="17"/>
      <c r="BK188" s="145"/>
      <c r="BL188" s="17"/>
      <c r="BM188" s="17"/>
    </row>
    <row r="189" spans="2:65" s="1" customFormat="1" ht="29.25" customHeight="1" x14ac:dyDescent="0.3">
      <c r="B189" s="111"/>
      <c r="C189" s="169">
        <v>68</v>
      </c>
      <c r="D189" s="138" t="s">
        <v>118</v>
      </c>
      <c r="E189" s="139" t="s">
        <v>124</v>
      </c>
      <c r="F189" s="295" t="s">
        <v>125</v>
      </c>
      <c r="G189" s="295"/>
      <c r="H189" s="295"/>
      <c r="I189" s="295"/>
      <c r="J189" s="140" t="s">
        <v>126</v>
      </c>
      <c r="K189" s="141">
        <v>22</v>
      </c>
      <c r="L189" s="296"/>
      <c r="M189" s="296"/>
      <c r="N189" s="296">
        <f t="shared" ref="N189:N202" si="47">ROUND(L189*K189,2)</f>
        <v>0</v>
      </c>
      <c r="O189" s="296"/>
      <c r="P189" s="296"/>
      <c r="Q189" s="296"/>
      <c r="R189" s="113"/>
      <c r="T189" s="142"/>
      <c r="U189" s="38"/>
      <c r="V189" s="143"/>
      <c r="W189" s="143"/>
      <c r="X189" s="143"/>
      <c r="Y189" s="143"/>
      <c r="Z189" s="143"/>
      <c r="AA189" s="144"/>
      <c r="AR189" s="17"/>
      <c r="AT189" s="17"/>
      <c r="AU189" s="17"/>
      <c r="AY189" s="17"/>
      <c r="BE189" s="145"/>
      <c r="BF189" s="145"/>
      <c r="BG189" s="145"/>
      <c r="BH189" s="145"/>
      <c r="BI189" s="145"/>
      <c r="BJ189" s="17"/>
      <c r="BK189" s="145"/>
      <c r="BL189" s="17"/>
      <c r="BM189" s="17"/>
    </row>
    <row r="190" spans="2:65" s="1" customFormat="1" ht="27.75" customHeight="1" x14ac:dyDescent="0.3">
      <c r="B190" s="111"/>
      <c r="C190" s="146">
        <v>69</v>
      </c>
      <c r="D190" s="146" t="s">
        <v>120</v>
      </c>
      <c r="E190" s="147" t="s">
        <v>142</v>
      </c>
      <c r="F190" s="303" t="s">
        <v>223</v>
      </c>
      <c r="G190" s="303"/>
      <c r="H190" s="303"/>
      <c r="I190" s="303"/>
      <c r="J190" s="148" t="s">
        <v>119</v>
      </c>
      <c r="K190" s="149">
        <v>186</v>
      </c>
      <c r="L190" s="304"/>
      <c r="M190" s="304"/>
      <c r="N190" s="304">
        <f t="shared" si="47"/>
        <v>0</v>
      </c>
      <c r="O190" s="296"/>
      <c r="P190" s="296"/>
      <c r="Q190" s="296"/>
      <c r="R190" s="113"/>
      <c r="T190" s="142"/>
      <c r="U190" s="38"/>
      <c r="V190" s="143"/>
      <c r="W190" s="143"/>
      <c r="X190" s="143"/>
      <c r="Y190" s="143"/>
      <c r="Z190" s="143"/>
      <c r="AA190" s="144"/>
      <c r="AR190" s="17"/>
      <c r="AT190" s="17"/>
      <c r="AU190" s="17"/>
      <c r="AY190" s="17"/>
      <c r="BE190" s="145"/>
      <c r="BF190" s="145"/>
      <c r="BG190" s="145"/>
      <c r="BH190" s="145"/>
      <c r="BI190" s="145"/>
      <c r="BJ190" s="17"/>
      <c r="BK190" s="145"/>
      <c r="BL190" s="17"/>
      <c r="BM190" s="17"/>
    </row>
    <row r="191" spans="2:65" s="1" customFormat="1" ht="25.5" customHeight="1" x14ac:dyDescent="0.3">
      <c r="B191" s="111"/>
      <c r="C191" s="146">
        <v>70</v>
      </c>
      <c r="D191" s="146" t="s">
        <v>120</v>
      </c>
      <c r="E191" s="147" t="s">
        <v>143</v>
      </c>
      <c r="F191" s="303" t="s">
        <v>224</v>
      </c>
      <c r="G191" s="303"/>
      <c r="H191" s="303"/>
      <c r="I191" s="303"/>
      <c r="J191" s="148" t="s">
        <v>119</v>
      </c>
      <c r="K191" s="149">
        <v>58</v>
      </c>
      <c r="L191" s="304"/>
      <c r="M191" s="304"/>
      <c r="N191" s="304">
        <f t="shared" si="47"/>
        <v>0</v>
      </c>
      <c r="O191" s="296"/>
      <c r="P191" s="296"/>
      <c r="Q191" s="296"/>
      <c r="R191" s="113"/>
      <c r="T191" s="142"/>
      <c r="U191" s="38"/>
      <c r="V191" s="143"/>
      <c r="W191" s="143"/>
      <c r="X191" s="143"/>
      <c r="Y191" s="143"/>
      <c r="Z191" s="143"/>
      <c r="AA191" s="144"/>
      <c r="AR191" s="17"/>
      <c r="AT191" s="17"/>
      <c r="AU191" s="17"/>
      <c r="AY191" s="17"/>
      <c r="BE191" s="145"/>
      <c r="BF191" s="145"/>
      <c r="BG191" s="145"/>
      <c r="BH191" s="145"/>
      <c r="BI191" s="145"/>
      <c r="BJ191" s="17"/>
      <c r="BK191" s="145"/>
      <c r="BL191" s="17"/>
      <c r="BM191" s="17"/>
    </row>
    <row r="192" spans="2:65" s="1" customFormat="1" ht="25.5" customHeight="1" x14ac:dyDescent="0.3">
      <c r="B192" s="111"/>
      <c r="C192" s="146">
        <v>71</v>
      </c>
      <c r="D192" s="146" t="s">
        <v>120</v>
      </c>
      <c r="E192" s="147" t="s">
        <v>399</v>
      </c>
      <c r="F192" s="303" t="s">
        <v>400</v>
      </c>
      <c r="G192" s="303"/>
      <c r="H192" s="303"/>
      <c r="I192" s="303"/>
      <c r="J192" s="148" t="s">
        <v>119</v>
      </c>
      <c r="K192" s="149">
        <v>46</v>
      </c>
      <c r="L192" s="304"/>
      <c r="M192" s="304"/>
      <c r="N192" s="304">
        <f t="shared" si="47"/>
        <v>0</v>
      </c>
      <c r="O192" s="296"/>
      <c r="P192" s="296"/>
      <c r="Q192" s="296"/>
      <c r="R192" s="113"/>
      <c r="T192" s="142"/>
      <c r="U192" s="38"/>
      <c r="V192" s="143"/>
      <c r="W192" s="143"/>
      <c r="X192" s="143"/>
      <c r="Y192" s="143"/>
      <c r="Z192" s="143"/>
      <c r="AA192" s="144"/>
      <c r="AR192" s="17"/>
      <c r="AT192" s="17"/>
      <c r="AU192" s="17"/>
      <c r="AY192" s="17"/>
      <c r="BE192" s="145"/>
      <c r="BF192" s="145"/>
      <c r="BG192" s="145"/>
      <c r="BH192" s="145"/>
      <c r="BI192" s="145"/>
      <c r="BJ192" s="17"/>
      <c r="BK192" s="145"/>
      <c r="BL192" s="17"/>
      <c r="BM192" s="17"/>
    </row>
    <row r="193" spans="2:65" s="1" customFormat="1" ht="25.5" customHeight="1" x14ac:dyDescent="0.3">
      <c r="B193" s="111"/>
      <c r="C193" s="146">
        <v>72</v>
      </c>
      <c r="D193" s="146" t="s">
        <v>120</v>
      </c>
      <c r="E193" s="147" t="s">
        <v>393</v>
      </c>
      <c r="F193" s="303" t="s">
        <v>394</v>
      </c>
      <c r="G193" s="303"/>
      <c r="H193" s="303"/>
      <c r="I193" s="303"/>
      <c r="J193" s="148" t="s">
        <v>119</v>
      </c>
      <c r="K193" s="149">
        <v>8</v>
      </c>
      <c r="L193" s="304"/>
      <c r="M193" s="304"/>
      <c r="N193" s="304">
        <f t="shared" si="47"/>
        <v>0</v>
      </c>
      <c r="O193" s="296"/>
      <c r="P193" s="296"/>
      <c r="Q193" s="296"/>
      <c r="R193" s="113"/>
      <c r="T193" s="142"/>
      <c r="U193" s="38"/>
      <c r="V193" s="143"/>
      <c r="W193" s="143"/>
      <c r="X193" s="143"/>
      <c r="Y193" s="143"/>
      <c r="Z193" s="143"/>
      <c r="AA193" s="144"/>
      <c r="AR193" s="17"/>
      <c r="AT193" s="17"/>
      <c r="AU193" s="17"/>
      <c r="AY193" s="17"/>
      <c r="BE193" s="145"/>
      <c r="BF193" s="145"/>
      <c r="BG193" s="145"/>
      <c r="BH193" s="145"/>
      <c r="BI193" s="145"/>
      <c r="BJ193" s="17"/>
      <c r="BK193" s="145"/>
      <c r="BL193" s="17"/>
      <c r="BM193" s="17"/>
    </row>
    <row r="194" spans="2:65" s="1" customFormat="1" ht="25.5" customHeight="1" x14ac:dyDescent="0.3">
      <c r="B194" s="111"/>
      <c r="C194" s="146">
        <v>73</v>
      </c>
      <c r="D194" s="146" t="s">
        <v>120</v>
      </c>
      <c r="E194" s="147" t="s">
        <v>144</v>
      </c>
      <c r="F194" s="305" t="s">
        <v>145</v>
      </c>
      <c r="G194" s="306"/>
      <c r="H194" s="306"/>
      <c r="I194" s="307"/>
      <c r="J194" s="148" t="s">
        <v>119</v>
      </c>
      <c r="K194" s="149">
        <v>8</v>
      </c>
      <c r="L194" s="308"/>
      <c r="M194" s="309"/>
      <c r="N194" s="308">
        <f t="shared" si="47"/>
        <v>0</v>
      </c>
      <c r="O194" s="310"/>
      <c r="P194" s="310"/>
      <c r="Q194" s="309"/>
      <c r="R194" s="113"/>
      <c r="T194" s="142"/>
      <c r="U194" s="38"/>
      <c r="V194" s="143"/>
      <c r="W194" s="143"/>
      <c r="X194" s="143"/>
      <c r="Y194" s="143"/>
      <c r="Z194" s="143"/>
      <c r="AA194" s="144"/>
      <c r="AR194" s="17"/>
      <c r="AT194" s="17"/>
      <c r="AU194" s="17"/>
      <c r="AY194" s="17"/>
      <c r="BE194" s="145"/>
      <c r="BF194" s="145"/>
      <c r="BG194" s="145"/>
      <c r="BH194" s="145"/>
      <c r="BI194" s="145"/>
      <c r="BJ194" s="17"/>
      <c r="BK194" s="145"/>
      <c r="BL194" s="17"/>
      <c r="BM194" s="17"/>
    </row>
    <row r="195" spans="2:65" s="1" customFormat="1" ht="25.5" customHeight="1" x14ac:dyDescent="0.3">
      <c r="B195" s="111"/>
      <c r="C195" s="146">
        <v>74</v>
      </c>
      <c r="D195" s="146" t="s">
        <v>120</v>
      </c>
      <c r="E195" s="147" t="s">
        <v>146</v>
      </c>
      <c r="F195" s="305" t="s">
        <v>133</v>
      </c>
      <c r="G195" s="306"/>
      <c r="H195" s="306"/>
      <c r="I195" s="307"/>
      <c r="J195" s="148" t="s">
        <v>119</v>
      </c>
      <c r="K195" s="149">
        <v>8</v>
      </c>
      <c r="L195" s="308"/>
      <c r="M195" s="309"/>
      <c r="N195" s="308">
        <f t="shared" si="47"/>
        <v>0</v>
      </c>
      <c r="O195" s="310"/>
      <c r="P195" s="310"/>
      <c r="Q195" s="309"/>
      <c r="R195" s="113"/>
      <c r="T195" s="142"/>
      <c r="U195" s="38"/>
      <c r="V195" s="143"/>
      <c r="W195" s="143"/>
      <c r="X195" s="143"/>
      <c r="Y195" s="143"/>
      <c r="Z195" s="143"/>
      <c r="AA195" s="144"/>
      <c r="AR195" s="17"/>
      <c r="AT195" s="17"/>
      <c r="AU195" s="17"/>
      <c r="AY195" s="17"/>
      <c r="BE195" s="145"/>
      <c r="BF195" s="145"/>
      <c r="BG195" s="145"/>
      <c r="BH195" s="145"/>
      <c r="BI195" s="145"/>
      <c r="BJ195" s="17"/>
      <c r="BK195" s="145"/>
      <c r="BL195" s="17"/>
      <c r="BM195" s="17"/>
    </row>
    <row r="196" spans="2:65" s="1" customFormat="1" ht="25.5" customHeight="1" x14ac:dyDescent="0.3">
      <c r="B196" s="111"/>
      <c r="C196" s="146">
        <v>75</v>
      </c>
      <c r="D196" s="146" t="s">
        <v>120</v>
      </c>
      <c r="E196" s="147" t="s">
        <v>147</v>
      </c>
      <c r="F196" s="303" t="s">
        <v>148</v>
      </c>
      <c r="G196" s="303"/>
      <c r="H196" s="303"/>
      <c r="I196" s="303"/>
      <c r="J196" s="148" t="s">
        <v>119</v>
      </c>
      <c r="K196" s="149">
        <v>298</v>
      </c>
      <c r="L196" s="304"/>
      <c r="M196" s="304"/>
      <c r="N196" s="304">
        <f t="shared" si="47"/>
        <v>0</v>
      </c>
      <c r="O196" s="296"/>
      <c r="P196" s="296"/>
      <c r="Q196" s="296"/>
      <c r="R196" s="113"/>
      <c r="T196" s="142"/>
      <c r="U196" s="38"/>
      <c r="V196" s="143"/>
      <c r="W196" s="143"/>
      <c r="X196" s="143"/>
      <c r="Y196" s="143"/>
      <c r="Z196" s="143"/>
      <c r="AA196" s="144"/>
      <c r="AR196" s="17"/>
      <c r="AT196" s="17"/>
      <c r="AU196" s="17"/>
      <c r="AY196" s="17"/>
      <c r="BE196" s="145"/>
      <c r="BF196" s="145"/>
      <c r="BG196" s="145"/>
      <c r="BH196" s="145"/>
      <c r="BI196" s="145"/>
      <c r="BJ196" s="17"/>
      <c r="BK196" s="145"/>
      <c r="BL196" s="17"/>
      <c r="BM196" s="17"/>
    </row>
    <row r="197" spans="2:65" s="1" customFormat="1" ht="25.5" customHeight="1" x14ac:dyDescent="0.3">
      <c r="B197" s="111"/>
      <c r="C197" s="146">
        <v>76</v>
      </c>
      <c r="D197" s="146" t="s">
        <v>120</v>
      </c>
      <c r="E197" s="147" t="s">
        <v>225</v>
      </c>
      <c r="F197" s="303" t="s">
        <v>226</v>
      </c>
      <c r="G197" s="303"/>
      <c r="H197" s="303"/>
      <c r="I197" s="303"/>
      <c r="J197" s="148" t="s">
        <v>119</v>
      </c>
      <c r="K197" s="149">
        <v>12</v>
      </c>
      <c r="L197" s="304"/>
      <c r="M197" s="304"/>
      <c r="N197" s="304">
        <f t="shared" si="47"/>
        <v>0</v>
      </c>
      <c r="O197" s="296"/>
      <c r="P197" s="296"/>
      <c r="Q197" s="296"/>
      <c r="R197" s="113"/>
      <c r="T197" s="142"/>
      <c r="U197" s="38"/>
      <c r="V197" s="143"/>
      <c r="W197" s="143"/>
      <c r="X197" s="143"/>
      <c r="Y197" s="143"/>
      <c r="Z197" s="143"/>
      <c r="AA197" s="144"/>
      <c r="AR197" s="17"/>
      <c r="AT197" s="17"/>
      <c r="AU197" s="17"/>
      <c r="AY197" s="17"/>
      <c r="BE197" s="145"/>
      <c r="BF197" s="145"/>
      <c r="BG197" s="145"/>
      <c r="BH197" s="145"/>
      <c r="BI197" s="145"/>
      <c r="BJ197" s="17"/>
      <c r="BK197" s="145"/>
      <c r="BL197" s="17"/>
      <c r="BM197" s="17"/>
    </row>
    <row r="198" spans="2:65" s="1" customFormat="1" ht="25.5" customHeight="1" x14ac:dyDescent="0.3">
      <c r="B198" s="111"/>
      <c r="C198" s="146">
        <v>77</v>
      </c>
      <c r="D198" s="146" t="s">
        <v>120</v>
      </c>
      <c r="E198" s="147" t="s">
        <v>149</v>
      </c>
      <c r="F198" s="303" t="s">
        <v>150</v>
      </c>
      <c r="G198" s="303"/>
      <c r="H198" s="303"/>
      <c r="I198" s="303"/>
      <c r="J198" s="148" t="s">
        <v>119</v>
      </c>
      <c r="K198" s="149">
        <v>4</v>
      </c>
      <c r="L198" s="304"/>
      <c r="M198" s="304"/>
      <c r="N198" s="304">
        <f t="shared" si="47"/>
        <v>0</v>
      </c>
      <c r="O198" s="296"/>
      <c r="P198" s="296"/>
      <c r="Q198" s="296"/>
      <c r="R198" s="113"/>
      <c r="T198" s="142"/>
      <c r="U198" s="38"/>
      <c r="V198" s="143"/>
      <c r="W198" s="143"/>
      <c r="X198" s="143"/>
      <c r="Y198" s="143"/>
      <c r="Z198" s="143"/>
      <c r="AA198" s="144"/>
      <c r="AR198" s="17"/>
      <c r="AT198" s="17"/>
      <c r="AU198" s="17"/>
      <c r="AY198" s="17"/>
      <c r="BE198" s="145"/>
      <c r="BF198" s="145"/>
      <c r="BG198" s="145"/>
      <c r="BH198" s="145"/>
      <c r="BI198" s="145"/>
      <c r="BJ198" s="17"/>
      <c r="BK198" s="145"/>
      <c r="BL198" s="17"/>
      <c r="BM198" s="17"/>
    </row>
    <row r="199" spans="2:65" s="1" customFormat="1" ht="25.5" customHeight="1" x14ac:dyDescent="0.3">
      <c r="B199" s="111"/>
      <c r="C199" s="146">
        <v>78</v>
      </c>
      <c r="D199" s="146" t="s">
        <v>120</v>
      </c>
      <c r="E199" s="147" t="s">
        <v>129</v>
      </c>
      <c r="F199" s="303" t="s">
        <v>130</v>
      </c>
      <c r="G199" s="303"/>
      <c r="H199" s="303"/>
      <c r="I199" s="303"/>
      <c r="J199" s="148" t="s">
        <v>123</v>
      </c>
      <c r="K199" s="149">
        <v>298</v>
      </c>
      <c r="L199" s="304"/>
      <c r="M199" s="304"/>
      <c r="N199" s="304">
        <f t="shared" si="47"/>
        <v>0</v>
      </c>
      <c r="O199" s="296"/>
      <c r="P199" s="296"/>
      <c r="Q199" s="296"/>
      <c r="R199" s="113"/>
      <c r="T199" s="142"/>
      <c r="U199" s="38"/>
      <c r="V199" s="143"/>
      <c r="W199" s="143"/>
      <c r="X199" s="143"/>
      <c r="Y199" s="143"/>
      <c r="Z199" s="143"/>
      <c r="AA199" s="144"/>
      <c r="AR199" s="17"/>
      <c r="AT199" s="17"/>
      <c r="AU199" s="17"/>
      <c r="AY199" s="17"/>
      <c r="BE199" s="145"/>
      <c r="BF199" s="145"/>
      <c r="BG199" s="145"/>
      <c r="BH199" s="145"/>
      <c r="BI199" s="145"/>
      <c r="BJ199" s="17"/>
      <c r="BK199" s="145"/>
      <c r="BL199" s="17"/>
      <c r="BM199" s="17"/>
    </row>
    <row r="200" spans="2:65" s="1" customFormat="1" ht="25.5" customHeight="1" x14ac:dyDescent="0.3">
      <c r="B200" s="111"/>
      <c r="C200" s="146">
        <v>79</v>
      </c>
      <c r="D200" s="146" t="s">
        <v>120</v>
      </c>
      <c r="E200" s="147" t="s">
        <v>151</v>
      </c>
      <c r="F200" s="303" t="s">
        <v>131</v>
      </c>
      <c r="G200" s="303"/>
      <c r="H200" s="303"/>
      <c r="I200" s="303"/>
      <c r="J200" s="148" t="s">
        <v>119</v>
      </c>
      <c r="K200" s="149">
        <v>298</v>
      </c>
      <c r="L200" s="304"/>
      <c r="M200" s="304"/>
      <c r="N200" s="304">
        <f t="shared" si="47"/>
        <v>0</v>
      </c>
      <c r="O200" s="296"/>
      <c r="P200" s="296"/>
      <c r="Q200" s="296"/>
      <c r="R200" s="113"/>
      <c r="T200" s="142"/>
      <c r="U200" s="38"/>
      <c r="V200" s="143"/>
      <c r="W200" s="143"/>
      <c r="X200" s="143"/>
      <c r="Y200" s="143"/>
      <c r="Z200" s="143"/>
      <c r="AA200" s="144"/>
      <c r="AR200" s="17"/>
      <c r="AT200" s="17"/>
      <c r="AU200" s="17"/>
      <c r="AY200" s="17"/>
      <c r="BE200" s="145"/>
      <c r="BF200" s="145"/>
      <c r="BG200" s="145"/>
      <c r="BH200" s="145"/>
      <c r="BI200" s="145"/>
      <c r="BJ200" s="17"/>
      <c r="BK200" s="145"/>
      <c r="BL200" s="17"/>
      <c r="BM200" s="17"/>
    </row>
    <row r="201" spans="2:65" s="1" customFormat="1" ht="25.5" customHeight="1" x14ac:dyDescent="0.3">
      <c r="B201" s="111"/>
      <c r="C201" s="146">
        <v>80</v>
      </c>
      <c r="D201" s="146" t="s">
        <v>120</v>
      </c>
      <c r="E201" s="147" t="s">
        <v>171</v>
      </c>
      <c r="F201" s="303" t="s">
        <v>170</v>
      </c>
      <c r="G201" s="303"/>
      <c r="H201" s="303"/>
      <c r="I201" s="303"/>
      <c r="J201" s="148" t="s">
        <v>119</v>
      </c>
      <c r="K201" s="149">
        <v>12</v>
      </c>
      <c r="L201" s="304"/>
      <c r="M201" s="304"/>
      <c r="N201" s="304">
        <f t="shared" si="47"/>
        <v>0</v>
      </c>
      <c r="O201" s="296"/>
      <c r="P201" s="296"/>
      <c r="Q201" s="296"/>
      <c r="R201" s="113"/>
      <c r="T201" s="142"/>
      <c r="U201" s="38"/>
      <c r="V201" s="143"/>
      <c r="W201" s="143"/>
      <c r="X201" s="143"/>
      <c r="Y201" s="143"/>
      <c r="Z201" s="143"/>
      <c r="AA201" s="144"/>
      <c r="AR201" s="17"/>
      <c r="AT201" s="17"/>
      <c r="AU201" s="17"/>
      <c r="AY201" s="17"/>
      <c r="BE201" s="145"/>
      <c r="BF201" s="145"/>
      <c r="BG201" s="145"/>
      <c r="BH201" s="145"/>
      <c r="BI201" s="145"/>
      <c r="BJ201" s="17"/>
      <c r="BK201" s="145"/>
      <c r="BL201" s="17"/>
      <c r="BM201" s="17"/>
    </row>
    <row r="202" spans="2:65" s="1" customFormat="1" ht="25.5" customHeight="1" x14ac:dyDescent="0.3">
      <c r="B202" s="111"/>
      <c r="C202" s="138">
        <v>81</v>
      </c>
      <c r="D202" s="138" t="s">
        <v>118</v>
      </c>
      <c r="E202" s="139" t="s">
        <v>169</v>
      </c>
      <c r="F202" s="295" t="s">
        <v>168</v>
      </c>
      <c r="G202" s="295"/>
      <c r="H202" s="295"/>
      <c r="I202" s="295"/>
      <c r="J202" s="140" t="s">
        <v>122</v>
      </c>
      <c r="K202" s="141">
        <f>SUM(N189:Q201)/100</f>
        <v>0</v>
      </c>
      <c r="L202" s="296">
        <v>1.35</v>
      </c>
      <c r="M202" s="296"/>
      <c r="N202" s="296">
        <f t="shared" si="47"/>
        <v>0</v>
      </c>
      <c r="O202" s="296"/>
      <c r="P202" s="296"/>
      <c r="Q202" s="296"/>
      <c r="R202" s="113"/>
      <c r="T202" s="142"/>
      <c r="U202" s="38"/>
      <c r="V202" s="143"/>
      <c r="W202" s="143"/>
      <c r="X202" s="143"/>
      <c r="Y202" s="143"/>
      <c r="Z202" s="143"/>
      <c r="AA202" s="144"/>
      <c r="AR202" s="17"/>
      <c r="AT202" s="17"/>
      <c r="AU202" s="17"/>
      <c r="AY202" s="17"/>
      <c r="BE202" s="145"/>
      <c r="BF202" s="145"/>
      <c r="BG202" s="145"/>
      <c r="BH202" s="145"/>
      <c r="BI202" s="145"/>
      <c r="BJ202" s="17"/>
      <c r="BK202" s="145"/>
      <c r="BL202" s="17"/>
      <c r="BM202" s="17"/>
    </row>
    <row r="203" spans="2:65" x14ac:dyDescent="0.3"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</row>
  </sheetData>
  <mergeCells count="306">
    <mergeCell ref="F179:I179"/>
    <mergeCell ref="L179:M179"/>
    <mergeCell ref="N179:Q179"/>
    <mergeCell ref="F189:I189"/>
    <mergeCell ref="L189:M189"/>
    <mergeCell ref="N189:Q18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N188:Q188"/>
    <mergeCell ref="F187:I187"/>
    <mergeCell ref="L187:M187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59:I159"/>
    <mergeCell ref="L159:M159"/>
    <mergeCell ref="N159:Q159"/>
    <mergeCell ref="L163:M163"/>
    <mergeCell ref="N163:Q163"/>
    <mergeCell ref="F165:I165"/>
    <mergeCell ref="L165:M165"/>
    <mergeCell ref="N165:Q165"/>
    <mergeCell ref="F166:I166"/>
    <mergeCell ref="L166:M166"/>
    <mergeCell ref="N166:Q166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N91:Q91"/>
    <mergeCell ref="F151:I151"/>
    <mergeCell ref="L151:M151"/>
    <mergeCell ref="N151:Q151"/>
    <mergeCell ref="F186:I186"/>
    <mergeCell ref="L186:M186"/>
    <mergeCell ref="N186:Q186"/>
    <mergeCell ref="F152:I152"/>
    <mergeCell ref="L152:M152"/>
    <mergeCell ref="N152:Q152"/>
    <mergeCell ref="F147:I147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N116:Q116"/>
    <mergeCell ref="F143:I143"/>
    <mergeCell ref="L164:M164"/>
    <mergeCell ref="N95:Q95"/>
    <mergeCell ref="F6:P6"/>
    <mergeCell ref="F7:P7"/>
    <mergeCell ref="O9:P9"/>
    <mergeCell ref="F191:I191"/>
    <mergeCell ref="L191:M191"/>
    <mergeCell ref="N191:Q191"/>
    <mergeCell ref="F193:I193"/>
    <mergeCell ref="N187:Q187"/>
    <mergeCell ref="N145:Q145"/>
    <mergeCell ref="F146:I146"/>
    <mergeCell ref="L146:M146"/>
    <mergeCell ref="N146:Q146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60:I160"/>
    <mergeCell ref="D96:H96"/>
    <mergeCell ref="C76:Q76"/>
    <mergeCell ref="H33:J33"/>
    <mergeCell ref="M33:P33"/>
    <mergeCell ref="H1:K1"/>
    <mergeCell ref="M112:Q112"/>
    <mergeCell ref="M113:Q113"/>
    <mergeCell ref="F115:I115"/>
    <mergeCell ref="L115:M115"/>
    <mergeCell ref="N115:Q115"/>
    <mergeCell ref="N89:Q89"/>
    <mergeCell ref="N92:Q92"/>
    <mergeCell ref="N93:Q93"/>
    <mergeCell ref="N97:Q97"/>
    <mergeCell ref="L99:Q99"/>
    <mergeCell ref="F78:P78"/>
    <mergeCell ref="F79:P79"/>
    <mergeCell ref="M81:P81"/>
    <mergeCell ref="M84:Q84"/>
    <mergeCell ref="C86:G86"/>
    <mergeCell ref="H32:J32"/>
    <mergeCell ref="M32:P32"/>
    <mergeCell ref="C4:Q4"/>
    <mergeCell ref="H34:J34"/>
    <mergeCell ref="F132:I132"/>
    <mergeCell ref="L132:M132"/>
    <mergeCell ref="N132:Q132"/>
    <mergeCell ref="F128:I128"/>
    <mergeCell ref="L128:M128"/>
    <mergeCell ref="C2:Q2"/>
    <mergeCell ref="C105:Q105"/>
    <mergeCell ref="F107:P107"/>
    <mergeCell ref="F108:P108"/>
    <mergeCell ref="M110:P110"/>
    <mergeCell ref="O11:P11"/>
    <mergeCell ref="O12:P12"/>
    <mergeCell ref="O14:P14"/>
    <mergeCell ref="O17:P17"/>
    <mergeCell ref="O20:P20"/>
    <mergeCell ref="O18:P18"/>
    <mergeCell ref="O15:P15"/>
    <mergeCell ref="O21:P21"/>
    <mergeCell ref="E24:L24"/>
    <mergeCell ref="M27:P27"/>
    <mergeCell ref="M28:P28"/>
    <mergeCell ref="M30:P30"/>
    <mergeCell ref="N86:Q86"/>
    <mergeCell ref="N88:Q88"/>
    <mergeCell ref="F123:I123"/>
    <mergeCell ref="L123:M123"/>
    <mergeCell ref="N123:Q123"/>
    <mergeCell ref="F130:I130"/>
    <mergeCell ref="L130:M130"/>
    <mergeCell ref="N130:Q130"/>
    <mergeCell ref="F131:I131"/>
    <mergeCell ref="L131:M131"/>
    <mergeCell ref="N131:Q131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M34:P34"/>
    <mergeCell ref="H35:J35"/>
    <mergeCell ref="M35:P35"/>
    <mergeCell ref="H36:J36"/>
    <mergeCell ref="M36:P36"/>
    <mergeCell ref="L38:P38"/>
    <mergeCell ref="F197:I197"/>
    <mergeCell ref="L197:M197"/>
    <mergeCell ref="N197:Q197"/>
    <mergeCell ref="F144:I144"/>
    <mergeCell ref="L144:M144"/>
    <mergeCell ref="N144:Q144"/>
    <mergeCell ref="F164:I164"/>
    <mergeCell ref="M83:Q83"/>
    <mergeCell ref="N117:Q117"/>
    <mergeCell ref="N118:Q118"/>
    <mergeCell ref="N90:Q90"/>
    <mergeCell ref="L143:M143"/>
    <mergeCell ref="N143:Q143"/>
    <mergeCell ref="N96:Q96"/>
    <mergeCell ref="F120:I120"/>
    <mergeCell ref="L120:M120"/>
    <mergeCell ref="N120:Q120"/>
    <mergeCell ref="F163:I163"/>
    <mergeCell ref="N133:Q133"/>
    <mergeCell ref="N153:Q153"/>
    <mergeCell ref="F162:I162"/>
    <mergeCell ref="L162:M162"/>
    <mergeCell ref="N162:Q162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L160:M160"/>
    <mergeCell ref="N160:Q160"/>
    <mergeCell ref="N137:Q137"/>
    <mergeCell ref="F138:I138"/>
    <mergeCell ref="L138:M138"/>
    <mergeCell ref="N138:Q138"/>
    <mergeCell ref="N161:Q161"/>
    <mergeCell ref="L161:M161"/>
    <mergeCell ref="F202:I202"/>
    <mergeCell ref="L202:M202"/>
    <mergeCell ref="N202:Q202"/>
    <mergeCell ref="L193:M193"/>
    <mergeCell ref="N193:Q193"/>
    <mergeCell ref="F194:I194"/>
    <mergeCell ref="L194:M194"/>
    <mergeCell ref="N194:Q194"/>
    <mergeCell ref="F195:I195"/>
    <mergeCell ref="L195:M195"/>
    <mergeCell ref="F198:I198"/>
    <mergeCell ref="L198:M198"/>
    <mergeCell ref="N198:Q198"/>
    <mergeCell ref="N196:Q196"/>
    <mergeCell ref="F201:I201"/>
    <mergeCell ref="L201:M201"/>
    <mergeCell ref="N201:Q201"/>
    <mergeCell ref="F200:I200"/>
    <mergeCell ref="L200:M200"/>
    <mergeCell ref="N200:Q200"/>
    <mergeCell ref="F140:I140"/>
    <mergeCell ref="L140:M140"/>
    <mergeCell ref="N140:Q140"/>
    <mergeCell ref="F119:I119"/>
    <mergeCell ref="L119:M119"/>
    <mergeCell ref="N119:Q119"/>
    <mergeCell ref="F121:I121"/>
    <mergeCell ref="L121:M121"/>
    <mergeCell ref="N121:Q121"/>
    <mergeCell ref="F122:I122"/>
    <mergeCell ref="L122:M122"/>
    <mergeCell ref="N122:Q122"/>
    <mergeCell ref="N128:Q128"/>
    <mergeCell ref="F124:I124"/>
    <mergeCell ref="L124:M124"/>
    <mergeCell ref="N124:Q124"/>
    <mergeCell ref="F129:I129"/>
    <mergeCell ref="L129:M129"/>
    <mergeCell ref="N129:Q129"/>
    <mergeCell ref="F139:I139"/>
    <mergeCell ref="L139:M139"/>
    <mergeCell ref="N139:Q139"/>
    <mergeCell ref="F133:I133"/>
    <mergeCell ref="L133:M133"/>
    <mergeCell ref="F141:I141"/>
    <mergeCell ref="L141:M141"/>
    <mergeCell ref="N141:Q141"/>
    <mergeCell ref="F142:I142"/>
    <mergeCell ref="L142:M142"/>
    <mergeCell ref="N142:Q142"/>
    <mergeCell ref="F199:I199"/>
    <mergeCell ref="L199:M199"/>
    <mergeCell ref="N199:Q199"/>
    <mergeCell ref="N195:Q195"/>
    <mergeCell ref="F190:I190"/>
    <mergeCell ref="L190:M190"/>
    <mergeCell ref="N190:Q190"/>
    <mergeCell ref="F196:I196"/>
    <mergeCell ref="L196:M196"/>
    <mergeCell ref="F192:I192"/>
    <mergeCell ref="L192:M192"/>
    <mergeCell ref="N192:Q192"/>
    <mergeCell ref="N164:Q164"/>
    <mergeCell ref="F161:I161"/>
    <mergeCell ref="F154:I154"/>
    <mergeCell ref="L154:M154"/>
    <mergeCell ref="N154:Q154"/>
    <mergeCell ref="F155:I155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0"/>
  <sheetViews>
    <sheetView showGridLines="0" workbookViewId="0">
      <pane ySplit="1" topLeftCell="A110" activePane="bottomLeft" state="frozen"/>
      <selection pane="bottomLeft" activeCell="L118" sqref="L114:M118"/>
    </sheetView>
  </sheetViews>
  <sheetFormatPr defaultRowHeight="13.5" x14ac:dyDescent="0.3"/>
  <cols>
    <col min="1" max="1" width="8.33203125" style="170" customWidth="1"/>
    <col min="2" max="2" width="1.6640625" style="170" customWidth="1"/>
    <col min="3" max="3" width="4.1640625" style="170" customWidth="1"/>
    <col min="4" max="4" width="4.33203125" style="170" customWidth="1"/>
    <col min="5" max="5" width="17.1640625" style="170" customWidth="1"/>
    <col min="6" max="7" width="11.1640625" style="170" customWidth="1"/>
    <col min="8" max="8" width="12.5" style="170" customWidth="1"/>
    <col min="9" max="9" width="7" style="170" customWidth="1"/>
    <col min="10" max="10" width="5.1640625" style="170" customWidth="1"/>
    <col min="11" max="11" width="11.5" style="170" customWidth="1"/>
    <col min="12" max="12" width="12" style="170" customWidth="1"/>
    <col min="13" max="14" width="6" style="170" customWidth="1"/>
    <col min="15" max="15" width="2" style="170" customWidth="1"/>
    <col min="16" max="16" width="12.5" style="170" customWidth="1"/>
    <col min="17" max="17" width="4.1640625" style="170" customWidth="1"/>
    <col min="18" max="18" width="1.6640625" style="170" customWidth="1"/>
    <col min="19" max="19" width="8.1640625" style="170" customWidth="1"/>
    <col min="20" max="20" width="29.6640625" style="170" hidden="1" customWidth="1"/>
    <col min="21" max="21" width="16.33203125" style="170" hidden="1" customWidth="1"/>
    <col min="22" max="22" width="12.33203125" style="170" hidden="1" customWidth="1"/>
    <col min="23" max="23" width="16.33203125" style="170" hidden="1" customWidth="1"/>
    <col min="24" max="24" width="12.1640625" style="170" hidden="1" customWidth="1"/>
    <col min="25" max="25" width="15" style="170" hidden="1" customWidth="1"/>
    <col min="26" max="26" width="11" style="170" hidden="1" customWidth="1"/>
    <col min="27" max="27" width="15" style="170" hidden="1" customWidth="1"/>
    <col min="28" max="28" width="16.33203125" style="170" hidden="1" customWidth="1"/>
    <col min="29" max="29" width="11" style="170" customWidth="1"/>
    <col min="30" max="30" width="15" style="170" customWidth="1"/>
    <col min="31" max="31" width="16.33203125" style="170" customWidth="1"/>
    <col min="32" max="16384" width="9.33203125" style="170"/>
  </cols>
  <sheetData>
    <row r="1" spans="1:66" ht="21.75" customHeight="1" x14ac:dyDescent="0.3">
      <c r="A1" s="95"/>
      <c r="B1" s="11"/>
      <c r="C1" s="11"/>
      <c r="D1" s="12" t="s">
        <v>1</v>
      </c>
      <c r="E1" s="11"/>
      <c r="F1" s="13" t="s">
        <v>79</v>
      </c>
      <c r="G1" s="13"/>
      <c r="H1" s="348" t="s">
        <v>80</v>
      </c>
      <c r="I1" s="348"/>
      <c r="J1" s="348"/>
      <c r="K1" s="348"/>
      <c r="L1" s="13" t="s">
        <v>81</v>
      </c>
      <c r="M1" s="11"/>
      <c r="N1" s="11"/>
      <c r="O1" s="12" t="s">
        <v>82</v>
      </c>
      <c r="P1" s="11"/>
      <c r="Q1" s="11"/>
      <c r="R1" s="11"/>
      <c r="S1" s="13" t="s">
        <v>83</v>
      </c>
      <c r="T1" s="13"/>
      <c r="U1" s="95"/>
      <c r="V1" s="9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361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T2" s="17" t="s">
        <v>141</v>
      </c>
    </row>
    <row r="3" spans="1:66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183"/>
      <c r="T3" s="184" t="s">
        <v>11</v>
      </c>
      <c r="U3" s="183"/>
      <c r="V3" s="183"/>
      <c r="W3" s="183"/>
      <c r="X3" s="183"/>
      <c r="Y3" s="183"/>
      <c r="Z3" s="183"/>
      <c r="AA3" s="183"/>
      <c r="AB3" s="183"/>
      <c r="AC3" s="183"/>
      <c r="AT3" s="17" t="s">
        <v>84</v>
      </c>
    </row>
    <row r="4" spans="1:66" ht="36.950000000000003" customHeight="1" x14ac:dyDescent="0.3">
      <c r="B4" s="21"/>
      <c r="C4" s="277" t="s">
        <v>85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2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T4" s="17" t="s">
        <v>6</v>
      </c>
    </row>
    <row r="5" spans="1:66" ht="21.75" customHeight="1" x14ac:dyDescent="0.3">
      <c r="B5" s="21"/>
      <c r="C5" s="209"/>
      <c r="D5" s="213" t="s">
        <v>14</v>
      </c>
      <c r="E5" s="212"/>
      <c r="F5" s="347" t="s">
        <v>291</v>
      </c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210"/>
      <c r="R5" s="22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66" s="1" customFormat="1" ht="18" customHeight="1" x14ac:dyDescent="0.3">
      <c r="B6" s="30"/>
      <c r="C6" s="177"/>
      <c r="D6" s="26" t="s">
        <v>86</v>
      </c>
      <c r="E6" s="177"/>
      <c r="F6" s="288" t="s">
        <v>156</v>
      </c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177"/>
      <c r="R6" s="32"/>
    </row>
    <row r="7" spans="1:66" s="1" customFormat="1" ht="20.25" customHeight="1" x14ac:dyDescent="0.3">
      <c r="B7" s="30"/>
      <c r="C7" s="177"/>
      <c r="D7" s="178" t="s">
        <v>15</v>
      </c>
      <c r="E7" s="177"/>
      <c r="F7" s="211"/>
      <c r="G7" s="177"/>
      <c r="H7" s="177"/>
      <c r="I7" s="177"/>
      <c r="J7" s="177"/>
      <c r="K7" s="177"/>
      <c r="L7" s="177"/>
      <c r="M7" s="178" t="s">
        <v>16</v>
      </c>
      <c r="N7" s="177"/>
      <c r="O7" s="176" t="s">
        <v>5</v>
      </c>
      <c r="P7" s="177"/>
      <c r="Q7" s="177"/>
      <c r="R7" s="32"/>
    </row>
    <row r="8" spans="1:66" s="1" customFormat="1" ht="17.25" customHeight="1" x14ac:dyDescent="0.3">
      <c r="B8" s="30"/>
      <c r="C8" s="177"/>
      <c r="D8" s="178" t="s">
        <v>17</v>
      </c>
      <c r="E8" s="177"/>
      <c r="F8" s="238" t="s">
        <v>289</v>
      </c>
      <c r="G8" s="177"/>
      <c r="H8" s="177"/>
      <c r="I8" s="177"/>
      <c r="J8" s="177"/>
      <c r="K8" s="177"/>
      <c r="L8" s="177"/>
      <c r="M8" s="178" t="s">
        <v>19</v>
      </c>
      <c r="N8" s="177"/>
      <c r="O8" s="336">
        <v>45708</v>
      </c>
      <c r="P8" s="336"/>
      <c r="Q8" s="177"/>
      <c r="R8" s="32"/>
    </row>
    <row r="9" spans="1:66" s="1" customFormat="1" ht="14.45" customHeight="1" x14ac:dyDescent="0.3">
      <c r="B9" s="30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32"/>
    </row>
    <row r="10" spans="1:66" s="1" customFormat="1" ht="18" customHeight="1" x14ac:dyDescent="0.3">
      <c r="B10" s="30"/>
      <c r="C10" s="177"/>
      <c r="D10" s="178" t="s">
        <v>20</v>
      </c>
      <c r="E10" s="177"/>
      <c r="F10" s="237" t="s">
        <v>290</v>
      </c>
      <c r="G10" s="177"/>
      <c r="H10" s="177"/>
      <c r="I10" s="177"/>
      <c r="J10" s="177"/>
      <c r="K10" s="177"/>
      <c r="L10" s="177"/>
      <c r="M10" s="178" t="s">
        <v>21</v>
      </c>
      <c r="N10" s="177"/>
      <c r="O10" s="337" t="str">
        <f>IF('[2]Rekapitulace stavby'!AN10="","",'[2]Rekapitulace stavby'!AN10)</f>
        <v/>
      </c>
      <c r="P10" s="337"/>
      <c r="Q10" s="177"/>
      <c r="R10" s="32"/>
    </row>
    <row r="11" spans="1:66" s="1" customFormat="1" ht="6.95" customHeight="1" x14ac:dyDescent="0.3">
      <c r="B11" s="30"/>
      <c r="C11" s="177"/>
      <c r="D11" s="177"/>
      <c r="E11" s="176" t="str">
        <f>IF('[2]Rekapitulace stavby'!E11="","",'[2]Rekapitulace stavby'!E11)</f>
        <v xml:space="preserve"> </v>
      </c>
      <c r="F11" s="177"/>
      <c r="G11" s="177"/>
      <c r="H11" s="177"/>
      <c r="I11" s="177"/>
      <c r="J11" s="177"/>
      <c r="K11" s="177"/>
      <c r="L11" s="177"/>
      <c r="M11" s="178" t="s">
        <v>22</v>
      </c>
      <c r="N11" s="177"/>
      <c r="O11" s="337" t="str">
        <f>IF('[2]Rekapitulace stavby'!AN11="","",'[2]Rekapitulace stavby'!AN11)</f>
        <v/>
      </c>
      <c r="P11" s="337"/>
      <c r="Q11" s="177"/>
      <c r="R11" s="32"/>
    </row>
    <row r="12" spans="1:66" s="1" customFormat="1" ht="14.45" customHeight="1" x14ac:dyDescent="0.3">
      <c r="B12" s="30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32"/>
    </row>
    <row r="13" spans="1:66" s="1" customFormat="1" ht="18" customHeight="1" x14ac:dyDescent="0.3">
      <c r="B13" s="30"/>
      <c r="C13" s="177"/>
      <c r="D13" s="178" t="s">
        <v>23</v>
      </c>
      <c r="E13" s="177"/>
      <c r="F13" s="177"/>
      <c r="G13" s="177"/>
      <c r="H13" s="177"/>
      <c r="I13" s="177"/>
      <c r="J13" s="177"/>
      <c r="K13" s="177"/>
      <c r="L13" s="177"/>
      <c r="M13" s="178" t="s">
        <v>21</v>
      </c>
      <c r="N13" s="177"/>
      <c r="O13" s="337" t="str">
        <f>IF('[2]Rekapitulace stavby'!AN13="","",'[2]Rekapitulace stavby'!AN13)</f>
        <v/>
      </c>
      <c r="P13" s="337"/>
      <c r="Q13" s="177"/>
      <c r="R13" s="32"/>
    </row>
    <row r="14" spans="1:66" s="1" customFormat="1" ht="6.95" customHeight="1" x14ac:dyDescent="0.3">
      <c r="B14" s="30"/>
      <c r="C14" s="177"/>
      <c r="D14" s="177"/>
      <c r="E14" s="176" t="str">
        <f>IF('[2]Rekapitulace stavby'!E14="","",'[2]Rekapitulace stavby'!E14)</f>
        <v xml:space="preserve"> </v>
      </c>
      <c r="F14" s="177"/>
      <c r="G14" s="177"/>
      <c r="H14" s="177"/>
      <c r="I14" s="177"/>
      <c r="J14" s="177"/>
      <c r="K14" s="177"/>
      <c r="L14" s="177"/>
      <c r="M14" s="178" t="s">
        <v>22</v>
      </c>
      <c r="N14" s="177"/>
      <c r="O14" s="337" t="str">
        <f>IF('[2]Rekapitulace stavby'!AN14="","",'[2]Rekapitulace stavby'!AN14)</f>
        <v/>
      </c>
      <c r="P14" s="337"/>
      <c r="Q14" s="177"/>
      <c r="R14" s="32"/>
    </row>
    <row r="15" spans="1:66" s="1" customFormat="1" ht="14.45" customHeight="1" x14ac:dyDescent="0.3">
      <c r="B15" s="30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32"/>
    </row>
    <row r="16" spans="1:66" s="1" customFormat="1" ht="18" customHeight="1" x14ac:dyDescent="0.3">
      <c r="B16" s="30"/>
      <c r="C16" s="177"/>
      <c r="D16" s="178" t="s">
        <v>24</v>
      </c>
      <c r="E16" s="177"/>
      <c r="F16" s="220" t="s">
        <v>217</v>
      </c>
      <c r="G16" s="177"/>
      <c r="H16" s="177"/>
      <c r="I16" s="177"/>
      <c r="J16" s="177"/>
      <c r="K16" s="177"/>
      <c r="L16" s="177"/>
      <c r="M16" s="178" t="s">
        <v>21</v>
      </c>
      <c r="N16" s="177"/>
      <c r="O16" s="337" t="str">
        <f>IF('[2]Rekapitulace stavby'!AN16="","",'[2]Rekapitulace stavby'!AN16)</f>
        <v/>
      </c>
      <c r="P16" s="337"/>
      <c r="Q16" s="177"/>
      <c r="R16" s="32"/>
    </row>
    <row r="17" spans="2:18" s="1" customFormat="1" ht="6.95" customHeight="1" x14ac:dyDescent="0.3">
      <c r="B17" s="30"/>
      <c r="C17" s="177"/>
      <c r="D17" s="177"/>
      <c r="E17" s="176" t="str">
        <f>IF('[2]Rekapitulace stavby'!E17="","",'[2]Rekapitulace stavby'!E17)</f>
        <v xml:space="preserve"> </v>
      </c>
      <c r="F17" s="177"/>
      <c r="G17" s="177"/>
      <c r="H17" s="177"/>
      <c r="I17" s="177"/>
      <c r="J17" s="177"/>
      <c r="K17" s="177"/>
      <c r="L17" s="177"/>
      <c r="M17" s="178" t="s">
        <v>22</v>
      </c>
      <c r="N17" s="177"/>
      <c r="O17" s="337" t="str">
        <f>IF('[2]Rekapitulace stavby'!AN17="","",'[2]Rekapitulace stavby'!AN17)</f>
        <v/>
      </c>
      <c r="P17" s="337"/>
      <c r="Q17" s="177"/>
      <c r="R17" s="32"/>
    </row>
    <row r="18" spans="2:18" s="1" customFormat="1" ht="14.45" customHeight="1" x14ac:dyDescent="0.3">
      <c r="B18" s="30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32"/>
    </row>
    <row r="19" spans="2:18" s="1" customFormat="1" ht="18" customHeight="1" x14ac:dyDescent="0.3">
      <c r="B19" s="30"/>
      <c r="C19" s="177"/>
      <c r="D19" s="178" t="s">
        <v>26</v>
      </c>
      <c r="E19" s="177"/>
      <c r="F19" s="177"/>
      <c r="G19" s="177"/>
      <c r="H19" s="177"/>
      <c r="I19" s="177"/>
      <c r="J19" s="177"/>
      <c r="K19" s="177"/>
      <c r="L19" s="177"/>
      <c r="M19" s="178" t="s">
        <v>21</v>
      </c>
      <c r="N19" s="177"/>
      <c r="O19" s="337" t="str">
        <f>IF('[2]Rekapitulace stavby'!AN19="","",'[2]Rekapitulace stavby'!AN19)</f>
        <v/>
      </c>
      <c r="P19" s="337"/>
      <c r="Q19" s="177"/>
      <c r="R19" s="32"/>
    </row>
    <row r="20" spans="2:18" s="1" customFormat="1" ht="6.95" customHeight="1" x14ac:dyDescent="0.3">
      <c r="B20" s="30"/>
      <c r="C20" s="177"/>
      <c r="D20" s="177"/>
      <c r="E20" s="176" t="str">
        <f>IF('[2]Rekapitulace stavby'!E20="","",'[2]Rekapitulace stavby'!E20)</f>
        <v xml:space="preserve"> </v>
      </c>
      <c r="F20" s="177"/>
      <c r="G20" s="177"/>
      <c r="H20" s="177"/>
      <c r="I20" s="177"/>
      <c r="J20" s="177"/>
      <c r="K20" s="177"/>
      <c r="L20" s="177"/>
      <c r="M20" s="178" t="s">
        <v>22</v>
      </c>
      <c r="N20" s="177"/>
      <c r="O20" s="337" t="str">
        <f>IF('[2]Rekapitulace stavby'!AN20="","",'[2]Rekapitulace stavby'!AN20)</f>
        <v/>
      </c>
      <c r="P20" s="337"/>
      <c r="Q20" s="177"/>
      <c r="R20" s="32"/>
    </row>
    <row r="21" spans="2:18" s="1" customFormat="1" ht="14.45" customHeight="1" x14ac:dyDescent="0.3">
      <c r="B21" s="30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32"/>
    </row>
    <row r="22" spans="2:18" s="1" customFormat="1" ht="22.5" customHeight="1" x14ac:dyDescent="0.3">
      <c r="B22" s="30"/>
      <c r="C22" s="177"/>
      <c r="D22" s="178" t="s">
        <v>27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32"/>
    </row>
    <row r="23" spans="2:18" s="1" customFormat="1" ht="6.95" customHeight="1" x14ac:dyDescent="0.3">
      <c r="B23" s="30"/>
      <c r="C23" s="177"/>
      <c r="D23" s="177"/>
      <c r="E23" s="290" t="s">
        <v>5</v>
      </c>
      <c r="F23" s="290"/>
      <c r="G23" s="290"/>
      <c r="H23" s="290"/>
      <c r="I23" s="290"/>
      <c r="J23" s="290"/>
      <c r="K23" s="290"/>
      <c r="L23" s="290"/>
      <c r="M23" s="177"/>
      <c r="N23" s="177"/>
      <c r="O23" s="177"/>
      <c r="P23" s="177"/>
      <c r="Q23" s="177"/>
      <c r="R23" s="32"/>
    </row>
    <row r="24" spans="2:18" s="1" customFormat="1" ht="6.95" customHeight="1" x14ac:dyDescent="0.3">
      <c r="B24" s="30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32"/>
    </row>
    <row r="25" spans="2:18" s="1" customFormat="1" ht="14.45" customHeight="1" x14ac:dyDescent="0.3">
      <c r="B25" s="30"/>
      <c r="C25" s="177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77"/>
      <c r="R25" s="32"/>
    </row>
    <row r="26" spans="2:18" s="1" customFormat="1" ht="14.45" customHeight="1" x14ac:dyDescent="0.3">
      <c r="B26" s="30"/>
      <c r="C26" s="177"/>
      <c r="D26" s="96" t="s">
        <v>87</v>
      </c>
      <c r="E26" s="177"/>
      <c r="F26" s="177"/>
      <c r="G26" s="177"/>
      <c r="H26" s="177"/>
      <c r="I26" s="177"/>
      <c r="J26" s="177"/>
      <c r="K26" s="177"/>
      <c r="L26" s="177"/>
      <c r="M26" s="291">
        <f>N84</f>
        <v>0</v>
      </c>
      <c r="N26" s="291"/>
      <c r="O26" s="291"/>
      <c r="P26" s="291"/>
      <c r="Q26" s="177"/>
      <c r="R26" s="32"/>
    </row>
    <row r="27" spans="2:18" s="1" customFormat="1" ht="12" customHeight="1" x14ac:dyDescent="0.3">
      <c r="B27" s="30"/>
      <c r="C27" s="177"/>
      <c r="D27" s="29" t="s">
        <v>88</v>
      </c>
      <c r="E27" s="177"/>
      <c r="F27" s="177"/>
      <c r="G27" s="177"/>
      <c r="H27" s="177"/>
      <c r="I27" s="177"/>
      <c r="J27" s="177"/>
      <c r="K27" s="177"/>
      <c r="L27" s="177"/>
      <c r="M27" s="291">
        <v>0</v>
      </c>
      <c r="N27" s="291"/>
      <c r="O27" s="291"/>
      <c r="P27" s="291"/>
      <c r="Q27" s="177"/>
      <c r="R27" s="32"/>
    </row>
    <row r="28" spans="2:18" s="1" customFormat="1" ht="16.5" customHeight="1" x14ac:dyDescent="0.3">
      <c r="B28" s="30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32"/>
    </row>
    <row r="29" spans="2:18" s="1" customFormat="1" ht="17.25" customHeight="1" x14ac:dyDescent="0.3">
      <c r="B29" s="30"/>
      <c r="C29" s="177"/>
      <c r="D29" s="97" t="s">
        <v>30</v>
      </c>
      <c r="E29" s="177"/>
      <c r="F29" s="177"/>
      <c r="G29" s="177"/>
      <c r="H29" s="177"/>
      <c r="I29" s="177"/>
      <c r="J29" s="177"/>
      <c r="K29" s="177"/>
      <c r="L29" s="177"/>
      <c r="M29" s="340">
        <f>ROUND(M26+M27,2)</f>
        <v>0</v>
      </c>
      <c r="N29" s="341"/>
      <c r="O29" s="341"/>
      <c r="P29" s="341"/>
      <c r="Q29" s="177"/>
      <c r="R29" s="32"/>
    </row>
    <row r="30" spans="2:18" s="1" customFormat="1" ht="14.45" customHeight="1" x14ac:dyDescent="0.3">
      <c r="B30" s="30"/>
      <c r="C30" s="177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77"/>
      <c r="R30" s="32"/>
    </row>
    <row r="31" spans="2:18" s="1" customFormat="1" ht="14.45" customHeight="1" x14ac:dyDescent="0.3">
      <c r="B31" s="30"/>
      <c r="C31" s="177"/>
      <c r="D31" s="171" t="s">
        <v>31</v>
      </c>
      <c r="E31" s="171" t="s">
        <v>32</v>
      </c>
      <c r="F31" s="175">
        <v>0.21</v>
      </c>
      <c r="G31" s="98" t="s">
        <v>33</v>
      </c>
      <c r="H31" s="342">
        <f>SUM(M29)</f>
        <v>0</v>
      </c>
      <c r="I31" s="341"/>
      <c r="J31" s="341"/>
      <c r="K31" s="177"/>
      <c r="L31" s="177"/>
      <c r="M31" s="342">
        <f>SUM(H31*0.21)</f>
        <v>0</v>
      </c>
      <c r="N31" s="341"/>
      <c r="O31" s="341"/>
      <c r="P31" s="341"/>
      <c r="Q31" s="177"/>
      <c r="R31" s="32"/>
    </row>
    <row r="32" spans="2:18" s="1" customFormat="1" ht="14.45" hidden="1" customHeight="1" x14ac:dyDescent="0.3">
      <c r="B32" s="30"/>
      <c r="C32" s="177"/>
      <c r="D32" s="177"/>
      <c r="E32" s="171" t="s">
        <v>34</v>
      </c>
      <c r="F32" s="175">
        <v>0.15</v>
      </c>
      <c r="G32" s="98" t="s">
        <v>33</v>
      </c>
      <c r="H32" s="342">
        <f>ROUND((SUM(BF93:BF94)+SUM(BF108:BF166)), 2)</f>
        <v>0</v>
      </c>
      <c r="I32" s="341"/>
      <c r="J32" s="341"/>
      <c r="K32" s="177"/>
      <c r="L32" s="177"/>
      <c r="M32" s="342">
        <f>ROUND(ROUND((SUM(BF93:BF94)+SUM(BF108:BF166)), 2)*F32, 2)</f>
        <v>0</v>
      </c>
      <c r="N32" s="341"/>
      <c r="O32" s="341"/>
      <c r="P32" s="341"/>
      <c r="Q32" s="177"/>
      <c r="R32" s="32"/>
    </row>
    <row r="33" spans="2:18" s="1" customFormat="1" ht="14.45" hidden="1" customHeight="1" x14ac:dyDescent="0.3">
      <c r="B33" s="30"/>
      <c r="C33" s="177"/>
      <c r="D33" s="177"/>
      <c r="E33" s="171" t="s">
        <v>35</v>
      </c>
      <c r="F33" s="175">
        <v>0.21</v>
      </c>
      <c r="G33" s="98" t="s">
        <v>33</v>
      </c>
      <c r="H33" s="342">
        <f>ROUND((SUM(BG93:BG94)+SUM(BG108:BG166)), 2)</f>
        <v>0</v>
      </c>
      <c r="I33" s="341"/>
      <c r="J33" s="341"/>
      <c r="K33" s="177"/>
      <c r="L33" s="177"/>
      <c r="M33" s="342">
        <v>0</v>
      </c>
      <c r="N33" s="341"/>
      <c r="O33" s="341"/>
      <c r="P33" s="341"/>
      <c r="Q33" s="177"/>
      <c r="R33" s="32"/>
    </row>
    <row r="34" spans="2:18" s="1" customFormat="1" ht="14.45" hidden="1" customHeight="1" x14ac:dyDescent="0.3">
      <c r="B34" s="30"/>
      <c r="C34" s="177"/>
      <c r="D34" s="177"/>
      <c r="E34" s="171" t="s">
        <v>36</v>
      </c>
      <c r="F34" s="175">
        <v>0.15</v>
      </c>
      <c r="G34" s="98" t="s">
        <v>33</v>
      </c>
      <c r="H34" s="342">
        <f>ROUND((SUM(BH93:BH94)+SUM(BH110:BH166)), 2)</f>
        <v>0</v>
      </c>
      <c r="I34" s="341"/>
      <c r="J34" s="341"/>
      <c r="K34" s="177"/>
      <c r="L34" s="177"/>
      <c r="M34" s="342">
        <v>0</v>
      </c>
      <c r="N34" s="341"/>
      <c r="O34" s="341"/>
      <c r="P34" s="341"/>
      <c r="Q34" s="177"/>
      <c r="R34" s="32"/>
    </row>
    <row r="35" spans="2:18" s="1" customFormat="1" ht="6.95" customHeight="1" x14ac:dyDescent="0.3">
      <c r="B35" s="30"/>
      <c r="C35" s="177"/>
      <c r="D35" s="177"/>
      <c r="E35" s="171" t="s">
        <v>37</v>
      </c>
      <c r="F35" s="175">
        <v>0</v>
      </c>
      <c r="G35" s="98" t="s">
        <v>33</v>
      </c>
      <c r="H35" s="342">
        <f>ROUND((SUM(BI93:BI94)+SUM(BI108:BI166)), 2)</f>
        <v>0</v>
      </c>
      <c r="I35" s="341"/>
      <c r="J35" s="341"/>
      <c r="K35" s="177"/>
      <c r="L35" s="177"/>
      <c r="M35" s="342">
        <v>0</v>
      </c>
      <c r="N35" s="341"/>
      <c r="O35" s="341"/>
      <c r="P35" s="341"/>
      <c r="Q35" s="177"/>
      <c r="R35" s="32"/>
    </row>
    <row r="36" spans="2:18" s="1" customFormat="1" ht="25.35" customHeight="1" x14ac:dyDescent="0.3">
      <c r="B36" s="30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32"/>
    </row>
    <row r="37" spans="2:18" s="1" customFormat="1" ht="33" customHeight="1" x14ac:dyDescent="0.3">
      <c r="B37" s="30"/>
      <c r="C37" s="180"/>
      <c r="D37" s="99" t="s">
        <v>38</v>
      </c>
      <c r="E37" s="69"/>
      <c r="F37" s="69"/>
      <c r="G37" s="100" t="s">
        <v>39</v>
      </c>
      <c r="H37" s="101" t="s">
        <v>40</v>
      </c>
      <c r="I37" s="69"/>
      <c r="J37" s="69"/>
      <c r="K37" s="69"/>
      <c r="L37" s="352">
        <f>SUM(M29:M35)</f>
        <v>0</v>
      </c>
      <c r="M37" s="352"/>
      <c r="N37" s="352"/>
      <c r="O37" s="352"/>
      <c r="P37" s="353"/>
      <c r="Q37" s="180"/>
      <c r="R37" s="32"/>
    </row>
    <row r="38" spans="2:18" s="1" customFormat="1" ht="14.45" customHeight="1" x14ac:dyDescent="0.3">
      <c r="B38" s="30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32"/>
    </row>
    <row r="39" spans="2:18" x14ac:dyDescent="0.3">
      <c r="B39" s="21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22"/>
    </row>
    <row r="40" spans="2:18" x14ac:dyDescent="0.3">
      <c r="B40" s="21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22"/>
    </row>
    <row r="41" spans="2:18" x14ac:dyDescent="0.3">
      <c r="B41" s="21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22"/>
    </row>
    <row r="42" spans="2:18" x14ac:dyDescent="0.3">
      <c r="B42" s="21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22"/>
    </row>
    <row r="43" spans="2:18" x14ac:dyDescent="0.3">
      <c r="B43" s="21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22"/>
    </row>
    <row r="44" spans="2:18" x14ac:dyDescent="0.3">
      <c r="B44" s="2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22"/>
    </row>
    <row r="45" spans="2:18" x14ac:dyDescent="0.3">
      <c r="B45" s="2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22"/>
    </row>
    <row r="46" spans="2:18" x14ac:dyDescent="0.3">
      <c r="B46" s="2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22"/>
    </row>
    <row r="47" spans="2:18" x14ac:dyDescent="0.3">
      <c r="B47" s="21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22"/>
    </row>
    <row r="48" spans="2:18" x14ac:dyDescent="0.3">
      <c r="B48" s="2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22"/>
    </row>
    <row r="49" spans="2:18" s="1" customFormat="1" x14ac:dyDescent="0.3">
      <c r="B49" s="30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32"/>
    </row>
    <row r="50" spans="2:18" ht="15" x14ac:dyDescent="0.3">
      <c r="B50" s="21"/>
      <c r="C50" s="177"/>
      <c r="D50" s="44" t="s">
        <v>41</v>
      </c>
      <c r="E50" s="155"/>
      <c r="F50" s="155"/>
      <c r="G50" s="155"/>
      <c r="H50" s="46"/>
      <c r="I50" s="177"/>
      <c r="J50" s="44" t="s">
        <v>42</v>
      </c>
      <c r="K50" s="155"/>
      <c r="L50" s="155"/>
      <c r="M50" s="155"/>
      <c r="N50" s="155"/>
      <c r="O50" s="155"/>
      <c r="P50" s="46"/>
      <c r="Q50" s="177"/>
      <c r="R50" s="22"/>
    </row>
    <row r="51" spans="2:18" x14ac:dyDescent="0.3">
      <c r="B51" s="21"/>
      <c r="C51" s="172"/>
      <c r="D51" s="47"/>
      <c r="E51" s="172"/>
      <c r="F51" s="172"/>
      <c r="G51" s="172"/>
      <c r="H51" s="48"/>
      <c r="I51" s="172"/>
      <c r="J51" s="47"/>
      <c r="K51" s="172"/>
      <c r="L51" s="172"/>
      <c r="M51" s="172"/>
      <c r="N51" s="172"/>
      <c r="O51" s="172"/>
      <c r="P51" s="48"/>
      <c r="Q51" s="172"/>
      <c r="R51" s="22"/>
    </row>
    <row r="52" spans="2:18" x14ac:dyDescent="0.3">
      <c r="B52" s="21"/>
      <c r="C52" s="172"/>
      <c r="D52" s="47"/>
      <c r="E52" s="172"/>
      <c r="F52" s="172"/>
      <c r="G52" s="172"/>
      <c r="H52" s="48"/>
      <c r="I52" s="172"/>
      <c r="J52" s="47"/>
      <c r="K52" s="172"/>
      <c r="L52" s="172"/>
      <c r="M52" s="172"/>
      <c r="N52" s="172"/>
      <c r="O52" s="172"/>
      <c r="P52" s="48"/>
      <c r="Q52" s="172"/>
      <c r="R52" s="22"/>
    </row>
    <row r="53" spans="2:18" x14ac:dyDescent="0.3">
      <c r="B53" s="21"/>
      <c r="C53" s="172"/>
      <c r="D53" s="47"/>
      <c r="E53" s="172"/>
      <c r="F53" s="172"/>
      <c r="G53" s="172"/>
      <c r="H53" s="48"/>
      <c r="I53" s="172"/>
      <c r="J53" s="47"/>
      <c r="K53" s="172"/>
      <c r="L53" s="172"/>
      <c r="M53" s="172"/>
      <c r="N53" s="172"/>
      <c r="O53" s="172"/>
      <c r="P53" s="48"/>
      <c r="Q53" s="172"/>
      <c r="R53" s="22"/>
    </row>
    <row r="54" spans="2:18" x14ac:dyDescent="0.3">
      <c r="B54" s="21"/>
      <c r="C54" s="172"/>
      <c r="D54" s="47"/>
      <c r="E54" s="172"/>
      <c r="F54" s="172"/>
      <c r="G54" s="172"/>
      <c r="H54" s="48"/>
      <c r="I54" s="172"/>
      <c r="J54" s="47"/>
      <c r="K54" s="172"/>
      <c r="L54" s="172"/>
      <c r="M54" s="172"/>
      <c r="N54" s="172"/>
      <c r="O54" s="172"/>
      <c r="P54" s="48"/>
      <c r="Q54" s="172"/>
      <c r="R54" s="22"/>
    </row>
    <row r="55" spans="2:18" x14ac:dyDescent="0.3">
      <c r="B55" s="21"/>
      <c r="C55" s="172"/>
      <c r="D55" s="47"/>
      <c r="E55" s="172"/>
      <c r="F55" s="172"/>
      <c r="G55" s="172"/>
      <c r="H55" s="48"/>
      <c r="I55" s="172"/>
      <c r="J55" s="47"/>
      <c r="K55" s="172"/>
      <c r="L55" s="172"/>
      <c r="M55" s="172"/>
      <c r="N55" s="172"/>
      <c r="O55" s="172"/>
      <c r="P55" s="48"/>
      <c r="Q55" s="172"/>
      <c r="R55" s="22"/>
    </row>
    <row r="56" spans="2:18" x14ac:dyDescent="0.3">
      <c r="B56" s="21"/>
      <c r="C56" s="172"/>
      <c r="D56" s="47"/>
      <c r="E56" s="172"/>
      <c r="F56" s="172"/>
      <c r="G56" s="172"/>
      <c r="H56" s="48"/>
      <c r="I56" s="172"/>
      <c r="J56" s="47"/>
      <c r="K56" s="172"/>
      <c r="L56" s="172"/>
      <c r="M56" s="172"/>
      <c r="N56" s="172"/>
      <c r="O56" s="172"/>
      <c r="P56" s="48"/>
      <c r="Q56" s="172"/>
      <c r="R56" s="22"/>
    </row>
    <row r="57" spans="2:18" x14ac:dyDescent="0.3">
      <c r="B57" s="21"/>
      <c r="C57" s="172"/>
      <c r="D57" s="47"/>
      <c r="E57" s="172"/>
      <c r="F57" s="172"/>
      <c r="G57" s="172"/>
      <c r="H57" s="48"/>
      <c r="I57" s="172"/>
      <c r="J57" s="47"/>
      <c r="K57" s="172"/>
      <c r="L57" s="172"/>
      <c r="M57" s="172"/>
      <c r="N57" s="172"/>
      <c r="O57" s="172"/>
      <c r="P57" s="48"/>
      <c r="Q57" s="172"/>
      <c r="R57" s="22"/>
    </row>
    <row r="58" spans="2:18" s="1" customFormat="1" x14ac:dyDescent="0.3">
      <c r="B58" s="30"/>
      <c r="C58" s="172"/>
      <c r="D58" s="47"/>
      <c r="E58" s="172"/>
      <c r="F58" s="172"/>
      <c r="G58" s="172"/>
      <c r="H58" s="48"/>
      <c r="I58" s="172"/>
      <c r="J58" s="47"/>
      <c r="K58" s="172"/>
      <c r="L58" s="172"/>
      <c r="M58" s="172"/>
      <c r="N58" s="172"/>
      <c r="O58" s="172"/>
      <c r="P58" s="48"/>
      <c r="Q58" s="172"/>
      <c r="R58" s="32"/>
    </row>
    <row r="59" spans="2:18" ht="15" x14ac:dyDescent="0.3">
      <c r="B59" s="21"/>
      <c r="C59" s="177"/>
      <c r="D59" s="49" t="s">
        <v>43</v>
      </c>
      <c r="E59" s="50"/>
      <c r="F59" s="50"/>
      <c r="G59" s="51" t="s">
        <v>44</v>
      </c>
      <c r="H59" s="52"/>
      <c r="I59" s="177"/>
      <c r="J59" s="49" t="s">
        <v>43</v>
      </c>
      <c r="K59" s="50"/>
      <c r="L59" s="50"/>
      <c r="M59" s="50"/>
      <c r="N59" s="51" t="s">
        <v>44</v>
      </c>
      <c r="O59" s="50"/>
      <c r="P59" s="52"/>
      <c r="Q59" s="177"/>
      <c r="R59" s="22"/>
    </row>
    <row r="60" spans="2:18" s="1" customFormat="1" x14ac:dyDescent="0.3">
      <c r="B60" s="30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32"/>
    </row>
    <row r="61" spans="2:18" ht="15" x14ac:dyDescent="0.3">
      <c r="B61" s="21"/>
      <c r="C61" s="177"/>
      <c r="D61" s="44" t="s">
        <v>45</v>
      </c>
      <c r="E61" s="155"/>
      <c r="F61" s="155"/>
      <c r="G61" s="155"/>
      <c r="H61" s="46"/>
      <c r="I61" s="177"/>
      <c r="J61" s="44" t="s">
        <v>46</v>
      </c>
      <c r="K61" s="155"/>
      <c r="L61" s="155"/>
      <c r="M61" s="155"/>
      <c r="N61" s="155"/>
      <c r="O61" s="155"/>
      <c r="P61" s="46"/>
      <c r="Q61" s="177"/>
      <c r="R61" s="22"/>
    </row>
    <row r="62" spans="2:18" x14ac:dyDescent="0.3">
      <c r="B62" s="21"/>
      <c r="C62" s="172"/>
      <c r="D62" s="47"/>
      <c r="E62" s="172"/>
      <c r="F62" s="172"/>
      <c r="G62" s="172"/>
      <c r="H62" s="48"/>
      <c r="I62" s="172"/>
      <c r="J62" s="47"/>
      <c r="K62" s="172"/>
      <c r="L62" s="172"/>
      <c r="M62" s="172"/>
      <c r="N62" s="172"/>
      <c r="O62" s="172"/>
      <c r="P62" s="48"/>
      <c r="Q62" s="172"/>
      <c r="R62" s="22"/>
    </row>
    <row r="63" spans="2:18" x14ac:dyDescent="0.3">
      <c r="B63" s="21"/>
      <c r="C63" s="172"/>
      <c r="D63" s="47"/>
      <c r="E63" s="172"/>
      <c r="F63" s="172"/>
      <c r="G63" s="172"/>
      <c r="H63" s="48"/>
      <c r="I63" s="172"/>
      <c r="J63" s="47"/>
      <c r="K63" s="172"/>
      <c r="L63" s="172"/>
      <c r="M63" s="172"/>
      <c r="N63" s="172"/>
      <c r="O63" s="172"/>
      <c r="P63" s="48"/>
      <c r="Q63" s="172"/>
      <c r="R63" s="22"/>
    </row>
    <row r="64" spans="2:18" x14ac:dyDescent="0.3">
      <c r="B64" s="21"/>
      <c r="C64" s="172"/>
      <c r="D64" s="47"/>
      <c r="E64" s="172"/>
      <c r="F64" s="172"/>
      <c r="G64" s="172"/>
      <c r="H64" s="48"/>
      <c r="I64" s="172"/>
      <c r="J64" s="47"/>
      <c r="K64" s="172"/>
      <c r="L64" s="172"/>
      <c r="M64" s="172"/>
      <c r="N64" s="172"/>
      <c r="O64" s="172"/>
      <c r="P64" s="48"/>
      <c r="Q64" s="172"/>
      <c r="R64" s="22"/>
    </row>
    <row r="65" spans="2:18" x14ac:dyDescent="0.3">
      <c r="B65" s="21"/>
      <c r="C65" s="172"/>
      <c r="D65" s="47"/>
      <c r="E65" s="172"/>
      <c r="F65" s="172"/>
      <c r="G65" s="172"/>
      <c r="H65" s="48"/>
      <c r="I65" s="172"/>
      <c r="J65" s="47"/>
      <c r="K65" s="172"/>
      <c r="L65" s="172"/>
      <c r="M65" s="172"/>
      <c r="N65" s="172"/>
      <c r="O65" s="172"/>
      <c r="P65" s="48"/>
      <c r="Q65" s="172"/>
      <c r="R65" s="22"/>
    </row>
    <row r="66" spans="2:18" x14ac:dyDescent="0.3">
      <c r="B66" s="21"/>
      <c r="C66" s="172"/>
      <c r="D66" s="47"/>
      <c r="E66" s="172"/>
      <c r="F66" s="172"/>
      <c r="G66" s="172"/>
      <c r="H66" s="48"/>
      <c r="I66" s="172"/>
      <c r="J66" s="47"/>
      <c r="K66" s="172"/>
      <c r="L66" s="172"/>
      <c r="M66" s="172"/>
      <c r="N66" s="172"/>
      <c r="O66" s="172"/>
      <c r="P66" s="48"/>
      <c r="Q66" s="172"/>
      <c r="R66" s="22"/>
    </row>
    <row r="67" spans="2:18" x14ac:dyDescent="0.3">
      <c r="B67" s="21"/>
      <c r="C67" s="172"/>
      <c r="D67" s="47"/>
      <c r="E67" s="172"/>
      <c r="F67" s="172"/>
      <c r="G67" s="172"/>
      <c r="H67" s="48"/>
      <c r="I67" s="172"/>
      <c r="J67" s="47"/>
      <c r="K67" s="172"/>
      <c r="L67" s="172"/>
      <c r="M67" s="172"/>
      <c r="N67" s="172"/>
      <c r="O67" s="172"/>
      <c r="P67" s="48"/>
      <c r="Q67" s="172"/>
      <c r="R67" s="22"/>
    </row>
    <row r="68" spans="2:18" x14ac:dyDescent="0.3">
      <c r="B68" s="21"/>
      <c r="C68" s="172"/>
      <c r="D68" s="47"/>
      <c r="E68" s="172"/>
      <c r="F68" s="172"/>
      <c r="G68" s="172"/>
      <c r="H68" s="48"/>
      <c r="I68" s="172"/>
      <c r="J68" s="47"/>
      <c r="K68" s="172"/>
      <c r="L68" s="172"/>
      <c r="M68" s="172"/>
      <c r="N68" s="172"/>
      <c r="O68" s="172"/>
      <c r="P68" s="48"/>
      <c r="Q68" s="172"/>
      <c r="R68" s="22"/>
    </row>
    <row r="69" spans="2:18" s="1" customFormat="1" x14ac:dyDescent="0.3">
      <c r="B69" s="30"/>
      <c r="C69" s="172"/>
      <c r="D69" s="47"/>
      <c r="E69" s="172"/>
      <c r="F69" s="172"/>
      <c r="G69" s="172"/>
      <c r="H69" s="48"/>
      <c r="I69" s="172"/>
      <c r="J69" s="47"/>
      <c r="K69" s="172"/>
      <c r="L69" s="172"/>
      <c r="M69" s="172"/>
      <c r="N69" s="172"/>
      <c r="O69" s="172"/>
      <c r="P69" s="48"/>
      <c r="Q69" s="172"/>
      <c r="R69" s="32"/>
    </row>
    <row r="70" spans="2:18" s="1" customFormat="1" ht="14.45" customHeight="1" x14ac:dyDescent="0.3">
      <c r="B70" s="53"/>
      <c r="C70" s="177"/>
      <c r="D70" s="49" t="s">
        <v>43</v>
      </c>
      <c r="E70" s="50"/>
      <c r="F70" s="50"/>
      <c r="G70" s="51" t="s">
        <v>44</v>
      </c>
      <c r="H70" s="52"/>
      <c r="I70" s="177"/>
      <c r="J70" s="49" t="s">
        <v>43</v>
      </c>
      <c r="K70" s="50"/>
      <c r="L70" s="50"/>
      <c r="M70" s="50"/>
      <c r="N70" s="51" t="s">
        <v>44</v>
      </c>
      <c r="O70" s="50"/>
      <c r="P70" s="52"/>
      <c r="Q70" s="177"/>
      <c r="R70" s="55"/>
    </row>
    <row r="71" spans="2:18" ht="26.25" customHeight="1" x14ac:dyDescent="0.3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2:18" s="1" customFormat="1" ht="36.950000000000003" customHeight="1" x14ac:dyDescent="0.3">
      <c r="B72" s="30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32"/>
    </row>
    <row r="73" spans="2:18" s="1" customFormat="1" ht="30" customHeight="1" x14ac:dyDescent="0.3">
      <c r="B73" s="30"/>
      <c r="C73" s="277" t="s">
        <v>89</v>
      </c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32"/>
    </row>
    <row r="74" spans="2:18" s="1" customFormat="1" ht="36.950000000000003" customHeight="1" x14ac:dyDescent="0.3">
      <c r="B74" s="30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32"/>
    </row>
    <row r="75" spans="2:18" s="1" customFormat="1" ht="32.25" customHeight="1" x14ac:dyDescent="0.3">
      <c r="B75" s="30"/>
      <c r="C75" s="63" t="s">
        <v>14</v>
      </c>
      <c r="D75" s="177"/>
      <c r="E75" s="177"/>
      <c r="F75" s="279" t="str">
        <f>F6</f>
        <v>Stavební úpravy</v>
      </c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177"/>
      <c r="R75" s="32"/>
    </row>
    <row r="76" spans="2:18" s="1" customFormat="1" ht="18" customHeight="1" x14ac:dyDescent="0.3">
      <c r="B76" s="30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32"/>
    </row>
    <row r="77" spans="2:18" s="1" customFormat="1" ht="21" customHeight="1" x14ac:dyDescent="0.3">
      <c r="B77" s="30"/>
      <c r="C77" s="178" t="s">
        <v>17</v>
      </c>
      <c r="D77" s="177"/>
      <c r="E77" s="177"/>
      <c r="F77" s="256" t="s">
        <v>289</v>
      </c>
      <c r="G77" s="177"/>
      <c r="H77" s="177"/>
      <c r="I77" s="177"/>
      <c r="J77" s="177"/>
      <c r="K77" s="178" t="s">
        <v>19</v>
      </c>
      <c r="L77" s="177"/>
      <c r="M77" s="336">
        <f>IF(O8="","",O8)</f>
        <v>45708</v>
      </c>
      <c r="N77" s="336"/>
      <c r="O77" s="336"/>
      <c r="P77" s="336"/>
      <c r="Q77" s="177"/>
      <c r="R77" s="32"/>
    </row>
    <row r="78" spans="2:18" s="1" customFormat="1" x14ac:dyDescent="0.3">
      <c r="B78" s="30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32"/>
    </row>
    <row r="79" spans="2:18" s="1" customFormat="1" ht="14.45" customHeight="1" x14ac:dyDescent="0.3">
      <c r="B79" s="30"/>
      <c r="C79" s="178" t="s">
        <v>20</v>
      </c>
      <c r="D79" s="177"/>
      <c r="E79" s="177"/>
      <c r="F79" s="253" t="s">
        <v>290</v>
      </c>
      <c r="G79" s="177"/>
      <c r="H79" s="177"/>
      <c r="I79" s="177"/>
      <c r="J79" s="177"/>
      <c r="K79" s="178" t="s">
        <v>24</v>
      </c>
      <c r="L79" s="177"/>
      <c r="M79" s="337" t="str">
        <f>E17</f>
        <v xml:space="preserve"> </v>
      </c>
      <c r="N79" s="337"/>
      <c r="O79" s="337"/>
      <c r="P79" s="337"/>
      <c r="Q79" s="337"/>
      <c r="R79" s="32"/>
    </row>
    <row r="80" spans="2:18" s="1" customFormat="1" ht="10.35" customHeight="1" x14ac:dyDescent="0.3">
      <c r="B80" s="30"/>
      <c r="C80" s="178" t="s">
        <v>23</v>
      </c>
      <c r="D80" s="177"/>
      <c r="E80" s="177"/>
      <c r="F80" s="176" t="str">
        <f>IF(E14="","",E14)</f>
        <v xml:space="preserve"> </v>
      </c>
      <c r="G80" s="177"/>
      <c r="H80" s="177"/>
      <c r="I80" s="177"/>
      <c r="J80" s="177"/>
      <c r="K80" s="178" t="s">
        <v>26</v>
      </c>
      <c r="L80" s="177"/>
      <c r="M80" s="337" t="str">
        <f>E20</f>
        <v xml:space="preserve"> </v>
      </c>
      <c r="N80" s="337"/>
      <c r="O80" s="337"/>
      <c r="P80" s="337"/>
      <c r="Q80" s="337"/>
      <c r="R80" s="32"/>
    </row>
    <row r="81" spans="2:47" s="1" customFormat="1" ht="29.25" customHeight="1" x14ac:dyDescent="0.3">
      <c r="B81" s="30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32"/>
    </row>
    <row r="82" spans="2:47" s="1" customFormat="1" ht="10.35" customHeight="1" x14ac:dyDescent="0.3">
      <c r="B82" s="30"/>
      <c r="C82" s="328" t="s">
        <v>90</v>
      </c>
      <c r="D82" s="329"/>
      <c r="E82" s="329"/>
      <c r="F82" s="329"/>
      <c r="G82" s="329"/>
      <c r="H82" s="180"/>
      <c r="I82" s="180"/>
      <c r="J82" s="180"/>
      <c r="K82" s="180"/>
      <c r="L82" s="180"/>
      <c r="M82" s="180"/>
      <c r="N82" s="328" t="s">
        <v>91</v>
      </c>
      <c r="O82" s="329"/>
      <c r="P82" s="329"/>
      <c r="Q82" s="329"/>
      <c r="R82" s="32"/>
    </row>
    <row r="83" spans="2:47" s="1" customFormat="1" ht="29.25" customHeight="1" x14ac:dyDescent="0.3">
      <c r="B83" s="30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32"/>
      <c r="AU83" s="17" t="s">
        <v>93</v>
      </c>
    </row>
    <row r="84" spans="2:47" s="6" customFormat="1" ht="24.95" customHeight="1" x14ac:dyDescent="0.3">
      <c r="B84" s="103"/>
      <c r="C84" s="102" t="s">
        <v>92</v>
      </c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258">
        <f>N111</f>
        <v>0</v>
      </c>
      <c r="O84" s="330"/>
      <c r="P84" s="330"/>
      <c r="Q84" s="330"/>
      <c r="R84" s="105"/>
    </row>
    <row r="85" spans="2:47" s="7" customFormat="1" ht="19.899999999999999" customHeight="1" x14ac:dyDescent="0.3">
      <c r="B85" s="106"/>
      <c r="C85" s="257"/>
      <c r="D85" s="104" t="s">
        <v>166</v>
      </c>
      <c r="E85" s="257"/>
      <c r="F85" s="257"/>
      <c r="G85" s="257"/>
      <c r="H85" s="257"/>
      <c r="I85" s="257"/>
      <c r="J85" s="257"/>
      <c r="K85" s="257"/>
      <c r="L85" s="257"/>
      <c r="M85" s="257"/>
      <c r="N85" s="343">
        <f>N112</f>
        <v>0</v>
      </c>
      <c r="O85" s="344"/>
      <c r="P85" s="344"/>
      <c r="Q85" s="344"/>
      <c r="R85" s="108"/>
    </row>
    <row r="86" spans="2:47" s="7" customFormat="1" ht="19.899999999999999" customHeight="1" x14ac:dyDescent="0.3">
      <c r="B86" s="106"/>
      <c r="C86" s="255"/>
      <c r="D86" s="107" t="s">
        <v>574</v>
      </c>
      <c r="E86" s="255"/>
      <c r="F86" s="255"/>
      <c r="G86" s="255"/>
      <c r="H86" s="255"/>
      <c r="I86" s="255"/>
      <c r="J86" s="255"/>
      <c r="K86" s="255"/>
      <c r="L86" s="255"/>
      <c r="M86" s="255"/>
      <c r="N86" s="326">
        <f>N113</f>
        <v>0</v>
      </c>
      <c r="O86" s="327"/>
      <c r="P86" s="327"/>
      <c r="Q86" s="327"/>
      <c r="R86" s="108"/>
    </row>
    <row r="87" spans="2:47" s="1" customFormat="1" ht="18" customHeight="1" x14ac:dyDescent="0.3">
      <c r="B87" s="30"/>
      <c r="C87" s="255"/>
      <c r="D87" s="107" t="s">
        <v>575</v>
      </c>
      <c r="E87" s="255"/>
      <c r="F87" s="255"/>
      <c r="G87" s="255"/>
      <c r="H87" s="255"/>
      <c r="I87" s="255"/>
      <c r="J87" s="255"/>
      <c r="K87" s="255"/>
      <c r="L87" s="255"/>
      <c r="M87" s="255"/>
      <c r="N87" s="326">
        <f>N119</f>
        <v>0</v>
      </c>
      <c r="O87" s="326"/>
      <c r="P87" s="326"/>
      <c r="Q87" s="326"/>
      <c r="R87" s="32"/>
    </row>
    <row r="88" spans="2:47" s="1" customFormat="1" ht="18" customHeight="1" x14ac:dyDescent="0.3">
      <c r="B88" s="30"/>
      <c r="C88" s="257"/>
      <c r="D88" s="104" t="s">
        <v>94</v>
      </c>
      <c r="E88" s="257"/>
      <c r="F88" s="257"/>
      <c r="G88" s="257"/>
      <c r="H88" s="257"/>
      <c r="I88" s="257"/>
      <c r="J88" s="257"/>
      <c r="K88" s="257"/>
      <c r="L88" s="257"/>
      <c r="M88" s="257"/>
      <c r="N88" s="343">
        <f>N125</f>
        <v>0</v>
      </c>
      <c r="O88" s="344"/>
      <c r="P88" s="344"/>
      <c r="Q88" s="344"/>
      <c r="R88" s="32"/>
    </row>
    <row r="89" spans="2:47" s="1" customFormat="1" ht="18" customHeight="1" x14ac:dyDescent="0.3">
      <c r="B89" s="30"/>
      <c r="C89" s="128"/>
      <c r="D89" s="137" t="s">
        <v>576</v>
      </c>
      <c r="E89" s="137"/>
      <c r="F89" s="137"/>
      <c r="G89" s="137"/>
      <c r="H89" s="137"/>
      <c r="I89" s="137"/>
      <c r="J89" s="137"/>
      <c r="K89" s="137"/>
      <c r="L89" s="137"/>
      <c r="M89" s="137"/>
      <c r="N89" s="326">
        <f>N126</f>
        <v>0</v>
      </c>
      <c r="O89" s="326"/>
      <c r="P89" s="326"/>
      <c r="Q89" s="326"/>
      <c r="R89" s="32"/>
    </row>
    <row r="90" spans="2:47" s="1" customFormat="1" ht="18" customHeight="1" x14ac:dyDescent="0.3">
      <c r="B90" s="30"/>
      <c r="C90" s="128"/>
      <c r="D90" s="137" t="s">
        <v>543</v>
      </c>
      <c r="E90" s="137"/>
      <c r="F90" s="137"/>
      <c r="G90" s="137"/>
      <c r="H90" s="137"/>
      <c r="I90" s="137"/>
      <c r="J90" s="137"/>
      <c r="K90" s="137"/>
      <c r="L90" s="137"/>
      <c r="M90" s="137"/>
      <c r="N90" s="326">
        <f>N138</f>
        <v>0</v>
      </c>
      <c r="O90" s="326"/>
      <c r="P90" s="326"/>
      <c r="Q90" s="326"/>
      <c r="R90" s="32"/>
    </row>
    <row r="91" spans="2:47" s="1" customFormat="1" ht="18" customHeight="1" x14ac:dyDescent="0.3">
      <c r="B91" s="30"/>
      <c r="C91" s="128"/>
      <c r="D91" s="137" t="s">
        <v>577</v>
      </c>
      <c r="E91" s="137"/>
      <c r="F91" s="137"/>
      <c r="G91" s="137"/>
      <c r="H91" s="137"/>
      <c r="I91" s="137"/>
      <c r="J91" s="137"/>
      <c r="K91" s="137"/>
      <c r="L91" s="137"/>
      <c r="M91" s="137"/>
      <c r="N91" s="326">
        <f>N143</f>
        <v>0</v>
      </c>
      <c r="O91" s="326"/>
      <c r="P91" s="326"/>
      <c r="Q91" s="326"/>
      <c r="R91" s="32"/>
    </row>
    <row r="92" spans="2:47" s="1" customFormat="1" ht="18" customHeight="1" x14ac:dyDescent="0.3">
      <c r="B92" s="30"/>
      <c r="C92" s="128"/>
      <c r="D92" s="137" t="s">
        <v>557</v>
      </c>
      <c r="E92" s="137"/>
      <c r="F92" s="137"/>
      <c r="G92" s="137"/>
      <c r="H92" s="137"/>
      <c r="I92" s="137"/>
      <c r="J92" s="137"/>
      <c r="K92" s="137"/>
      <c r="L92" s="137"/>
      <c r="M92" s="137"/>
      <c r="N92" s="326">
        <f>N152</f>
        <v>0</v>
      </c>
      <c r="O92" s="326"/>
      <c r="P92" s="326"/>
      <c r="Q92" s="326"/>
      <c r="R92" s="32"/>
    </row>
    <row r="93" spans="2:47" s="1" customFormat="1" ht="20.25" customHeight="1" x14ac:dyDescent="0.3">
      <c r="B93" s="30"/>
      <c r="C93" s="236"/>
      <c r="D93" s="137" t="s">
        <v>559</v>
      </c>
      <c r="E93" s="137"/>
      <c r="F93" s="137"/>
      <c r="G93" s="137"/>
      <c r="H93" s="137"/>
      <c r="I93" s="137"/>
      <c r="J93" s="137"/>
      <c r="K93" s="137"/>
      <c r="L93" s="137"/>
      <c r="M93" s="137"/>
      <c r="N93" s="326">
        <f>N156</f>
        <v>0</v>
      </c>
      <c r="O93" s="326"/>
      <c r="P93" s="326"/>
      <c r="Q93" s="326"/>
      <c r="R93" s="32"/>
      <c r="T93" s="109"/>
      <c r="U93" s="110" t="s">
        <v>31</v>
      </c>
    </row>
    <row r="94" spans="2:47" s="1" customFormat="1" ht="18" customHeight="1" x14ac:dyDescent="0.3">
      <c r="B94" s="30"/>
      <c r="C94" s="255"/>
      <c r="D94" s="107"/>
      <c r="E94" s="255"/>
      <c r="F94" s="255"/>
      <c r="G94" s="255"/>
      <c r="H94" s="255"/>
      <c r="I94" s="255"/>
      <c r="J94" s="255"/>
      <c r="K94" s="255"/>
      <c r="L94" s="255"/>
      <c r="M94" s="255"/>
      <c r="N94" s="254"/>
      <c r="O94" s="255"/>
      <c r="P94" s="255"/>
      <c r="Q94" s="255"/>
      <c r="R94" s="32"/>
    </row>
    <row r="95" spans="2:47" s="1" customFormat="1" ht="29.25" customHeight="1" x14ac:dyDescent="0.3">
      <c r="B95" s="30"/>
      <c r="C95" s="185"/>
      <c r="D95" s="107"/>
      <c r="E95" s="185"/>
      <c r="F95" s="185"/>
      <c r="G95" s="185"/>
      <c r="H95" s="185"/>
      <c r="I95" s="185"/>
      <c r="J95" s="185"/>
      <c r="K95" s="185"/>
      <c r="L95" s="185"/>
      <c r="M95" s="185"/>
      <c r="N95" s="326"/>
      <c r="O95" s="327"/>
      <c r="P95" s="327"/>
      <c r="Q95" s="327"/>
      <c r="R95" s="32"/>
    </row>
    <row r="96" spans="2:47" s="1" customFormat="1" ht="22.5" customHeight="1" x14ac:dyDescent="0.3">
      <c r="B96" s="30"/>
      <c r="C96" s="185"/>
      <c r="D96" s="107" t="s">
        <v>158</v>
      </c>
      <c r="E96" s="185"/>
      <c r="F96" s="185"/>
      <c r="G96" s="185"/>
      <c r="H96" s="185"/>
      <c r="I96" s="185"/>
      <c r="J96" s="185"/>
      <c r="K96" s="185"/>
      <c r="L96" s="185"/>
      <c r="M96" s="185"/>
      <c r="N96" s="326">
        <f>N164</f>
        <v>0</v>
      </c>
      <c r="O96" s="327"/>
      <c r="P96" s="327"/>
      <c r="Q96" s="327"/>
      <c r="R96" s="55"/>
    </row>
    <row r="97" spans="2:65" ht="27" customHeight="1" x14ac:dyDescent="0.3">
      <c r="B97" s="53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</row>
    <row r="98" spans="2:65" ht="25.5" customHeight="1" x14ac:dyDescent="0.3">
      <c r="C98" s="93" t="s">
        <v>78</v>
      </c>
      <c r="D98" s="180"/>
      <c r="E98" s="180"/>
      <c r="F98" s="180"/>
      <c r="G98" s="180"/>
      <c r="H98" s="180"/>
      <c r="I98" s="180"/>
      <c r="J98" s="180"/>
      <c r="K98" s="180"/>
      <c r="L98" s="264">
        <f>ROUND(SUM(N85+N88),2)</f>
        <v>0</v>
      </c>
      <c r="M98" s="264"/>
      <c r="N98" s="264"/>
      <c r="O98" s="264"/>
      <c r="P98" s="264"/>
      <c r="Q98" s="264"/>
    </row>
    <row r="99" spans="2:65" s="1" customFormat="1" ht="23.25" customHeight="1" x14ac:dyDescent="0.3">
      <c r="B99" s="30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32"/>
    </row>
    <row r="100" spans="2:65" s="1" customFormat="1" ht="36.950000000000003" customHeight="1" x14ac:dyDescent="0.3">
      <c r="B100" s="30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32"/>
    </row>
    <row r="101" spans="2:65" s="1" customFormat="1" ht="27.75" customHeight="1" x14ac:dyDescent="0.3">
      <c r="B101" s="30"/>
      <c r="C101" s="277" t="s">
        <v>85</v>
      </c>
      <c r="D101" s="341"/>
      <c r="E101" s="341"/>
      <c r="F101" s="341"/>
      <c r="G101" s="341"/>
      <c r="H101" s="341"/>
      <c r="I101" s="341"/>
      <c r="J101" s="341"/>
      <c r="K101" s="341"/>
      <c r="L101" s="341"/>
      <c r="M101" s="341"/>
      <c r="N101" s="341"/>
      <c r="O101" s="341"/>
      <c r="P101" s="341"/>
      <c r="Q101" s="341"/>
      <c r="R101" s="32"/>
    </row>
    <row r="102" spans="2:65" s="1" customFormat="1" ht="18" customHeight="1" x14ac:dyDescent="0.3">
      <c r="B102" s="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177"/>
      <c r="R102" s="32"/>
    </row>
    <row r="103" spans="2:65" s="1" customFormat="1" ht="18.75" customHeight="1" x14ac:dyDescent="0.3">
      <c r="B103" s="30"/>
      <c r="C103" s="63" t="s">
        <v>14</v>
      </c>
      <c r="D103" s="230"/>
      <c r="E103" s="230"/>
      <c r="F103" s="279" t="str">
        <f>F6</f>
        <v>Stavební úpravy</v>
      </c>
      <c r="G103" s="279"/>
      <c r="H103" s="279"/>
      <c r="I103" s="279"/>
      <c r="J103" s="279"/>
      <c r="K103" s="279"/>
      <c r="L103" s="279"/>
      <c r="M103" s="279"/>
      <c r="N103" s="279"/>
      <c r="O103" s="279"/>
      <c r="P103" s="279"/>
      <c r="Q103" s="177"/>
      <c r="R103" s="32"/>
    </row>
    <row r="104" spans="2:65" s="1" customFormat="1" x14ac:dyDescent="0.3">
      <c r="B104" s="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177"/>
      <c r="R104" s="32"/>
    </row>
    <row r="105" spans="2:65" s="1" customFormat="1" ht="14.45" customHeight="1" x14ac:dyDescent="0.3">
      <c r="B105" s="30"/>
      <c r="C105" s="231" t="s">
        <v>17</v>
      </c>
      <c r="D105" s="230"/>
      <c r="E105" s="230"/>
      <c r="F105" s="256" t="s">
        <v>289</v>
      </c>
      <c r="G105" s="230"/>
      <c r="H105" s="230"/>
      <c r="I105" s="230"/>
      <c r="J105" s="230"/>
      <c r="K105" s="231" t="s">
        <v>19</v>
      </c>
      <c r="L105" s="230"/>
      <c r="M105" s="336"/>
      <c r="N105" s="336"/>
      <c r="O105" s="336"/>
      <c r="P105" s="336"/>
      <c r="Q105" s="177"/>
      <c r="R105" s="32"/>
    </row>
    <row r="106" spans="2:65" s="1" customFormat="1" ht="15.75" customHeight="1" x14ac:dyDescent="0.3">
      <c r="B106" s="30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32"/>
    </row>
    <row r="107" spans="2:65" s="8" customFormat="1" ht="21.75" customHeight="1" x14ac:dyDescent="0.3">
      <c r="B107" s="30"/>
      <c r="C107" s="178" t="s">
        <v>20</v>
      </c>
      <c r="D107" s="177"/>
      <c r="E107" s="177"/>
      <c r="F107" s="253" t="s">
        <v>290</v>
      </c>
      <c r="G107" s="177"/>
      <c r="H107" s="177"/>
      <c r="I107" s="177"/>
      <c r="J107" s="177"/>
      <c r="K107" s="178" t="s">
        <v>24</v>
      </c>
      <c r="L107" s="177"/>
      <c r="M107" s="337" t="str">
        <f>E17</f>
        <v xml:space="preserve"> </v>
      </c>
      <c r="N107" s="337"/>
      <c r="O107" s="337"/>
      <c r="P107" s="337"/>
      <c r="Q107" s="337"/>
      <c r="R107" s="123"/>
      <c r="T107" s="70" t="s">
        <v>111</v>
      </c>
      <c r="U107" s="71" t="s">
        <v>31</v>
      </c>
      <c r="V107" s="71" t="s">
        <v>112</v>
      </c>
      <c r="W107" s="71" t="s">
        <v>113</v>
      </c>
      <c r="X107" s="71" t="s">
        <v>114</v>
      </c>
      <c r="Y107" s="71" t="s">
        <v>115</v>
      </c>
      <c r="Z107" s="71" t="s">
        <v>116</v>
      </c>
      <c r="AA107" s="72" t="s">
        <v>117</v>
      </c>
    </row>
    <row r="108" spans="2:65" s="1" customFormat="1" ht="23.25" customHeight="1" x14ac:dyDescent="0.3">
      <c r="B108" s="121"/>
      <c r="C108" s="178" t="s">
        <v>23</v>
      </c>
      <c r="D108" s="177"/>
      <c r="E108" s="177"/>
      <c r="F108" s="176" t="str">
        <f>IF(E14="","",E14)</f>
        <v xml:space="preserve"> </v>
      </c>
      <c r="G108" s="177"/>
      <c r="H108" s="177"/>
      <c r="I108" s="177"/>
      <c r="J108" s="177"/>
      <c r="K108" s="178" t="s">
        <v>26</v>
      </c>
      <c r="L108" s="177"/>
      <c r="M108" s="337" t="str">
        <f>E20</f>
        <v xml:space="preserve"> </v>
      </c>
      <c r="N108" s="337"/>
      <c r="O108" s="337"/>
      <c r="P108" s="337"/>
      <c r="Q108" s="337"/>
      <c r="R108" s="32"/>
      <c r="T108" s="73"/>
      <c r="U108" s="155"/>
      <c r="V108" s="155"/>
      <c r="W108" s="124" t="e">
        <f>W109</f>
        <v>#REF!</v>
      </c>
      <c r="X108" s="155"/>
      <c r="Y108" s="124" t="e">
        <f>Y109</f>
        <v>#REF!</v>
      </c>
      <c r="Z108" s="155"/>
      <c r="AA108" s="125" t="e">
        <f>AA109</f>
        <v>#REF!</v>
      </c>
      <c r="AT108" s="17"/>
      <c r="AU108" s="17"/>
      <c r="BK108" s="126"/>
    </row>
    <row r="109" spans="2:65" s="9" customFormat="1" ht="19.5" customHeight="1" x14ac:dyDescent="0.3">
      <c r="B109" s="30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30"/>
      <c r="T109" s="131"/>
      <c r="U109" s="128"/>
      <c r="V109" s="128"/>
      <c r="W109" s="132" t="e">
        <f>#REF!+W110+#REF!+#REF!</f>
        <v>#REF!</v>
      </c>
      <c r="X109" s="128"/>
      <c r="Y109" s="132" t="e">
        <f>#REF!+Y110+#REF!+#REF!</f>
        <v>#REF!</v>
      </c>
      <c r="Z109" s="128"/>
      <c r="AA109" s="133" t="e">
        <f>#REF!+AA110+#REF!+#REF!</f>
        <v>#REF!</v>
      </c>
      <c r="AR109" s="134"/>
      <c r="AT109" s="135"/>
      <c r="AU109" s="135"/>
      <c r="AY109" s="134"/>
      <c r="BH109" s="8"/>
      <c r="BK109" s="136"/>
    </row>
    <row r="110" spans="2:65" s="9" customFormat="1" ht="29.85" customHeight="1" x14ac:dyDescent="0.3">
      <c r="B110" s="127"/>
      <c r="C110" s="122" t="s">
        <v>105</v>
      </c>
      <c r="D110" s="179" t="s">
        <v>106</v>
      </c>
      <c r="E110" s="179" t="s">
        <v>49</v>
      </c>
      <c r="F110" s="338" t="s">
        <v>107</v>
      </c>
      <c r="G110" s="338"/>
      <c r="H110" s="338"/>
      <c r="I110" s="338"/>
      <c r="J110" s="179" t="s">
        <v>108</v>
      </c>
      <c r="K110" s="179" t="s">
        <v>109</v>
      </c>
      <c r="L110" s="369" t="s">
        <v>110</v>
      </c>
      <c r="M110" s="369"/>
      <c r="N110" s="338" t="s">
        <v>91</v>
      </c>
      <c r="O110" s="338"/>
      <c r="P110" s="338"/>
      <c r="Q110" s="339"/>
      <c r="R110" s="130"/>
      <c r="T110" s="131"/>
      <c r="U110" s="128"/>
      <c r="V110" s="128"/>
      <c r="W110" s="132" t="e">
        <f>SUM(W111:W157)</f>
        <v>#REF!</v>
      </c>
      <c r="X110" s="128"/>
      <c r="Y110" s="132" t="e">
        <f>SUM(Y111:Y157)</f>
        <v>#REF!</v>
      </c>
      <c r="Z110" s="128"/>
      <c r="AA110" s="133" t="e">
        <f>SUM(AA111:AA157)</f>
        <v>#REF!</v>
      </c>
      <c r="AR110" s="134"/>
      <c r="AT110" s="135"/>
      <c r="AU110" s="135"/>
      <c r="AY110" s="134"/>
      <c r="BH110" s="1"/>
      <c r="BK110" s="136"/>
    </row>
    <row r="111" spans="2:65" s="1" customFormat="1" ht="26.25" customHeight="1" x14ac:dyDescent="0.35">
      <c r="B111" s="127"/>
      <c r="C111" s="74" t="s">
        <v>87</v>
      </c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331">
        <f>SUM(N112+N125)</f>
        <v>0</v>
      </c>
      <c r="O111" s="332"/>
      <c r="P111" s="332"/>
      <c r="Q111" s="332"/>
      <c r="R111" s="113"/>
      <c r="T111" s="142"/>
      <c r="U111" s="38"/>
      <c r="V111" s="143"/>
      <c r="W111" s="143"/>
      <c r="X111" s="143"/>
      <c r="Y111" s="143"/>
      <c r="Z111" s="143"/>
      <c r="AA111" s="144"/>
      <c r="AR111" s="17"/>
      <c r="AT111" s="17"/>
      <c r="AU111" s="17"/>
      <c r="AY111" s="17"/>
      <c r="BE111" s="145"/>
      <c r="BF111" s="145"/>
      <c r="BG111" s="145"/>
      <c r="BH111" s="145"/>
      <c r="BI111" s="145"/>
      <c r="BJ111" s="17"/>
      <c r="BK111" s="145"/>
      <c r="BL111" s="17"/>
      <c r="BM111" s="17"/>
    </row>
    <row r="112" spans="2:65" s="1" customFormat="1" ht="28.5" customHeight="1" x14ac:dyDescent="0.35">
      <c r="B112" s="111"/>
      <c r="C112" s="128"/>
      <c r="D112" s="129" t="s">
        <v>166</v>
      </c>
      <c r="E112" s="129"/>
      <c r="F112" s="129"/>
      <c r="G112" s="129"/>
      <c r="H112" s="129"/>
      <c r="I112" s="129"/>
      <c r="J112" s="129"/>
      <c r="K112" s="129"/>
      <c r="L112" s="129"/>
      <c r="M112" s="129"/>
      <c r="N112" s="354">
        <f>SUM(N113+N119)</f>
        <v>0</v>
      </c>
      <c r="O112" s="343"/>
      <c r="P112" s="343"/>
      <c r="Q112" s="343"/>
      <c r="R112" s="113"/>
      <c r="T112" s="142"/>
      <c r="U112" s="38"/>
      <c r="V112" s="143"/>
      <c r="W112" s="143"/>
      <c r="X112" s="143"/>
      <c r="Y112" s="143"/>
      <c r="Z112" s="143"/>
      <c r="AA112" s="144"/>
      <c r="AR112" s="17"/>
      <c r="AT112" s="17"/>
      <c r="AU112" s="17"/>
      <c r="AY112" s="17"/>
      <c r="BE112" s="145"/>
      <c r="BF112" s="145"/>
      <c r="BG112" s="145"/>
      <c r="BH112" s="145"/>
      <c r="BI112" s="145"/>
      <c r="BJ112" s="17"/>
      <c r="BK112" s="145"/>
      <c r="BL112" s="17"/>
      <c r="BM112" s="17"/>
    </row>
    <row r="113" spans="2:65" s="1" customFormat="1" ht="21.75" customHeight="1" x14ac:dyDescent="0.3">
      <c r="B113" s="111"/>
      <c r="C113" s="128"/>
      <c r="D113" s="137" t="s">
        <v>157</v>
      </c>
      <c r="E113" s="137"/>
      <c r="F113" s="137"/>
      <c r="G113" s="137"/>
      <c r="H113" s="137"/>
      <c r="I113" s="137"/>
      <c r="J113" s="137"/>
      <c r="K113" s="137"/>
      <c r="L113" s="137"/>
      <c r="M113" s="137"/>
      <c r="N113" s="324">
        <f>SUM(N114:Q118)</f>
        <v>0</v>
      </c>
      <c r="O113" s="325"/>
      <c r="P113" s="325"/>
      <c r="Q113" s="325"/>
      <c r="R113" s="113"/>
      <c r="T113" s="142"/>
      <c r="U113" s="38"/>
      <c r="V113" s="143"/>
      <c r="W113" s="143"/>
      <c r="X113" s="143"/>
      <c r="Y113" s="143"/>
      <c r="Z113" s="143"/>
      <c r="AA113" s="144"/>
      <c r="AR113" s="17"/>
      <c r="AT113" s="17"/>
      <c r="AU113" s="17"/>
      <c r="AY113" s="17"/>
      <c r="BE113" s="145"/>
      <c r="BF113" s="145"/>
      <c r="BG113" s="145"/>
      <c r="BH113" s="145"/>
      <c r="BI113" s="145"/>
      <c r="BJ113" s="17"/>
      <c r="BK113" s="145"/>
      <c r="BL113" s="17"/>
      <c r="BM113" s="17"/>
    </row>
    <row r="114" spans="2:65" s="1" customFormat="1" ht="56.25" customHeight="1" x14ac:dyDescent="0.3">
      <c r="B114" s="111"/>
      <c r="C114" s="138">
        <v>1</v>
      </c>
      <c r="D114" s="138" t="s">
        <v>118</v>
      </c>
      <c r="E114" s="187" t="s">
        <v>501</v>
      </c>
      <c r="F114" s="363" t="s">
        <v>502</v>
      </c>
      <c r="G114" s="364"/>
      <c r="H114" s="364"/>
      <c r="I114" s="365"/>
      <c r="J114" s="140" t="s">
        <v>119</v>
      </c>
      <c r="K114" s="141">
        <v>7</v>
      </c>
      <c r="L114" s="366"/>
      <c r="M114" s="367"/>
      <c r="N114" s="366">
        <f t="shared" ref="N114:N117" si="0">ROUND(L114*K114,2)</f>
        <v>0</v>
      </c>
      <c r="O114" s="368"/>
      <c r="P114" s="368"/>
      <c r="Q114" s="367"/>
      <c r="R114" s="113"/>
      <c r="T114" s="142"/>
      <c r="U114" s="38"/>
      <c r="V114" s="143"/>
      <c r="W114" s="143"/>
      <c r="X114" s="143"/>
      <c r="Y114" s="143"/>
      <c r="Z114" s="143"/>
      <c r="AA114" s="144"/>
      <c r="AR114" s="17"/>
      <c r="AT114" s="17"/>
      <c r="AU114" s="17"/>
      <c r="AY114" s="17"/>
      <c r="BE114" s="145"/>
      <c r="BF114" s="145"/>
      <c r="BG114" s="145"/>
      <c r="BH114" s="145"/>
      <c r="BI114" s="145"/>
      <c r="BJ114" s="17"/>
      <c r="BK114" s="145"/>
      <c r="BL114" s="17"/>
      <c r="BM114" s="17"/>
    </row>
    <row r="115" spans="2:65" s="1" customFormat="1" ht="35.25" customHeight="1" x14ac:dyDescent="0.3">
      <c r="B115" s="111"/>
      <c r="C115" s="138">
        <v>2</v>
      </c>
      <c r="D115" s="138" t="s">
        <v>118</v>
      </c>
      <c r="E115" s="187" t="s">
        <v>503</v>
      </c>
      <c r="F115" s="363" t="s">
        <v>504</v>
      </c>
      <c r="G115" s="364"/>
      <c r="H115" s="364"/>
      <c r="I115" s="365"/>
      <c r="J115" s="140" t="s">
        <v>119</v>
      </c>
      <c r="K115" s="141">
        <v>58</v>
      </c>
      <c r="L115" s="366"/>
      <c r="M115" s="367"/>
      <c r="N115" s="366">
        <f t="shared" si="0"/>
        <v>0</v>
      </c>
      <c r="O115" s="368"/>
      <c r="P115" s="368"/>
      <c r="Q115" s="367"/>
      <c r="R115" s="113"/>
      <c r="T115" s="142"/>
      <c r="U115" s="38"/>
      <c r="V115" s="143"/>
      <c r="W115" s="143"/>
      <c r="X115" s="143"/>
      <c r="Y115" s="143"/>
      <c r="Z115" s="143"/>
      <c r="AA115" s="144"/>
      <c r="AR115" s="17"/>
      <c r="AT115" s="17"/>
      <c r="AU115" s="17"/>
      <c r="AY115" s="17"/>
      <c r="BE115" s="145"/>
      <c r="BF115" s="145"/>
      <c r="BG115" s="145"/>
      <c r="BH115" s="145"/>
      <c r="BI115" s="145"/>
      <c r="BJ115" s="17"/>
      <c r="BK115" s="145"/>
      <c r="BL115" s="17"/>
      <c r="BM115" s="17"/>
    </row>
    <row r="116" spans="2:65" s="1" customFormat="1" ht="35.25" customHeight="1" x14ac:dyDescent="0.3">
      <c r="B116" s="111"/>
      <c r="C116" s="190">
        <v>3</v>
      </c>
      <c r="D116" s="190" t="s">
        <v>118</v>
      </c>
      <c r="E116" s="232" t="s">
        <v>505</v>
      </c>
      <c r="F116" s="370" t="s">
        <v>506</v>
      </c>
      <c r="G116" s="371"/>
      <c r="H116" s="371"/>
      <c r="I116" s="372"/>
      <c r="J116" s="192" t="s">
        <v>119</v>
      </c>
      <c r="K116" s="186">
        <v>8</v>
      </c>
      <c r="L116" s="321"/>
      <c r="M116" s="373"/>
      <c r="N116" s="321">
        <f t="shared" si="0"/>
        <v>0</v>
      </c>
      <c r="O116" s="373"/>
      <c r="P116" s="373"/>
      <c r="Q116" s="373"/>
      <c r="R116" s="113"/>
      <c r="T116" s="142"/>
      <c r="U116" s="38"/>
      <c r="V116" s="143"/>
      <c r="W116" s="143"/>
      <c r="X116" s="143"/>
      <c r="Y116" s="143"/>
      <c r="Z116" s="143"/>
      <c r="AA116" s="144"/>
      <c r="AR116" s="17"/>
      <c r="AT116" s="17"/>
      <c r="AU116" s="17"/>
      <c r="AY116" s="17"/>
      <c r="BE116" s="145"/>
      <c r="BF116" s="145"/>
      <c r="BG116" s="145"/>
      <c r="BH116" s="145"/>
      <c r="BI116" s="145"/>
      <c r="BJ116" s="17"/>
      <c r="BK116" s="145"/>
      <c r="BL116" s="17"/>
      <c r="BM116" s="17"/>
    </row>
    <row r="117" spans="2:65" s="1" customFormat="1" ht="23.25" customHeight="1" x14ac:dyDescent="0.3">
      <c r="B117" s="111"/>
      <c r="C117" s="190">
        <v>4</v>
      </c>
      <c r="D117" s="190" t="s">
        <v>118</v>
      </c>
      <c r="E117" s="232" t="s">
        <v>507</v>
      </c>
      <c r="F117" s="370" t="s">
        <v>508</v>
      </c>
      <c r="G117" s="371"/>
      <c r="H117" s="371"/>
      <c r="I117" s="372"/>
      <c r="J117" s="192" t="s">
        <v>121</v>
      </c>
      <c r="K117" s="186">
        <v>275</v>
      </c>
      <c r="L117" s="321"/>
      <c r="M117" s="373"/>
      <c r="N117" s="321">
        <f t="shared" si="0"/>
        <v>0</v>
      </c>
      <c r="O117" s="373"/>
      <c r="P117" s="373"/>
      <c r="Q117" s="373"/>
      <c r="R117" s="113"/>
      <c r="T117" s="142"/>
      <c r="U117" s="38"/>
      <c r="V117" s="143"/>
      <c r="W117" s="143"/>
      <c r="X117" s="143"/>
      <c r="Y117" s="143"/>
      <c r="Z117" s="143"/>
      <c r="AA117" s="144"/>
      <c r="AR117" s="17"/>
      <c r="AT117" s="17"/>
      <c r="AU117" s="17"/>
      <c r="AY117" s="17"/>
      <c r="BE117" s="145"/>
      <c r="BF117" s="145"/>
      <c r="BG117" s="145"/>
      <c r="BH117" s="145"/>
      <c r="BI117" s="145"/>
      <c r="BJ117" s="17"/>
      <c r="BK117" s="145"/>
      <c r="BL117" s="17"/>
      <c r="BM117" s="17"/>
    </row>
    <row r="118" spans="2:65" s="1" customFormat="1" ht="27" customHeight="1" x14ac:dyDescent="0.3">
      <c r="B118" s="111"/>
      <c r="C118" s="138">
        <v>5</v>
      </c>
      <c r="D118" s="138" t="s">
        <v>118</v>
      </c>
      <c r="E118" s="139" t="s">
        <v>509</v>
      </c>
      <c r="F118" s="375" t="s">
        <v>510</v>
      </c>
      <c r="G118" s="376"/>
      <c r="H118" s="376"/>
      <c r="I118" s="377"/>
      <c r="J118" s="140" t="s">
        <v>138</v>
      </c>
      <c r="K118" s="141">
        <v>35</v>
      </c>
      <c r="L118" s="378"/>
      <c r="M118" s="367"/>
      <c r="N118" s="366">
        <f>ROUND(L118*K118,2)</f>
        <v>0</v>
      </c>
      <c r="O118" s="368"/>
      <c r="P118" s="368"/>
      <c r="Q118" s="367"/>
      <c r="R118" s="113"/>
      <c r="T118" s="142"/>
      <c r="U118" s="38"/>
      <c r="V118" s="143"/>
      <c r="W118" s="143"/>
      <c r="X118" s="143"/>
      <c r="Y118" s="143"/>
      <c r="Z118" s="143"/>
      <c r="AA118" s="144"/>
      <c r="AR118" s="17"/>
      <c r="AT118" s="17"/>
      <c r="AU118" s="17"/>
      <c r="AY118" s="17"/>
      <c r="BE118" s="145"/>
      <c r="BF118" s="145"/>
      <c r="BG118" s="145"/>
      <c r="BH118" s="145"/>
      <c r="BI118" s="145"/>
      <c r="BJ118" s="17"/>
      <c r="BK118" s="145"/>
      <c r="BL118" s="17"/>
      <c r="BM118" s="17"/>
    </row>
    <row r="119" spans="2:65" s="1" customFormat="1" ht="25.5" customHeight="1" x14ac:dyDescent="0.3">
      <c r="B119" s="111"/>
      <c r="C119" s="236"/>
      <c r="D119" s="137" t="s">
        <v>511</v>
      </c>
      <c r="E119" s="137"/>
      <c r="F119" s="137"/>
      <c r="G119" s="137"/>
      <c r="H119" s="137"/>
      <c r="I119" s="137"/>
      <c r="J119" s="137"/>
      <c r="K119" s="137"/>
      <c r="L119" s="137"/>
      <c r="M119" s="137"/>
      <c r="N119" s="324">
        <f>SUM(N120:Q124)</f>
        <v>0</v>
      </c>
      <c r="O119" s="325"/>
      <c r="P119" s="325"/>
      <c r="Q119" s="325"/>
      <c r="R119" s="113"/>
      <c r="T119" s="142"/>
      <c r="U119" s="38"/>
      <c r="V119" s="143"/>
      <c r="W119" s="143"/>
      <c r="X119" s="143"/>
      <c r="Y119" s="143"/>
      <c r="Z119" s="143"/>
      <c r="AA119" s="144"/>
      <c r="AR119" s="17"/>
      <c r="AT119" s="17"/>
      <c r="AU119" s="17"/>
      <c r="AY119" s="17"/>
      <c r="BE119" s="145"/>
      <c r="BF119" s="145"/>
      <c r="BG119" s="145"/>
      <c r="BH119" s="145"/>
      <c r="BI119" s="145"/>
      <c r="BJ119" s="17"/>
      <c r="BK119" s="145"/>
      <c r="BL119" s="17"/>
      <c r="BM119" s="17"/>
    </row>
    <row r="120" spans="2:65" s="1" customFormat="1" ht="25.5" customHeight="1" x14ac:dyDescent="0.3">
      <c r="B120" s="111"/>
      <c r="C120" s="190">
        <v>6</v>
      </c>
      <c r="D120" s="190" t="s">
        <v>118</v>
      </c>
      <c r="E120" s="191" t="s">
        <v>512</v>
      </c>
      <c r="F120" s="320" t="s">
        <v>513</v>
      </c>
      <c r="G120" s="373"/>
      <c r="H120" s="373"/>
      <c r="I120" s="373"/>
      <c r="J120" s="192" t="s">
        <v>160</v>
      </c>
      <c r="K120" s="186">
        <v>5.25</v>
      </c>
      <c r="L120" s="321"/>
      <c r="M120" s="373"/>
      <c r="N120" s="321">
        <f>ROUND(L120*K120,2)</f>
        <v>0</v>
      </c>
      <c r="O120" s="373"/>
      <c r="P120" s="373"/>
      <c r="Q120" s="373"/>
      <c r="R120" s="113"/>
      <c r="T120" s="142"/>
      <c r="U120" s="38"/>
      <c r="V120" s="143"/>
      <c r="W120" s="143"/>
      <c r="X120" s="143"/>
      <c r="Y120" s="143"/>
      <c r="Z120" s="143"/>
      <c r="AA120" s="144"/>
      <c r="AR120" s="17"/>
      <c r="AT120" s="17"/>
      <c r="AU120" s="17"/>
      <c r="AY120" s="17"/>
      <c r="BE120" s="145"/>
      <c r="BF120" s="145"/>
      <c r="BG120" s="145"/>
      <c r="BH120" s="145"/>
      <c r="BI120" s="145"/>
      <c r="BJ120" s="17"/>
      <c r="BK120" s="145"/>
      <c r="BL120" s="17"/>
      <c r="BM120" s="17"/>
    </row>
    <row r="121" spans="2:65" s="1" customFormat="1" ht="25.5" customHeight="1" x14ac:dyDescent="0.3">
      <c r="B121" s="111"/>
      <c r="C121" s="250"/>
      <c r="D121" s="250"/>
      <c r="E121" s="251" t="s">
        <v>5</v>
      </c>
      <c r="F121" s="357" t="s">
        <v>514</v>
      </c>
      <c r="G121" s="358"/>
      <c r="H121" s="358"/>
      <c r="I121" s="358"/>
      <c r="J121" s="250"/>
      <c r="K121" s="252">
        <v>5.25</v>
      </c>
      <c r="L121" s="250"/>
      <c r="M121" s="250"/>
      <c r="N121" s="250"/>
      <c r="O121" s="250"/>
      <c r="P121" s="250"/>
      <c r="Q121" s="250"/>
      <c r="R121" s="113"/>
      <c r="T121" s="142"/>
      <c r="U121" s="38"/>
      <c r="V121" s="143"/>
      <c r="W121" s="143"/>
      <c r="X121" s="143"/>
      <c r="Y121" s="143"/>
      <c r="Z121" s="143"/>
      <c r="AA121" s="144"/>
      <c r="AR121" s="17"/>
      <c r="AT121" s="17"/>
      <c r="AU121" s="17"/>
      <c r="AY121" s="17"/>
      <c r="BE121" s="145"/>
      <c r="BF121" s="145"/>
      <c r="BG121" s="145"/>
      <c r="BH121" s="145"/>
      <c r="BI121" s="145"/>
      <c r="BJ121" s="17"/>
      <c r="BK121" s="145"/>
      <c r="BL121" s="17"/>
      <c r="BM121" s="17"/>
    </row>
    <row r="122" spans="2:65" s="1" customFormat="1" ht="25.5" customHeight="1" x14ac:dyDescent="0.3">
      <c r="B122" s="111"/>
      <c r="C122" s="190">
        <v>7</v>
      </c>
      <c r="D122" s="190" t="s">
        <v>118</v>
      </c>
      <c r="E122" s="191" t="s">
        <v>161</v>
      </c>
      <c r="F122" s="320" t="s">
        <v>162</v>
      </c>
      <c r="G122" s="320"/>
      <c r="H122" s="320"/>
      <c r="I122" s="320"/>
      <c r="J122" s="192" t="s">
        <v>160</v>
      </c>
      <c r="K122" s="186">
        <v>5.25</v>
      </c>
      <c r="L122" s="321"/>
      <c r="M122" s="321"/>
      <c r="N122" s="321">
        <f t="shared" ref="N122:N123" si="1">ROUND(L122*K122,2)</f>
        <v>0</v>
      </c>
      <c r="O122" s="321"/>
      <c r="P122" s="321"/>
      <c r="Q122" s="321"/>
      <c r="R122" s="113"/>
      <c r="T122" s="142"/>
      <c r="U122" s="38"/>
      <c r="V122" s="143"/>
      <c r="W122" s="143"/>
      <c r="X122" s="143"/>
      <c r="Y122" s="143"/>
      <c r="Z122" s="143"/>
      <c r="AA122" s="144"/>
      <c r="AR122" s="17"/>
      <c r="AT122" s="17"/>
      <c r="AU122" s="17"/>
      <c r="AY122" s="17"/>
      <c r="BE122" s="145"/>
      <c r="BF122" s="145"/>
      <c r="BG122" s="145"/>
      <c r="BH122" s="145"/>
      <c r="BI122" s="145"/>
      <c r="BJ122" s="17"/>
      <c r="BK122" s="145"/>
      <c r="BL122" s="17"/>
      <c r="BM122" s="17"/>
    </row>
    <row r="123" spans="2:65" s="1" customFormat="1" ht="25.5" customHeight="1" x14ac:dyDescent="0.3">
      <c r="B123" s="111"/>
      <c r="C123" s="190">
        <v>8</v>
      </c>
      <c r="D123" s="190" t="s">
        <v>118</v>
      </c>
      <c r="E123" s="191" t="s">
        <v>163</v>
      </c>
      <c r="F123" s="320" t="s">
        <v>164</v>
      </c>
      <c r="G123" s="320"/>
      <c r="H123" s="320"/>
      <c r="I123" s="320"/>
      <c r="J123" s="192" t="s">
        <v>160</v>
      </c>
      <c r="K123" s="186">
        <v>52.5</v>
      </c>
      <c r="L123" s="321"/>
      <c r="M123" s="321"/>
      <c r="N123" s="321">
        <f t="shared" si="1"/>
        <v>0</v>
      </c>
      <c r="O123" s="321"/>
      <c r="P123" s="321"/>
      <c r="Q123" s="321"/>
      <c r="R123" s="113"/>
      <c r="T123" s="142"/>
      <c r="U123" s="38"/>
      <c r="V123" s="143"/>
      <c r="W123" s="143"/>
      <c r="X123" s="143"/>
      <c r="Y123" s="143"/>
      <c r="Z123" s="143"/>
      <c r="AA123" s="144"/>
      <c r="AR123" s="17"/>
      <c r="AT123" s="17"/>
      <c r="AU123" s="17"/>
      <c r="AY123" s="17"/>
      <c r="BE123" s="145"/>
      <c r="BF123" s="145"/>
      <c r="BG123" s="145"/>
      <c r="BH123" s="145"/>
      <c r="BI123" s="145"/>
      <c r="BJ123" s="17"/>
      <c r="BK123" s="145"/>
      <c r="BL123" s="17"/>
      <c r="BM123" s="17"/>
    </row>
    <row r="124" spans="2:65" s="1" customFormat="1" ht="28.5" customHeight="1" x14ac:dyDescent="0.3">
      <c r="B124" s="111"/>
      <c r="C124" s="138"/>
      <c r="D124" s="169"/>
      <c r="E124" s="193"/>
      <c r="F124" s="294" t="s">
        <v>515</v>
      </c>
      <c r="G124" s="295"/>
      <c r="H124" s="295"/>
      <c r="I124" s="295"/>
      <c r="J124" s="140"/>
      <c r="K124" s="141">
        <v>52.5</v>
      </c>
      <c r="L124" s="296"/>
      <c r="M124" s="296"/>
      <c r="N124" s="296"/>
      <c r="O124" s="296"/>
      <c r="P124" s="296"/>
      <c r="Q124" s="296"/>
      <c r="R124" s="113"/>
      <c r="T124" s="142"/>
      <c r="U124" s="38"/>
      <c r="V124" s="143"/>
      <c r="W124" s="143"/>
      <c r="X124" s="143"/>
      <c r="Y124" s="143"/>
      <c r="Z124" s="143"/>
      <c r="AA124" s="144"/>
      <c r="AR124" s="17"/>
      <c r="AT124" s="17"/>
      <c r="AU124" s="17"/>
      <c r="AY124" s="17"/>
      <c r="BE124" s="145"/>
      <c r="BF124" s="145"/>
      <c r="BG124" s="145"/>
      <c r="BH124" s="145"/>
      <c r="BI124" s="145"/>
      <c r="BJ124" s="17"/>
      <c r="BK124" s="145"/>
      <c r="BL124" s="17"/>
      <c r="BM124" s="17"/>
    </row>
    <row r="125" spans="2:65" s="1" customFormat="1" ht="34.5" customHeight="1" x14ac:dyDescent="0.35">
      <c r="B125" s="111"/>
      <c r="C125" s="128"/>
      <c r="D125" s="129" t="s">
        <v>94</v>
      </c>
      <c r="E125" s="129"/>
      <c r="F125" s="129"/>
      <c r="G125" s="129"/>
      <c r="H125" s="129"/>
      <c r="I125" s="129"/>
      <c r="J125" s="129"/>
      <c r="K125" s="129"/>
      <c r="L125" s="129"/>
      <c r="M125" s="129"/>
      <c r="N125" s="333">
        <f>SUM(N126+N138+N143+N152+N156)</f>
        <v>0</v>
      </c>
      <c r="O125" s="334"/>
      <c r="P125" s="334"/>
      <c r="Q125" s="334"/>
      <c r="R125" s="113"/>
      <c r="T125" s="142"/>
      <c r="U125" s="38"/>
      <c r="V125" s="143"/>
      <c r="W125" s="143"/>
      <c r="X125" s="143"/>
      <c r="Y125" s="143"/>
      <c r="Z125" s="143"/>
      <c r="AA125" s="144"/>
      <c r="AR125" s="17"/>
      <c r="AT125" s="17"/>
      <c r="AU125" s="17"/>
      <c r="AY125" s="17"/>
      <c r="BE125" s="145"/>
      <c r="BF125" s="145"/>
      <c r="BG125" s="145"/>
      <c r="BH125" s="145"/>
      <c r="BI125" s="145"/>
      <c r="BJ125" s="17"/>
      <c r="BK125" s="145"/>
      <c r="BL125" s="17"/>
      <c r="BM125" s="17"/>
    </row>
    <row r="126" spans="2:65" s="1" customFormat="1" ht="27" customHeight="1" x14ac:dyDescent="0.3">
      <c r="B126" s="111"/>
      <c r="C126" s="128"/>
      <c r="D126" s="137" t="s">
        <v>537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324">
        <f>SUM(N127:Q137)</f>
        <v>0</v>
      </c>
      <c r="O126" s="325"/>
      <c r="P126" s="325"/>
      <c r="Q126" s="325"/>
      <c r="R126" s="113"/>
      <c r="T126" s="142"/>
      <c r="U126" s="38"/>
      <c r="V126" s="143"/>
      <c r="W126" s="143"/>
      <c r="X126" s="143"/>
      <c r="Y126" s="143"/>
      <c r="Z126" s="143"/>
      <c r="AA126" s="144"/>
      <c r="AR126" s="17"/>
      <c r="AT126" s="17"/>
      <c r="AU126" s="17"/>
      <c r="AY126" s="17"/>
      <c r="BE126" s="145"/>
      <c r="BF126" s="145"/>
      <c r="BG126" s="145"/>
      <c r="BH126" s="145"/>
      <c r="BI126" s="145"/>
      <c r="BJ126" s="17"/>
      <c r="BK126" s="145"/>
      <c r="BL126" s="17"/>
      <c r="BM126" s="17"/>
    </row>
    <row r="127" spans="2:65" s="1" customFormat="1" ht="33" customHeight="1" x14ac:dyDescent="0.3">
      <c r="B127" s="111"/>
      <c r="C127" s="138">
        <v>9</v>
      </c>
      <c r="D127" s="138" t="s">
        <v>118</v>
      </c>
      <c r="E127" s="191" t="s">
        <v>516</v>
      </c>
      <c r="F127" s="294" t="s">
        <v>517</v>
      </c>
      <c r="G127" s="295"/>
      <c r="H127" s="295"/>
      <c r="I127" s="295"/>
      <c r="J127" s="140" t="s">
        <v>121</v>
      </c>
      <c r="K127" s="141">
        <v>15</v>
      </c>
      <c r="L127" s="296"/>
      <c r="M127" s="296"/>
      <c r="N127" s="296">
        <f t="shared" ref="N127:N128" si="2">ROUND(L127*K127,2)</f>
        <v>0</v>
      </c>
      <c r="O127" s="296"/>
      <c r="P127" s="296"/>
      <c r="Q127" s="296"/>
      <c r="R127" s="113"/>
      <c r="T127" s="142"/>
      <c r="U127" s="38"/>
      <c r="V127" s="143"/>
      <c r="W127" s="143"/>
      <c r="X127" s="143"/>
      <c r="Y127" s="143"/>
      <c r="Z127" s="143"/>
      <c r="AA127" s="144"/>
      <c r="AR127" s="17"/>
      <c r="AT127" s="17"/>
      <c r="AU127" s="17"/>
      <c r="AY127" s="17"/>
      <c r="BE127" s="145"/>
      <c r="BF127" s="145"/>
      <c r="BG127" s="145"/>
      <c r="BH127" s="145"/>
      <c r="BI127" s="145"/>
      <c r="BJ127" s="17"/>
      <c r="BK127" s="145"/>
      <c r="BL127" s="17"/>
      <c r="BM127" s="17"/>
    </row>
    <row r="128" spans="2:65" s="1" customFormat="1" ht="33" customHeight="1" x14ac:dyDescent="0.3">
      <c r="B128" s="111"/>
      <c r="C128" s="138">
        <v>10</v>
      </c>
      <c r="D128" s="138" t="s">
        <v>118</v>
      </c>
      <c r="E128" s="191" t="s">
        <v>518</v>
      </c>
      <c r="F128" s="363" t="s">
        <v>519</v>
      </c>
      <c r="G128" s="364"/>
      <c r="H128" s="364"/>
      <c r="I128" s="365"/>
      <c r="J128" s="140" t="s">
        <v>121</v>
      </c>
      <c r="K128" s="141">
        <v>5</v>
      </c>
      <c r="L128" s="366"/>
      <c r="M128" s="367"/>
      <c r="N128" s="366">
        <f t="shared" si="2"/>
        <v>0</v>
      </c>
      <c r="O128" s="368"/>
      <c r="P128" s="368"/>
      <c r="Q128" s="367"/>
      <c r="R128" s="113"/>
      <c r="T128" s="142"/>
      <c r="U128" s="38"/>
      <c r="V128" s="143"/>
      <c r="W128" s="143"/>
      <c r="X128" s="143"/>
      <c r="Y128" s="143"/>
      <c r="Z128" s="143"/>
      <c r="AA128" s="144"/>
      <c r="AR128" s="17"/>
      <c r="AT128" s="17"/>
      <c r="AU128" s="17"/>
      <c r="AY128" s="17"/>
      <c r="BE128" s="145"/>
      <c r="BF128" s="145"/>
      <c r="BG128" s="145"/>
      <c r="BH128" s="145"/>
      <c r="BI128" s="145"/>
      <c r="BJ128" s="17"/>
      <c r="BK128" s="145"/>
      <c r="BL128" s="17"/>
      <c r="BM128" s="17"/>
    </row>
    <row r="129" spans="2:65" s="1" customFormat="1" ht="33" customHeight="1" x14ac:dyDescent="0.3">
      <c r="B129" s="111"/>
      <c r="C129" s="138">
        <v>11</v>
      </c>
      <c r="D129" s="138" t="s">
        <v>118</v>
      </c>
      <c r="E129" s="165" t="s">
        <v>520</v>
      </c>
      <c r="F129" s="294" t="s">
        <v>521</v>
      </c>
      <c r="G129" s="295"/>
      <c r="H129" s="295"/>
      <c r="I129" s="295"/>
      <c r="J129" s="140" t="s">
        <v>121</v>
      </c>
      <c r="K129" s="141">
        <v>558</v>
      </c>
      <c r="L129" s="296"/>
      <c r="M129" s="296"/>
      <c r="N129" s="296">
        <f>ROUND(L129*K129,2)</f>
        <v>0</v>
      </c>
      <c r="O129" s="296"/>
      <c r="P129" s="296"/>
      <c r="Q129" s="296"/>
      <c r="R129" s="113"/>
      <c r="T129" s="142"/>
      <c r="U129" s="38"/>
      <c r="V129" s="143"/>
      <c r="W129" s="143"/>
      <c r="X129" s="143"/>
      <c r="Y129" s="143"/>
      <c r="Z129" s="143"/>
      <c r="AA129" s="144"/>
      <c r="AR129" s="17"/>
      <c r="AT129" s="17"/>
      <c r="AU129" s="17"/>
      <c r="AY129" s="17"/>
      <c r="BE129" s="145"/>
      <c r="BF129" s="145"/>
      <c r="BG129" s="145"/>
      <c r="BH129" s="145"/>
      <c r="BI129" s="145"/>
      <c r="BJ129" s="17"/>
      <c r="BK129" s="145"/>
      <c r="BL129" s="17"/>
      <c r="BM129" s="17"/>
    </row>
    <row r="130" spans="2:65" s="1" customFormat="1" ht="33" customHeight="1" x14ac:dyDescent="0.3">
      <c r="B130" s="111"/>
      <c r="C130" s="138">
        <v>12</v>
      </c>
      <c r="D130" s="138" t="s">
        <v>118</v>
      </c>
      <c r="E130" s="165" t="s">
        <v>522</v>
      </c>
      <c r="F130" s="294" t="s">
        <v>523</v>
      </c>
      <c r="G130" s="295"/>
      <c r="H130" s="295"/>
      <c r="I130" s="295"/>
      <c r="J130" s="140" t="s">
        <v>121</v>
      </c>
      <c r="K130" s="141">
        <v>28</v>
      </c>
      <c r="L130" s="296"/>
      <c r="M130" s="296"/>
      <c r="N130" s="296">
        <f>ROUND(L130*K130,2)</f>
        <v>0</v>
      </c>
      <c r="O130" s="296"/>
      <c r="P130" s="296"/>
      <c r="Q130" s="296"/>
      <c r="R130" s="113"/>
      <c r="T130" s="142"/>
      <c r="U130" s="38"/>
      <c r="V130" s="143"/>
      <c r="W130" s="143"/>
      <c r="X130" s="143"/>
      <c r="Y130" s="143"/>
      <c r="Z130" s="143"/>
      <c r="AA130" s="144"/>
      <c r="AR130" s="17"/>
      <c r="AT130" s="17"/>
      <c r="AU130" s="17"/>
      <c r="AY130" s="17"/>
      <c r="BE130" s="145"/>
      <c r="BF130" s="145"/>
      <c r="BG130" s="145"/>
      <c r="BH130" s="145"/>
      <c r="BI130" s="145"/>
      <c r="BJ130" s="17"/>
      <c r="BK130" s="145"/>
      <c r="BL130" s="17"/>
      <c r="BM130" s="17"/>
    </row>
    <row r="131" spans="2:65" s="1" customFormat="1" ht="29.25" customHeight="1" x14ac:dyDescent="0.3">
      <c r="B131" s="111"/>
      <c r="C131" s="138">
        <v>13</v>
      </c>
      <c r="D131" s="138" t="s">
        <v>118</v>
      </c>
      <c r="E131" s="165" t="s">
        <v>524</v>
      </c>
      <c r="F131" s="294" t="s">
        <v>525</v>
      </c>
      <c r="G131" s="295"/>
      <c r="H131" s="295"/>
      <c r="I131" s="295"/>
      <c r="J131" s="166" t="s">
        <v>119</v>
      </c>
      <c r="K131" s="141">
        <v>1</v>
      </c>
      <c r="L131" s="296"/>
      <c r="M131" s="296"/>
      <c r="N131" s="296">
        <f>ROUND(L131*K131,2)</f>
        <v>0</v>
      </c>
      <c r="O131" s="296"/>
      <c r="P131" s="296"/>
      <c r="Q131" s="296"/>
      <c r="R131" s="113"/>
      <c r="T131" s="142"/>
      <c r="U131" s="38"/>
      <c r="V131" s="143"/>
      <c r="W131" s="143"/>
      <c r="X131" s="143"/>
      <c r="Y131" s="143"/>
      <c r="Z131" s="143"/>
      <c r="AA131" s="144"/>
      <c r="AR131" s="17"/>
      <c r="AT131" s="17"/>
      <c r="AU131" s="17"/>
      <c r="AY131" s="17"/>
      <c r="BE131" s="145"/>
      <c r="BF131" s="145"/>
      <c r="BG131" s="145"/>
      <c r="BH131" s="145"/>
      <c r="BI131" s="145"/>
      <c r="BJ131" s="17"/>
      <c r="BK131" s="145"/>
      <c r="BL131" s="17"/>
      <c r="BM131" s="17"/>
    </row>
    <row r="132" spans="2:65" s="1" customFormat="1" ht="24" customHeight="1" x14ac:dyDescent="0.3">
      <c r="B132" s="111"/>
      <c r="C132" s="138">
        <v>14</v>
      </c>
      <c r="D132" s="138" t="s">
        <v>118</v>
      </c>
      <c r="E132" s="165" t="s">
        <v>538</v>
      </c>
      <c r="F132" s="294" t="s">
        <v>540</v>
      </c>
      <c r="G132" s="295"/>
      <c r="H132" s="295"/>
      <c r="I132" s="295"/>
      <c r="J132" s="140" t="s">
        <v>119</v>
      </c>
      <c r="K132" s="141">
        <v>75</v>
      </c>
      <c r="L132" s="296"/>
      <c r="M132" s="296"/>
      <c r="N132" s="296">
        <f t="shared" ref="N132" si="3">ROUND(L132*K132,2)</f>
        <v>0</v>
      </c>
      <c r="O132" s="296"/>
      <c r="P132" s="296"/>
      <c r="Q132" s="296"/>
      <c r="R132" s="113"/>
      <c r="T132" s="142"/>
      <c r="U132" s="38"/>
      <c r="V132" s="143"/>
      <c r="W132" s="143"/>
      <c r="X132" s="143"/>
      <c r="Y132" s="143"/>
      <c r="Z132" s="143"/>
      <c r="AA132" s="144"/>
      <c r="AR132" s="17"/>
      <c r="AT132" s="17"/>
      <c r="AU132" s="17"/>
      <c r="AY132" s="17"/>
      <c r="BE132" s="145"/>
      <c r="BF132" s="145"/>
      <c r="BG132" s="145"/>
      <c r="BH132" s="145"/>
      <c r="BI132" s="145"/>
      <c r="BJ132" s="17"/>
      <c r="BK132" s="145"/>
      <c r="BL132" s="17"/>
      <c r="BM132" s="17"/>
    </row>
    <row r="133" spans="2:65" s="1" customFormat="1" ht="27" customHeight="1" x14ac:dyDescent="0.3">
      <c r="B133" s="111"/>
      <c r="C133" s="138">
        <v>15</v>
      </c>
      <c r="D133" s="138" t="s">
        <v>118</v>
      </c>
      <c r="E133" s="165" t="s">
        <v>532</v>
      </c>
      <c r="F133" s="294" t="s">
        <v>539</v>
      </c>
      <c r="G133" s="295"/>
      <c r="H133" s="295"/>
      <c r="I133" s="295"/>
      <c r="J133" s="140" t="s">
        <v>119</v>
      </c>
      <c r="K133" s="141">
        <v>20</v>
      </c>
      <c r="L133" s="296"/>
      <c r="M133" s="296"/>
      <c r="N133" s="296">
        <f t="shared" ref="N133" si="4">ROUND(L133*K133,2)</f>
        <v>0</v>
      </c>
      <c r="O133" s="296"/>
      <c r="P133" s="296"/>
      <c r="Q133" s="296"/>
      <c r="R133" s="113"/>
      <c r="T133" s="142"/>
      <c r="U133" s="38"/>
      <c r="V133" s="143"/>
      <c r="W133" s="143"/>
      <c r="X133" s="143"/>
      <c r="Y133" s="143"/>
      <c r="Z133" s="143"/>
      <c r="AA133" s="144"/>
      <c r="AR133" s="17"/>
      <c r="AT133" s="17"/>
      <c r="AU133" s="17"/>
      <c r="AY133" s="17"/>
      <c r="BE133" s="145"/>
      <c r="BF133" s="145"/>
      <c r="BG133" s="145"/>
      <c r="BH133" s="145"/>
      <c r="BI133" s="145"/>
      <c r="BJ133" s="17"/>
      <c r="BK133" s="145"/>
      <c r="BL133" s="17"/>
      <c r="BM133" s="17"/>
    </row>
    <row r="134" spans="2:65" s="1" customFormat="1" ht="27" customHeight="1" x14ac:dyDescent="0.3">
      <c r="B134" s="111"/>
      <c r="C134" s="138">
        <v>16</v>
      </c>
      <c r="D134" s="138" t="s">
        <v>118</v>
      </c>
      <c r="E134" s="165" t="s">
        <v>533</v>
      </c>
      <c r="F134" s="294" t="s">
        <v>534</v>
      </c>
      <c r="G134" s="295"/>
      <c r="H134" s="295"/>
      <c r="I134" s="295"/>
      <c r="J134" s="140" t="s">
        <v>119</v>
      </c>
      <c r="K134" s="141">
        <v>2</v>
      </c>
      <c r="L134" s="296"/>
      <c r="M134" s="296"/>
      <c r="N134" s="296">
        <f t="shared" ref="N134" si="5">ROUND(L134*K134,2)</f>
        <v>0</v>
      </c>
      <c r="O134" s="296"/>
      <c r="P134" s="296"/>
      <c r="Q134" s="296"/>
      <c r="R134" s="113"/>
      <c r="T134" s="142"/>
      <c r="U134" s="38"/>
      <c r="V134" s="143"/>
      <c r="W134" s="143"/>
      <c r="X134" s="143"/>
      <c r="Y134" s="143"/>
      <c r="Z134" s="143"/>
      <c r="AA134" s="144"/>
      <c r="AR134" s="17"/>
      <c r="AT134" s="17"/>
      <c r="AU134" s="17"/>
      <c r="AY134" s="17"/>
      <c r="BE134" s="145"/>
      <c r="BF134" s="145"/>
      <c r="BG134" s="145"/>
      <c r="BH134" s="145"/>
      <c r="BI134" s="145"/>
      <c r="BJ134" s="17"/>
      <c r="BK134" s="145"/>
      <c r="BL134" s="17"/>
      <c r="BM134" s="17"/>
    </row>
    <row r="135" spans="2:65" s="1" customFormat="1" ht="33" customHeight="1" x14ac:dyDescent="0.3">
      <c r="B135" s="111"/>
      <c r="C135" s="138">
        <v>17</v>
      </c>
      <c r="D135" s="138" t="s">
        <v>118</v>
      </c>
      <c r="E135" s="165" t="s">
        <v>535</v>
      </c>
      <c r="F135" s="294" t="s">
        <v>536</v>
      </c>
      <c r="G135" s="295"/>
      <c r="H135" s="295"/>
      <c r="I135" s="295"/>
      <c r="J135" s="166" t="s">
        <v>121</v>
      </c>
      <c r="K135" s="141">
        <v>1.5</v>
      </c>
      <c r="L135" s="296"/>
      <c r="M135" s="296"/>
      <c r="N135" s="296">
        <f t="shared" ref="N135" si="6">ROUND(L135*K135,2)</f>
        <v>0</v>
      </c>
      <c r="O135" s="296"/>
      <c r="P135" s="296"/>
      <c r="Q135" s="296"/>
      <c r="R135" s="113"/>
      <c r="T135" s="142"/>
      <c r="U135" s="38"/>
      <c r="V135" s="143"/>
      <c r="W135" s="143"/>
      <c r="X135" s="143"/>
      <c r="Y135" s="143"/>
      <c r="Z135" s="143"/>
      <c r="AA135" s="144"/>
      <c r="AR135" s="17"/>
      <c r="AT135" s="17"/>
      <c r="AU135" s="17"/>
      <c r="AY135" s="17"/>
      <c r="BE135" s="145"/>
      <c r="BF135" s="145"/>
      <c r="BG135" s="145"/>
      <c r="BH135" s="145"/>
      <c r="BI135" s="145"/>
      <c r="BJ135" s="17"/>
      <c r="BK135" s="145"/>
      <c r="BL135" s="17"/>
      <c r="BM135" s="17"/>
    </row>
    <row r="136" spans="2:65" s="1" customFormat="1" ht="25.5" customHeight="1" x14ac:dyDescent="0.3">
      <c r="B136" s="111"/>
      <c r="C136" s="138">
        <v>18</v>
      </c>
      <c r="D136" s="138" t="s">
        <v>118</v>
      </c>
      <c r="E136" s="165" t="s">
        <v>541</v>
      </c>
      <c r="F136" s="294" t="s">
        <v>542</v>
      </c>
      <c r="G136" s="295"/>
      <c r="H136" s="295"/>
      <c r="I136" s="295"/>
      <c r="J136" s="166" t="s">
        <v>119</v>
      </c>
      <c r="K136" s="141">
        <v>75</v>
      </c>
      <c r="L136" s="296"/>
      <c r="M136" s="296"/>
      <c r="N136" s="296">
        <f t="shared" ref="N136" si="7">ROUND(L136*K136,2)</f>
        <v>0</v>
      </c>
      <c r="O136" s="296"/>
      <c r="P136" s="296"/>
      <c r="Q136" s="296"/>
      <c r="R136" s="113"/>
      <c r="T136" s="142"/>
      <c r="U136" s="38"/>
      <c r="V136" s="143"/>
      <c r="W136" s="143"/>
      <c r="X136" s="143"/>
      <c r="Y136" s="143"/>
      <c r="Z136" s="143"/>
      <c r="AA136" s="144"/>
      <c r="AR136" s="17"/>
      <c r="AT136" s="17"/>
      <c r="AU136" s="17"/>
      <c r="AY136" s="17"/>
      <c r="BE136" s="145"/>
      <c r="BF136" s="145"/>
      <c r="BG136" s="145"/>
      <c r="BH136" s="145"/>
      <c r="BI136" s="145"/>
      <c r="BJ136" s="17"/>
      <c r="BK136" s="145"/>
      <c r="BL136" s="17"/>
      <c r="BM136" s="17"/>
    </row>
    <row r="137" spans="2:65" s="1" customFormat="1" ht="51" customHeight="1" x14ac:dyDescent="0.3">
      <c r="B137" s="111"/>
      <c r="C137" s="138">
        <v>19</v>
      </c>
      <c r="D137" s="138" t="s">
        <v>118</v>
      </c>
      <c r="E137" s="165" t="s">
        <v>526</v>
      </c>
      <c r="F137" s="294" t="s">
        <v>527</v>
      </c>
      <c r="G137" s="295"/>
      <c r="H137" s="295"/>
      <c r="I137" s="295"/>
      <c r="J137" s="140" t="s">
        <v>122</v>
      </c>
      <c r="K137" s="141">
        <f>SUM(N127:Q136)/100</f>
        <v>0</v>
      </c>
      <c r="L137" s="366">
        <v>1.1200000000000001</v>
      </c>
      <c r="M137" s="367"/>
      <c r="N137" s="296">
        <f t="shared" ref="N137" si="8">ROUND(L137*K137,2)</f>
        <v>0</v>
      </c>
      <c r="O137" s="296"/>
      <c r="P137" s="296"/>
      <c r="Q137" s="296"/>
      <c r="R137" s="113"/>
      <c r="T137" s="142" t="s">
        <v>5</v>
      </c>
      <c r="U137" s="38" t="s">
        <v>32</v>
      </c>
      <c r="V137" s="143">
        <v>5.2999999999999999E-2</v>
      </c>
      <c r="W137" s="143" t="e">
        <f>V137*#REF!</f>
        <v>#REF!</v>
      </c>
      <c r="X137" s="143">
        <v>2.0000000000000002E-5</v>
      </c>
      <c r="Y137" s="143" t="e">
        <f>X137*#REF!</f>
        <v>#REF!</v>
      </c>
      <c r="Z137" s="143">
        <v>3.2000000000000002E-3</v>
      </c>
      <c r="AA137" s="144" t="e">
        <f>Z137*#REF!</f>
        <v>#REF!</v>
      </c>
      <c r="AR137" s="17"/>
      <c r="AT137" s="17"/>
      <c r="AU137" s="17"/>
      <c r="AY137" s="17"/>
      <c r="BE137" s="145"/>
      <c r="BF137" s="145"/>
      <c r="BG137" s="145"/>
      <c r="BH137" s="145"/>
      <c r="BI137" s="145"/>
      <c r="BJ137" s="17"/>
      <c r="BK137" s="145"/>
      <c r="BL137" s="17"/>
      <c r="BM137" s="17"/>
    </row>
    <row r="138" spans="2:65" s="1" customFormat="1" ht="28.5" customHeight="1" x14ac:dyDescent="0.3">
      <c r="B138" s="111"/>
      <c r="C138" s="128"/>
      <c r="D138" s="137" t="s">
        <v>543</v>
      </c>
      <c r="E138" s="137"/>
      <c r="F138" s="137"/>
      <c r="G138" s="137"/>
      <c r="H138" s="137"/>
      <c r="I138" s="137"/>
      <c r="J138" s="137"/>
      <c r="K138" s="137"/>
      <c r="L138" s="137"/>
      <c r="M138" s="137"/>
      <c r="N138" s="324">
        <f>SUM(N139:Q142)</f>
        <v>0</v>
      </c>
      <c r="O138" s="325"/>
      <c r="P138" s="325"/>
      <c r="Q138" s="325"/>
      <c r="R138" s="113"/>
      <c r="T138" s="142"/>
      <c r="U138" s="38"/>
      <c r="V138" s="143"/>
      <c r="W138" s="143"/>
      <c r="X138" s="143"/>
      <c r="Y138" s="143"/>
      <c r="Z138" s="143"/>
      <c r="AA138" s="144"/>
      <c r="AR138" s="17"/>
      <c r="AT138" s="17"/>
      <c r="AU138" s="17"/>
      <c r="AY138" s="17"/>
      <c r="BE138" s="145"/>
      <c r="BF138" s="145"/>
      <c r="BG138" s="145"/>
      <c r="BH138" s="145"/>
      <c r="BI138" s="145"/>
      <c r="BJ138" s="17"/>
      <c r="BK138" s="145"/>
      <c r="BL138" s="17"/>
      <c r="BM138" s="17"/>
    </row>
    <row r="139" spans="2:65" s="1" customFormat="1" ht="62.25" customHeight="1" x14ac:dyDescent="0.3">
      <c r="B139" s="111"/>
      <c r="C139" s="190">
        <v>20</v>
      </c>
      <c r="D139" s="190" t="s">
        <v>118</v>
      </c>
      <c r="E139" s="191" t="s">
        <v>544</v>
      </c>
      <c r="F139" s="374" t="s">
        <v>551</v>
      </c>
      <c r="G139" s="371"/>
      <c r="H139" s="371"/>
      <c r="I139" s="372"/>
      <c r="J139" s="192" t="s">
        <v>138</v>
      </c>
      <c r="K139" s="186">
        <v>27.5</v>
      </c>
      <c r="L139" s="379"/>
      <c r="M139" s="380"/>
      <c r="N139" s="379">
        <f t="shared" ref="N139:N141" si="9">ROUND(L139*K139,2)</f>
        <v>0</v>
      </c>
      <c r="O139" s="381"/>
      <c r="P139" s="381"/>
      <c r="Q139" s="380"/>
      <c r="R139" s="113"/>
      <c r="T139" s="142"/>
      <c r="U139" s="38"/>
      <c r="V139" s="143"/>
      <c r="W139" s="143"/>
      <c r="X139" s="143"/>
      <c r="Y139" s="143"/>
      <c r="Z139" s="143"/>
      <c r="AA139" s="144"/>
      <c r="AR139" s="17"/>
      <c r="AT139" s="17"/>
      <c r="AU139" s="17"/>
      <c r="AY139" s="17"/>
      <c r="BE139" s="145"/>
      <c r="BF139" s="145"/>
      <c r="BG139" s="145"/>
      <c r="BH139" s="145"/>
      <c r="BI139" s="145"/>
      <c r="BJ139" s="17"/>
      <c r="BK139" s="145"/>
      <c r="BL139" s="17"/>
      <c r="BM139" s="17"/>
    </row>
    <row r="140" spans="2:65" s="1" customFormat="1" ht="29.25" customHeight="1" x14ac:dyDescent="0.3">
      <c r="B140" s="111"/>
      <c r="C140" s="190">
        <v>21</v>
      </c>
      <c r="D140" s="190" t="s">
        <v>118</v>
      </c>
      <c r="E140" s="191" t="s">
        <v>545</v>
      </c>
      <c r="F140" s="374" t="s">
        <v>546</v>
      </c>
      <c r="G140" s="371"/>
      <c r="H140" s="371"/>
      <c r="I140" s="372"/>
      <c r="J140" s="192" t="s">
        <v>119</v>
      </c>
      <c r="K140" s="234">
        <v>75</v>
      </c>
      <c r="L140" s="379"/>
      <c r="M140" s="380"/>
      <c r="N140" s="379">
        <f t="shared" si="9"/>
        <v>0</v>
      </c>
      <c r="O140" s="381"/>
      <c r="P140" s="381"/>
      <c r="Q140" s="380"/>
      <c r="R140" s="113"/>
      <c r="T140" s="142"/>
      <c r="U140" s="38"/>
      <c r="V140" s="143"/>
      <c r="W140" s="143"/>
      <c r="X140" s="143"/>
      <c r="Y140" s="143"/>
      <c r="Z140" s="143"/>
      <c r="AA140" s="144"/>
      <c r="AR140" s="17"/>
      <c r="AT140" s="17"/>
      <c r="AU140" s="17"/>
      <c r="AY140" s="17"/>
      <c r="BE140" s="145"/>
      <c r="BF140" s="145"/>
      <c r="BG140" s="145"/>
      <c r="BH140" s="145"/>
      <c r="BI140" s="145"/>
      <c r="BJ140" s="17"/>
      <c r="BK140" s="145"/>
      <c r="BL140" s="17"/>
      <c r="BM140" s="17"/>
    </row>
    <row r="141" spans="2:65" s="1" customFormat="1" ht="31.5" customHeight="1" x14ac:dyDescent="0.3">
      <c r="B141" s="111"/>
      <c r="C141" s="190">
        <v>22</v>
      </c>
      <c r="D141" s="190" t="s">
        <v>118</v>
      </c>
      <c r="E141" s="191" t="s">
        <v>547</v>
      </c>
      <c r="F141" s="374" t="s">
        <v>550</v>
      </c>
      <c r="G141" s="371"/>
      <c r="H141" s="371"/>
      <c r="I141" s="372"/>
      <c r="J141" s="192" t="s">
        <v>138</v>
      </c>
      <c r="K141" s="186">
        <v>75</v>
      </c>
      <c r="L141" s="379"/>
      <c r="M141" s="380"/>
      <c r="N141" s="379">
        <f t="shared" si="9"/>
        <v>0</v>
      </c>
      <c r="O141" s="381"/>
      <c r="P141" s="381"/>
      <c r="Q141" s="380"/>
      <c r="R141" s="113"/>
      <c r="T141" s="142"/>
      <c r="U141" s="38"/>
      <c r="V141" s="143"/>
      <c r="W141" s="143"/>
      <c r="X141" s="143"/>
      <c r="Y141" s="143"/>
      <c r="Z141" s="143"/>
      <c r="AA141" s="144"/>
      <c r="AR141" s="17"/>
      <c r="AT141" s="17"/>
      <c r="AU141" s="17"/>
      <c r="AY141" s="17"/>
      <c r="BE141" s="145"/>
      <c r="BF141" s="145"/>
      <c r="BG141" s="145"/>
      <c r="BH141" s="145"/>
      <c r="BI141" s="145"/>
      <c r="BJ141" s="17"/>
      <c r="BK141" s="145"/>
      <c r="BL141" s="17"/>
      <c r="BM141" s="17"/>
    </row>
    <row r="142" spans="2:65" s="1" customFormat="1" ht="27" customHeight="1" x14ac:dyDescent="0.3">
      <c r="B142" s="111"/>
      <c r="C142" s="138">
        <v>23</v>
      </c>
      <c r="D142" s="138" t="s">
        <v>118</v>
      </c>
      <c r="E142" s="139" t="s">
        <v>548</v>
      </c>
      <c r="F142" s="295" t="s">
        <v>549</v>
      </c>
      <c r="G142" s="295"/>
      <c r="H142" s="295"/>
      <c r="I142" s="295"/>
      <c r="J142" s="140" t="s">
        <v>270</v>
      </c>
      <c r="K142" s="141">
        <v>1</v>
      </c>
      <c r="L142" s="296"/>
      <c r="M142" s="296"/>
      <c r="N142" s="296">
        <f>ROUND(L142*K142,2)</f>
        <v>0</v>
      </c>
      <c r="O142" s="296"/>
      <c r="P142" s="296"/>
      <c r="Q142" s="296"/>
      <c r="R142" s="113"/>
      <c r="T142" s="142"/>
      <c r="U142" s="38"/>
      <c r="V142" s="143"/>
      <c r="W142" s="143"/>
      <c r="X142" s="143"/>
      <c r="Y142" s="143"/>
      <c r="Z142" s="143"/>
      <c r="AA142" s="144"/>
      <c r="AR142" s="17"/>
      <c r="AT142" s="17"/>
      <c r="AU142" s="17"/>
      <c r="AY142" s="17"/>
      <c r="BE142" s="145"/>
      <c r="BF142" s="145"/>
      <c r="BG142" s="145"/>
      <c r="BH142" s="145"/>
      <c r="BI142" s="145"/>
      <c r="BJ142" s="17"/>
      <c r="BK142" s="145"/>
      <c r="BL142" s="17"/>
      <c r="BM142" s="17"/>
    </row>
    <row r="143" spans="2:65" s="1" customFormat="1" ht="27" customHeight="1" x14ac:dyDescent="0.3">
      <c r="B143" s="111"/>
      <c r="C143" s="128"/>
      <c r="D143" s="137" t="s">
        <v>577</v>
      </c>
      <c r="E143" s="137"/>
      <c r="F143" s="137"/>
      <c r="G143" s="137"/>
      <c r="H143" s="137"/>
      <c r="I143" s="137"/>
      <c r="J143" s="137"/>
      <c r="K143" s="137"/>
      <c r="L143" s="137"/>
      <c r="M143" s="137"/>
      <c r="N143" s="311">
        <f>SUM(N144:Q151)</f>
        <v>0</v>
      </c>
      <c r="O143" s="312"/>
      <c r="P143" s="312"/>
      <c r="Q143" s="312"/>
      <c r="R143" s="113"/>
      <c r="T143" s="142"/>
      <c r="U143" s="38"/>
      <c r="V143" s="143"/>
      <c r="W143" s="143"/>
      <c r="X143" s="143"/>
      <c r="Y143" s="143"/>
      <c r="Z143" s="143"/>
      <c r="AA143" s="144"/>
      <c r="AR143" s="17"/>
      <c r="AT143" s="17"/>
      <c r="AU143" s="17"/>
      <c r="AY143" s="17"/>
      <c r="BE143" s="145"/>
      <c r="BF143" s="145"/>
      <c r="BG143" s="145"/>
      <c r="BH143" s="145"/>
      <c r="BI143" s="145"/>
      <c r="BJ143" s="17"/>
      <c r="BK143" s="145"/>
      <c r="BL143" s="17"/>
      <c r="BM143" s="17"/>
    </row>
    <row r="144" spans="2:65" s="1" customFormat="1" ht="27" customHeight="1" x14ac:dyDescent="0.3">
      <c r="B144" s="111"/>
      <c r="C144" s="138">
        <v>24</v>
      </c>
      <c r="D144" s="138" t="s">
        <v>118</v>
      </c>
      <c r="E144" s="139" t="s">
        <v>272</v>
      </c>
      <c r="F144" s="294" t="s">
        <v>273</v>
      </c>
      <c r="G144" s="295"/>
      <c r="H144" s="295"/>
      <c r="I144" s="295"/>
      <c r="J144" s="140" t="s">
        <v>138</v>
      </c>
      <c r="K144" s="234">
        <v>9</v>
      </c>
      <c r="L144" s="296"/>
      <c r="M144" s="296"/>
      <c r="N144" s="296">
        <f>ROUND(L144*K144,2)</f>
        <v>0</v>
      </c>
      <c r="O144" s="296"/>
      <c r="P144" s="296"/>
      <c r="Q144" s="296"/>
      <c r="R144" s="113"/>
      <c r="T144" s="142"/>
      <c r="U144" s="38"/>
      <c r="V144" s="143"/>
      <c r="W144" s="143"/>
      <c r="X144" s="143"/>
      <c r="Y144" s="143"/>
      <c r="Z144" s="143"/>
      <c r="AA144" s="144"/>
      <c r="AR144" s="17"/>
      <c r="AT144" s="17"/>
      <c r="AU144" s="17"/>
      <c r="AY144" s="17"/>
      <c r="BE144" s="145"/>
      <c r="BF144" s="145"/>
      <c r="BG144" s="145"/>
      <c r="BH144" s="145"/>
      <c r="BI144" s="145"/>
      <c r="BJ144" s="17"/>
      <c r="BK144" s="145"/>
      <c r="BL144" s="17"/>
      <c r="BM144" s="17"/>
    </row>
    <row r="145" spans="2:65" s="1" customFormat="1" ht="27" customHeight="1" x14ac:dyDescent="0.3">
      <c r="B145" s="111"/>
      <c r="C145" s="249"/>
      <c r="D145" s="249"/>
      <c r="E145" s="188" t="s">
        <v>5</v>
      </c>
      <c r="F145" s="355" t="s">
        <v>556</v>
      </c>
      <c r="G145" s="359"/>
      <c r="H145" s="359"/>
      <c r="I145" s="359"/>
      <c r="J145" s="249"/>
      <c r="K145" s="189">
        <v>9</v>
      </c>
      <c r="L145" s="249"/>
      <c r="M145" s="249"/>
      <c r="N145" s="249"/>
      <c r="O145" s="249"/>
      <c r="P145" s="249"/>
      <c r="Q145" s="249"/>
      <c r="R145" s="113"/>
      <c r="T145" s="142"/>
      <c r="U145" s="38"/>
      <c r="V145" s="143"/>
      <c r="W145" s="143"/>
      <c r="X145" s="143"/>
      <c r="Y145" s="143"/>
      <c r="Z145" s="143"/>
      <c r="AA145" s="144"/>
      <c r="AR145" s="17"/>
      <c r="AT145" s="17"/>
      <c r="AU145" s="17"/>
      <c r="AY145" s="17"/>
      <c r="BE145" s="145"/>
      <c r="BF145" s="145"/>
      <c r="BG145" s="145"/>
      <c r="BH145" s="145"/>
      <c r="BI145" s="145"/>
      <c r="BJ145" s="17"/>
      <c r="BK145" s="145"/>
      <c r="BL145" s="17"/>
      <c r="BM145" s="17"/>
    </row>
    <row r="146" spans="2:65" s="1" customFormat="1" ht="27" customHeight="1" x14ac:dyDescent="0.3">
      <c r="B146" s="111"/>
      <c r="C146" s="146">
        <v>25</v>
      </c>
      <c r="D146" s="146" t="s">
        <v>120</v>
      </c>
      <c r="E146" s="147" t="s">
        <v>274</v>
      </c>
      <c r="F146" s="303" t="s">
        <v>555</v>
      </c>
      <c r="G146" s="303"/>
      <c r="H146" s="303"/>
      <c r="I146" s="303"/>
      <c r="J146" s="148" t="s">
        <v>138</v>
      </c>
      <c r="K146" s="149">
        <v>9</v>
      </c>
      <c r="L146" s="304"/>
      <c r="M146" s="304"/>
      <c r="N146" s="304">
        <f>ROUND(L146*K146,2)</f>
        <v>0</v>
      </c>
      <c r="O146" s="296"/>
      <c r="P146" s="296"/>
      <c r="Q146" s="296"/>
      <c r="R146" s="113"/>
      <c r="T146" s="142"/>
      <c r="U146" s="38"/>
      <c r="V146" s="143"/>
      <c r="W146" s="143"/>
      <c r="X146" s="143"/>
      <c r="Y146" s="143"/>
      <c r="Z146" s="143"/>
      <c r="AA146" s="144"/>
      <c r="AR146" s="17"/>
      <c r="AT146" s="17"/>
      <c r="AU146" s="17"/>
      <c r="AY146" s="17"/>
      <c r="BE146" s="145"/>
      <c r="BF146" s="145"/>
      <c r="BG146" s="145"/>
      <c r="BH146" s="145"/>
      <c r="BI146" s="145"/>
      <c r="BJ146" s="17"/>
      <c r="BK146" s="145"/>
      <c r="BL146" s="17"/>
      <c r="BM146" s="17"/>
    </row>
    <row r="147" spans="2:65" s="1" customFormat="1" ht="44.25" customHeight="1" x14ac:dyDescent="0.3">
      <c r="B147" s="111"/>
      <c r="C147" s="138">
        <v>26</v>
      </c>
      <c r="D147" s="138" t="s">
        <v>118</v>
      </c>
      <c r="E147" s="139" t="s">
        <v>271</v>
      </c>
      <c r="F147" s="294" t="s">
        <v>552</v>
      </c>
      <c r="G147" s="295"/>
      <c r="H147" s="295"/>
      <c r="I147" s="295"/>
      <c r="J147" s="140" t="s">
        <v>138</v>
      </c>
      <c r="K147" s="234">
        <v>9</v>
      </c>
      <c r="L147" s="296"/>
      <c r="M147" s="296"/>
      <c r="N147" s="296">
        <f>ROUND(L147*K147,2)</f>
        <v>0</v>
      </c>
      <c r="O147" s="296"/>
      <c r="P147" s="296"/>
      <c r="Q147" s="296"/>
      <c r="R147" s="113"/>
      <c r="T147" s="142"/>
      <c r="U147" s="38"/>
      <c r="V147" s="143"/>
      <c r="W147" s="143"/>
      <c r="X147" s="143"/>
      <c r="Y147" s="143"/>
      <c r="Z147" s="143"/>
      <c r="AA147" s="144"/>
      <c r="AR147" s="17"/>
      <c r="AT147" s="17"/>
      <c r="AU147" s="17"/>
      <c r="AY147" s="17"/>
      <c r="BE147" s="145"/>
      <c r="BF147" s="145"/>
      <c r="BG147" s="145"/>
      <c r="BH147" s="145"/>
      <c r="BI147" s="145"/>
      <c r="BJ147" s="17"/>
      <c r="BK147" s="145"/>
      <c r="BL147" s="17"/>
      <c r="BM147" s="17"/>
    </row>
    <row r="148" spans="2:65" s="1" customFormat="1" ht="42.75" customHeight="1" x14ac:dyDescent="0.3">
      <c r="B148" s="111"/>
      <c r="C148" s="138">
        <v>27</v>
      </c>
      <c r="D148" s="138" t="s">
        <v>118</v>
      </c>
      <c r="E148" s="139" t="s">
        <v>283</v>
      </c>
      <c r="F148" s="295" t="s">
        <v>284</v>
      </c>
      <c r="G148" s="295"/>
      <c r="H148" s="295"/>
      <c r="I148" s="295"/>
      <c r="J148" s="192" t="s">
        <v>138</v>
      </c>
      <c r="K148" s="141">
        <v>9</v>
      </c>
      <c r="L148" s="296"/>
      <c r="M148" s="296"/>
      <c r="N148" s="296">
        <f t="shared" ref="N148:N150" si="10">ROUND(L148*K148,2)</f>
        <v>0</v>
      </c>
      <c r="O148" s="296"/>
      <c r="P148" s="296"/>
      <c r="Q148" s="296"/>
      <c r="R148" s="113"/>
      <c r="T148" s="142"/>
      <c r="U148" s="38"/>
      <c r="V148" s="143"/>
      <c r="W148" s="143"/>
      <c r="X148" s="143"/>
      <c r="Y148" s="143"/>
      <c r="Z148" s="143"/>
      <c r="AA148" s="144"/>
      <c r="AR148" s="17"/>
      <c r="AT148" s="17"/>
      <c r="AU148" s="17"/>
      <c r="AY148" s="17"/>
      <c r="BE148" s="145"/>
      <c r="BF148" s="145"/>
      <c r="BG148" s="145"/>
      <c r="BH148" s="145"/>
      <c r="BI148" s="145"/>
      <c r="BJ148" s="17"/>
      <c r="BK148" s="145"/>
      <c r="BL148" s="17"/>
      <c r="BM148" s="17"/>
    </row>
    <row r="149" spans="2:65" s="1" customFormat="1" ht="32.25" customHeight="1" x14ac:dyDescent="0.3">
      <c r="B149" s="111"/>
      <c r="C149" s="138">
        <v>28</v>
      </c>
      <c r="D149" s="138" t="s">
        <v>118</v>
      </c>
      <c r="E149" s="139" t="s">
        <v>279</v>
      </c>
      <c r="F149" s="295" t="s">
        <v>280</v>
      </c>
      <c r="G149" s="295"/>
      <c r="H149" s="295"/>
      <c r="I149" s="295"/>
      <c r="J149" s="192" t="s">
        <v>138</v>
      </c>
      <c r="K149" s="141">
        <v>9</v>
      </c>
      <c r="L149" s="296"/>
      <c r="M149" s="296"/>
      <c r="N149" s="296">
        <f t="shared" si="10"/>
        <v>0</v>
      </c>
      <c r="O149" s="296"/>
      <c r="P149" s="296"/>
      <c r="Q149" s="296"/>
      <c r="R149" s="113"/>
      <c r="T149" s="142"/>
      <c r="U149" s="38"/>
      <c r="V149" s="143"/>
      <c r="W149" s="143"/>
      <c r="X149" s="143"/>
      <c r="Y149" s="143"/>
      <c r="Z149" s="143"/>
      <c r="AA149" s="144"/>
      <c r="AR149" s="17"/>
      <c r="AT149" s="17"/>
      <c r="AU149" s="17"/>
      <c r="AY149" s="17"/>
      <c r="BE149" s="145"/>
      <c r="BF149" s="145"/>
      <c r="BG149" s="145"/>
      <c r="BH149" s="145"/>
      <c r="BI149" s="145"/>
      <c r="BJ149" s="17"/>
      <c r="BK149" s="145"/>
      <c r="BL149" s="17"/>
      <c r="BM149" s="17"/>
    </row>
    <row r="150" spans="2:65" s="1" customFormat="1" ht="47.25" customHeight="1" x14ac:dyDescent="0.3">
      <c r="B150" s="111"/>
      <c r="C150" s="138">
        <v>29</v>
      </c>
      <c r="D150" s="138" t="s">
        <v>118</v>
      </c>
      <c r="E150" s="139" t="s">
        <v>281</v>
      </c>
      <c r="F150" s="295" t="s">
        <v>282</v>
      </c>
      <c r="G150" s="295"/>
      <c r="H150" s="295"/>
      <c r="I150" s="295"/>
      <c r="J150" s="192" t="s">
        <v>138</v>
      </c>
      <c r="K150" s="141">
        <v>9</v>
      </c>
      <c r="L150" s="296"/>
      <c r="M150" s="296"/>
      <c r="N150" s="296">
        <f t="shared" si="10"/>
        <v>0</v>
      </c>
      <c r="O150" s="296"/>
      <c r="P150" s="296"/>
      <c r="Q150" s="296"/>
      <c r="R150" s="113"/>
      <c r="T150" s="142"/>
      <c r="U150" s="38"/>
      <c r="V150" s="143"/>
      <c r="W150" s="143"/>
      <c r="X150" s="143"/>
      <c r="Y150" s="143"/>
      <c r="Z150" s="143"/>
      <c r="AA150" s="144"/>
      <c r="AR150" s="17"/>
      <c r="AT150" s="17"/>
      <c r="AU150" s="17"/>
      <c r="AY150" s="17"/>
      <c r="BE150" s="145"/>
      <c r="BF150" s="145"/>
      <c r="BG150" s="145"/>
      <c r="BH150" s="145"/>
      <c r="BI150" s="145"/>
      <c r="BJ150" s="17"/>
      <c r="BK150" s="145"/>
      <c r="BL150" s="17"/>
      <c r="BM150" s="17"/>
    </row>
    <row r="151" spans="2:65" s="1" customFormat="1" ht="32.25" customHeight="1" x14ac:dyDescent="0.3">
      <c r="B151" s="111"/>
      <c r="C151" s="138">
        <v>30</v>
      </c>
      <c r="D151" s="138" t="s">
        <v>118</v>
      </c>
      <c r="E151" s="165" t="s">
        <v>553</v>
      </c>
      <c r="F151" s="294" t="s">
        <v>554</v>
      </c>
      <c r="G151" s="295"/>
      <c r="H151" s="295"/>
      <c r="I151" s="295"/>
      <c r="J151" s="140" t="s">
        <v>122</v>
      </c>
      <c r="K151" s="141">
        <f>SUM(N144:Q150)/100</f>
        <v>0</v>
      </c>
      <c r="L151" s="296">
        <v>1.23</v>
      </c>
      <c r="M151" s="296"/>
      <c r="N151" s="296">
        <f>ROUND(L151*K151,2)</f>
        <v>0</v>
      </c>
      <c r="O151" s="296"/>
      <c r="P151" s="296"/>
      <c r="Q151" s="296"/>
      <c r="R151" s="113"/>
      <c r="T151" s="142"/>
      <c r="U151" s="38"/>
      <c r="V151" s="143"/>
      <c r="W151" s="143"/>
      <c r="X151" s="143"/>
      <c r="Y151" s="143"/>
      <c r="Z151" s="143"/>
      <c r="AA151" s="144"/>
      <c r="AR151" s="17"/>
      <c r="AT151" s="17"/>
      <c r="AU151" s="17"/>
      <c r="AY151" s="17"/>
      <c r="BE151" s="145"/>
      <c r="BF151" s="145"/>
      <c r="BG151" s="145"/>
      <c r="BH151" s="145"/>
      <c r="BI151" s="145"/>
      <c r="BJ151" s="17"/>
      <c r="BK151" s="145"/>
      <c r="BL151" s="17"/>
      <c r="BM151" s="17"/>
    </row>
    <row r="152" spans="2:65" s="1" customFormat="1" ht="32.25" customHeight="1" x14ac:dyDescent="0.3">
      <c r="B152" s="111"/>
      <c r="C152" s="128"/>
      <c r="D152" s="137" t="s">
        <v>557</v>
      </c>
      <c r="E152" s="137"/>
      <c r="F152" s="137"/>
      <c r="G152" s="137"/>
      <c r="H152" s="137"/>
      <c r="I152" s="137"/>
      <c r="J152" s="137"/>
      <c r="K152" s="137"/>
      <c r="L152" s="137"/>
      <c r="M152" s="137"/>
      <c r="N152" s="311">
        <f>SUM(N153:Q154)</f>
        <v>0</v>
      </c>
      <c r="O152" s="312"/>
      <c r="P152" s="312"/>
      <c r="Q152" s="312"/>
      <c r="R152" s="113"/>
      <c r="T152" s="142"/>
      <c r="U152" s="38"/>
      <c r="V152" s="143"/>
      <c r="W152" s="143"/>
      <c r="X152" s="143"/>
      <c r="Y152" s="143"/>
      <c r="Z152" s="143"/>
      <c r="AA152" s="144"/>
      <c r="AR152" s="17"/>
      <c r="AT152" s="17"/>
      <c r="AU152" s="17"/>
      <c r="AY152" s="17"/>
      <c r="BE152" s="145"/>
      <c r="BF152" s="145"/>
      <c r="BG152" s="145"/>
      <c r="BH152" s="145"/>
      <c r="BI152" s="145"/>
      <c r="BJ152" s="17"/>
      <c r="BK152" s="145"/>
      <c r="BL152" s="17"/>
      <c r="BM152" s="17"/>
    </row>
    <row r="153" spans="2:65" s="1" customFormat="1" ht="48.75" customHeight="1" x14ac:dyDescent="0.3">
      <c r="B153" s="111"/>
      <c r="C153" s="138">
        <v>31</v>
      </c>
      <c r="D153" s="138" t="s">
        <v>118</v>
      </c>
      <c r="E153" s="139" t="s">
        <v>275</v>
      </c>
      <c r="F153" s="295" t="s">
        <v>276</v>
      </c>
      <c r="G153" s="295"/>
      <c r="H153" s="295"/>
      <c r="I153" s="295"/>
      <c r="J153" s="140" t="s">
        <v>138</v>
      </c>
      <c r="K153" s="141">
        <v>137</v>
      </c>
      <c r="L153" s="296"/>
      <c r="M153" s="296"/>
      <c r="N153" s="296">
        <f>ROUND(L153*K153,2)</f>
        <v>0</v>
      </c>
      <c r="O153" s="296"/>
      <c r="P153" s="296"/>
      <c r="Q153" s="296"/>
      <c r="R153" s="113"/>
      <c r="T153" s="142"/>
      <c r="U153" s="38"/>
      <c r="V153" s="143"/>
      <c r="W153" s="143"/>
      <c r="X153" s="143"/>
      <c r="Y153" s="143"/>
      <c r="Z153" s="143"/>
      <c r="AA153" s="144"/>
      <c r="AR153" s="17"/>
      <c r="AT153" s="17"/>
      <c r="AU153" s="17"/>
      <c r="AY153" s="17"/>
      <c r="BE153" s="145"/>
      <c r="BF153" s="145"/>
      <c r="BG153" s="145"/>
      <c r="BH153" s="145"/>
      <c r="BI153" s="145"/>
      <c r="BJ153" s="17"/>
      <c r="BK153" s="145"/>
      <c r="BL153" s="17"/>
      <c r="BM153" s="17"/>
    </row>
    <row r="154" spans="2:65" s="1" customFormat="1" ht="18.75" customHeight="1" x14ac:dyDescent="0.3">
      <c r="B154" s="111"/>
      <c r="C154" s="138">
        <v>32</v>
      </c>
      <c r="D154" s="138" t="s">
        <v>118</v>
      </c>
      <c r="E154" s="139" t="s">
        <v>277</v>
      </c>
      <c r="F154" s="295" t="s">
        <v>278</v>
      </c>
      <c r="G154" s="295"/>
      <c r="H154" s="295"/>
      <c r="I154" s="295"/>
      <c r="J154" s="140" t="s">
        <v>138</v>
      </c>
      <c r="K154" s="141">
        <v>137</v>
      </c>
      <c r="L154" s="296"/>
      <c r="M154" s="296"/>
      <c r="N154" s="296">
        <f>ROUND(L154*K154,2)</f>
        <v>0</v>
      </c>
      <c r="O154" s="296"/>
      <c r="P154" s="296"/>
      <c r="Q154" s="296"/>
      <c r="R154" s="113"/>
      <c r="T154" s="142"/>
      <c r="U154" s="38"/>
      <c r="V154" s="143"/>
      <c r="W154" s="143"/>
      <c r="X154" s="143"/>
      <c r="Y154" s="143"/>
      <c r="Z154" s="143"/>
      <c r="AA154" s="144"/>
      <c r="AR154" s="17"/>
      <c r="AT154" s="17"/>
      <c r="AU154" s="17"/>
      <c r="AY154" s="17"/>
      <c r="BE154" s="145"/>
      <c r="BF154" s="145"/>
      <c r="BG154" s="145"/>
      <c r="BH154" s="145"/>
      <c r="BI154" s="145"/>
      <c r="BJ154" s="17"/>
      <c r="BK154" s="145"/>
      <c r="BL154" s="17"/>
      <c r="BM154" s="17"/>
    </row>
    <row r="155" spans="2:65" s="1" customFormat="1" ht="36" customHeight="1" x14ac:dyDescent="0.3">
      <c r="B155" s="111"/>
      <c r="C155" s="249"/>
      <c r="D155" s="249"/>
      <c r="E155" s="188" t="s">
        <v>5</v>
      </c>
      <c r="F155" s="355" t="s">
        <v>558</v>
      </c>
      <c r="G155" s="359"/>
      <c r="H155" s="359"/>
      <c r="I155" s="359"/>
      <c r="J155" s="249"/>
      <c r="K155" s="189">
        <v>137</v>
      </c>
      <c r="L155" s="249"/>
      <c r="M155" s="249"/>
      <c r="N155" s="249"/>
      <c r="O155" s="249"/>
      <c r="P155" s="249"/>
      <c r="Q155" s="249"/>
      <c r="R155" s="113"/>
      <c r="T155" s="142"/>
      <c r="U155" s="38"/>
      <c r="V155" s="143"/>
      <c r="W155" s="143"/>
      <c r="X155" s="143"/>
      <c r="Y155" s="143"/>
      <c r="Z155" s="143"/>
      <c r="AA155" s="144"/>
      <c r="AR155" s="17"/>
      <c r="AT155" s="17"/>
      <c r="AU155" s="17"/>
      <c r="AY155" s="17"/>
      <c r="BE155" s="145"/>
      <c r="BF155" s="145"/>
      <c r="BG155" s="145"/>
      <c r="BH155" s="145"/>
      <c r="BI155" s="145"/>
      <c r="BJ155" s="17"/>
      <c r="BK155" s="145"/>
      <c r="BL155" s="17"/>
      <c r="BM155" s="17"/>
    </row>
    <row r="156" spans="2:65" s="1" customFormat="1" ht="26.25" customHeight="1" x14ac:dyDescent="0.3">
      <c r="B156" s="111"/>
      <c r="C156" s="236"/>
      <c r="D156" s="137" t="s">
        <v>559</v>
      </c>
      <c r="E156" s="137"/>
      <c r="F156" s="137"/>
      <c r="G156" s="137"/>
      <c r="H156" s="137"/>
      <c r="I156" s="137"/>
      <c r="J156" s="137"/>
      <c r="K156" s="137"/>
      <c r="L156" s="137"/>
      <c r="M156" s="137"/>
      <c r="N156" s="324">
        <f>SUM(N157:Q168)</f>
        <v>0</v>
      </c>
      <c r="O156" s="325"/>
      <c r="P156" s="325"/>
      <c r="Q156" s="325"/>
      <c r="R156" s="113"/>
      <c r="T156" s="142"/>
      <c r="U156" s="38"/>
      <c r="V156" s="143"/>
      <c r="W156" s="143"/>
      <c r="X156" s="143"/>
      <c r="Y156" s="143"/>
      <c r="Z156" s="143"/>
      <c r="AA156" s="144"/>
      <c r="AR156" s="17"/>
      <c r="AT156" s="17"/>
      <c r="AU156" s="17"/>
      <c r="AY156" s="17"/>
      <c r="BE156" s="145"/>
      <c r="BF156" s="145"/>
      <c r="BG156" s="145"/>
      <c r="BH156" s="145"/>
      <c r="BI156" s="145"/>
      <c r="BJ156" s="17"/>
      <c r="BK156" s="145"/>
      <c r="BL156" s="17"/>
      <c r="BM156" s="17"/>
    </row>
    <row r="157" spans="2:65" s="1" customFormat="1" ht="24" customHeight="1" x14ac:dyDescent="0.3">
      <c r="B157" s="111"/>
      <c r="C157" s="138">
        <v>33</v>
      </c>
      <c r="D157" s="138" t="s">
        <v>118</v>
      </c>
      <c r="E157" s="139" t="s">
        <v>159</v>
      </c>
      <c r="F157" s="294" t="s">
        <v>560</v>
      </c>
      <c r="G157" s="360"/>
      <c r="H157" s="360"/>
      <c r="I157" s="360"/>
      <c r="J157" s="140" t="s">
        <v>160</v>
      </c>
      <c r="K157" s="141">
        <v>6.3780000000000001</v>
      </c>
      <c r="L157" s="296"/>
      <c r="M157" s="360"/>
      <c r="N157" s="296">
        <f>ROUND(L157*K157,2)</f>
        <v>0</v>
      </c>
      <c r="O157" s="360"/>
      <c r="P157" s="360"/>
      <c r="Q157" s="360"/>
      <c r="R157" s="113"/>
      <c r="T157" s="142"/>
      <c r="U157" s="38"/>
      <c r="V157" s="143"/>
      <c r="W157" s="143"/>
      <c r="X157" s="143"/>
      <c r="Y157" s="143"/>
      <c r="Z157" s="143"/>
      <c r="AA157" s="144"/>
      <c r="AR157" s="17"/>
      <c r="AT157" s="17"/>
      <c r="AU157" s="17"/>
      <c r="AY157" s="17"/>
      <c r="BE157" s="145"/>
      <c r="BF157" s="145"/>
      <c r="BG157" s="145"/>
      <c r="BH157" s="145"/>
      <c r="BI157" s="145"/>
      <c r="BJ157" s="17"/>
      <c r="BK157" s="145"/>
      <c r="BL157" s="17"/>
      <c r="BM157" s="17"/>
    </row>
    <row r="158" spans="2:65" s="1" customFormat="1" ht="25.5" customHeight="1" x14ac:dyDescent="0.3">
      <c r="B158" s="111"/>
      <c r="C158" s="249"/>
      <c r="D158" s="249"/>
      <c r="E158" s="188" t="s">
        <v>5</v>
      </c>
      <c r="F158" s="355" t="s">
        <v>562</v>
      </c>
      <c r="G158" s="356"/>
      <c r="H158" s="356"/>
      <c r="I158" s="356"/>
      <c r="J158" s="249"/>
      <c r="K158" s="189">
        <v>1.758</v>
      </c>
      <c r="L158" s="249"/>
      <c r="M158" s="249"/>
      <c r="N158" s="249"/>
      <c r="O158" s="249"/>
      <c r="P158" s="249"/>
      <c r="Q158" s="249"/>
      <c r="R158" s="113"/>
      <c r="T158" s="142"/>
      <c r="U158" s="38"/>
      <c r="V158" s="143"/>
      <c r="W158" s="143"/>
      <c r="X158" s="143"/>
      <c r="Y158" s="143"/>
      <c r="Z158" s="143"/>
      <c r="AA158" s="144"/>
      <c r="AR158" s="17"/>
      <c r="AT158" s="17"/>
      <c r="AU158" s="17"/>
      <c r="AY158" s="17"/>
      <c r="BE158" s="145"/>
      <c r="BF158" s="145"/>
      <c r="BG158" s="145"/>
      <c r="BH158" s="145"/>
      <c r="BI158" s="145"/>
      <c r="BJ158" s="17"/>
      <c r="BK158" s="145"/>
      <c r="BL158" s="17"/>
      <c r="BM158" s="17"/>
    </row>
    <row r="159" spans="2:65" s="1" customFormat="1" ht="26.25" customHeight="1" x14ac:dyDescent="0.3">
      <c r="B159" s="111"/>
      <c r="C159" s="249"/>
      <c r="D159" s="249"/>
      <c r="E159" s="188" t="s">
        <v>5</v>
      </c>
      <c r="F159" s="355" t="s">
        <v>563</v>
      </c>
      <c r="G159" s="356"/>
      <c r="H159" s="356"/>
      <c r="I159" s="356"/>
      <c r="J159" s="249"/>
      <c r="K159" s="189">
        <v>2.3E-2</v>
      </c>
      <c r="L159" s="249"/>
      <c r="M159" s="249"/>
      <c r="N159" s="249"/>
      <c r="O159" s="249"/>
      <c r="P159" s="249"/>
      <c r="Q159" s="249"/>
      <c r="R159" s="113"/>
      <c r="T159" s="142"/>
      <c r="U159" s="38"/>
      <c r="V159" s="143"/>
      <c r="W159" s="143"/>
      <c r="X159" s="143"/>
      <c r="Y159" s="143"/>
      <c r="Z159" s="143"/>
      <c r="AA159" s="144"/>
      <c r="AR159" s="17"/>
      <c r="AT159" s="17"/>
      <c r="AU159" s="17"/>
      <c r="AY159" s="17"/>
      <c r="BE159" s="145"/>
      <c r="BF159" s="145"/>
      <c r="BG159" s="145"/>
      <c r="BH159" s="145"/>
      <c r="BI159" s="145"/>
      <c r="BJ159" s="17"/>
      <c r="BK159" s="145"/>
      <c r="BL159" s="17"/>
      <c r="BM159" s="17"/>
    </row>
    <row r="160" spans="2:65" s="1" customFormat="1" ht="24" customHeight="1" x14ac:dyDescent="0.3">
      <c r="B160" s="111"/>
      <c r="C160" s="249"/>
      <c r="D160" s="249"/>
      <c r="E160" s="188" t="s">
        <v>5</v>
      </c>
      <c r="F160" s="355" t="s">
        <v>564</v>
      </c>
      <c r="G160" s="356"/>
      <c r="H160" s="356"/>
      <c r="I160" s="356"/>
      <c r="J160" s="249"/>
      <c r="K160" s="189">
        <v>0.1</v>
      </c>
      <c r="L160" s="249"/>
      <c r="M160" s="249"/>
      <c r="N160" s="249"/>
      <c r="O160" s="249"/>
      <c r="P160" s="249"/>
      <c r="Q160" s="249"/>
      <c r="R160" s="113"/>
      <c r="T160" s="142"/>
      <c r="U160" s="38"/>
      <c r="V160" s="143"/>
      <c r="W160" s="143"/>
      <c r="X160" s="143"/>
      <c r="Y160" s="143"/>
      <c r="Z160" s="143"/>
      <c r="AA160" s="144"/>
      <c r="AR160" s="17"/>
      <c r="AT160" s="17"/>
      <c r="AU160" s="17"/>
      <c r="AY160" s="17"/>
      <c r="BE160" s="145"/>
      <c r="BF160" s="145"/>
      <c r="BG160" s="145"/>
      <c r="BH160" s="145"/>
      <c r="BI160" s="145"/>
      <c r="BJ160" s="17"/>
      <c r="BK160" s="145"/>
      <c r="BL160" s="17"/>
      <c r="BM160" s="17"/>
    </row>
    <row r="161" spans="2:65" s="1" customFormat="1" ht="31.5" customHeight="1" x14ac:dyDescent="0.3">
      <c r="B161" s="111"/>
      <c r="C161" s="249"/>
      <c r="D161" s="249"/>
      <c r="E161" s="188" t="s">
        <v>5</v>
      </c>
      <c r="F161" s="355" t="s">
        <v>565</v>
      </c>
      <c r="G161" s="356"/>
      <c r="H161" s="356"/>
      <c r="I161" s="356"/>
      <c r="J161" s="249"/>
      <c r="K161" s="189">
        <v>4.125</v>
      </c>
      <c r="L161" s="249"/>
      <c r="M161" s="249"/>
      <c r="N161" s="249"/>
      <c r="O161" s="249"/>
      <c r="P161" s="249"/>
      <c r="Q161" s="249"/>
      <c r="R161" s="113"/>
      <c r="T161" s="142"/>
      <c r="U161" s="38"/>
      <c r="V161" s="143"/>
      <c r="W161" s="143"/>
      <c r="X161" s="143"/>
      <c r="Y161" s="143"/>
      <c r="Z161" s="143"/>
      <c r="AA161" s="144"/>
      <c r="AR161" s="17"/>
      <c r="AT161" s="17"/>
      <c r="AU161" s="17"/>
      <c r="AY161" s="17"/>
      <c r="BE161" s="145"/>
      <c r="BF161" s="145"/>
      <c r="BG161" s="145"/>
      <c r="BH161" s="145"/>
      <c r="BI161" s="145"/>
      <c r="BJ161" s="17"/>
      <c r="BK161" s="145"/>
      <c r="BL161" s="17"/>
      <c r="BM161" s="17"/>
    </row>
    <row r="162" spans="2:65" s="1" customFormat="1" ht="26.25" customHeight="1" x14ac:dyDescent="0.3">
      <c r="B162" s="111"/>
      <c r="C162" s="249"/>
      <c r="D162" s="249"/>
      <c r="E162" s="188" t="s">
        <v>5</v>
      </c>
      <c r="F162" s="355" t="s">
        <v>566</v>
      </c>
      <c r="G162" s="356"/>
      <c r="H162" s="356"/>
      <c r="I162" s="356"/>
      <c r="J162" s="249"/>
      <c r="K162" s="189">
        <v>4.0000000000000001E-3</v>
      </c>
      <c r="L162" s="249"/>
      <c r="M162" s="249"/>
      <c r="N162" s="249"/>
      <c r="O162" s="249"/>
      <c r="P162" s="249"/>
      <c r="Q162" s="249"/>
      <c r="R162" s="113"/>
      <c r="T162" s="142"/>
      <c r="U162" s="38"/>
      <c r="V162" s="143"/>
      <c r="W162" s="143"/>
      <c r="X162" s="143"/>
      <c r="Y162" s="143"/>
      <c r="Z162" s="143"/>
      <c r="AA162" s="144"/>
      <c r="AR162" s="17"/>
      <c r="AT162" s="17"/>
      <c r="AU162" s="17"/>
      <c r="AY162" s="17"/>
      <c r="BE162" s="145"/>
      <c r="BF162" s="145"/>
      <c r="BG162" s="145"/>
      <c r="BH162" s="145"/>
      <c r="BI162" s="145"/>
      <c r="BJ162" s="17"/>
      <c r="BK162" s="145"/>
      <c r="BL162" s="17"/>
      <c r="BM162" s="17"/>
    </row>
    <row r="163" spans="2:65" s="1" customFormat="1" ht="25.5" customHeight="1" x14ac:dyDescent="0.3">
      <c r="B163" s="111"/>
      <c r="C163" s="249"/>
      <c r="D163" s="249"/>
      <c r="E163" s="188" t="s">
        <v>5</v>
      </c>
      <c r="F163" s="355" t="s">
        <v>567</v>
      </c>
      <c r="G163" s="356"/>
      <c r="H163" s="356"/>
      <c r="I163" s="356"/>
      <c r="J163" s="249"/>
      <c r="K163" s="189">
        <v>8.0000000000000002E-3</v>
      </c>
      <c r="L163" s="249"/>
      <c r="M163" s="249"/>
      <c r="N163" s="249"/>
      <c r="O163" s="249"/>
      <c r="P163" s="249"/>
      <c r="Q163" s="249"/>
      <c r="R163" s="113"/>
      <c r="T163" s="142"/>
      <c r="U163" s="38"/>
      <c r="V163" s="143"/>
      <c r="W163" s="143"/>
      <c r="X163" s="143"/>
      <c r="Y163" s="143"/>
      <c r="Z163" s="143"/>
      <c r="AA163" s="144"/>
      <c r="AR163" s="17"/>
      <c r="AT163" s="17"/>
      <c r="AU163" s="17"/>
      <c r="AY163" s="17"/>
      <c r="BE163" s="145"/>
      <c r="BF163" s="145"/>
      <c r="BG163" s="145"/>
      <c r="BH163" s="145"/>
      <c r="BI163" s="145"/>
      <c r="BJ163" s="17"/>
      <c r="BK163" s="145"/>
      <c r="BL163" s="17"/>
      <c r="BM163" s="17"/>
    </row>
    <row r="164" spans="2:65" s="1" customFormat="1" ht="32.25" customHeight="1" x14ac:dyDescent="0.3">
      <c r="B164" s="111"/>
      <c r="C164" s="250"/>
      <c r="D164" s="250"/>
      <c r="E164" s="251" t="s">
        <v>5</v>
      </c>
      <c r="F164" s="357" t="s">
        <v>568</v>
      </c>
      <c r="G164" s="358"/>
      <c r="H164" s="358"/>
      <c r="I164" s="358"/>
      <c r="J164" s="250"/>
      <c r="K164" s="252">
        <v>0.36</v>
      </c>
      <c r="L164" s="250"/>
      <c r="M164" s="250"/>
      <c r="N164" s="250"/>
      <c r="O164" s="250"/>
      <c r="P164" s="250"/>
      <c r="Q164" s="250"/>
      <c r="R164" s="113"/>
      <c r="T164" s="142"/>
      <c r="U164" s="38"/>
      <c r="V164" s="143"/>
      <c r="W164" s="143"/>
      <c r="X164" s="143"/>
      <c r="Y164" s="143"/>
      <c r="Z164" s="143"/>
      <c r="AA164" s="144"/>
      <c r="AR164" s="17"/>
      <c r="AT164" s="17"/>
      <c r="AU164" s="17"/>
      <c r="AY164" s="17"/>
      <c r="BE164" s="145"/>
      <c r="BF164" s="145"/>
      <c r="BG164" s="145"/>
      <c r="BH164" s="145"/>
      <c r="BI164" s="145"/>
      <c r="BJ164" s="17"/>
      <c r="BK164" s="145"/>
      <c r="BL164" s="17"/>
      <c r="BM164" s="17"/>
    </row>
    <row r="165" spans="2:65" s="1" customFormat="1" ht="37.5" customHeight="1" x14ac:dyDescent="0.3">
      <c r="B165" s="111"/>
      <c r="C165" s="190">
        <v>34</v>
      </c>
      <c r="D165" s="190" t="s">
        <v>118</v>
      </c>
      <c r="E165" s="191" t="s">
        <v>161</v>
      </c>
      <c r="F165" s="320" t="s">
        <v>162</v>
      </c>
      <c r="G165" s="320"/>
      <c r="H165" s="320"/>
      <c r="I165" s="320"/>
      <c r="J165" s="192" t="s">
        <v>160</v>
      </c>
      <c r="K165" s="186">
        <v>6.3780000000000001</v>
      </c>
      <c r="L165" s="321"/>
      <c r="M165" s="321"/>
      <c r="N165" s="321">
        <f t="shared" ref="N165:N166" si="11">ROUND(L165*K165,2)</f>
        <v>0</v>
      </c>
      <c r="O165" s="321"/>
      <c r="P165" s="321"/>
      <c r="Q165" s="321"/>
      <c r="R165" s="113"/>
      <c r="T165" s="142"/>
      <c r="U165" s="38"/>
      <c r="V165" s="143"/>
      <c r="W165" s="143"/>
      <c r="X165" s="143"/>
      <c r="Y165" s="143"/>
      <c r="Z165" s="143"/>
      <c r="AA165" s="144"/>
      <c r="AR165" s="17"/>
      <c r="AT165" s="17"/>
      <c r="AU165" s="17"/>
      <c r="AY165" s="17"/>
      <c r="BE165" s="145"/>
      <c r="BF165" s="145"/>
      <c r="BG165" s="145"/>
      <c r="BH165" s="145"/>
      <c r="BI165" s="145"/>
      <c r="BJ165" s="17"/>
      <c r="BK165" s="145"/>
      <c r="BL165" s="17"/>
      <c r="BM165" s="17"/>
    </row>
    <row r="166" spans="2:65" s="1" customFormat="1" ht="42.75" customHeight="1" x14ac:dyDescent="0.3">
      <c r="B166" s="111"/>
      <c r="C166" s="190">
        <v>35</v>
      </c>
      <c r="D166" s="190" t="s">
        <v>118</v>
      </c>
      <c r="E166" s="191" t="s">
        <v>163</v>
      </c>
      <c r="F166" s="320" t="s">
        <v>164</v>
      </c>
      <c r="G166" s="320"/>
      <c r="H166" s="320"/>
      <c r="I166" s="320"/>
      <c r="J166" s="192" t="s">
        <v>160</v>
      </c>
      <c r="K166" s="186">
        <v>63.78</v>
      </c>
      <c r="L166" s="321"/>
      <c r="M166" s="321"/>
      <c r="N166" s="321">
        <f t="shared" si="11"/>
        <v>0</v>
      </c>
      <c r="O166" s="321"/>
      <c r="P166" s="321"/>
      <c r="Q166" s="321"/>
      <c r="R166" s="113"/>
      <c r="T166" s="142"/>
      <c r="U166" s="38"/>
      <c r="V166" s="143"/>
      <c r="W166" s="143"/>
      <c r="X166" s="143"/>
      <c r="Y166" s="143"/>
      <c r="Z166" s="143"/>
      <c r="AA166" s="144"/>
      <c r="AR166" s="17"/>
      <c r="AT166" s="17"/>
      <c r="AU166" s="17"/>
      <c r="AY166" s="17"/>
      <c r="BE166" s="145"/>
      <c r="BF166" s="145"/>
      <c r="BG166" s="145"/>
      <c r="BH166" s="145"/>
      <c r="BI166" s="145"/>
      <c r="BJ166" s="17"/>
      <c r="BK166" s="145"/>
      <c r="BL166" s="17"/>
      <c r="BM166" s="17"/>
    </row>
    <row r="167" spans="2:65" s="1" customFormat="1" ht="23.25" customHeight="1" x14ac:dyDescent="0.3">
      <c r="B167" s="111"/>
      <c r="C167" s="138"/>
      <c r="D167" s="169"/>
      <c r="E167" s="193"/>
      <c r="F167" s="294" t="s">
        <v>569</v>
      </c>
      <c r="G167" s="295"/>
      <c r="H167" s="295"/>
      <c r="I167" s="295"/>
      <c r="J167" s="140"/>
      <c r="K167" s="141">
        <v>63.78</v>
      </c>
      <c r="L167" s="296"/>
      <c r="M167" s="296"/>
      <c r="N167" s="296"/>
      <c r="O167" s="296"/>
      <c r="P167" s="296"/>
      <c r="Q167" s="296"/>
      <c r="R167" s="113"/>
    </row>
    <row r="168" spans="2:65" ht="42.75" customHeight="1" x14ac:dyDescent="0.3">
      <c r="B168" s="111"/>
      <c r="C168" s="138">
        <v>36</v>
      </c>
      <c r="D168" s="138" t="s">
        <v>118</v>
      </c>
      <c r="E168" s="139" t="s">
        <v>165</v>
      </c>
      <c r="F168" s="294" t="s">
        <v>561</v>
      </c>
      <c r="G168" s="295"/>
      <c r="H168" s="295"/>
      <c r="I168" s="295"/>
      <c r="J168" s="140" t="s">
        <v>160</v>
      </c>
      <c r="K168" s="141">
        <v>6.3780000000000001</v>
      </c>
      <c r="L168" s="296"/>
      <c r="M168" s="296"/>
      <c r="N168" s="296">
        <f>ROUND(L168*K168,2)</f>
        <v>0</v>
      </c>
      <c r="O168" s="296"/>
      <c r="P168" s="296"/>
      <c r="Q168" s="296"/>
      <c r="R168" s="113"/>
    </row>
    <row r="169" spans="2:65" x14ac:dyDescent="0.3">
      <c r="B169" s="53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5"/>
    </row>
    <row r="170" spans="2:65" x14ac:dyDescent="0.3">
      <c r="C170" s="222"/>
      <c r="D170" s="222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</row>
  </sheetData>
  <mergeCells count="191">
    <mergeCell ref="L139:M139"/>
    <mergeCell ref="N139:Q139"/>
    <mergeCell ref="N143:Q143"/>
    <mergeCell ref="F149:I149"/>
    <mergeCell ref="L149:M149"/>
    <mergeCell ref="N149:Q149"/>
    <mergeCell ref="F150:I150"/>
    <mergeCell ref="L150:M150"/>
    <mergeCell ref="N150:Q150"/>
    <mergeCell ref="F140:I140"/>
    <mergeCell ref="F144:I144"/>
    <mergeCell ref="L144:M144"/>
    <mergeCell ref="N144:Q144"/>
    <mergeCell ref="F145:I145"/>
    <mergeCell ref="F146:I146"/>
    <mergeCell ref="L146:M146"/>
    <mergeCell ref="N146:Q146"/>
    <mergeCell ref="L140:M140"/>
    <mergeCell ref="N140:Q140"/>
    <mergeCell ref="F141:I141"/>
    <mergeCell ref="L141:M141"/>
    <mergeCell ref="N141:Q141"/>
    <mergeCell ref="F148:I148"/>
    <mergeCell ref="L148:M148"/>
    <mergeCell ref="F133:I133"/>
    <mergeCell ref="L133:M133"/>
    <mergeCell ref="N133:Q133"/>
    <mergeCell ref="F132:I132"/>
    <mergeCell ref="L132:M132"/>
    <mergeCell ref="N132:Q132"/>
    <mergeCell ref="F136:I136"/>
    <mergeCell ref="L136:M136"/>
    <mergeCell ref="N136:Q136"/>
    <mergeCell ref="F134:I134"/>
    <mergeCell ref="F135:I135"/>
    <mergeCell ref="L135:M135"/>
    <mergeCell ref="N135:Q135"/>
    <mergeCell ref="L134:M134"/>
    <mergeCell ref="N134:Q134"/>
    <mergeCell ref="N138:Q138"/>
    <mergeCell ref="F137:I137"/>
    <mergeCell ref="L137:M137"/>
    <mergeCell ref="N137:Q137"/>
    <mergeCell ref="F168:I168"/>
    <mergeCell ref="L168:M168"/>
    <mergeCell ref="N168:Q168"/>
    <mergeCell ref="M79:Q79"/>
    <mergeCell ref="M80:Q80"/>
    <mergeCell ref="F110:I110"/>
    <mergeCell ref="N126:Q126"/>
    <mergeCell ref="N119:Q119"/>
    <mergeCell ref="F120:I120"/>
    <mergeCell ref="L120:M120"/>
    <mergeCell ref="N120:Q120"/>
    <mergeCell ref="F117:I117"/>
    <mergeCell ref="L117:M117"/>
    <mergeCell ref="N117:Q117"/>
    <mergeCell ref="F118:I118"/>
    <mergeCell ref="L118:M118"/>
    <mergeCell ref="N118:Q118"/>
    <mergeCell ref="F123:I123"/>
    <mergeCell ref="F124:I124"/>
    <mergeCell ref="L124:M124"/>
    <mergeCell ref="N124:Q124"/>
    <mergeCell ref="F121:I121"/>
    <mergeCell ref="F122:I122"/>
    <mergeCell ref="L122:M122"/>
    <mergeCell ref="F166:I166"/>
    <mergeCell ref="L166:M166"/>
    <mergeCell ref="N166:Q166"/>
    <mergeCell ref="F139:I139"/>
    <mergeCell ref="H34:J34"/>
    <mergeCell ref="M34:P34"/>
    <mergeCell ref="H35:J35"/>
    <mergeCell ref="M35:P35"/>
    <mergeCell ref="F167:I167"/>
    <mergeCell ref="L167:M167"/>
    <mergeCell ref="N167:Q167"/>
    <mergeCell ref="N122:Q122"/>
    <mergeCell ref="L123:M123"/>
    <mergeCell ref="N123:Q123"/>
    <mergeCell ref="N125:Q125"/>
    <mergeCell ref="F130:I130"/>
    <mergeCell ref="L130:M130"/>
    <mergeCell ref="N130:Q130"/>
    <mergeCell ref="F131:I131"/>
    <mergeCell ref="L131:M131"/>
    <mergeCell ref="N131:Q131"/>
    <mergeCell ref="F128:I128"/>
    <mergeCell ref="L128:M128"/>
    <mergeCell ref="N128:Q128"/>
    <mergeCell ref="F5:P5"/>
    <mergeCell ref="L37:P37"/>
    <mergeCell ref="C73:Q73"/>
    <mergeCell ref="F75:P75"/>
    <mergeCell ref="M26:P26"/>
    <mergeCell ref="M27:P27"/>
    <mergeCell ref="M29:P29"/>
    <mergeCell ref="H31:J31"/>
    <mergeCell ref="H32:J32"/>
    <mergeCell ref="M32:P32"/>
    <mergeCell ref="H33:J33"/>
    <mergeCell ref="M33:P33"/>
    <mergeCell ref="O11:P11"/>
    <mergeCell ref="E23:L23"/>
    <mergeCell ref="O19:P19"/>
    <mergeCell ref="F127:I127"/>
    <mergeCell ref="L127:M127"/>
    <mergeCell ref="N127:Q127"/>
    <mergeCell ref="N115:Q115"/>
    <mergeCell ref="F116:I116"/>
    <mergeCell ref="L116:M116"/>
    <mergeCell ref="N116:Q116"/>
    <mergeCell ref="F129:I129"/>
    <mergeCell ref="F6:P6"/>
    <mergeCell ref="O8:P8"/>
    <mergeCell ref="O10:P10"/>
    <mergeCell ref="L129:M129"/>
    <mergeCell ref="N129:Q129"/>
    <mergeCell ref="O13:P13"/>
    <mergeCell ref="O14:P14"/>
    <mergeCell ref="O16:P16"/>
    <mergeCell ref="O17:P17"/>
    <mergeCell ref="M31:P31"/>
    <mergeCell ref="O20:P20"/>
    <mergeCell ref="C2:Q2"/>
    <mergeCell ref="C4:Q4"/>
    <mergeCell ref="F165:I165"/>
    <mergeCell ref="L165:M165"/>
    <mergeCell ref="N165:Q165"/>
    <mergeCell ref="N85:Q85"/>
    <mergeCell ref="F142:I142"/>
    <mergeCell ref="L142:M142"/>
    <mergeCell ref="N142:Q142"/>
    <mergeCell ref="F114:I114"/>
    <mergeCell ref="L114:M114"/>
    <mergeCell ref="N114:Q114"/>
    <mergeCell ref="F115:I115"/>
    <mergeCell ref="L115:M115"/>
    <mergeCell ref="L110:M110"/>
    <mergeCell ref="N86:Q86"/>
    <mergeCell ref="N87:Q87"/>
    <mergeCell ref="N95:Q95"/>
    <mergeCell ref="L153:M153"/>
    <mergeCell ref="N153:Q153"/>
    <mergeCell ref="F147:I147"/>
    <mergeCell ref="L147:M147"/>
    <mergeCell ref="N147:Q147"/>
    <mergeCell ref="F151:I151"/>
    <mergeCell ref="L151:M151"/>
    <mergeCell ref="N151:Q151"/>
    <mergeCell ref="H1:K1"/>
    <mergeCell ref="N111:Q111"/>
    <mergeCell ref="N112:Q112"/>
    <mergeCell ref="N113:Q113"/>
    <mergeCell ref="F103:P103"/>
    <mergeCell ref="M105:P105"/>
    <mergeCell ref="M107:Q107"/>
    <mergeCell ref="N96:Q96"/>
    <mergeCell ref="L98:Q98"/>
    <mergeCell ref="C101:Q101"/>
    <mergeCell ref="N110:Q110"/>
    <mergeCell ref="M108:Q108"/>
    <mergeCell ref="C82:G82"/>
    <mergeCell ref="N82:Q82"/>
    <mergeCell ref="N84:Q84"/>
    <mergeCell ref="M77:P77"/>
    <mergeCell ref="N93:Q93"/>
    <mergeCell ref="N88:Q88"/>
    <mergeCell ref="N89:Q89"/>
    <mergeCell ref="N90:Q90"/>
    <mergeCell ref="N91:Q91"/>
    <mergeCell ref="N92:Q92"/>
    <mergeCell ref="F159:I159"/>
    <mergeCell ref="F160:I160"/>
    <mergeCell ref="F164:I164"/>
    <mergeCell ref="F161:I161"/>
    <mergeCell ref="F162:I162"/>
    <mergeCell ref="F163:I163"/>
    <mergeCell ref="F154:I154"/>
    <mergeCell ref="L154:M154"/>
    <mergeCell ref="N154:Q154"/>
    <mergeCell ref="F155:I155"/>
    <mergeCell ref="F157:I157"/>
    <mergeCell ref="L157:M157"/>
    <mergeCell ref="N157:Q157"/>
    <mergeCell ref="F158:I158"/>
    <mergeCell ref="N156:Q156"/>
    <mergeCell ref="N148:Q148"/>
    <mergeCell ref="N152:Q152"/>
    <mergeCell ref="F153:I153"/>
  </mergeCells>
  <hyperlinks>
    <hyperlink ref="F1:G1" location="C2" display="1) Krycí list rozpočtu"/>
    <hyperlink ref="H1:K1" location="C85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Kotelna </vt:lpstr>
      <vt:lpstr>Ústřední topení</vt:lpstr>
      <vt:lpstr>Stavební úpravy</vt:lpstr>
      <vt:lpstr>'Kotelna '!Názvy_tisku</vt:lpstr>
      <vt:lpstr>'Rekapitulace stavby'!Názvy_tisku</vt:lpstr>
      <vt:lpstr>'Stavební úpravy'!Názvy_tisku</vt:lpstr>
      <vt:lpstr>'Ústřední topení'!Názvy_tisku</vt:lpstr>
      <vt:lpstr>'Kotelna '!Oblast_tisku</vt:lpstr>
      <vt:lpstr>'Rekapitulace stavby'!Oblast_tisku</vt:lpstr>
      <vt:lpstr>'Stavební úpravy'!Oblast_tisku</vt:lpstr>
      <vt:lpstr>'Ústřední topení'!Oblast_tisku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Borovičková</dc:creator>
  <cp:lastModifiedBy>PC</cp:lastModifiedBy>
  <cp:lastPrinted>2025-02-20T11:45:44Z</cp:lastPrinted>
  <dcterms:created xsi:type="dcterms:W3CDTF">2017-12-08T08:22:25Z</dcterms:created>
  <dcterms:modified xsi:type="dcterms:W3CDTF">2025-02-20T12:15:14Z</dcterms:modified>
</cp:coreProperties>
</file>