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R:\04MHUM\06Referent UKOM\Ondřej Havel\VZMR\plocha DD\"/>
    </mc:Choice>
  </mc:AlternateContent>
  <xr:revisionPtr revIDLastSave="0" documentId="13_ncr:1_{D0D1A7D5-E6F1-4FFF-99C4-D0D3FFE0F31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kapitulace stavby" sheetId="1" r:id="rId1"/>
    <sheet name="112 - Dopravní značení pa..." sheetId="2" r:id="rId2"/>
  </sheets>
  <definedNames>
    <definedName name="_xlnm._FilterDatabase" localSheetId="1" hidden="1">'112 - Dopravní značení pa...'!$C$126:$K$163</definedName>
    <definedName name="_xlnm.Print_Titles" localSheetId="1">'112 - Dopravní značení pa...'!$126:$126</definedName>
    <definedName name="_xlnm.Print_Titles" localSheetId="0">'Rekapitulace stavby'!$92:$92</definedName>
    <definedName name="_xlnm.Print_Area" localSheetId="1">'112 - Dopravní značení pa...'!$C$4:$J$76,'112 - Dopravní značení pa...'!$C$82:$J$108,'112 - Dopravní značení pa...'!$C$114:$K$163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3" i="2" l="1"/>
  <c r="J162" i="2" s="1"/>
  <c r="J161" i="2"/>
  <c r="BE161" i="2" s="1"/>
  <c r="J160" i="2"/>
  <c r="J158" i="2"/>
  <c r="J157" i="2"/>
  <c r="BE157" i="2" s="1"/>
  <c r="J154" i="2"/>
  <c r="J150" i="2" s="1"/>
  <c r="J152" i="2"/>
  <c r="BE152" i="2" s="1"/>
  <c r="J151" i="2"/>
  <c r="J149" i="2"/>
  <c r="J148" i="2"/>
  <c r="J144" i="2"/>
  <c r="J143" i="2" s="1"/>
  <c r="J133" i="2"/>
  <c r="J135" i="2"/>
  <c r="J137" i="2"/>
  <c r="J138" i="2"/>
  <c r="J140" i="2"/>
  <c r="J130" i="2"/>
  <c r="P142" i="2"/>
  <c r="P141" i="2" s="1"/>
  <c r="R142" i="2"/>
  <c r="R141" i="2" s="1"/>
  <c r="T142" i="2"/>
  <c r="T141" i="2" s="1"/>
  <c r="BE142" i="2"/>
  <c r="BF142" i="2"/>
  <c r="BG142" i="2"/>
  <c r="BH142" i="2"/>
  <c r="BI142" i="2"/>
  <c r="BK142" i="2"/>
  <c r="BK141" i="2" s="1"/>
  <c r="BE151" i="2"/>
  <c r="P151" i="2"/>
  <c r="R151" i="2"/>
  <c r="T151" i="2"/>
  <c r="BF151" i="2"/>
  <c r="BG151" i="2"/>
  <c r="BH151" i="2"/>
  <c r="BI151" i="2"/>
  <c r="BK151" i="2"/>
  <c r="P152" i="2"/>
  <c r="R152" i="2"/>
  <c r="T152" i="2"/>
  <c r="BF152" i="2"/>
  <c r="BG152" i="2"/>
  <c r="BH152" i="2"/>
  <c r="BI152" i="2"/>
  <c r="BK152" i="2"/>
  <c r="P154" i="2"/>
  <c r="R154" i="2"/>
  <c r="T154" i="2"/>
  <c r="BF154" i="2"/>
  <c r="BG154" i="2"/>
  <c r="BH154" i="2"/>
  <c r="BI154" i="2"/>
  <c r="BK154" i="2"/>
  <c r="P157" i="2"/>
  <c r="R157" i="2"/>
  <c r="T157" i="2"/>
  <c r="BF157" i="2"/>
  <c r="BG157" i="2"/>
  <c r="BH157" i="2"/>
  <c r="BI157" i="2"/>
  <c r="BK157" i="2"/>
  <c r="BE158" i="2"/>
  <c r="P158" i="2"/>
  <c r="R158" i="2"/>
  <c r="T158" i="2"/>
  <c r="BF158" i="2"/>
  <c r="BG158" i="2"/>
  <c r="BH158" i="2"/>
  <c r="BI158" i="2"/>
  <c r="BK158" i="2"/>
  <c r="BE160" i="2"/>
  <c r="P160" i="2"/>
  <c r="R160" i="2"/>
  <c r="T160" i="2"/>
  <c r="BF160" i="2"/>
  <c r="BG160" i="2"/>
  <c r="BH160" i="2"/>
  <c r="BI160" i="2"/>
  <c r="BK160" i="2"/>
  <c r="P161" i="2"/>
  <c r="R161" i="2"/>
  <c r="T161" i="2"/>
  <c r="BF161" i="2"/>
  <c r="BG161" i="2"/>
  <c r="BH161" i="2"/>
  <c r="BI161" i="2"/>
  <c r="BK161" i="2"/>
  <c r="BE163" i="2"/>
  <c r="P163" i="2"/>
  <c r="P162" i="2" s="1"/>
  <c r="R163" i="2"/>
  <c r="R162" i="2" s="1"/>
  <c r="T163" i="2"/>
  <c r="T162" i="2" s="1"/>
  <c r="BF163" i="2"/>
  <c r="BG163" i="2"/>
  <c r="BH163" i="2"/>
  <c r="BI163" i="2"/>
  <c r="BK163" i="2"/>
  <c r="BK162" i="2" s="1"/>
  <c r="J39" i="2"/>
  <c r="J38" i="2"/>
  <c r="AY95" i="1" s="1"/>
  <c r="J37" i="2"/>
  <c r="AX95" i="1" s="1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4" i="2"/>
  <c r="BH144" i="2"/>
  <c r="BG144" i="2"/>
  <c r="BF144" i="2"/>
  <c r="T144" i="2"/>
  <c r="R144" i="2"/>
  <c r="P144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BI133" i="2"/>
  <c r="BH133" i="2"/>
  <c r="BG133" i="2"/>
  <c r="BF133" i="2"/>
  <c r="T133" i="2"/>
  <c r="R133" i="2"/>
  <c r="P133" i="2"/>
  <c r="BI130" i="2"/>
  <c r="BH130" i="2"/>
  <c r="BG130" i="2"/>
  <c r="BF130" i="2"/>
  <c r="T130" i="2"/>
  <c r="R130" i="2"/>
  <c r="P130" i="2"/>
  <c r="F121" i="2"/>
  <c r="E119" i="2"/>
  <c r="J31" i="2"/>
  <c r="F89" i="2"/>
  <c r="E87" i="2"/>
  <c r="J24" i="2"/>
  <c r="E24" i="2"/>
  <c r="J124" i="2" s="1"/>
  <c r="J23" i="2"/>
  <c r="J21" i="2"/>
  <c r="E21" i="2"/>
  <c r="J123" i="2" s="1"/>
  <c r="J20" i="2"/>
  <c r="J18" i="2"/>
  <c r="E18" i="2"/>
  <c r="F124" i="2" s="1"/>
  <c r="J17" i="2"/>
  <c r="J15" i="2"/>
  <c r="E15" i="2"/>
  <c r="F123" i="2" s="1"/>
  <c r="J14" i="2"/>
  <c r="E7" i="2"/>
  <c r="E117" i="2" s="1"/>
  <c r="L90" i="1"/>
  <c r="AM90" i="1"/>
  <c r="AM89" i="1"/>
  <c r="L89" i="1"/>
  <c r="L87" i="1"/>
  <c r="L85" i="1"/>
  <c r="L84" i="1"/>
  <c r="BK140" i="2"/>
  <c r="BK133" i="2"/>
  <c r="BK130" i="2"/>
  <c r="BK144" i="2"/>
  <c r="BK137" i="2"/>
  <c r="BK138" i="2"/>
  <c r="BK148" i="2"/>
  <c r="BK149" i="2"/>
  <c r="BK135" i="2"/>
  <c r="AS94" i="1"/>
  <c r="J129" i="2" l="1"/>
  <c r="J156" i="2"/>
  <c r="J128" i="2" s="1"/>
  <c r="J127" i="2" s="1"/>
  <c r="BE154" i="2"/>
  <c r="P156" i="2"/>
  <c r="T156" i="2"/>
  <c r="R156" i="2"/>
  <c r="BK156" i="2"/>
  <c r="F39" i="2"/>
  <c r="BD95" i="1" s="1"/>
  <c r="BD94" i="1" s="1"/>
  <c r="W33" i="1" s="1"/>
  <c r="F36" i="2"/>
  <c r="BA95" i="1" s="1"/>
  <c r="BA94" i="1" s="1"/>
  <c r="W30" i="1" s="1"/>
  <c r="F37" i="2"/>
  <c r="BB95" i="1" s="1"/>
  <c r="BB94" i="1" s="1"/>
  <c r="W31" i="1" s="1"/>
  <c r="J36" i="2"/>
  <c r="AW95" i="1" s="1"/>
  <c r="F38" i="2"/>
  <c r="BC95" i="1" s="1"/>
  <c r="BC94" i="1" s="1"/>
  <c r="W32" i="1" s="1"/>
  <c r="P129" i="2"/>
  <c r="P143" i="2"/>
  <c r="T143" i="2"/>
  <c r="T129" i="2"/>
  <c r="P150" i="2"/>
  <c r="R129" i="2"/>
  <c r="BK143" i="2"/>
  <c r="J100" i="2" s="1"/>
  <c r="R143" i="2"/>
  <c r="R150" i="2"/>
  <c r="BK129" i="2"/>
  <c r="BK150" i="2"/>
  <c r="J101" i="2"/>
  <c r="T150" i="2"/>
  <c r="J99" i="2"/>
  <c r="J103" i="2"/>
  <c r="E85" i="2"/>
  <c r="F91" i="2"/>
  <c r="J91" i="2"/>
  <c r="F92" i="2"/>
  <c r="J92" i="2"/>
  <c r="BE130" i="2"/>
  <c r="BE133" i="2"/>
  <c r="BE135" i="2"/>
  <c r="BE137" i="2"/>
  <c r="BE138" i="2"/>
  <c r="BE140" i="2"/>
  <c r="BE144" i="2"/>
  <c r="BE148" i="2"/>
  <c r="BE149" i="2"/>
  <c r="J102" i="2" l="1"/>
  <c r="R128" i="2"/>
  <c r="R127" i="2" s="1"/>
  <c r="BK128" i="2"/>
  <c r="J97" i="2" s="1"/>
  <c r="T128" i="2"/>
  <c r="T127" i="2" s="1"/>
  <c r="P128" i="2"/>
  <c r="P127" i="2" s="1"/>
  <c r="AU95" i="1" s="1"/>
  <c r="AU94" i="1" s="1"/>
  <c r="J98" i="2"/>
  <c r="AW94" i="1"/>
  <c r="AK30" i="1" s="1"/>
  <c r="AX94" i="1"/>
  <c r="AY94" i="1"/>
  <c r="BK127" i="2" l="1"/>
  <c r="J96" i="2" l="1"/>
  <c r="J30" i="2" l="1"/>
  <c r="J32" i="2" s="1"/>
  <c r="F35" i="2" s="1"/>
  <c r="J108" i="2"/>
  <c r="J35" i="2" l="1"/>
  <c r="AV95" i="1" s="1"/>
  <c r="AT95" i="1" s="1"/>
  <c r="AZ95" i="1"/>
  <c r="AZ94" i="1" s="1"/>
  <c r="AV94" i="1" s="1"/>
  <c r="AT94" i="1" s="1"/>
  <c r="AG95" i="1"/>
  <c r="AN95" i="1" s="1"/>
  <c r="J41" i="2" l="1"/>
  <c r="AG94" i="1"/>
  <c r="AN94" i="1" s="1"/>
  <c r="AK26" i="1" l="1"/>
  <c r="W29" i="1" l="1"/>
  <c r="AK29" i="1" s="1"/>
  <c r="AK35" i="1" s="1"/>
</calcChain>
</file>

<file path=xl/sharedStrings.xml><?xml version="1.0" encoding="utf-8"?>
<sst xmlns="http://schemas.openxmlformats.org/spreadsheetml/2006/main" count="640" uniqueCount="208">
  <si>
    <t>Export Komplet</t>
  </si>
  <si>
    <t/>
  </si>
  <si>
    <t>2.0</t>
  </si>
  <si>
    <t>False</t>
  </si>
  <si>
    <t>{927fcba3-b479-45ee-882f-0f8ea6bf4827}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</si>
  <si>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</si>
  <si>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</si>
  <si>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</si>
  <si>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</si>
  <si>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</si>
  <si>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</si>
  <si>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</si>
  <si>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</si>
  <si>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112</t>
  </si>
  <si>
    <t>Stavba:</t>
  </si>
  <si>
    <t>Dělnický dům Studénka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</si>
  <si>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</si>
  <si>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</si>
  <si>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</si>
  <si>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</si>
  <si>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</si>
  <si>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</si>
  <si>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</si>
  <si>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</si>
  <si>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Zhotovitel: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</si>
  <si>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</si>
  <si>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</si>
  <si>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</si>
  <si>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</si>
  <si>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</si>
  <si>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</si>
  <si>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</si>
  <si>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</si>
  <si>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</si>
  <si>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</si>
  <si>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</si>
  <si>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</si>
  <si>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</si>
  <si>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</si>
  <si>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</si>
  <si>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</si>
  <si>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</si>
  <si>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</si>
  <si>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</si>
  <si>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</si>
  <si>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</si>
  <si>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</si>
  <si>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</si>
  <si>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</si>
  <si>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</si>
  <si>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</si>
  <si>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</si>
  <si>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</si>
  <si>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</si>
  <si>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</si>
  <si>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</si>
  <si>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</si>
  <si>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</si>
  <si>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</si>
  <si>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</si>
  <si>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</si>
  <si>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</si>
  <si>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</si>
  <si>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</si>
  <si>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</si>
  <si>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</si>
  <si>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</si>
  <si>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</si>
  <si>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</si>
  <si>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</si>
  <si>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</si>
  <si>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</si>
  <si>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</si>
  <si>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</si>
  <si>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Dopravní značení parkoviště</t>
  </si>
  <si>
    <t>STA</t>
  </si>
  <si>
    <t>1</t>
  </si>
  <si>
    <t>{037a79d6-a678-459e-81b0-efd51cb2aa5c}</t>
  </si>
  <si>
    <t>2</t>
  </si>
  <si>
    <t>KRYCÍ LIST SOUPISU PRACÍ</t>
  </si>
  <si>
    <t>Objekt:</t>
  </si>
  <si>
    <t>112 - Dopravní značení parkoviště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</si>
  <si>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</si>
  <si>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</si>
  <si>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</si>
  <si>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</si>
  <si>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</si>
  <si>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</si>
  <si>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</si>
  <si>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</si>
  <si>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</si>
  <si>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</si>
  <si>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</si>
  <si>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</si>
  <si>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</si>
  <si>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</si>
  <si>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2) Ostatní náklady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</si>
  <si>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</si>
  <si>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</si>
  <si>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</si>
  <si>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</si>
  <si>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</si>
  <si>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</si>
  <si>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</si>
  <si>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</si>
  <si>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</si>
  <si>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</si>
  <si>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</si>
  <si>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</si>
  <si>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</si>
  <si>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</si>
  <si>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</si>
  <si>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</si>
  <si>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</si>
  <si>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</si>
  <si>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</si>
  <si>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113107042</t>
  </si>
  <si>
    <t>Odstranění podkladu živičných tl přes 50 do 100 mm při překopech ručně</t>
  </si>
  <si>
    <t>m2</t>
  </si>
  <si>
    <t>4</t>
  </si>
  <si>
    <t>889901595</t>
  </si>
  <si>
    <t>VV</t>
  </si>
  <si>
    <t>67,5*1</t>
  </si>
  <si>
    <t>m3</t>
  </si>
  <si>
    <t>0,5*0,5*0,5*6</t>
  </si>
  <si>
    <t>3</t>
  </si>
  <si>
    <t>132212132</t>
  </si>
  <si>
    <t>Hloubení nezapažených rýh šířky do 800 mm v nesoudržných horninách třídy těžitelnosti I skupiny 3 ručně</t>
  </si>
  <si>
    <t>-55981515</t>
  </si>
  <si>
    <t>67,5*1*0,2</t>
  </si>
  <si>
    <t>162751117</t>
  </si>
  <si>
    <t>Vodorovné přemístění přes 9 000 do 10000 m výkopku/sypaniny z horniny třídy těžitelnosti I skupiny 1 až 3</t>
  </si>
  <si>
    <t>-688700123</t>
  </si>
  <si>
    <t>0,75+13,5</t>
  </si>
  <si>
    <t>5</t>
  </si>
  <si>
    <t>167151101</t>
  </si>
  <si>
    <t>Nakládání výkopku z hornin třídy těžitelnosti I skupiny 1 až 3 do 100 m3</t>
  </si>
  <si>
    <t>-266981946</t>
  </si>
  <si>
    <t>6</t>
  </si>
  <si>
    <t>171201221</t>
  </si>
  <si>
    <t>Poplatek za uložení na skládce (skládkovné) zeminy a kamení kód odpadu 17 05 04</t>
  </si>
  <si>
    <t>t</t>
  </si>
  <si>
    <t>-1796061615</t>
  </si>
  <si>
    <t>14,25*2</t>
  </si>
  <si>
    <t>7</t>
  </si>
  <si>
    <t>171251201</t>
  </si>
  <si>
    <t>Uložení sypaniny na skládky nebo meziskládky</t>
  </si>
  <si>
    <t>-1653574620</t>
  </si>
  <si>
    <t>8</t>
  </si>
  <si>
    <t>1725640328</t>
  </si>
  <si>
    <t>Komunikace pozemní</t>
  </si>
  <si>
    <t>9</t>
  </si>
  <si>
    <t>564831011</t>
  </si>
  <si>
    <t>Podklad ze štěrkodrtě ŠD plochy do 100 m2 tl 100 mm</t>
  </si>
  <si>
    <t>1240079771</t>
  </si>
  <si>
    <t>67,5</t>
  </si>
  <si>
    <t>-67,5*0,2*0,13</t>
  </si>
  <si>
    <t>Součet</t>
  </si>
  <si>
    <t>10</t>
  </si>
  <si>
    <t>565145101</t>
  </si>
  <si>
    <t>Asfaltový beton vrstva podkladní ACP 16 (obalované kamenivo OKS) tl 60 mm š do 1,5 m</t>
  </si>
  <si>
    <t>-1424512971</t>
  </si>
  <si>
    <t>11</t>
  </si>
  <si>
    <t>577134111</t>
  </si>
  <si>
    <t>Asfaltový beton vrstva obrusná ACO 11+ (ABS) tř. I tl 40 mm š do 3 m z nemodifikovaného asfaltu</t>
  </si>
  <si>
    <t>-526825136</t>
  </si>
  <si>
    <t>Ostatní konstrukce a práce, bourání</t>
  </si>
  <si>
    <t>M</t>
  </si>
  <si>
    <t>m</t>
  </si>
  <si>
    <t>39</t>
  </si>
  <si>
    <t>916241213</t>
  </si>
  <si>
    <t>Osazení obrubníku kamenného stojatého s boční opěrou do lože z betonu prostého</t>
  </si>
  <si>
    <t>1669193088</t>
  </si>
  <si>
    <t>40</t>
  </si>
  <si>
    <t>58380001</t>
  </si>
  <si>
    <t>krajník kamenný žulový silniční 130x200x300-800mm</t>
  </si>
  <si>
    <t>1792231440</t>
  </si>
  <si>
    <t>67,5*1,1 'Přepočtené koeficientem množství</t>
  </si>
  <si>
    <t>41</t>
  </si>
  <si>
    <t>919735112</t>
  </si>
  <si>
    <t>Řezání stávajícího živičného krytu hl přes 50 do 100 mm</t>
  </si>
  <si>
    <t>70292289</t>
  </si>
  <si>
    <t>67,5*2</t>
  </si>
  <si>
    <t>997</t>
  </si>
  <si>
    <t>Přesun sutě</t>
  </si>
  <si>
    <t>43</t>
  </si>
  <si>
    <t>997221551</t>
  </si>
  <si>
    <t>Vodorovná doprava suti ze sypkých materiálů do 1 km</t>
  </si>
  <si>
    <t>-768069277</t>
  </si>
  <si>
    <t>44</t>
  </si>
  <si>
    <t>997221559</t>
  </si>
  <si>
    <t>Příplatek ZKD 1 km u vodorovné dopravy suti ze sypkých materiálů</t>
  </si>
  <si>
    <t>-833954285</t>
  </si>
  <si>
    <t>14,85*9 'Přepočtené koeficientem množství</t>
  </si>
  <si>
    <t>45</t>
  </si>
  <si>
    <t>997221611</t>
  </si>
  <si>
    <t>Nakládání suti na dopravní prostředky pro vodorovnou dopravu</t>
  </si>
  <si>
    <t>1083563879</t>
  </si>
  <si>
    <t>46</t>
  </si>
  <si>
    <t>997221645</t>
  </si>
  <si>
    <t>Poplatek za uložení na skládce (skládkovné) odpadu asfaltového bez dehtu kód odpadu 17 03 02</t>
  </si>
  <si>
    <t>808680598</t>
  </si>
  <si>
    <t>998</t>
  </si>
  <si>
    <t>Přesun hmot</t>
  </si>
  <si>
    <t>47</t>
  </si>
  <si>
    <t>998225111</t>
  </si>
  <si>
    <t>Přesun hmot pro pozemní komunikace s krytem z kamene, monolitickým betonovým nebo živičným</t>
  </si>
  <si>
    <t>-338459234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</si>
</sst>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4" borderId="0" xfId="0" applyFont="1" applyFill="1" applyAlignment="1">
      <alignment horizontal="left" vertical="center"/>
    </xf>
    <xf numFmtId="4" fontId="21" fillId="4" borderId="0" xfId="0" applyNumberFormat="1" applyFont="1" applyFill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30" fillId="0" borderId="12" xfId="0" applyNumberFormat="1" applyFont="1" applyBorder="1"/>
    <xf numFmtId="166" fontId="30" fillId="0" borderId="13" xfId="0" applyNumberFormat="1" applyFont="1" applyBorder="1"/>
    <xf numFmtId="4" fontId="31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2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3" fillId="0" borderId="22" xfId="0" applyFont="1" applyBorder="1" applyAlignment="1" applyProtection="1">
      <alignment horizontal="center" vertical="center"/>
      <protection locked="0"/>
    </xf>
    <xf numFmtId="49" fontId="33" fillId="0" borderId="22" xfId="0" applyNumberFormat="1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left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167" fontId="33" fillId="0" borderId="22" xfId="0" applyNumberFormat="1" applyFont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  <protection locked="0"/>
    </xf>
    <xf numFmtId="0" fontId="34" fillId="0" borderId="3" xfId="0" applyFont="1" applyBorder="1" applyAlignment="1">
      <alignment vertical="center"/>
    </xf>
    <xf numFmtId="0" fontId="33" fillId="0" borderId="14" xfId="0" applyFont="1" applyBorder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9" fillId="5" borderId="22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7" workbookViewId="0">
      <selection activeCell="AN8" sqref="AN8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67" t="s">
        <v>5</v>
      </c>
      <c r="AS2" s="168"/>
      <c r="AT2" s="168"/>
      <c r="AU2" s="168"/>
      <c r="AV2" s="168"/>
      <c r="AW2" s="168"/>
      <c r="AX2" s="168"/>
      <c r="AY2" s="168"/>
      <c r="AZ2" s="168"/>
      <c r="BA2" s="168"/>
      <c r="BB2" s="168"/>
      <c r="BC2" s="168"/>
      <c r="BD2" s="168"/>
      <c r="BE2" s="16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S4" s="15" t="s">
        <v>11</v>
      </c>
    </row>
    <row r="5" spans="1:74" ht="12" customHeight="1">
      <c r="B5" s="18"/>
      <c r="D5" s="21" t="s">
        <v>12</v>
      </c>
      <c r="K5" s="195" t="s">
        <v>13</v>
      </c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R5" s="18"/>
      <c r="BS5" s="15" t="s">
        <v>6</v>
      </c>
    </row>
    <row r="6" spans="1:74" ht="36.950000000000003" customHeight="1">
      <c r="B6" s="18"/>
      <c r="D6" s="23" t="s">
        <v>14</v>
      </c>
      <c r="K6" s="196" t="s">
        <v>15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R6" s="18"/>
      <c r="BS6" s="15" t="s">
        <v>6</v>
      </c>
    </row>
    <row r="7" spans="1:74" ht="12" customHeight="1">
      <c r="B7" s="18"/>
      <c r="D7" s="24" t="s">
        <v>16</v>
      </c>
      <c r="K7" s="22" t="s">
        <v>1</v>
      </c>
      <c r="AK7" s="24" t="s">
        <v>17</v>
      </c>
      <c r="AN7" s="22" t="s">
        <v>1</v>
      </c>
      <c r="AR7" s="18"/>
      <c r="BS7" s="15" t="s">
        <v>6</v>
      </c>
    </row>
    <row r="8" spans="1:74" ht="12" customHeight="1">
      <c r="B8" s="18"/>
      <c r="D8" s="24" t="s">
        <v>18</v>
      </c>
      <c r="K8" s="22" t="s">
        <v>19</v>
      </c>
      <c r="AK8" s="24" t="s">
        <v>20</v>
      </c>
      <c r="AN8" s="22"/>
      <c r="AR8" s="18"/>
      <c r="BS8" s="15" t="s">
        <v>6</v>
      </c>
    </row>
    <row r="9" spans="1:74" ht="14.45" customHeight="1">
      <c r="B9" s="18"/>
      <c r="AR9" s="18"/>
      <c r="BS9" s="15" t="s">
        <v>6</v>
      </c>
    </row>
    <row r="10" spans="1:74" ht="12" customHeight="1">
      <c r="B10" s="18"/>
      <c r="D10" s="24" t="s">
        <v>21</v>
      </c>
      <c r="AK10" s="24" t="s">
        <v>22</v>
      </c>
      <c r="AN10" s="22" t="s">
        <v>1</v>
      </c>
      <c r="AR10" s="18"/>
      <c r="BS10" s="15" t="s">
        <v>6</v>
      </c>
    </row>
    <row r="11" spans="1:74" ht="18.399999999999999" customHeight="1">
      <c r="B11" s="18"/>
      <c r="E11" s="22" t="s">
        <v>19</v>
      </c>
      <c r="AK11" s="24" t="s">
        <v>23</v>
      </c>
      <c r="AN11" s="22" t="s">
        <v>1</v>
      </c>
      <c r="AR11" s="18"/>
      <c r="BS11" s="15" t="s">
        <v>6</v>
      </c>
    </row>
    <row r="12" spans="1:74" ht="6.95" customHeight="1">
      <c r="B12" s="18"/>
      <c r="AR12" s="18"/>
      <c r="BS12" s="15" t="s">
        <v>6</v>
      </c>
    </row>
    <row r="13" spans="1:74" ht="12" customHeight="1">
      <c r="B13" s="18"/>
      <c r="D13" s="24" t="s">
        <v>24</v>
      </c>
      <c r="AK13" s="24" t="s">
        <v>22</v>
      </c>
      <c r="AN13" s="22" t="s">
        <v>1</v>
      </c>
      <c r="AR13" s="18"/>
      <c r="BS13" s="15" t="s">
        <v>6</v>
      </c>
    </row>
    <row r="14" spans="1:74" ht="12.75">
      <c r="B14" s="18"/>
      <c r="E14" s="22" t="s">
        <v>19</v>
      </c>
      <c r="AK14" s="24" t="s">
        <v>23</v>
      </c>
      <c r="AN14" s="22" t="s">
        <v>1</v>
      </c>
      <c r="AR14" s="18"/>
      <c r="BS14" s="15" t="s">
        <v>6</v>
      </c>
    </row>
    <row r="15" spans="1:74" ht="6.95" customHeight="1">
      <c r="B15" s="18"/>
      <c r="AR15" s="18"/>
      <c r="BS15" s="15" t="s">
        <v>3</v>
      </c>
    </row>
    <row r="16" spans="1:74" ht="12" customHeight="1">
      <c r="B16" s="18"/>
      <c r="D16" s="24" t="s">
        <v>25</v>
      </c>
      <c r="AK16" s="24" t="s">
        <v>22</v>
      </c>
      <c r="AN16" s="22" t="s">
        <v>1</v>
      </c>
      <c r="AR16" s="18"/>
      <c r="BS16" s="15" t="s">
        <v>3</v>
      </c>
    </row>
    <row r="17" spans="2:71" ht="18.399999999999999" customHeight="1">
      <c r="B17" s="18"/>
      <c r="E17" s="22" t="s">
        <v>19</v>
      </c>
      <c r="AK17" s="24" t="s">
        <v>23</v>
      </c>
      <c r="AN17" s="22" t="s">
        <v>1</v>
      </c>
      <c r="AR17" s="18"/>
      <c r="BS17" s="15" t="s">
        <v>26</v>
      </c>
    </row>
    <row r="18" spans="2:71" ht="6.95" customHeight="1">
      <c r="B18" s="18"/>
      <c r="AR18" s="18"/>
      <c r="BS18" s="15" t="s">
        <v>6</v>
      </c>
    </row>
    <row r="19" spans="2:71" ht="12" customHeight="1">
      <c r="B19" s="18"/>
      <c r="D19" s="24" t="s">
        <v>27</v>
      </c>
      <c r="AK19" s="24" t="s">
        <v>22</v>
      </c>
      <c r="AN19" s="22" t="s">
        <v>1</v>
      </c>
      <c r="AR19" s="18"/>
      <c r="BS19" s="15" t="s">
        <v>6</v>
      </c>
    </row>
    <row r="20" spans="2:71" ht="18.399999999999999" customHeight="1">
      <c r="B20" s="18"/>
      <c r="E20" s="22" t="s">
        <v>19</v>
      </c>
      <c r="AK20" s="24" t="s">
        <v>23</v>
      </c>
      <c r="AN20" s="22" t="s">
        <v>1</v>
      </c>
      <c r="AR20" s="18"/>
      <c r="BS20" s="15" t="s">
        <v>26</v>
      </c>
    </row>
    <row r="21" spans="2:71" ht="6.95" customHeight="1">
      <c r="B21" s="18"/>
      <c r="AR21" s="18"/>
    </row>
    <row r="22" spans="2:71" ht="12" customHeight="1">
      <c r="B22" s="18"/>
      <c r="D22" s="24" t="s">
        <v>28</v>
      </c>
      <c r="AR22" s="18"/>
    </row>
    <row r="23" spans="2:71" ht="16.5" customHeight="1">
      <c r="B23" s="18"/>
      <c r="E23" s="197" t="s">
        <v>1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18"/>
    </row>
    <row r="24" spans="2:71" ht="6.95" customHeight="1">
      <c r="B24" s="18"/>
      <c r="AR24" s="18"/>
    </row>
    <row r="25" spans="2:71" ht="6.95" customHeight="1">
      <c r="B25" s="18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R25" s="18"/>
    </row>
    <row r="26" spans="2:71" s="1" customFormat="1" ht="25.9" customHeight="1">
      <c r="B26" s="27"/>
      <c r="D26" s="28" t="s">
        <v>29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8">
        <f>ROUND(AG94,2)</f>
        <v>0</v>
      </c>
      <c r="AL26" s="199"/>
      <c r="AM26" s="199"/>
      <c r="AN26" s="199"/>
      <c r="AO26" s="199"/>
      <c r="AR26" s="27"/>
    </row>
    <row r="27" spans="2:71" s="1" customFormat="1" ht="6.95" customHeight="1">
      <c r="B27" s="27"/>
      <c r="AR27" s="27"/>
    </row>
    <row r="28" spans="2:71" s="1" customFormat="1" ht="12.75">
      <c r="B28" s="27"/>
      <c r="L28" s="200" t="s">
        <v>30</v>
      </c>
      <c r="M28" s="200"/>
      <c r="N28" s="200"/>
      <c r="O28" s="200"/>
      <c r="P28" s="200"/>
      <c r="W28" s="200" t="s">
        <v>31</v>
      </c>
      <c r="X28" s="200"/>
      <c r="Y28" s="200"/>
      <c r="Z28" s="200"/>
      <c r="AA28" s="200"/>
      <c r="AB28" s="200"/>
      <c r="AC28" s="200"/>
      <c r="AD28" s="200"/>
      <c r="AE28" s="200"/>
      <c r="AK28" s="200" t="s">
        <v>32</v>
      </c>
      <c r="AL28" s="200"/>
      <c r="AM28" s="200"/>
      <c r="AN28" s="200"/>
      <c r="AO28" s="200"/>
      <c r="AR28" s="27"/>
    </row>
    <row r="29" spans="2:71" s="2" customFormat="1" ht="14.45" customHeight="1">
      <c r="B29" s="31"/>
      <c r="D29" s="24" t="s">
        <v>33</v>
      </c>
      <c r="F29" s="24" t="s">
        <v>34</v>
      </c>
      <c r="L29" s="185">
        <v>0.21</v>
      </c>
      <c r="M29" s="184"/>
      <c r="N29" s="184"/>
      <c r="O29" s="184"/>
      <c r="P29" s="184"/>
      <c r="W29" s="183">
        <f>AK26</f>
        <v>0</v>
      </c>
      <c r="X29" s="184"/>
      <c r="Y29" s="184"/>
      <c r="Z29" s="184"/>
      <c r="AA29" s="184"/>
      <c r="AB29" s="184"/>
      <c r="AC29" s="184"/>
      <c r="AD29" s="184"/>
      <c r="AE29" s="184"/>
      <c r="AK29" s="183">
        <f>W29*0.21</f>
        <v>0</v>
      </c>
      <c r="AL29" s="184"/>
      <c r="AM29" s="184"/>
      <c r="AN29" s="184"/>
      <c r="AO29" s="184"/>
      <c r="AR29" s="31"/>
    </row>
    <row r="30" spans="2:71" s="2" customFormat="1" ht="14.45" customHeight="1">
      <c r="B30" s="31"/>
      <c r="F30" s="24" t="s">
        <v>35</v>
      </c>
      <c r="L30" s="185">
        <v>0.12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1"/>
    </row>
    <row r="31" spans="2:71" s="2" customFormat="1" ht="14.45" hidden="1" customHeight="1">
      <c r="B31" s="31"/>
      <c r="F31" s="24" t="s">
        <v>36</v>
      </c>
      <c r="L31" s="185">
        <v>0.21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1"/>
    </row>
    <row r="32" spans="2:71" s="2" customFormat="1" ht="14.45" hidden="1" customHeight="1">
      <c r="B32" s="31"/>
      <c r="F32" s="24" t="s">
        <v>37</v>
      </c>
      <c r="L32" s="185">
        <v>0.12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1"/>
    </row>
    <row r="33" spans="2:44" s="2" customFormat="1" ht="14.45" hidden="1" customHeight="1">
      <c r="B33" s="31"/>
      <c r="F33" s="24" t="s">
        <v>38</v>
      </c>
      <c r="L33" s="185">
        <v>0</v>
      </c>
      <c r="M33" s="184"/>
      <c r="N33" s="184"/>
      <c r="O33" s="184"/>
      <c r="P33" s="184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31"/>
    </row>
    <row r="34" spans="2:44" s="1" customFormat="1" ht="6.95" customHeight="1">
      <c r="B34" s="27"/>
      <c r="AR34" s="27"/>
    </row>
    <row r="35" spans="2:44" s="1" customFormat="1" ht="25.9" customHeight="1">
      <c r="B35" s="27"/>
      <c r="C35" s="32"/>
      <c r="D35" s="33" t="s">
        <v>39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40</v>
      </c>
      <c r="U35" s="34"/>
      <c r="V35" s="34"/>
      <c r="W35" s="34"/>
      <c r="X35" s="186" t="s">
        <v>41</v>
      </c>
      <c r="Y35" s="187"/>
      <c r="Z35" s="187"/>
      <c r="AA35" s="187"/>
      <c r="AB35" s="187"/>
      <c r="AC35" s="34"/>
      <c r="AD35" s="34"/>
      <c r="AE35" s="34"/>
      <c r="AF35" s="34"/>
      <c r="AG35" s="34"/>
      <c r="AH35" s="34"/>
      <c r="AI35" s="34"/>
      <c r="AJ35" s="34"/>
      <c r="AK35" s="188">
        <f>SUM(AK26:AK33)</f>
        <v>0</v>
      </c>
      <c r="AL35" s="187"/>
      <c r="AM35" s="187"/>
      <c r="AN35" s="187"/>
      <c r="AO35" s="189"/>
      <c r="AP35" s="32"/>
      <c r="AQ35" s="32"/>
      <c r="AR35" s="27"/>
    </row>
    <row r="36" spans="2:44" s="1" customFormat="1" ht="6.95" customHeight="1">
      <c r="B36" s="27"/>
      <c r="AR36" s="27"/>
    </row>
    <row r="37" spans="2:44" s="1" customFormat="1" ht="14.45" customHeight="1">
      <c r="B37" s="27"/>
      <c r="AR37" s="27"/>
    </row>
    <row r="38" spans="2:44" ht="14.45" customHeight="1">
      <c r="B38" s="18"/>
      <c r="AR38" s="18"/>
    </row>
    <row r="39" spans="2:44" ht="14.45" customHeight="1">
      <c r="B39" s="18"/>
      <c r="AR39" s="18"/>
    </row>
    <row r="40" spans="2:44" ht="14.45" customHeight="1">
      <c r="B40" s="18"/>
      <c r="AR40" s="18"/>
    </row>
    <row r="41" spans="2:44" ht="14.45" customHeight="1">
      <c r="B41" s="18"/>
      <c r="AR41" s="18"/>
    </row>
    <row r="42" spans="2:44" ht="14.45" customHeight="1">
      <c r="B42" s="18"/>
      <c r="AR42" s="18"/>
    </row>
    <row r="43" spans="2:44" ht="14.45" customHeight="1">
      <c r="B43" s="18"/>
      <c r="AR43" s="18"/>
    </row>
    <row r="44" spans="2:44" ht="14.45" customHeight="1">
      <c r="B44" s="18"/>
      <c r="AR44" s="18"/>
    </row>
    <row r="45" spans="2:44" ht="14.45" customHeight="1">
      <c r="B45" s="18"/>
      <c r="AR45" s="18"/>
    </row>
    <row r="46" spans="2:44" ht="14.45" customHeight="1">
      <c r="B46" s="18"/>
      <c r="AR46" s="18"/>
    </row>
    <row r="47" spans="2:44" ht="14.45" customHeight="1">
      <c r="B47" s="18"/>
      <c r="AR47" s="18"/>
    </row>
    <row r="48" spans="2:44" ht="14.45" customHeight="1">
      <c r="B48" s="18"/>
      <c r="AR48" s="18"/>
    </row>
    <row r="49" spans="2:44" s="1" customFormat="1" ht="14.45" customHeight="1">
      <c r="B49" s="27"/>
      <c r="D49" s="36" t="s">
        <v>42</v>
      </c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6" t="s">
        <v>43</v>
      </c>
      <c r="AI49" s="37"/>
      <c r="AJ49" s="37"/>
      <c r="AK49" s="37"/>
      <c r="AL49" s="37"/>
      <c r="AM49" s="37"/>
      <c r="AN49" s="37"/>
      <c r="AO49" s="37"/>
      <c r="AR49" s="27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27"/>
      <c r="D60" s="38" t="s">
        <v>44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8" t="s">
        <v>45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8" t="s">
        <v>44</v>
      </c>
      <c r="AI60" s="29"/>
      <c r="AJ60" s="29"/>
      <c r="AK60" s="29"/>
      <c r="AL60" s="29"/>
      <c r="AM60" s="38" t="s">
        <v>45</v>
      </c>
      <c r="AN60" s="29"/>
      <c r="AO60" s="29"/>
      <c r="AR60" s="27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27"/>
      <c r="D64" s="36" t="s">
        <v>46</v>
      </c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6" t="s">
        <v>47</v>
      </c>
      <c r="AI64" s="37"/>
      <c r="AJ64" s="37"/>
      <c r="AK64" s="37"/>
      <c r="AL64" s="37"/>
      <c r="AM64" s="37"/>
      <c r="AN64" s="37"/>
      <c r="AO64" s="37"/>
      <c r="AR64" s="27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27"/>
      <c r="D75" s="38" t="s">
        <v>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8" t="s">
        <v>45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8" t="s">
        <v>44</v>
      </c>
      <c r="AI75" s="29"/>
      <c r="AJ75" s="29"/>
      <c r="AK75" s="29"/>
      <c r="AL75" s="29"/>
      <c r="AM75" s="38" t="s">
        <v>45</v>
      </c>
      <c r="AN75" s="29"/>
      <c r="AO75" s="29"/>
      <c r="AR75" s="27"/>
    </row>
    <row r="76" spans="2:44" s="1" customFormat="1">
      <c r="B76" s="27"/>
      <c r="AR76" s="27"/>
    </row>
    <row r="77" spans="2:44" s="1" customFormat="1" ht="6.9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27"/>
    </row>
    <row r="81" spans="1:91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27"/>
    </row>
    <row r="82" spans="1:91" s="1" customFormat="1" ht="24.95" customHeight="1">
      <c r="B82" s="27"/>
      <c r="C82" s="19" t="s">
        <v>48</v>
      </c>
      <c r="AR82" s="27"/>
    </row>
    <row r="83" spans="1:91" s="1" customFormat="1" ht="6.95" customHeight="1">
      <c r="B83" s="27"/>
      <c r="AR83" s="27"/>
    </row>
    <row r="84" spans="1:91" s="3" customFormat="1" ht="12" customHeight="1">
      <c r="B84" s="43"/>
      <c r="C84" s="24" t="s">
        <v>12</v>
      </c>
      <c r="L84" s="3" t="str">
        <f>K5</f>
        <v>112</v>
      </c>
      <c r="AR84" s="43"/>
    </row>
    <row r="85" spans="1:91" s="4" customFormat="1" ht="36.950000000000003" customHeight="1">
      <c r="B85" s="44"/>
      <c r="C85" s="45" t="s">
        <v>14</v>
      </c>
      <c r="L85" s="174" t="str">
        <f>K6</f>
        <v>Dělnický dům Studénka</v>
      </c>
      <c r="M85" s="175"/>
      <c r="N85" s="175"/>
      <c r="O85" s="175"/>
      <c r="P85" s="175"/>
      <c r="Q85" s="175"/>
      <c r="R85" s="175"/>
      <c r="S85" s="175"/>
      <c r="T85" s="175"/>
      <c r="U85" s="175"/>
      <c r="V85" s="175"/>
      <c r="W85" s="175"/>
      <c r="X85" s="175"/>
      <c r="Y85" s="175"/>
      <c r="Z85" s="175"/>
      <c r="AA85" s="175"/>
      <c r="AB85" s="175"/>
      <c r="AC85" s="175"/>
      <c r="AD85" s="175"/>
      <c r="AE85" s="175"/>
      <c r="AF85" s="175"/>
      <c r="AG85" s="175"/>
      <c r="AH85" s="175"/>
      <c r="AI85" s="175"/>
      <c r="AJ85" s="175"/>
      <c r="AK85" s="175"/>
      <c r="AL85" s="175"/>
      <c r="AM85" s="175"/>
      <c r="AN85" s="175"/>
      <c r="AO85" s="175"/>
      <c r="AR85" s="44"/>
    </row>
    <row r="86" spans="1:91" s="1" customFormat="1" ht="6.95" customHeight="1">
      <c r="B86" s="27"/>
      <c r="AR86" s="27"/>
    </row>
    <row r="87" spans="1:91" s="1" customFormat="1" ht="12" customHeight="1">
      <c r="B87" s="27"/>
      <c r="C87" s="24" t="s">
        <v>18</v>
      </c>
      <c r="L87" s="46" t="str">
        <f>IF(K8="","",K8)</f>
        <v xml:space="preserve"> </v>
      </c>
      <c r="AI87" s="24" t="s">
        <v>20</v>
      </c>
      <c r="AM87" s="176"/>
      <c r="AN87" s="176"/>
      <c r="AR87" s="27"/>
    </row>
    <row r="88" spans="1:91" s="1" customFormat="1" ht="6.95" customHeight="1">
      <c r="B88" s="27"/>
      <c r="AR88" s="27"/>
    </row>
    <row r="89" spans="1:91" s="1" customFormat="1" ht="15.2" customHeight="1">
      <c r="B89" s="27"/>
      <c r="C89" s="24" t="s">
        <v>21</v>
      </c>
      <c r="L89" s="3" t="str">
        <f>IF(E11= "","",E11)</f>
        <v xml:space="preserve"> </v>
      </c>
      <c r="AI89" s="24" t="s">
        <v>25</v>
      </c>
      <c r="AM89" s="177" t="str">
        <f>IF(E17="","",E17)</f>
        <v xml:space="preserve"> </v>
      </c>
      <c r="AN89" s="178"/>
      <c r="AO89" s="178"/>
      <c r="AP89" s="178"/>
      <c r="AR89" s="27"/>
      <c r="AS89" s="179" t="s">
        <v>49</v>
      </c>
      <c r="AT89" s="180"/>
      <c r="AU89" s="48"/>
      <c r="AV89" s="48"/>
      <c r="AW89" s="48"/>
      <c r="AX89" s="48"/>
      <c r="AY89" s="48"/>
      <c r="AZ89" s="48"/>
      <c r="BA89" s="48"/>
      <c r="BB89" s="48"/>
      <c r="BC89" s="48"/>
      <c r="BD89" s="49"/>
    </row>
    <row r="90" spans="1:91" s="1" customFormat="1" ht="15.2" customHeight="1">
      <c r="B90" s="27"/>
      <c r="C90" s="24" t="s">
        <v>24</v>
      </c>
      <c r="L90" s="3" t="str">
        <f>IF(E14="","",E14)</f>
        <v xml:space="preserve"> </v>
      </c>
      <c r="AI90" s="24" t="s">
        <v>27</v>
      </c>
      <c r="AM90" s="177" t="str">
        <f>IF(E20="","",E20)</f>
        <v xml:space="preserve"> </v>
      </c>
      <c r="AN90" s="178"/>
      <c r="AO90" s="178"/>
      <c r="AP90" s="178"/>
      <c r="AR90" s="27"/>
      <c r="AS90" s="181"/>
      <c r="AT90" s="182"/>
      <c r="BD90" s="51"/>
    </row>
    <row r="91" spans="1:91" s="1" customFormat="1" ht="10.9" customHeight="1">
      <c r="B91" s="27"/>
      <c r="AR91" s="27"/>
      <c r="AS91" s="181"/>
      <c r="AT91" s="182"/>
      <c r="BD91" s="51"/>
    </row>
    <row r="92" spans="1:91" s="1" customFormat="1" ht="29.25" customHeight="1">
      <c r="B92" s="27"/>
      <c r="C92" s="169" t="s">
        <v>50</v>
      </c>
      <c r="D92" s="170"/>
      <c r="E92" s="170"/>
      <c r="F92" s="170"/>
      <c r="G92" s="170"/>
      <c r="H92" s="52"/>
      <c r="I92" s="171" t="s">
        <v>51</v>
      </c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2" t="s">
        <v>52</v>
      </c>
      <c r="AH92" s="170"/>
      <c r="AI92" s="170"/>
      <c r="AJ92" s="170"/>
      <c r="AK92" s="170"/>
      <c r="AL92" s="170"/>
      <c r="AM92" s="170"/>
      <c r="AN92" s="171" t="s">
        <v>53</v>
      </c>
      <c r="AO92" s="170"/>
      <c r="AP92" s="173"/>
      <c r="AQ92" s="53" t="s">
        <v>54</v>
      </c>
      <c r="AR92" s="27"/>
      <c r="AS92" s="54" t="s">
        <v>55</v>
      </c>
      <c r="AT92" s="55" t="s">
        <v>56</v>
      </c>
      <c r="AU92" s="55" t="s">
        <v>57</v>
      </c>
      <c r="AV92" s="55" t="s">
        <v>58</v>
      </c>
      <c r="AW92" s="55" t="s">
        <v>59</v>
      </c>
      <c r="AX92" s="55" t="s">
        <v>60</v>
      </c>
      <c r="AY92" s="55" t="s">
        <v>61</v>
      </c>
      <c r="AZ92" s="55" t="s">
        <v>62</v>
      </c>
      <c r="BA92" s="55" t="s">
        <v>63</v>
      </c>
      <c r="BB92" s="55" t="s">
        <v>64</v>
      </c>
      <c r="BC92" s="55" t="s">
        <v>65</v>
      </c>
      <c r="BD92" s="56" t="s">
        <v>66</v>
      </c>
    </row>
    <row r="93" spans="1:91" s="1" customFormat="1" ht="10.9" customHeight="1">
      <c r="B93" s="27"/>
      <c r="AR93" s="27"/>
      <c r="AS93" s="57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9"/>
    </row>
    <row r="94" spans="1:91" s="5" customFormat="1" ht="32.450000000000003" customHeight="1">
      <c r="B94" s="58"/>
      <c r="C94" s="59" t="s">
        <v>67</v>
      </c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0"/>
      <c r="T94" s="60"/>
      <c r="U94" s="60"/>
      <c r="V94" s="60"/>
      <c r="W94" s="60"/>
      <c r="X94" s="60"/>
      <c r="Y94" s="60"/>
      <c r="Z94" s="60"/>
      <c r="AA94" s="60"/>
      <c r="AB94" s="60"/>
      <c r="AC94" s="60"/>
      <c r="AD94" s="60"/>
      <c r="AE94" s="60"/>
      <c r="AF94" s="60"/>
      <c r="AG94" s="193">
        <f>ROUND(AG95,2)</f>
        <v>0</v>
      </c>
      <c r="AH94" s="193"/>
      <c r="AI94" s="193"/>
      <c r="AJ94" s="193"/>
      <c r="AK94" s="193"/>
      <c r="AL94" s="193"/>
      <c r="AM94" s="193"/>
      <c r="AN94" s="194">
        <f>AG94*1.21</f>
        <v>0</v>
      </c>
      <c r="AO94" s="194"/>
      <c r="AP94" s="194"/>
      <c r="AQ94" s="62" t="s">
        <v>1</v>
      </c>
      <c r="AR94" s="58"/>
      <c r="AS94" s="63">
        <f>ROUND(AS95,2)</f>
        <v>0</v>
      </c>
      <c r="AT94" s="64">
        <f>ROUND(SUM(AV94:AW94),2)</f>
        <v>0</v>
      </c>
      <c r="AU94" s="65">
        <f>ROUND(AU95,5)</f>
        <v>190.27687</v>
      </c>
      <c r="AV94" s="64">
        <f>ROUND(AZ94*L29,2)</f>
        <v>0</v>
      </c>
      <c r="AW94" s="64">
        <f>ROUND(BA94*L30,2)</f>
        <v>0</v>
      </c>
      <c r="AX94" s="64">
        <f>ROUND(BB94*L29,2)</f>
        <v>0</v>
      </c>
      <c r="AY94" s="64">
        <f>ROUND(BC94*L30,2)</f>
        <v>0</v>
      </c>
      <c r="AZ94" s="64">
        <f>ROUND(AZ95,2)</f>
        <v>0</v>
      </c>
      <c r="BA94" s="64">
        <f>ROUND(BA95,2)</f>
        <v>0</v>
      </c>
      <c r="BB94" s="64">
        <f>ROUND(BB95,2)</f>
        <v>0</v>
      </c>
      <c r="BC94" s="64">
        <f>ROUND(BC95,2)</f>
        <v>0</v>
      </c>
      <c r="BD94" s="66">
        <f>ROUND(BD95,2)</f>
        <v>0</v>
      </c>
      <c r="BS94" s="67" t="s">
        <v>68</v>
      </c>
      <c r="BT94" s="67" t="s">
        <v>69</v>
      </c>
      <c r="BU94" s="68" t="s">
        <v>70</v>
      </c>
      <c r="BV94" s="67" t="s">
        <v>71</v>
      </c>
      <c r="BW94" s="67" t="s">
        <v>4</v>
      </c>
      <c r="BX94" s="67" t="s">
        <v>72</v>
      </c>
      <c r="CL94" s="67" t="s">
        <v>1</v>
      </c>
    </row>
    <row r="95" spans="1:91" s="6" customFormat="1" ht="16.5" customHeight="1">
      <c r="A95" s="69" t="s">
        <v>73</v>
      </c>
      <c r="B95" s="70"/>
      <c r="C95" s="71"/>
      <c r="D95" s="192" t="s">
        <v>13</v>
      </c>
      <c r="E95" s="192"/>
      <c r="F95" s="192"/>
      <c r="G95" s="192"/>
      <c r="H95" s="192"/>
      <c r="I95" s="72"/>
      <c r="J95" s="192" t="s">
        <v>74</v>
      </c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190">
        <f>'112 - Dopravní značení pa...'!J32</f>
        <v>0</v>
      </c>
      <c r="AH95" s="191"/>
      <c r="AI95" s="191"/>
      <c r="AJ95" s="191"/>
      <c r="AK95" s="191"/>
      <c r="AL95" s="191"/>
      <c r="AM95" s="191"/>
      <c r="AN95" s="190">
        <f>AG95*1.21</f>
        <v>0</v>
      </c>
      <c r="AO95" s="191"/>
      <c r="AP95" s="191"/>
      <c r="AQ95" s="73" t="s">
        <v>75</v>
      </c>
      <c r="AR95" s="70"/>
      <c r="AS95" s="74">
        <v>0</v>
      </c>
      <c r="AT95" s="75">
        <f>ROUND(SUM(AV95:AW95),2)</f>
        <v>0</v>
      </c>
      <c r="AU95" s="76">
        <f>'112 - Dopravní značení pa...'!P127</f>
        <v>190.276872</v>
      </c>
      <c r="AV95" s="75">
        <f>'112 - Dopravní značení pa...'!J35</f>
        <v>0</v>
      </c>
      <c r="AW95" s="75">
        <f>'112 - Dopravní značení pa...'!J36</f>
        <v>0</v>
      </c>
      <c r="AX95" s="75">
        <f>'112 - Dopravní značení pa...'!J37</f>
        <v>0</v>
      </c>
      <c r="AY95" s="75">
        <f>'112 - Dopravní značení pa...'!J38</f>
        <v>0</v>
      </c>
      <c r="AZ95" s="75">
        <f>'112 - Dopravní značení pa...'!F35</f>
        <v>0</v>
      </c>
      <c r="BA95" s="75">
        <f>'112 - Dopravní značení pa...'!F36</f>
        <v>0</v>
      </c>
      <c r="BB95" s="75">
        <f>'112 - Dopravní značení pa...'!F37</f>
        <v>0</v>
      </c>
      <c r="BC95" s="75">
        <f>'112 - Dopravní značení pa...'!F38</f>
        <v>0</v>
      </c>
      <c r="BD95" s="77">
        <f>'112 - Dopravní značení pa...'!F39</f>
        <v>0</v>
      </c>
      <c r="BT95" s="78" t="s">
        <v>76</v>
      </c>
      <c r="BV95" s="78" t="s">
        <v>71</v>
      </c>
      <c r="BW95" s="78" t="s">
        <v>77</v>
      </c>
      <c r="BX95" s="78" t="s">
        <v>4</v>
      </c>
      <c r="CL95" s="78" t="s">
        <v>1</v>
      </c>
      <c r="CM95" s="78" t="s">
        <v>78</v>
      </c>
    </row>
    <row r="96" spans="1:91" s="1" customFormat="1" ht="30" customHeight="1">
      <c r="B96" s="27"/>
      <c r="AR96" s="27"/>
    </row>
    <row r="97" spans="2:44" s="1" customFormat="1" ht="6.95" customHeight="1"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27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112 - Dopravní značení pa...'!C2" display="/" xr:uid="{00000000-0004-0000-0000-000000000000}"/>
  </hyperlinks>
  <pageMargins left="0.39370078740157483" right="0.39370078740157483" top="0.39370078740157483" bottom="0.39370078740157483" header="0" footer="0"/>
  <pageSetup paperSize="9" fitToHeight="100" orientation="landscape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64"/>
  <sheetViews>
    <sheetView showGridLines="0" tabSelected="1" workbookViewId="0">
      <selection activeCell="I133" sqref="I133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67" t="s">
        <v>5</v>
      </c>
      <c r="M2" s="168"/>
      <c r="N2" s="168"/>
      <c r="O2" s="168"/>
      <c r="P2" s="168"/>
      <c r="Q2" s="168"/>
      <c r="R2" s="168"/>
      <c r="S2" s="168"/>
      <c r="T2" s="168"/>
      <c r="U2" s="168"/>
      <c r="V2" s="168"/>
      <c r="AT2" s="15" t="s">
        <v>77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78</v>
      </c>
    </row>
    <row r="4" spans="2:46" ht="24.95" customHeight="1">
      <c r="B4" s="18"/>
      <c r="D4" s="19" t="s">
        <v>79</v>
      </c>
      <c r="L4" s="18"/>
      <c r="M4" s="79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4" t="s">
        <v>14</v>
      </c>
      <c r="L6" s="18"/>
    </row>
    <row r="7" spans="2:46" ht="16.5" customHeight="1">
      <c r="B7" s="18"/>
      <c r="E7" s="202" t="str">
        <f>'Rekapitulace stavby'!K6</f>
        <v>Dělnický dům Studénka</v>
      </c>
      <c r="F7" s="203"/>
      <c r="G7" s="203"/>
      <c r="H7" s="203"/>
      <c r="L7" s="18"/>
    </row>
    <row r="8" spans="2:46" s="1" customFormat="1" ht="12" customHeight="1">
      <c r="B8" s="27"/>
      <c r="D8" s="24" t="s">
        <v>80</v>
      </c>
      <c r="L8" s="27"/>
    </row>
    <row r="9" spans="2:46" s="1" customFormat="1" ht="16.5" customHeight="1">
      <c r="B9" s="27"/>
      <c r="E9" s="174" t="s">
        <v>81</v>
      </c>
      <c r="F9" s="201"/>
      <c r="G9" s="201"/>
      <c r="H9" s="201"/>
      <c r="L9" s="27"/>
    </row>
    <row r="10" spans="2:46" s="1" customFormat="1">
      <c r="B10" s="27"/>
      <c r="L10" s="27"/>
    </row>
    <row r="11" spans="2:46" s="1" customFormat="1" ht="12" customHeight="1">
      <c r="B11" s="27"/>
      <c r="D11" s="24" t="s">
        <v>16</v>
      </c>
      <c r="F11" s="22" t="s">
        <v>1</v>
      </c>
      <c r="I11" s="24" t="s">
        <v>17</v>
      </c>
      <c r="J11" s="22" t="s">
        <v>1</v>
      </c>
      <c r="L11" s="27"/>
    </row>
    <row r="12" spans="2:46" s="1" customFormat="1" ht="12" customHeight="1">
      <c r="B12" s="27"/>
      <c r="D12" s="24" t="s">
        <v>18</v>
      </c>
      <c r="F12" s="22" t="s">
        <v>19</v>
      </c>
      <c r="I12" s="24" t="s">
        <v>20</v>
      </c>
      <c r="J12" s="47"/>
      <c r="L12" s="27"/>
    </row>
    <row r="13" spans="2:46" s="1" customFormat="1" ht="10.9" customHeight="1">
      <c r="B13" s="27"/>
      <c r="L13" s="27"/>
    </row>
    <row r="14" spans="2:46" s="1" customFormat="1" ht="12" customHeight="1">
      <c r="B14" s="27"/>
      <c r="D14" s="24" t="s">
        <v>21</v>
      </c>
      <c r="I14" s="24" t="s">
        <v>22</v>
      </c>
      <c r="J14" s="22" t="str">
        <f>IF('Rekapitulace stavby'!AN10="","",'Rekapitulace stavby'!AN10)</f>
        <v/>
      </c>
      <c r="L14" s="27"/>
    </row>
    <row r="15" spans="2:46" s="1" customFormat="1" ht="18" customHeight="1">
      <c r="B15" s="27"/>
      <c r="E15" s="22" t="str">
        <f>IF('Rekapitulace stavby'!E11="","",'Rekapitulace stavby'!E11)</f>
        <v xml:space="preserve"> </v>
      </c>
      <c r="I15" s="24" t="s">
        <v>23</v>
      </c>
      <c r="J15" s="22" t="str">
        <f>IF('Rekapitulace stavby'!AN11="","",'Rekapitulace stavby'!AN11)</f>
        <v/>
      </c>
      <c r="L15" s="27"/>
    </row>
    <row r="16" spans="2:46" s="1" customFormat="1" ht="6.95" customHeight="1">
      <c r="B16" s="27"/>
      <c r="L16" s="27"/>
    </row>
    <row r="17" spans="2:12" s="1" customFormat="1" ht="12" customHeight="1">
      <c r="B17" s="27"/>
      <c r="D17" s="24" t="s">
        <v>24</v>
      </c>
      <c r="I17" s="24" t="s">
        <v>22</v>
      </c>
      <c r="J17" s="22" t="str">
        <f>'Rekapitulace stavby'!AN13</f>
        <v/>
      </c>
      <c r="L17" s="27"/>
    </row>
    <row r="18" spans="2:12" s="1" customFormat="1" ht="18" customHeight="1">
      <c r="B18" s="27"/>
      <c r="E18" s="195" t="str">
        <f>'Rekapitulace stavby'!E14</f>
        <v xml:space="preserve"> </v>
      </c>
      <c r="F18" s="195"/>
      <c r="G18" s="195"/>
      <c r="H18" s="195"/>
      <c r="I18" s="24" t="s">
        <v>23</v>
      </c>
      <c r="J18" s="22" t="str">
        <f>'Rekapitulace stavby'!AN14</f>
        <v/>
      </c>
      <c r="L18" s="27"/>
    </row>
    <row r="19" spans="2:12" s="1" customFormat="1" ht="6.95" customHeight="1">
      <c r="B19" s="27"/>
      <c r="L19" s="27"/>
    </row>
    <row r="20" spans="2:12" s="1" customFormat="1" ht="12" customHeight="1">
      <c r="B20" s="27"/>
      <c r="D20" s="24" t="s">
        <v>25</v>
      </c>
      <c r="I20" s="24" t="s">
        <v>22</v>
      </c>
      <c r="J20" s="22" t="str">
        <f>IF('Rekapitulace stavby'!AN16="","",'Rekapitulace stavby'!AN16)</f>
        <v/>
      </c>
      <c r="L20" s="27"/>
    </row>
    <row r="21" spans="2:12" s="1" customFormat="1" ht="18" customHeight="1">
      <c r="B21" s="27"/>
      <c r="E21" s="22" t="str">
        <f>IF('Rekapitulace stavby'!E17="","",'Rekapitulace stavby'!E17)</f>
        <v xml:space="preserve"> </v>
      </c>
      <c r="I21" s="24" t="s">
        <v>23</v>
      </c>
      <c r="J21" s="22" t="str">
        <f>IF('Rekapitulace stavby'!AN17="","",'Rekapitulace stavby'!AN17)</f>
        <v/>
      </c>
      <c r="L21" s="27"/>
    </row>
    <row r="22" spans="2:12" s="1" customFormat="1" ht="6.95" customHeight="1">
      <c r="B22" s="27"/>
      <c r="L22" s="27"/>
    </row>
    <row r="23" spans="2:12" s="1" customFormat="1" ht="12" customHeight="1">
      <c r="B23" s="27"/>
      <c r="D23" s="24" t="s">
        <v>27</v>
      </c>
      <c r="I23" s="24" t="s">
        <v>22</v>
      </c>
      <c r="J23" s="22" t="str">
        <f>IF('Rekapitulace stavby'!AN19="","",'Rekapitulace stavby'!AN19)</f>
        <v/>
      </c>
      <c r="L23" s="27"/>
    </row>
    <row r="24" spans="2:12" s="1" customFormat="1" ht="18" customHeight="1">
      <c r="B24" s="27"/>
      <c r="E24" s="22" t="str">
        <f>IF('Rekapitulace stavby'!E20="","",'Rekapitulace stavby'!E20)</f>
        <v xml:space="preserve"> </v>
      </c>
      <c r="I24" s="24" t="s">
        <v>23</v>
      </c>
      <c r="J24" s="22" t="str">
        <f>IF('Rekapitulace stavby'!AN20="","",'Rekapitulace stavby'!AN20)</f>
        <v/>
      </c>
      <c r="L24" s="27"/>
    </row>
    <row r="25" spans="2:12" s="1" customFormat="1" ht="6.95" customHeight="1">
      <c r="B25" s="27"/>
      <c r="L25" s="27"/>
    </row>
    <row r="26" spans="2:12" s="1" customFormat="1" ht="12" customHeight="1">
      <c r="B26" s="27"/>
      <c r="D26" s="24" t="s">
        <v>28</v>
      </c>
      <c r="L26" s="27"/>
    </row>
    <row r="27" spans="2:12" s="7" customFormat="1" ht="16.5" customHeight="1">
      <c r="B27" s="80"/>
      <c r="E27" s="197" t="s">
        <v>1</v>
      </c>
      <c r="F27" s="197"/>
      <c r="G27" s="197"/>
      <c r="H27" s="197"/>
      <c r="L27" s="80"/>
    </row>
    <row r="28" spans="2:12" s="1" customFormat="1" ht="6.95" customHeight="1">
      <c r="B28" s="27"/>
      <c r="L28" s="27"/>
    </row>
    <row r="29" spans="2:12" s="1" customFormat="1" ht="6.95" customHeight="1">
      <c r="B29" s="27"/>
      <c r="D29" s="48"/>
      <c r="E29" s="48"/>
      <c r="F29" s="48"/>
      <c r="G29" s="48"/>
      <c r="H29" s="48"/>
      <c r="I29" s="48"/>
      <c r="J29" s="48"/>
      <c r="K29" s="48"/>
      <c r="L29" s="27"/>
    </row>
    <row r="30" spans="2:12" s="1" customFormat="1" ht="14.45" customHeight="1">
      <c r="B30" s="27"/>
      <c r="D30" s="22" t="s">
        <v>82</v>
      </c>
      <c r="J30" s="81">
        <f>J96</f>
        <v>0</v>
      </c>
      <c r="L30" s="27"/>
    </row>
    <row r="31" spans="2:12" s="1" customFormat="1" ht="14.45" customHeight="1">
      <c r="B31" s="27"/>
      <c r="D31" s="82" t="s">
        <v>83</v>
      </c>
      <c r="J31" s="81">
        <f>J106</f>
        <v>0</v>
      </c>
      <c r="L31" s="27"/>
    </row>
    <row r="32" spans="2:12" s="1" customFormat="1" ht="25.35" customHeight="1">
      <c r="B32" s="27"/>
      <c r="D32" s="83" t="s">
        <v>29</v>
      </c>
      <c r="J32" s="61">
        <f>ROUND(J30 + J31, 2)</f>
        <v>0</v>
      </c>
      <c r="L32" s="27"/>
    </row>
    <row r="33" spans="2:12" s="1" customFormat="1" ht="6.95" customHeight="1">
      <c r="B33" s="27"/>
      <c r="D33" s="48"/>
      <c r="E33" s="48"/>
      <c r="F33" s="48"/>
      <c r="G33" s="48"/>
      <c r="H33" s="48"/>
      <c r="I33" s="48"/>
      <c r="J33" s="48"/>
      <c r="K33" s="48"/>
      <c r="L33" s="27"/>
    </row>
    <row r="34" spans="2:12" s="1" customFormat="1" ht="14.45" customHeight="1">
      <c r="B34" s="27"/>
      <c r="F34" s="30" t="s">
        <v>31</v>
      </c>
      <c r="I34" s="30" t="s">
        <v>30</v>
      </c>
      <c r="J34" s="30" t="s">
        <v>32</v>
      </c>
      <c r="L34" s="27"/>
    </row>
    <row r="35" spans="2:12" s="1" customFormat="1" ht="14.45" customHeight="1">
      <c r="B35" s="27"/>
      <c r="D35" s="50" t="s">
        <v>33</v>
      </c>
      <c r="E35" s="24" t="s">
        <v>34</v>
      </c>
      <c r="F35" s="84">
        <f>J32</f>
        <v>0</v>
      </c>
      <c r="I35" s="85">
        <v>0.21</v>
      </c>
      <c r="J35" s="84">
        <f>F35*0.21</f>
        <v>0</v>
      </c>
      <c r="L35" s="27"/>
    </row>
    <row r="36" spans="2:12" s="1" customFormat="1" ht="14.45" customHeight="1">
      <c r="B36" s="27"/>
      <c r="E36" s="24" t="s">
        <v>35</v>
      </c>
      <c r="F36" s="84">
        <f>ROUND((SUM(BF106:BF107) + SUM(BF127:BF163)),  2)</f>
        <v>0</v>
      </c>
      <c r="I36" s="85">
        <v>0.12</v>
      </c>
      <c r="J36" s="84">
        <f>ROUND(((SUM(BF106:BF107) + SUM(BF127:BF163))*I36),  2)</f>
        <v>0</v>
      </c>
      <c r="L36" s="27"/>
    </row>
    <row r="37" spans="2:12" s="1" customFormat="1" ht="14.45" hidden="1" customHeight="1">
      <c r="B37" s="27"/>
      <c r="E37" s="24" t="s">
        <v>36</v>
      </c>
      <c r="F37" s="84">
        <f>ROUND((SUM(BG106:BG107) + SUM(BG127:BG163)),  2)</f>
        <v>0</v>
      </c>
      <c r="I37" s="85">
        <v>0.21</v>
      </c>
      <c r="J37" s="84">
        <f>0</f>
        <v>0</v>
      </c>
      <c r="L37" s="27"/>
    </row>
    <row r="38" spans="2:12" s="1" customFormat="1" ht="14.45" hidden="1" customHeight="1">
      <c r="B38" s="27"/>
      <c r="E38" s="24" t="s">
        <v>37</v>
      </c>
      <c r="F38" s="84">
        <f>ROUND((SUM(BH106:BH107) + SUM(BH127:BH163)),  2)</f>
        <v>0</v>
      </c>
      <c r="I38" s="85">
        <v>0.12</v>
      </c>
      <c r="J38" s="84">
        <f>0</f>
        <v>0</v>
      </c>
      <c r="L38" s="27"/>
    </row>
    <row r="39" spans="2:12" s="1" customFormat="1" ht="14.45" hidden="1" customHeight="1">
      <c r="B39" s="27"/>
      <c r="E39" s="24" t="s">
        <v>38</v>
      </c>
      <c r="F39" s="84">
        <f>ROUND((SUM(BI106:BI107) + SUM(BI127:BI163)),  2)</f>
        <v>0</v>
      </c>
      <c r="I39" s="85">
        <v>0</v>
      </c>
      <c r="J39" s="84">
        <f>0</f>
        <v>0</v>
      </c>
      <c r="L39" s="27"/>
    </row>
    <row r="40" spans="2:12" s="1" customFormat="1" ht="6.95" customHeight="1">
      <c r="B40" s="27"/>
      <c r="L40" s="27"/>
    </row>
    <row r="41" spans="2:12" s="1" customFormat="1" ht="25.35" customHeight="1">
      <c r="B41" s="27"/>
      <c r="C41" s="86"/>
      <c r="D41" s="87" t="s">
        <v>39</v>
      </c>
      <c r="E41" s="52"/>
      <c r="F41" s="52"/>
      <c r="G41" s="88" t="s">
        <v>40</v>
      </c>
      <c r="H41" s="89" t="s">
        <v>41</v>
      </c>
      <c r="I41" s="52"/>
      <c r="J41" s="90">
        <f>SUM(J32:J39)</f>
        <v>0</v>
      </c>
      <c r="K41" s="91"/>
      <c r="L41" s="27"/>
    </row>
    <row r="42" spans="2:12" s="1" customFormat="1" ht="14.45" customHeight="1">
      <c r="B42" s="27"/>
      <c r="L42" s="27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27"/>
      <c r="D50" s="36" t="s">
        <v>42</v>
      </c>
      <c r="E50" s="37"/>
      <c r="F50" s="37"/>
      <c r="G50" s="36" t="s">
        <v>43</v>
      </c>
      <c r="H50" s="37"/>
      <c r="I50" s="37"/>
      <c r="J50" s="37"/>
      <c r="K50" s="37"/>
      <c r="L50" s="27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27"/>
      <c r="D61" s="38" t="s">
        <v>44</v>
      </c>
      <c r="E61" s="29"/>
      <c r="F61" s="92" t="s">
        <v>45</v>
      </c>
      <c r="G61" s="38" t="s">
        <v>44</v>
      </c>
      <c r="H61" s="29"/>
      <c r="I61" s="29"/>
      <c r="J61" s="93" t="s">
        <v>45</v>
      </c>
      <c r="K61" s="29"/>
      <c r="L61" s="27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27"/>
      <c r="D65" s="36" t="s">
        <v>46</v>
      </c>
      <c r="E65" s="37"/>
      <c r="F65" s="37"/>
      <c r="G65" s="36" t="s">
        <v>47</v>
      </c>
      <c r="H65" s="37"/>
      <c r="I65" s="37"/>
      <c r="J65" s="37"/>
      <c r="K65" s="37"/>
      <c r="L65" s="27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27"/>
      <c r="D76" s="38" t="s">
        <v>44</v>
      </c>
      <c r="E76" s="29"/>
      <c r="F76" s="92" t="s">
        <v>45</v>
      </c>
      <c r="G76" s="38" t="s">
        <v>44</v>
      </c>
      <c r="H76" s="29"/>
      <c r="I76" s="29"/>
      <c r="J76" s="93" t="s">
        <v>45</v>
      </c>
      <c r="K76" s="29"/>
      <c r="L76" s="27"/>
    </row>
    <row r="77" spans="2:12" s="1" customFormat="1" ht="14.45" customHeight="1"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27"/>
    </row>
    <row r="81" spans="2:47" s="1" customFormat="1" ht="6.95" customHeight="1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27"/>
    </row>
    <row r="82" spans="2:47" s="1" customFormat="1" ht="24.95" customHeight="1">
      <c r="B82" s="27"/>
      <c r="C82" s="19" t="s">
        <v>84</v>
      </c>
      <c r="L82" s="27"/>
    </row>
    <row r="83" spans="2:47" s="1" customFormat="1" ht="6.95" customHeight="1">
      <c r="B83" s="27"/>
      <c r="L83" s="27"/>
    </row>
    <row r="84" spans="2:47" s="1" customFormat="1" ht="12" customHeight="1">
      <c r="B84" s="27"/>
      <c r="C84" s="24" t="s">
        <v>14</v>
      </c>
      <c r="L84" s="27"/>
    </row>
    <row r="85" spans="2:47" s="1" customFormat="1" ht="16.5" customHeight="1">
      <c r="B85" s="27"/>
      <c r="E85" s="202" t="str">
        <f>E7</f>
        <v>Dělnický dům Studénka</v>
      </c>
      <c r="F85" s="203"/>
      <c r="G85" s="203"/>
      <c r="H85" s="203"/>
      <c r="L85" s="27"/>
    </row>
    <row r="86" spans="2:47" s="1" customFormat="1" ht="12" customHeight="1">
      <c r="B86" s="27"/>
      <c r="C86" s="24" t="s">
        <v>80</v>
      </c>
      <c r="L86" s="27"/>
    </row>
    <row r="87" spans="2:47" s="1" customFormat="1" ht="16.5" customHeight="1">
      <c r="B87" s="27"/>
      <c r="E87" s="174" t="str">
        <f>E9</f>
        <v>112 - Dopravní značení parkoviště</v>
      </c>
      <c r="F87" s="201"/>
      <c r="G87" s="201"/>
      <c r="H87" s="201"/>
      <c r="L87" s="27"/>
    </row>
    <row r="88" spans="2:47" s="1" customFormat="1" ht="6.95" customHeight="1">
      <c r="B88" s="27"/>
      <c r="L88" s="27"/>
    </row>
    <row r="89" spans="2:47" s="1" customFormat="1" ht="12" customHeight="1">
      <c r="B89" s="27"/>
      <c r="C89" s="24" t="s">
        <v>18</v>
      </c>
      <c r="F89" s="22" t="str">
        <f>F12</f>
        <v xml:space="preserve"> </v>
      </c>
      <c r="I89" s="24" t="s">
        <v>20</v>
      </c>
      <c r="J89" s="47"/>
      <c r="L89" s="27"/>
    </row>
    <row r="90" spans="2:47" s="1" customFormat="1" ht="6.95" customHeight="1">
      <c r="B90" s="27"/>
      <c r="L90" s="27"/>
    </row>
    <row r="91" spans="2:47" s="1" customFormat="1" ht="15.2" customHeight="1">
      <c r="B91" s="27"/>
      <c r="C91" s="24" t="s">
        <v>21</v>
      </c>
      <c r="F91" s="22" t="str">
        <f>E15</f>
        <v xml:space="preserve"> </v>
      </c>
      <c r="I91" s="24" t="s">
        <v>25</v>
      </c>
      <c r="J91" s="25" t="str">
        <f>E21</f>
        <v xml:space="preserve"> </v>
      </c>
      <c r="L91" s="27"/>
    </row>
    <row r="92" spans="2:47" s="1" customFormat="1" ht="15.2" customHeight="1">
      <c r="B92" s="27"/>
      <c r="C92" s="24" t="s">
        <v>24</v>
      </c>
      <c r="F92" s="22" t="str">
        <f>IF(E18="","",E18)</f>
        <v xml:space="preserve"> </v>
      </c>
      <c r="I92" s="24" t="s">
        <v>27</v>
      </c>
      <c r="J92" s="25" t="str">
        <f>E24</f>
        <v xml:space="preserve"> </v>
      </c>
      <c r="L92" s="27"/>
    </row>
    <row r="93" spans="2:47" s="1" customFormat="1" ht="10.35" customHeight="1">
      <c r="B93" s="27"/>
      <c r="L93" s="27"/>
    </row>
    <row r="94" spans="2:47" s="1" customFormat="1" ht="29.25" customHeight="1">
      <c r="B94" s="27"/>
      <c r="C94" s="94" t="s">
        <v>85</v>
      </c>
      <c r="D94" s="86"/>
      <c r="E94" s="86"/>
      <c r="F94" s="86"/>
      <c r="G94" s="86"/>
      <c r="H94" s="86"/>
      <c r="I94" s="86"/>
      <c r="J94" s="95" t="s">
        <v>86</v>
      </c>
      <c r="K94" s="86"/>
      <c r="L94" s="27"/>
    </row>
    <row r="95" spans="2:47" s="1" customFormat="1" ht="10.35" customHeight="1">
      <c r="B95" s="27"/>
      <c r="L95" s="27"/>
    </row>
    <row r="96" spans="2:47" s="1" customFormat="1" ht="22.9" customHeight="1">
      <c r="B96" s="27"/>
      <c r="C96" s="96" t="s">
        <v>87</v>
      </c>
      <c r="J96" s="61">
        <f>J127</f>
        <v>0</v>
      </c>
      <c r="L96" s="27"/>
      <c r="AU96" s="15" t="s">
        <v>88</v>
      </c>
    </row>
    <row r="97" spans="2:14" s="8" customFormat="1" ht="24.95" customHeight="1">
      <c r="B97" s="97"/>
      <c r="D97" s="98" t="s">
        <v>89</v>
      </c>
      <c r="E97" s="99"/>
      <c r="F97" s="99"/>
      <c r="G97" s="99"/>
      <c r="H97" s="99"/>
      <c r="I97" s="99"/>
      <c r="J97" s="100">
        <f>J128</f>
        <v>0</v>
      </c>
      <c r="L97" s="97"/>
    </row>
    <row r="98" spans="2:14" s="9" customFormat="1" ht="19.899999999999999" customHeight="1">
      <c r="B98" s="101"/>
      <c r="D98" s="102" t="s">
        <v>90</v>
      </c>
      <c r="E98" s="103"/>
      <c r="F98" s="103"/>
      <c r="G98" s="103"/>
      <c r="H98" s="103"/>
      <c r="I98" s="103"/>
      <c r="J98" s="104">
        <f>J129</f>
        <v>0</v>
      </c>
      <c r="L98" s="101"/>
    </row>
    <row r="99" spans="2:14" s="9" customFormat="1" ht="19.899999999999999" customHeight="1">
      <c r="B99" s="101"/>
      <c r="D99" s="102" t="s">
        <v>91</v>
      </c>
      <c r="E99" s="103"/>
      <c r="F99" s="103"/>
      <c r="G99" s="103"/>
      <c r="H99" s="103"/>
      <c r="I99" s="103"/>
      <c r="J99" s="104">
        <f>J141</f>
        <v>0</v>
      </c>
      <c r="L99" s="101"/>
    </row>
    <row r="100" spans="2:14" s="9" customFormat="1" ht="19.899999999999999" customHeight="1">
      <c r="B100" s="101"/>
      <c r="D100" s="102" t="s">
        <v>92</v>
      </c>
      <c r="E100" s="103"/>
      <c r="F100" s="103"/>
      <c r="G100" s="103"/>
      <c r="H100" s="103"/>
      <c r="I100" s="103"/>
      <c r="J100" s="104">
        <f>J143</f>
        <v>0</v>
      </c>
      <c r="L100" s="101"/>
    </row>
    <row r="101" spans="2:14" s="9" customFormat="1" ht="19.899999999999999" customHeight="1">
      <c r="B101" s="101"/>
      <c r="D101" s="102" t="s">
        <v>93</v>
      </c>
      <c r="E101" s="103"/>
      <c r="F101" s="103"/>
      <c r="G101" s="103"/>
      <c r="H101" s="103"/>
      <c r="I101" s="103"/>
      <c r="J101" s="104">
        <f>J150</f>
        <v>0</v>
      </c>
      <c r="L101" s="101"/>
    </row>
    <row r="102" spans="2:14" s="9" customFormat="1" ht="19.899999999999999" customHeight="1">
      <c r="B102" s="101"/>
      <c r="D102" s="102" t="s">
        <v>94</v>
      </c>
      <c r="E102" s="103"/>
      <c r="F102" s="103"/>
      <c r="G102" s="103"/>
      <c r="H102" s="103"/>
      <c r="I102" s="103"/>
      <c r="J102" s="104">
        <f>J156</f>
        <v>0</v>
      </c>
      <c r="L102" s="101"/>
    </row>
    <row r="103" spans="2:14" s="9" customFormat="1" ht="19.899999999999999" customHeight="1">
      <c r="B103" s="101"/>
      <c r="D103" s="102" t="s">
        <v>95</v>
      </c>
      <c r="E103" s="103"/>
      <c r="F103" s="103"/>
      <c r="G103" s="103"/>
      <c r="H103" s="103"/>
      <c r="I103" s="103"/>
      <c r="J103" s="104">
        <f>J162</f>
        <v>0</v>
      </c>
      <c r="L103" s="101"/>
    </row>
    <row r="104" spans="2:14" s="1" customFormat="1" ht="21.75" customHeight="1">
      <c r="B104" s="27"/>
      <c r="L104" s="27"/>
    </row>
    <row r="105" spans="2:14" s="1" customFormat="1" ht="6.95" customHeight="1">
      <c r="B105" s="27"/>
      <c r="L105" s="27"/>
    </row>
    <row r="106" spans="2:14" s="1" customFormat="1" ht="29.25" customHeight="1">
      <c r="B106" s="27"/>
      <c r="C106" s="96" t="s">
        <v>96</v>
      </c>
      <c r="J106" s="105">
        <v>0</v>
      </c>
      <c r="L106" s="27"/>
      <c r="N106" s="106" t="s">
        <v>33</v>
      </c>
    </row>
    <row r="107" spans="2:14" s="1" customFormat="1" ht="18" customHeight="1">
      <c r="B107" s="27"/>
      <c r="L107" s="27"/>
    </row>
    <row r="108" spans="2:14" s="1" customFormat="1" ht="29.25" customHeight="1">
      <c r="B108" s="27"/>
      <c r="C108" s="107" t="s">
        <v>97</v>
      </c>
      <c r="D108" s="86"/>
      <c r="E108" s="86"/>
      <c r="F108" s="86"/>
      <c r="G108" s="86"/>
      <c r="H108" s="86"/>
      <c r="I108" s="86"/>
      <c r="J108" s="108">
        <f>ROUND(J96+J106,2)</f>
        <v>0</v>
      </c>
      <c r="K108" s="86"/>
      <c r="L108" s="27"/>
    </row>
    <row r="109" spans="2:14" s="1" customFormat="1" ht="6.95" customHeight="1"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27"/>
    </row>
    <row r="113" spans="2:63" s="1" customFormat="1" ht="6.95" customHeight="1">
      <c r="B113" s="41"/>
      <c r="C113" s="42"/>
      <c r="D113" s="42"/>
      <c r="E113" s="42"/>
      <c r="F113" s="42"/>
      <c r="G113" s="42"/>
      <c r="H113" s="42"/>
      <c r="I113" s="42"/>
      <c r="J113" s="42"/>
      <c r="K113" s="42"/>
      <c r="L113" s="27"/>
    </row>
    <row r="114" spans="2:63" s="1" customFormat="1" ht="24.95" customHeight="1">
      <c r="B114" s="27"/>
      <c r="C114" s="19" t="s">
        <v>98</v>
      </c>
      <c r="L114" s="27"/>
    </row>
    <row r="115" spans="2:63" s="1" customFormat="1" ht="6.95" customHeight="1">
      <c r="B115" s="27"/>
      <c r="L115" s="27"/>
    </row>
    <row r="116" spans="2:63" s="1" customFormat="1" ht="12" customHeight="1">
      <c r="B116" s="27"/>
      <c r="C116" s="24" t="s">
        <v>14</v>
      </c>
      <c r="L116" s="27"/>
    </row>
    <row r="117" spans="2:63" s="1" customFormat="1" ht="16.5" customHeight="1">
      <c r="B117" s="27"/>
      <c r="E117" s="202" t="str">
        <f>E7</f>
        <v>Dělnický dům Studénka</v>
      </c>
      <c r="F117" s="203"/>
      <c r="G117" s="203"/>
      <c r="H117" s="203"/>
      <c r="L117" s="27"/>
    </row>
    <row r="118" spans="2:63" s="1" customFormat="1" ht="12" customHeight="1">
      <c r="B118" s="27"/>
      <c r="C118" s="24" t="s">
        <v>80</v>
      </c>
      <c r="L118" s="27"/>
    </row>
    <row r="119" spans="2:63" s="1" customFormat="1" ht="16.5" customHeight="1">
      <c r="B119" s="27"/>
      <c r="E119" s="174" t="str">
        <f>E9</f>
        <v>112 - Dopravní značení parkoviště</v>
      </c>
      <c r="F119" s="201"/>
      <c r="G119" s="201"/>
      <c r="H119" s="201"/>
      <c r="L119" s="27"/>
    </row>
    <row r="120" spans="2:63" s="1" customFormat="1" ht="6.95" customHeight="1">
      <c r="B120" s="27"/>
      <c r="L120" s="27"/>
    </row>
    <row r="121" spans="2:63" s="1" customFormat="1" ht="12" customHeight="1">
      <c r="B121" s="27"/>
      <c r="C121" s="24" t="s">
        <v>18</v>
      </c>
      <c r="F121" s="22" t="str">
        <f>F12</f>
        <v xml:space="preserve"> </v>
      </c>
      <c r="I121" s="24" t="s">
        <v>20</v>
      </c>
      <c r="J121" s="47"/>
      <c r="L121" s="27"/>
    </row>
    <row r="122" spans="2:63" s="1" customFormat="1" ht="6.95" customHeight="1">
      <c r="B122" s="27"/>
      <c r="L122" s="27"/>
    </row>
    <row r="123" spans="2:63" s="1" customFormat="1" ht="15.2" customHeight="1">
      <c r="B123" s="27"/>
      <c r="C123" s="24" t="s">
        <v>21</v>
      </c>
      <c r="F123" s="22" t="str">
        <f>E15</f>
        <v xml:space="preserve"> </v>
      </c>
      <c r="I123" s="24" t="s">
        <v>25</v>
      </c>
      <c r="J123" s="25" t="str">
        <f>E21</f>
        <v xml:space="preserve"> </v>
      </c>
      <c r="L123" s="27"/>
    </row>
    <row r="124" spans="2:63" s="1" customFormat="1" ht="15.2" customHeight="1">
      <c r="B124" s="27"/>
      <c r="C124" s="24" t="s">
        <v>24</v>
      </c>
      <c r="F124" s="22" t="str">
        <f>IF(E18="","",E18)</f>
        <v xml:space="preserve"> </v>
      </c>
      <c r="I124" s="24" t="s">
        <v>27</v>
      </c>
      <c r="J124" s="25" t="str">
        <f>E24</f>
        <v xml:space="preserve"> </v>
      </c>
      <c r="L124" s="27"/>
    </row>
    <row r="125" spans="2:63" s="1" customFormat="1" ht="10.35" customHeight="1">
      <c r="B125" s="27"/>
      <c r="L125" s="27"/>
    </row>
    <row r="126" spans="2:63" s="10" customFormat="1" ht="29.25" customHeight="1">
      <c r="B126" s="109"/>
      <c r="C126" s="110" t="s">
        <v>99</v>
      </c>
      <c r="D126" s="111" t="s">
        <v>54</v>
      </c>
      <c r="E126" s="111" t="s">
        <v>50</v>
      </c>
      <c r="F126" s="111" t="s">
        <v>51</v>
      </c>
      <c r="G126" s="111" t="s">
        <v>100</v>
      </c>
      <c r="H126" s="111" t="s">
        <v>101</v>
      </c>
      <c r="I126" s="111" t="s">
        <v>102</v>
      </c>
      <c r="J126" s="111" t="s">
        <v>86</v>
      </c>
      <c r="K126" s="112" t="s">
        <v>103</v>
      </c>
      <c r="L126" s="109"/>
      <c r="M126" s="54" t="s">
        <v>1</v>
      </c>
      <c r="N126" s="55" t="s">
        <v>33</v>
      </c>
      <c r="O126" s="55" t="s">
        <v>104</v>
      </c>
      <c r="P126" s="55" t="s">
        <v>105</v>
      </c>
      <c r="Q126" s="55" t="s">
        <v>106</v>
      </c>
      <c r="R126" s="55" t="s">
        <v>107</v>
      </c>
      <c r="S126" s="55" t="s">
        <v>108</v>
      </c>
      <c r="T126" s="56" t="s">
        <v>109</v>
      </c>
    </row>
    <row r="127" spans="2:63" s="1" customFormat="1" ht="22.9" customHeight="1">
      <c r="B127" s="27"/>
      <c r="C127" s="59" t="s">
        <v>110</v>
      </c>
      <c r="J127" s="113">
        <f>J128</f>
        <v>0</v>
      </c>
      <c r="L127" s="27"/>
      <c r="M127" s="57"/>
      <c r="N127" s="48"/>
      <c r="O127" s="48"/>
      <c r="P127" s="114">
        <f>P128</f>
        <v>190.276872</v>
      </c>
      <c r="Q127" s="48"/>
      <c r="R127" s="114">
        <f>R128</f>
        <v>14.321475</v>
      </c>
      <c r="S127" s="48"/>
      <c r="T127" s="115">
        <f>T128</f>
        <v>14.85</v>
      </c>
      <c r="AT127" s="15" t="s">
        <v>68</v>
      </c>
      <c r="AU127" s="15" t="s">
        <v>88</v>
      </c>
      <c r="BK127" s="116">
        <f>BK128</f>
        <v>0</v>
      </c>
    </row>
    <row r="128" spans="2:63" s="11" customFormat="1" ht="25.9" customHeight="1">
      <c r="B128" s="117"/>
      <c r="D128" s="118" t="s">
        <v>68</v>
      </c>
      <c r="E128" s="119" t="s">
        <v>111</v>
      </c>
      <c r="F128" s="119" t="s">
        <v>112</v>
      </c>
      <c r="J128" s="120">
        <f>SUM(J129,J143,J150,J156,J162)</f>
        <v>0</v>
      </c>
      <c r="L128" s="117"/>
      <c r="M128" s="121"/>
      <c r="P128" s="122">
        <f>P129+P141+P143+P150+P156+P162</f>
        <v>190.276872</v>
      </c>
      <c r="R128" s="122">
        <f>R129+R141+R143+R150+R156+R162</f>
        <v>14.321475</v>
      </c>
      <c r="T128" s="123">
        <f>T129+T141+T143+T150+T156+T162</f>
        <v>14.85</v>
      </c>
      <c r="AR128" s="118" t="s">
        <v>76</v>
      </c>
      <c r="AT128" s="124" t="s">
        <v>68</v>
      </c>
      <c r="AU128" s="124" t="s">
        <v>69</v>
      </c>
      <c r="AY128" s="118" t="s">
        <v>113</v>
      </c>
      <c r="BK128" s="125">
        <f>BK129+BK141+BK143+BK150+BK156+BK162</f>
        <v>0</v>
      </c>
    </row>
    <row r="129" spans="2:65" s="11" customFormat="1" ht="22.9" customHeight="1">
      <c r="B129" s="117"/>
      <c r="D129" s="118" t="s">
        <v>68</v>
      </c>
      <c r="E129" s="126" t="s">
        <v>76</v>
      </c>
      <c r="F129" s="126" t="s">
        <v>114</v>
      </c>
      <c r="J129" s="127">
        <f>SUM(J130:J140)</f>
        <v>0</v>
      </c>
      <c r="L129" s="117"/>
      <c r="M129" s="121"/>
      <c r="P129" s="122">
        <f>SUM(P130:P140)</f>
        <v>121.93575</v>
      </c>
      <c r="R129" s="122">
        <f>SUM(R130:R140)</f>
        <v>0</v>
      </c>
      <c r="T129" s="123">
        <f>SUM(T130:T140)</f>
        <v>14.85</v>
      </c>
      <c r="AR129" s="118" t="s">
        <v>76</v>
      </c>
      <c r="AT129" s="124" t="s">
        <v>68</v>
      </c>
      <c r="AU129" s="124" t="s">
        <v>76</v>
      </c>
      <c r="AY129" s="118" t="s">
        <v>113</v>
      </c>
      <c r="BK129" s="125">
        <f>SUM(BK130:BK140)</f>
        <v>0</v>
      </c>
    </row>
    <row r="130" spans="2:65" s="1" customFormat="1" ht="24.2" customHeight="1">
      <c r="B130" s="128"/>
      <c r="C130" s="166" t="s">
        <v>76</v>
      </c>
      <c r="D130" s="129" t="s">
        <v>115</v>
      </c>
      <c r="E130" s="130" t="s">
        <v>116</v>
      </c>
      <c r="F130" s="131" t="s">
        <v>117</v>
      </c>
      <c r="G130" s="132" t="s">
        <v>118</v>
      </c>
      <c r="H130" s="133">
        <v>67.5</v>
      </c>
      <c r="I130" s="134"/>
      <c r="J130" s="134">
        <f>H130*I130</f>
        <v>0</v>
      </c>
      <c r="K130" s="131"/>
      <c r="L130" s="27"/>
      <c r="M130" s="135" t="s">
        <v>1</v>
      </c>
      <c r="N130" s="106" t="s">
        <v>34</v>
      </c>
      <c r="O130" s="136">
        <v>0.77200000000000002</v>
      </c>
      <c r="P130" s="136">
        <f>O130*H130</f>
        <v>52.11</v>
      </c>
      <c r="Q130" s="136">
        <v>0</v>
      </c>
      <c r="R130" s="136">
        <f>Q130*H130</f>
        <v>0</v>
      </c>
      <c r="S130" s="136">
        <v>0.22</v>
      </c>
      <c r="T130" s="137">
        <f>S130*H130</f>
        <v>14.85</v>
      </c>
      <c r="AR130" s="138" t="s">
        <v>119</v>
      </c>
      <c r="AT130" s="138" t="s">
        <v>115</v>
      </c>
      <c r="AU130" s="138" t="s">
        <v>78</v>
      </c>
      <c r="AY130" s="15" t="s">
        <v>113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5" t="s">
        <v>76</v>
      </c>
      <c r="BK130" s="139">
        <f>ROUND(I130*H130,2)</f>
        <v>0</v>
      </c>
      <c r="BL130" s="15" t="s">
        <v>119</v>
      </c>
      <c r="BM130" s="138" t="s">
        <v>120</v>
      </c>
    </row>
    <row r="131" spans="2:65" s="12" customFormat="1" ht="12">
      <c r="B131" s="140"/>
      <c r="D131" s="141" t="s">
        <v>121</v>
      </c>
      <c r="E131" s="142" t="s">
        <v>1</v>
      </c>
      <c r="F131" s="143" t="s">
        <v>122</v>
      </c>
      <c r="H131" s="144">
        <v>67.5</v>
      </c>
      <c r="J131" s="134"/>
      <c r="L131" s="140"/>
      <c r="M131" s="145"/>
      <c r="T131" s="146"/>
      <c r="AT131" s="142" t="s">
        <v>121</v>
      </c>
      <c r="AU131" s="142" t="s">
        <v>78</v>
      </c>
      <c r="AV131" s="12" t="s">
        <v>78</v>
      </c>
      <c r="AW131" s="12" t="s">
        <v>26</v>
      </c>
      <c r="AX131" s="12" t="s">
        <v>76</v>
      </c>
      <c r="AY131" s="142" t="s">
        <v>113</v>
      </c>
    </row>
    <row r="132" spans="2:65" s="12" customFormat="1" ht="12">
      <c r="B132" s="140"/>
      <c r="D132" s="141" t="s">
        <v>121</v>
      </c>
      <c r="E132" s="142" t="s">
        <v>1</v>
      </c>
      <c r="F132" s="143" t="s">
        <v>124</v>
      </c>
      <c r="H132" s="144">
        <v>0.75</v>
      </c>
      <c r="J132" s="134"/>
      <c r="L132" s="140"/>
      <c r="M132" s="145"/>
      <c r="T132" s="146"/>
      <c r="AT132" s="142" t="s">
        <v>121</v>
      </c>
      <c r="AU132" s="142" t="s">
        <v>78</v>
      </c>
      <c r="AV132" s="12" t="s">
        <v>78</v>
      </c>
      <c r="AW132" s="12" t="s">
        <v>26</v>
      </c>
      <c r="AX132" s="12" t="s">
        <v>76</v>
      </c>
      <c r="AY132" s="142" t="s">
        <v>113</v>
      </c>
    </row>
    <row r="133" spans="2:65" s="1" customFormat="1" ht="37.9" customHeight="1">
      <c r="B133" s="128"/>
      <c r="C133" s="166" t="s">
        <v>125</v>
      </c>
      <c r="D133" s="129" t="s">
        <v>115</v>
      </c>
      <c r="E133" s="130" t="s">
        <v>126</v>
      </c>
      <c r="F133" s="131" t="s">
        <v>127</v>
      </c>
      <c r="G133" s="132" t="s">
        <v>123</v>
      </c>
      <c r="H133" s="133">
        <v>13.5</v>
      </c>
      <c r="I133" s="134"/>
      <c r="J133" s="134">
        <f t="shared" ref="J131:J140" si="0">H133*I133</f>
        <v>0</v>
      </c>
      <c r="K133" s="131"/>
      <c r="L133" s="27"/>
      <c r="M133" s="135" t="s">
        <v>1</v>
      </c>
      <c r="N133" s="106" t="s">
        <v>34</v>
      </c>
      <c r="O133" s="136">
        <v>4.8630000000000004</v>
      </c>
      <c r="P133" s="136">
        <f>O133*H133</f>
        <v>65.650500000000008</v>
      </c>
      <c r="Q133" s="136">
        <v>0</v>
      </c>
      <c r="R133" s="136">
        <f>Q133*H133</f>
        <v>0</v>
      </c>
      <c r="S133" s="136">
        <v>0</v>
      </c>
      <c r="T133" s="137">
        <f>S133*H133</f>
        <v>0</v>
      </c>
      <c r="AR133" s="138" t="s">
        <v>119</v>
      </c>
      <c r="AT133" s="138" t="s">
        <v>115</v>
      </c>
      <c r="AU133" s="138" t="s">
        <v>78</v>
      </c>
      <c r="AY133" s="15" t="s">
        <v>113</v>
      </c>
      <c r="BE133" s="139">
        <f>IF(N133="základní",J133,0)</f>
        <v>0</v>
      </c>
      <c r="BF133" s="139">
        <f>IF(N133="snížená",J133,0)</f>
        <v>0</v>
      </c>
      <c r="BG133" s="139">
        <f>IF(N133="zákl. přenesená",J133,0)</f>
        <v>0</v>
      </c>
      <c r="BH133" s="139">
        <f>IF(N133="sníž. přenesená",J133,0)</f>
        <v>0</v>
      </c>
      <c r="BI133" s="139">
        <f>IF(N133="nulová",J133,0)</f>
        <v>0</v>
      </c>
      <c r="BJ133" s="15" t="s">
        <v>76</v>
      </c>
      <c r="BK133" s="139">
        <f>ROUND(I133*H133,2)</f>
        <v>0</v>
      </c>
      <c r="BL133" s="15" t="s">
        <v>119</v>
      </c>
      <c r="BM133" s="138" t="s">
        <v>128</v>
      </c>
    </row>
    <row r="134" spans="2:65" s="12" customFormat="1" ht="12">
      <c r="B134" s="140"/>
      <c r="D134" s="141" t="s">
        <v>121</v>
      </c>
      <c r="E134" s="142" t="s">
        <v>1</v>
      </c>
      <c r="F134" s="143" t="s">
        <v>129</v>
      </c>
      <c r="H134" s="144">
        <v>13.5</v>
      </c>
      <c r="J134" s="134"/>
      <c r="L134" s="140"/>
      <c r="M134" s="145"/>
      <c r="T134" s="146"/>
      <c r="AT134" s="142" t="s">
        <v>121</v>
      </c>
      <c r="AU134" s="142" t="s">
        <v>78</v>
      </c>
      <c r="AV134" s="12" t="s">
        <v>78</v>
      </c>
      <c r="AW134" s="12" t="s">
        <v>26</v>
      </c>
      <c r="AX134" s="12" t="s">
        <v>76</v>
      </c>
      <c r="AY134" s="142" t="s">
        <v>113</v>
      </c>
    </row>
    <row r="135" spans="2:65" s="1" customFormat="1" ht="37.9" customHeight="1">
      <c r="B135" s="128"/>
      <c r="C135" s="166" t="s">
        <v>119</v>
      </c>
      <c r="D135" s="129" t="s">
        <v>115</v>
      </c>
      <c r="E135" s="130" t="s">
        <v>130</v>
      </c>
      <c r="F135" s="131" t="s">
        <v>131</v>
      </c>
      <c r="G135" s="132" t="s">
        <v>123</v>
      </c>
      <c r="H135" s="133">
        <v>14.25</v>
      </c>
      <c r="I135" s="134"/>
      <c r="J135" s="134">
        <f t="shared" si="0"/>
        <v>0</v>
      </c>
      <c r="K135" s="131"/>
      <c r="L135" s="27"/>
      <c r="M135" s="135" t="s">
        <v>1</v>
      </c>
      <c r="N135" s="106" t="s">
        <v>34</v>
      </c>
      <c r="O135" s="136">
        <v>8.6999999999999994E-2</v>
      </c>
      <c r="P135" s="136">
        <f>O135*H135</f>
        <v>1.2397499999999999</v>
      </c>
      <c r="Q135" s="136">
        <v>0</v>
      </c>
      <c r="R135" s="136">
        <f>Q135*H135</f>
        <v>0</v>
      </c>
      <c r="S135" s="136">
        <v>0</v>
      </c>
      <c r="T135" s="137">
        <f>S135*H135</f>
        <v>0</v>
      </c>
      <c r="AR135" s="138" t="s">
        <v>119</v>
      </c>
      <c r="AT135" s="138" t="s">
        <v>115</v>
      </c>
      <c r="AU135" s="138" t="s">
        <v>78</v>
      </c>
      <c r="AY135" s="15" t="s">
        <v>113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5" t="s">
        <v>76</v>
      </c>
      <c r="BK135" s="139">
        <f>ROUND(I135*H135,2)</f>
        <v>0</v>
      </c>
      <c r="BL135" s="15" t="s">
        <v>119</v>
      </c>
      <c r="BM135" s="138" t="s">
        <v>132</v>
      </c>
    </row>
    <row r="136" spans="2:65" s="12" customFormat="1" ht="12">
      <c r="B136" s="140"/>
      <c r="D136" s="141" t="s">
        <v>121</v>
      </c>
      <c r="E136" s="142" t="s">
        <v>1</v>
      </c>
      <c r="F136" s="143" t="s">
        <v>133</v>
      </c>
      <c r="H136" s="144">
        <v>14.25</v>
      </c>
      <c r="J136" s="134"/>
      <c r="L136" s="140"/>
      <c r="M136" s="145"/>
      <c r="T136" s="146"/>
      <c r="AT136" s="142" t="s">
        <v>121</v>
      </c>
      <c r="AU136" s="142" t="s">
        <v>78</v>
      </c>
      <c r="AV136" s="12" t="s">
        <v>78</v>
      </c>
      <c r="AW136" s="12" t="s">
        <v>26</v>
      </c>
      <c r="AX136" s="12" t="s">
        <v>76</v>
      </c>
      <c r="AY136" s="142" t="s">
        <v>113</v>
      </c>
    </row>
    <row r="137" spans="2:65" s="1" customFormat="1" ht="24.2" customHeight="1">
      <c r="B137" s="128"/>
      <c r="C137" s="166" t="s">
        <v>134</v>
      </c>
      <c r="D137" s="129" t="s">
        <v>115</v>
      </c>
      <c r="E137" s="130" t="s">
        <v>135</v>
      </c>
      <c r="F137" s="131" t="s">
        <v>136</v>
      </c>
      <c r="G137" s="132" t="s">
        <v>123</v>
      </c>
      <c r="H137" s="133">
        <v>14.25</v>
      </c>
      <c r="I137" s="134"/>
      <c r="J137" s="134">
        <f t="shared" si="0"/>
        <v>0</v>
      </c>
      <c r="K137" s="131"/>
      <c r="L137" s="27"/>
      <c r="M137" s="135" t="s">
        <v>1</v>
      </c>
      <c r="N137" s="106" t="s">
        <v>34</v>
      </c>
      <c r="O137" s="136">
        <v>0.19700000000000001</v>
      </c>
      <c r="P137" s="136">
        <f>O137*H137</f>
        <v>2.8072500000000002</v>
      </c>
      <c r="Q137" s="136">
        <v>0</v>
      </c>
      <c r="R137" s="136">
        <f>Q137*H137</f>
        <v>0</v>
      </c>
      <c r="S137" s="136">
        <v>0</v>
      </c>
      <c r="T137" s="137">
        <f>S137*H137</f>
        <v>0</v>
      </c>
      <c r="AR137" s="138" t="s">
        <v>119</v>
      </c>
      <c r="AT137" s="138" t="s">
        <v>115</v>
      </c>
      <c r="AU137" s="138" t="s">
        <v>78</v>
      </c>
      <c r="AY137" s="15" t="s">
        <v>113</v>
      </c>
      <c r="BE137" s="139" t="e">
        <f>IF(N137="základní",#REF!,0)</f>
        <v>#REF!</v>
      </c>
      <c r="BF137" s="139">
        <f>IF(N137="snížená",#REF!,0)</f>
        <v>0</v>
      </c>
      <c r="BG137" s="139">
        <f>IF(N137="zákl. přenesená",#REF!,0)</f>
        <v>0</v>
      </c>
      <c r="BH137" s="139">
        <f>IF(N137="sníž. přenesená",#REF!,0)</f>
        <v>0</v>
      </c>
      <c r="BI137" s="139">
        <f>IF(N137="nulová",#REF!,0)</f>
        <v>0</v>
      </c>
      <c r="BJ137" s="15" t="s">
        <v>76</v>
      </c>
      <c r="BK137" s="139">
        <f>ROUND(I137*H137,2)</f>
        <v>0</v>
      </c>
      <c r="BL137" s="15" t="s">
        <v>119</v>
      </c>
      <c r="BM137" s="138" t="s">
        <v>137</v>
      </c>
    </row>
    <row r="138" spans="2:65" s="1" customFormat="1" ht="24.2" customHeight="1">
      <c r="B138" s="128"/>
      <c r="C138" s="166" t="s">
        <v>138</v>
      </c>
      <c r="D138" s="129" t="s">
        <v>115</v>
      </c>
      <c r="E138" s="130" t="s">
        <v>139</v>
      </c>
      <c r="F138" s="131" t="s">
        <v>140</v>
      </c>
      <c r="G138" s="132" t="s">
        <v>141</v>
      </c>
      <c r="H138" s="133">
        <v>28.5</v>
      </c>
      <c r="I138" s="134"/>
      <c r="J138" s="134">
        <f t="shared" si="0"/>
        <v>0</v>
      </c>
      <c r="K138" s="131"/>
      <c r="L138" s="27"/>
      <c r="M138" s="135" t="s">
        <v>1</v>
      </c>
      <c r="N138" s="106" t="s">
        <v>34</v>
      </c>
      <c r="O138" s="136">
        <v>0</v>
      </c>
      <c r="P138" s="136">
        <f>O138*H138</f>
        <v>0</v>
      </c>
      <c r="Q138" s="136">
        <v>0</v>
      </c>
      <c r="R138" s="136">
        <f>Q138*H138</f>
        <v>0</v>
      </c>
      <c r="S138" s="136">
        <v>0</v>
      </c>
      <c r="T138" s="137">
        <f>S138*H138</f>
        <v>0</v>
      </c>
      <c r="AR138" s="138" t="s">
        <v>119</v>
      </c>
      <c r="AT138" s="138" t="s">
        <v>115</v>
      </c>
      <c r="AU138" s="138" t="s">
        <v>78</v>
      </c>
      <c r="AY138" s="15" t="s">
        <v>113</v>
      </c>
      <c r="BE138" s="139">
        <f>IF(N138="základní",J137,0)</f>
        <v>0</v>
      </c>
      <c r="BF138" s="139">
        <f>IF(N138="snížená",J137,0)</f>
        <v>0</v>
      </c>
      <c r="BG138" s="139">
        <f>IF(N138="zákl. přenesená",J137,0)</f>
        <v>0</v>
      </c>
      <c r="BH138" s="139">
        <f>IF(N138="sníž. přenesená",J137,0)</f>
        <v>0</v>
      </c>
      <c r="BI138" s="139">
        <f>IF(N138="nulová",J137,0)</f>
        <v>0</v>
      </c>
      <c r="BJ138" s="15" t="s">
        <v>76</v>
      </c>
      <c r="BK138" s="139">
        <f>ROUND(I138*H138,2)</f>
        <v>0</v>
      </c>
      <c r="BL138" s="15" t="s">
        <v>119</v>
      </c>
      <c r="BM138" s="138" t="s">
        <v>142</v>
      </c>
    </row>
    <row r="139" spans="2:65" s="12" customFormat="1" ht="12">
      <c r="B139" s="140"/>
      <c r="D139" s="141" t="s">
        <v>121</v>
      </c>
      <c r="E139" s="142" t="s">
        <v>1</v>
      </c>
      <c r="F139" s="143" t="s">
        <v>143</v>
      </c>
      <c r="H139" s="144">
        <v>28.5</v>
      </c>
      <c r="J139" s="134"/>
      <c r="L139" s="140"/>
      <c r="M139" s="145"/>
      <c r="T139" s="146"/>
      <c r="AT139" s="142" t="s">
        <v>121</v>
      </c>
      <c r="AU139" s="142" t="s">
        <v>78</v>
      </c>
      <c r="AV139" s="12" t="s">
        <v>78</v>
      </c>
      <c r="AW139" s="12" t="s">
        <v>26</v>
      </c>
      <c r="AX139" s="12" t="s">
        <v>76</v>
      </c>
      <c r="AY139" s="142" t="s">
        <v>113</v>
      </c>
    </row>
    <row r="140" spans="2:65" s="1" customFormat="1" ht="16.5" customHeight="1">
      <c r="B140" s="128"/>
      <c r="C140" s="166" t="s">
        <v>144</v>
      </c>
      <c r="D140" s="129" t="s">
        <v>115</v>
      </c>
      <c r="E140" s="130" t="s">
        <v>145</v>
      </c>
      <c r="F140" s="131" t="s">
        <v>146</v>
      </c>
      <c r="G140" s="132" t="s">
        <v>123</v>
      </c>
      <c r="H140" s="133">
        <v>14.25</v>
      </c>
      <c r="I140" s="134"/>
      <c r="J140" s="134">
        <f t="shared" si="0"/>
        <v>0</v>
      </c>
      <c r="K140" s="131"/>
      <c r="L140" s="27"/>
      <c r="M140" s="135" t="s">
        <v>1</v>
      </c>
      <c r="N140" s="106" t="s">
        <v>34</v>
      </c>
      <c r="O140" s="136">
        <v>8.9999999999999993E-3</v>
      </c>
      <c r="P140" s="136">
        <f>O140*H140</f>
        <v>0.12825</v>
      </c>
      <c r="Q140" s="136">
        <v>0</v>
      </c>
      <c r="R140" s="136">
        <f>Q140*H140</f>
        <v>0</v>
      </c>
      <c r="S140" s="136">
        <v>0</v>
      </c>
      <c r="T140" s="137">
        <f>S140*H140</f>
        <v>0</v>
      </c>
      <c r="AR140" s="138" t="s">
        <v>119</v>
      </c>
      <c r="AT140" s="138" t="s">
        <v>115</v>
      </c>
      <c r="AU140" s="138" t="s">
        <v>78</v>
      </c>
      <c r="AY140" s="15" t="s">
        <v>113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5" t="s">
        <v>76</v>
      </c>
      <c r="BK140" s="139">
        <f>ROUND(I140*H140,2)</f>
        <v>0</v>
      </c>
      <c r="BL140" s="15" t="s">
        <v>119</v>
      </c>
      <c r="BM140" s="138" t="s">
        <v>147</v>
      </c>
    </row>
    <row r="141" spans="2:65" s="11" customFormat="1" ht="22.5" hidden="1" customHeight="1">
      <c r="B141" s="117"/>
      <c r="D141" s="118" t="s">
        <v>68</v>
      </c>
      <c r="E141" s="126" t="s">
        <v>78</v>
      </c>
      <c r="F141" s="126"/>
      <c r="J141" s="127"/>
      <c r="L141" s="117"/>
      <c r="M141" s="121"/>
      <c r="P141" s="122">
        <f>P142</f>
        <v>0</v>
      </c>
      <c r="R141" s="122">
        <f>R142</f>
        <v>0</v>
      </c>
      <c r="T141" s="123">
        <f>T142</f>
        <v>0</v>
      </c>
      <c r="AR141" s="118" t="s">
        <v>76</v>
      </c>
      <c r="AT141" s="124" t="s">
        <v>68</v>
      </c>
      <c r="AU141" s="124" t="s">
        <v>76</v>
      </c>
      <c r="AY141" s="118" t="s">
        <v>113</v>
      </c>
      <c r="BK141" s="125">
        <f>BK142</f>
        <v>0</v>
      </c>
    </row>
    <row r="142" spans="2:65" s="1" customFormat="1" ht="16.5" hidden="1" customHeight="1">
      <c r="B142" s="128"/>
      <c r="C142" s="129"/>
      <c r="D142" s="129"/>
      <c r="E142" s="130"/>
      <c r="F142" s="131"/>
      <c r="G142" s="132"/>
      <c r="H142" s="133"/>
      <c r="I142" s="134"/>
      <c r="J142" s="134"/>
      <c r="K142" s="131"/>
      <c r="L142" s="27"/>
      <c r="M142" s="135" t="s">
        <v>1</v>
      </c>
      <c r="N142" s="106" t="s">
        <v>34</v>
      </c>
      <c r="O142" s="136">
        <v>0.58399999999999996</v>
      </c>
      <c r="P142" s="136">
        <f>O142*H142</f>
        <v>0</v>
      </c>
      <c r="Q142" s="136">
        <v>2.3010199999999998</v>
      </c>
      <c r="R142" s="136">
        <f>Q142*H142</f>
        <v>0</v>
      </c>
      <c r="S142" s="136">
        <v>0</v>
      </c>
      <c r="T142" s="137">
        <f>S142*H142</f>
        <v>0</v>
      </c>
      <c r="AR142" s="138" t="s">
        <v>119</v>
      </c>
      <c r="AT142" s="138" t="s">
        <v>115</v>
      </c>
      <c r="AU142" s="138" t="s">
        <v>78</v>
      </c>
      <c r="AY142" s="15" t="s">
        <v>113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5" t="s">
        <v>76</v>
      </c>
      <c r="BK142" s="139">
        <f>ROUND(I142*H142,2)</f>
        <v>0</v>
      </c>
      <c r="BL142" s="15" t="s">
        <v>119</v>
      </c>
      <c r="BM142" s="138" t="s">
        <v>149</v>
      </c>
    </row>
    <row r="143" spans="2:65" s="11" customFormat="1" ht="22.9" customHeight="1">
      <c r="B143" s="117"/>
      <c r="D143" s="118" t="s">
        <v>68</v>
      </c>
      <c r="E143" s="126" t="s">
        <v>134</v>
      </c>
      <c r="F143" s="126" t="s">
        <v>150</v>
      </c>
      <c r="J143" s="127">
        <f>SUM(J144:J149)</f>
        <v>0</v>
      </c>
      <c r="L143" s="117"/>
      <c r="M143" s="121"/>
      <c r="P143" s="122">
        <f>SUM(P144:P149)</f>
        <v>21.82734</v>
      </c>
      <c r="R143" s="122">
        <f>SUM(R144:R149)</f>
        <v>0</v>
      </c>
      <c r="T143" s="123">
        <f>SUM(T144:T149)</f>
        <v>0</v>
      </c>
      <c r="AR143" s="118" t="s">
        <v>76</v>
      </c>
      <c r="AT143" s="124" t="s">
        <v>68</v>
      </c>
      <c r="AU143" s="124" t="s">
        <v>76</v>
      </c>
      <c r="AY143" s="118" t="s">
        <v>113</v>
      </c>
      <c r="BK143" s="125">
        <f>SUM(BK144:BK149)</f>
        <v>0</v>
      </c>
    </row>
    <row r="144" spans="2:65" s="1" customFormat="1" ht="21.75" customHeight="1">
      <c r="B144" s="128"/>
      <c r="C144" s="166" t="s">
        <v>151</v>
      </c>
      <c r="D144" s="129" t="s">
        <v>115</v>
      </c>
      <c r="E144" s="130" t="s">
        <v>152</v>
      </c>
      <c r="F144" s="131" t="s">
        <v>153</v>
      </c>
      <c r="G144" s="132" t="s">
        <v>118</v>
      </c>
      <c r="H144" s="133">
        <v>65.745000000000005</v>
      </c>
      <c r="I144" s="134"/>
      <c r="J144" s="134">
        <f t="shared" ref="J144" si="1">H144*I144</f>
        <v>0</v>
      </c>
      <c r="K144" s="131"/>
      <c r="L144" s="27"/>
      <c r="M144" s="135" t="s">
        <v>1</v>
      </c>
      <c r="N144" s="106" t="s">
        <v>34</v>
      </c>
      <c r="O144" s="136">
        <v>8.3000000000000004E-2</v>
      </c>
      <c r="P144" s="136">
        <f>O144*H144</f>
        <v>5.4568350000000008</v>
      </c>
      <c r="Q144" s="136">
        <v>0</v>
      </c>
      <c r="R144" s="136">
        <f>Q144*H144</f>
        <v>0</v>
      </c>
      <c r="S144" s="136">
        <v>0</v>
      </c>
      <c r="T144" s="137">
        <f>S144*H144</f>
        <v>0</v>
      </c>
      <c r="AR144" s="138" t="s">
        <v>119</v>
      </c>
      <c r="AT144" s="138" t="s">
        <v>115</v>
      </c>
      <c r="AU144" s="138" t="s">
        <v>78</v>
      </c>
      <c r="AY144" s="15" t="s">
        <v>113</v>
      </c>
      <c r="BE144" s="139">
        <f>IF(N144="základní",J144,0)</f>
        <v>0</v>
      </c>
      <c r="BF144" s="139">
        <f>IF(N144="snížená",J144,0)</f>
        <v>0</v>
      </c>
      <c r="BG144" s="139">
        <f>IF(N144="zákl. přenesená",J144,0)</f>
        <v>0</v>
      </c>
      <c r="BH144" s="139">
        <f>IF(N144="sníž. přenesená",J144,0)</f>
        <v>0</v>
      </c>
      <c r="BI144" s="139">
        <f>IF(N144="nulová",J144,0)</f>
        <v>0</v>
      </c>
      <c r="BJ144" s="15" t="s">
        <v>76</v>
      </c>
      <c r="BK144" s="139">
        <f>ROUND(I144*H144,2)</f>
        <v>0</v>
      </c>
      <c r="BL144" s="15" t="s">
        <v>119</v>
      </c>
      <c r="BM144" s="138" t="s">
        <v>154</v>
      </c>
    </row>
    <row r="145" spans="2:65" s="12" customFormat="1">
      <c r="B145" s="140"/>
      <c r="D145" s="141" t="s">
        <v>121</v>
      </c>
      <c r="E145" s="142" t="s">
        <v>1</v>
      </c>
      <c r="F145" s="143" t="s">
        <v>155</v>
      </c>
      <c r="H145" s="144">
        <v>67.5</v>
      </c>
      <c r="L145" s="140"/>
      <c r="M145" s="145"/>
      <c r="T145" s="146"/>
      <c r="AT145" s="142" t="s">
        <v>121</v>
      </c>
      <c r="AU145" s="142" t="s">
        <v>78</v>
      </c>
      <c r="AV145" s="12" t="s">
        <v>78</v>
      </c>
      <c r="AW145" s="12" t="s">
        <v>26</v>
      </c>
      <c r="AX145" s="12" t="s">
        <v>69</v>
      </c>
      <c r="AY145" s="142" t="s">
        <v>113</v>
      </c>
    </row>
    <row r="146" spans="2:65" s="12" customFormat="1">
      <c r="B146" s="140"/>
      <c r="D146" s="141" t="s">
        <v>121</v>
      </c>
      <c r="E146" s="142" t="s">
        <v>1</v>
      </c>
      <c r="F146" s="143" t="s">
        <v>156</v>
      </c>
      <c r="H146" s="144">
        <v>-1.7549999999999999</v>
      </c>
      <c r="L146" s="140"/>
      <c r="M146" s="145"/>
      <c r="T146" s="146"/>
      <c r="AT146" s="142" t="s">
        <v>121</v>
      </c>
      <c r="AU146" s="142" t="s">
        <v>78</v>
      </c>
      <c r="AV146" s="12" t="s">
        <v>78</v>
      </c>
      <c r="AW146" s="12" t="s">
        <v>26</v>
      </c>
      <c r="AX146" s="12" t="s">
        <v>69</v>
      </c>
      <c r="AY146" s="142" t="s">
        <v>113</v>
      </c>
    </row>
    <row r="147" spans="2:65" s="13" customFormat="1">
      <c r="B147" s="147"/>
      <c r="D147" s="141" t="s">
        <v>121</v>
      </c>
      <c r="E147" s="148" t="s">
        <v>1</v>
      </c>
      <c r="F147" s="149" t="s">
        <v>157</v>
      </c>
      <c r="H147" s="150">
        <v>65.745000000000005</v>
      </c>
      <c r="L147" s="147"/>
      <c r="M147" s="151"/>
      <c r="T147" s="152"/>
      <c r="AT147" s="148" t="s">
        <v>121</v>
      </c>
      <c r="AU147" s="148" t="s">
        <v>78</v>
      </c>
      <c r="AV147" s="13" t="s">
        <v>119</v>
      </c>
      <c r="AW147" s="13" t="s">
        <v>26</v>
      </c>
      <c r="AX147" s="13" t="s">
        <v>76</v>
      </c>
      <c r="AY147" s="148" t="s">
        <v>113</v>
      </c>
    </row>
    <row r="148" spans="2:65" s="1" customFormat="1" ht="33" customHeight="1">
      <c r="B148" s="128"/>
      <c r="C148" s="166" t="s">
        <v>158</v>
      </c>
      <c r="D148" s="129" t="s">
        <v>115</v>
      </c>
      <c r="E148" s="130" t="s">
        <v>159</v>
      </c>
      <c r="F148" s="131" t="s">
        <v>160</v>
      </c>
      <c r="G148" s="132" t="s">
        <v>118</v>
      </c>
      <c r="H148" s="133">
        <v>65.745000000000005</v>
      </c>
      <c r="I148" s="134"/>
      <c r="J148" s="134">
        <f t="shared" ref="J148:J149" si="2">H148*I148</f>
        <v>0</v>
      </c>
      <c r="K148" s="131"/>
      <c r="L148" s="27"/>
      <c r="M148" s="135" t="s">
        <v>1</v>
      </c>
      <c r="N148" s="106" t="s">
        <v>34</v>
      </c>
      <c r="O148" s="136">
        <v>0.183</v>
      </c>
      <c r="P148" s="136">
        <f>O148*H148</f>
        <v>12.031335</v>
      </c>
      <c r="Q148" s="136">
        <v>0</v>
      </c>
      <c r="R148" s="136">
        <f>Q148*H148</f>
        <v>0</v>
      </c>
      <c r="S148" s="136">
        <v>0</v>
      </c>
      <c r="T148" s="137">
        <f>S148*H148</f>
        <v>0</v>
      </c>
      <c r="AR148" s="138" t="s">
        <v>119</v>
      </c>
      <c r="AT148" s="138" t="s">
        <v>115</v>
      </c>
      <c r="AU148" s="138" t="s">
        <v>78</v>
      </c>
      <c r="AY148" s="15" t="s">
        <v>113</v>
      </c>
      <c r="BE148" s="139">
        <f>IF(N148="základní",J148,0)</f>
        <v>0</v>
      </c>
      <c r="BF148" s="139">
        <f>IF(N148="snížená",J148,0)</f>
        <v>0</v>
      </c>
      <c r="BG148" s="139">
        <f>IF(N148="zákl. přenesená",J148,0)</f>
        <v>0</v>
      </c>
      <c r="BH148" s="139">
        <f>IF(N148="sníž. přenesená",J148,0)</f>
        <v>0</v>
      </c>
      <c r="BI148" s="139">
        <f>IF(N148="nulová",J148,0)</f>
        <v>0</v>
      </c>
      <c r="BJ148" s="15" t="s">
        <v>76</v>
      </c>
      <c r="BK148" s="139">
        <f>ROUND(I148*H148,2)</f>
        <v>0</v>
      </c>
      <c r="BL148" s="15" t="s">
        <v>119</v>
      </c>
      <c r="BM148" s="138" t="s">
        <v>161</v>
      </c>
    </row>
    <row r="149" spans="2:65" s="1" customFormat="1" ht="33" customHeight="1">
      <c r="B149" s="128"/>
      <c r="C149" s="166" t="s">
        <v>162</v>
      </c>
      <c r="D149" s="129" t="s">
        <v>115</v>
      </c>
      <c r="E149" s="130" t="s">
        <v>163</v>
      </c>
      <c r="F149" s="131" t="s">
        <v>164</v>
      </c>
      <c r="G149" s="132" t="s">
        <v>118</v>
      </c>
      <c r="H149" s="133">
        <v>65.745000000000005</v>
      </c>
      <c r="I149" s="134"/>
      <c r="J149" s="134">
        <f t="shared" si="2"/>
        <v>0</v>
      </c>
      <c r="K149" s="131"/>
      <c r="L149" s="27"/>
      <c r="M149" s="135" t="s">
        <v>1</v>
      </c>
      <c r="N149" s="106" t="s">
        <v>34</v>
      </c>
      <c r="O149" s="136">
        <v>6.6000000000000003E-2</v>
      </c>
      <c r="P149" s="136">
        <f>O149*H149</f>
        <v>4.3391700000000002</v>
      </c>
      <c r="Q149" s="136">
        <v>0</v>
      </c>
      <c r="R149" s="136">
        <f>Q149*H149</f>
        <v>0</v>
      </c>
      <c r="S149" s="136">
        <v>0</v>
      </c>
      <c r="T149" s="137">
        <f>S149*H149</f>
        <v>0</v>
      </c>
      <c r="AR149" s="138" t="s">
        <v>119</v>
      </c>
      <c r="AT149" s="138" t="s">
        <v>115</v>
      </c>
      <c r="AU149" s="138" t="s">
        <v>78</v>
      </c>
      <c r="AY149" s="15" t="s">
        <v>113</v>
      </c>
      <c r="BE149" s="139">
        <f>IF(N149="základní",J149,0)</f>
        <v>0</v>
      </c>
      <c r="BF149" s="139">
        <f>IF(N149="snížená",J149,0)</f>
        <v>0</v>
      </c>
      <c r="BG149" s="139">
        <f>IF(N149="zákl. přenesená",J149,0)</f>
        <v>0</v>
      </c>
      <c r="BH149" s="139">
        <f>IF(N149="sníž. přenesená",J149,0)</f>
        <v>0</v>
      </c>
      <c r="BI149" s="139">
        <f>IF(N149="nulová",J149,0)</f>
        <v>0</v>
      </c>
      <c r="BJ149" s="15" t="s">
        <v>76</v>
      </c>
      <c r="BK149" s="139">
        <f>ROUND(I149*H149,2)</f>
        <v>0</v>
      </c>
      <c r="BL149" s="15" t="s">
        <v>119</v>
      </c>
      <c r="BM149" s="138" t="s">
        <v>165</v>
      </c>
    </row>
    <row r="150" spans="2:65" s="11" customFormat="1" ht="22.9" customHeight="1">
      <c r="B150" s="117"/>
      <c r="D150" s="118" t="s">
        <v>68</v>
      </c>
      <c r="E150" s="126" t="s">
        <v>151</v>
      </c>
      <c r="F150" s="126" t="s">
        <v>166</v>
      </c>
      <c r="J150" s="127">
        <f>SUM(J151:J154)</f>
        <v>0</v>
      </c>
      <c r="L150" s="117"/>
      <c r="M150" s="121"/>
      <c r="P150" s="122">
        <f>SUM(P151:P155)</f>
        <v>42.255000000000003</v>
      </c>
      <c r="R150" s="122">
        <f>SUM(R151:R155)</f>
        <v>14.321475</v>
      </c>
      <c r="T150" s="123">
        <f>SUM(T151:T155)</f>
        <v>0</v>
      </c>
      <c r="AR150" s="118" t="s">
        <v>76</v>
      </c>
      <c r="AT150" s="124" t="s">
        <v>68</v>
      </c>
      <c r="AU150" s="124" t="s">
        <v>76</v>
      </c>
      <c r="AY150" s="118" t="s">
        <v>113</v>
      </c>
      <c r="BK150" s="125">
        <f>SUM(BK151:BK155)</f>
        <v>0</v>
      </c>
    </row>
    <row r="151" spans="2:65" s="1" customFormat="1" ht="24.2" customHeight="1">
      <c r="B151" s="128"/>
      <c r="C151" s="129" t="s">
        <v>169</v>
      </c>
      <c r="D151" s="129" t="s">
        <v>115</v>
      </c>
      <c r="E151" s="130" t="s">
        <v>170</v>
      </c>
      <c r="F151" s="131" t="s">
        <v>171</v>
      </c>
      <c r="G151" s="132" t="s">
        <v>168</v>
      </c>
      <c r="H151" s="133">
        <v>67.5</v>
      </c>
      <c r="I151" s="134"/>
      <c r="J151" s="134">
        <f t="shared" ref="J151:J152" si="3">H151*I151</f>
        <v>0</v>
      </c>
      <c r="K151" s="131"/>
      <c r="L151" s="27"/>
      <c r="M151" s="135" t="s">
        <v>1</v>
      </c>
      <c r="N151" s="106" t="s">
        <v>34</v>
      </c>
      <c r="O151" s="136">
        <v>0.23400000000000001</v>
      </c>
      <c r="P151" s="136">
        <f>O151*H151</f>
        <v>15.795000000000002</v>
      </c>
      <c r="Q151" s="136">
        <v>0.14066999999999999</v>
      </c>
      <c r="R151" s="136">
        <f>Q151*H151</f>
        <v>9.4952249999999996</v>
      </c>
      <c r="S151" s="136">
        <v>0</v>
      </c>
      <c r="T151" s="137">
        <f>S151*H151</f>
        <v>0</v>
      </c>
      <c r="AR151" s="138" t="s">
        <v>119</v>
      </c>
      <c r="AT151" s="138" t="s">
        <v>115</v>
      </c>
      <c r="AU151" s="138" t="s">
        <v>78</v>
      </c>
      <c r="AY151" s="15" t="s">
        <v>113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5" t="s">
        <v>76</v>
      </c>
      <c r="BK151" s="139">
        <f>ROUND(I151*H151,2)</f>
        <v>0</v>
      </c>
      <c r="BL151" s="15" t="s">
        <v>119</v>
      </c>
      <c r="BM151" s="138" t="s">
        <v>172</v>
      </c>
    </row>
    <row r="152" spans="2:65" s="1" customFormat="1" ht="21.75" customHeight="1">
      <c r="B152" s="128"/>
      <c r="C152" s="153" t="s">
        <v>173</v>
      </c>
      <c r="D152" s="153" t="s">
        <v>167</v>
      </c>
      <c r="E152" s="154" t="s">
        <v>174</v>
      </c>
      <c r="F152" s="155" t="s">
        <v>175</v>
      </c>
      <c r="G152" s="156" t="s">
        <v>168</v>
      </c>
      <c r="H152" s="157">
        <v>74.25</v>
      </c>
      <c r="I152" s="158"/>
      <c r="J152" s="134">
        <f t="shared" si="3"/>
        <v>0</v>
      </c>
      <c r="K152" s="155"/>
      <c r="L152" s="159"/>
      <c r="M152" s="160" t="s">
        <v>1</v>
      </c>
      <c r="N152" s="161" t="s">
        <v>34</v>
      </c>
      <c r="O152" s="136">
        <v>0</v>
      </c>
      <c r="P152" s="136">
        <f>O152*H152</f>
        <v>0</v>
      </c>
      <c r="Q152" s="136">
        <v>6.5000000000000002E-2</v>
      </c>
      <c r="R152" s="136">
        <f>Q152*H152</f>
        <v>4.8262499999999999</v>
      </c>
      <c r="S152" s="136">
        <v>0</v>
      </c>
      <c r="T152" s="137">
        <f>S152*H152</f>
        <v>0</v>
      </c>
      <c r="AR152" s="138" t="s">
        <v>148</v>
      </c>
      <c r="AT152" s="138" t="s">
        <v>167</v>
      </c>
      <c r="AU152" s="138" t="s">
        <v>78</v>
      </c>
      <c r="AY152" s="15" t="s">
        <v>113</v>
      </c>
      <c r="BE152" s="139">
        <f>IF(N152="základní",J152,0)</f>
        <v>0</v>
      </c>
      <c r="BF152" s="139">
        <f>IF(N152="snížená",J152,0)</f>
        <v>0</v>
      </c>
      <c r="BG152" s="139">
        <f>IF(N152="zákl. přenesená",J152,0)</f>
        <v>0</v>
      </c>
      <c r="BH152" s="139">
        <f>IF(N152="sníž. přenesená",J152,0)</f>
        <v>0</v>
      </c>
      <c r="BI152" s="139">
        <f>IF(N152="nulová",J152,0)</f>
        <v>0</v>
      </c>
      <c r="BJ152" s="15" t="s">
        <v>76</v>
      </c>
      <c r="BK152" s="139">
        <f>ROUND(I152*H152,2)</f>
        <v>0</v>
      </c>
      <c r="BL152" s="15" t="s">
        <v>119</v>
      </c>
      <c r="BM152" s="138" t="s">
        <v>176</v>
      </c>
    </row>
    <row r="153" spans="2:65" s="12" customFormat="1">
      <c r="B153" s="140"/>
      <c r="D153" s="141" t="s">
        <v>121</v>
      </c>
      <c r="F153" s="143" t="s">
        <v>177</v>
      </c>
      <c r="H153" s="144">
        <v>74.25</v>
      </c>
      <c r="L153" s="140"/>
      <c r="M153" s="145"/>
      <c r="T153" s="146"/>
      <c r="AT153" s="142" t="s">
        <v>121</v>
      </c>
      <c r="AU153" s="142" t="s">
        <v>78</v>
      </c>
      <c r="AV153" s="12" t="s">
        <v>78</v>
      </c>
      <c r="AW153" s="12" t="s">
        <v>3</v>
      </c>
      <c r="AX153" s="12" t="s">
        <v>76</v>
      </c>
      <c r="AY153" s="142" t="s">
        <v>113</v>
      </c>
    </row>
    <row r="154" spans="2:65" s="1" customFormat="1" ht="24.2" customHeight="1">
      <c r="B154" s="128"/>
      <c r="C154" s="166" t="s">
        <v>178</v>
      </c>
      <c r="D154" s="129" t="s">
        <v>115</v>
      </c>
      <c r="E154" s="130" t="s">
        <v>179</v>
      </c>
      <c r="F154" s="131" t="s">
        <v>180</v>
      </c>
      <c r="G154" s="132" t="s">
        <v>168</v>
      </c>
      <c r="H154" s="133">
        <v>135</v>
      </c>
      <c r="I154" s="134"/>
      <c r="J154" s="134">
        <f t="shared" ref="J154" si="4">H154*I154</f>
        <v>0</v>
      </c>
      <c r="K154" s="131"/>
      <c r="L154" s="27"/>
      <c r="M154" s="135" t="s">
        <v>1</v>
      </c>
      <c r="N154" s="106" t="s">
        <v>34</v>
      </c>
      <c r="O154" s="136">
        <v>0.19600000000000001</v>
      </c>
      <c r="P154" s="136">
        <f>O154*H154</f>
        <v>26.46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119</v>
      </c>
      <c r="AT154" s="138" t="s">
        <v>115</v>
      </c>
      <c r="AU154" s="138" t="s">
        <v>78</v>
      </c>
      <c r="AY154" s="15" t="s">
        <v>113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5" t="s">
        <v>76</v>
      </c>
      <c r="BK154" s="139">
        <f>ROUND(I154*H154,2)</f>
        <v>0</v>
      </c>
      <c r="BL154" s="15" t="s">
        <v>119</v>
      </c>
      <c r="BM154" s="138" t="s">
        <v>181</v>
      </c>
    </row>
    <row r="155" spans="2:65" s="12" customFormat="1">
      <c r="B155" s="140"/>
      <c r="D155" s="141" t="s">
        <v>121</v>
      </c>
      <c r="E155" s="142" t="s">
        <v>1</v>
      </c>
      <c r="F155" s="143" t="s">
        <v>182</v>
      </c>
      <c r="H155" s="144">
        <v>135</v>
      </c>
      <c r="L155" s="140"/>
      <c r="M155" s="145"/>
      <c r="T155" s="146"/>
      <c r="AT155" s="142" t="s">
        <v>121</v>
      </c>
      <c r="AU155" s="142" t="s">
        <v>78</v>
      </c>
      <c r="AV155" s="12" t="s">
        <v>78</v>
      </c>
      <c r="AW155" s="12" t="s">
        <v>26</v>
      </c>
      <c r="AX155" s="12" t="s">
        <v>76</v>
      </c>
      <c r="AY155" s="142" t="s">
        <v>113</v>
      </c>
    </row>
    <row r="156" spans="2:65" s="11" customFormat="1" ht="22.9" customHeight="1">
      <c r="B156" s="117"/>
      <c r="D156" s="118" t="s">
        <v>68</v>
      </c>
      <c r="E156" s="126" t="s">
        <v>183</v>
      </c>
      <c r="F156" s="126" t="s">
        <v>184</v>
      </c>
      <c r="J156" s="127">
        <f>SUM(J157:J161)</f>
        <v>0</v>
      </c>
      <c r="L156" s="117"/>
      <c r="M156" s="121"/>
      <c r="P156" s="122">
        <f>SUM(P157:P161)</f>
        <v>3.07395</v>
      </c>
      <c r="R156" s="122">
        <f>SUM(R157:R161)</f>
        <v>0</v>
      </c>
      <c r="T156" s="123">
        <f>SUM(T157:T161)</f>
        <v>0</v>
      </c>
      <c r="AR156" s="118" t="s">
        <v>76</v>
      </c>
      <c r="AT156" s="124" t="s">
        <v>68</v>
      </c>
      <c r="AU156" s="124" t="s">
        <v>76</v>
      </c>
      <c r="AY156" s="118" t="s">
        <v>113</v>
      </c>
      <c r="BK156" s="125">
        <f>SUM(BK157:BK161)</f>
        <v>0</v>
      </c>
    </row>
    <row r="157" spans="2:65" s="1" customFormat="1" ht="21.75" customHeight="1">
      <c r="B157" s="128"/>
      <c r="C157" s="166" t="s">
        <v>185</v>
      </c>
      <c r="D157" s="129" t="s">
        <v>115</v>
      </c>
      <c r="E157" s="130" t="s">
        <v>186</v>
      </c>
      <c r="F157" s="131" t="s">
        <v>187</v>
      </c>
      <c r="G157" s="132" t="s">
        <v>141</v>
      </c>
      <c r="H157" s="133">
        <v>14.85</v>
      </c>
      <c r="I157" s="134"/>
      <c r="J157" s="134">
        <f t="shared" ref="J157:J158" si="5">H157*I157</f>
        <v>0</v>
      </c>
      <c r="K157" s="131"/>
      <c r="L157" s="27"/>
      <c r="M157" s="135" t="s">
        <v>1</v>
      </c>
      <c r="N157" s="106" t="s">
        <v>34</v>
      </c>
      <c r="O157" s="136">
        <v>0.03</v>
      </c>
      <c r="P157" s="136">
        <f>O157*H157</f>
        <v>0.44549999999999995</v>
      </c>
      <c r="Q157" s="136">
        <v>0</v>
      </c>
      <c r="R157" s="136">
        <f>Q157*H157</f>
        <v>0</v>
      </c>
      <c r="S157" s="136">
        <v>0</v>
      </c>
      <c r="T157" s="137">
        <f>S157*H157</f>
        <v>0</v>
      </c>
      <c r="AR157" s="138" t="s">
        <v>119</v>
      </c>
      <c r="AT157" s="138" t="s">
        <v>115</v>
      </c>
      <c r="AU157" s="138" t="s">
        <v>78</v>
      </c>
      <c r="AY157" s="15" t="s">
        <v>113</v>
      </c>
      <c r="BE157" s="139">
        <f>IF(N157="základní",J157,0)</f>
        <v>0</v>
      </c>
      <c r="BF157" s="139">
        <f>IF(N157="snížená",J157,0)</f>
        <v>0</v>
      </c>
      <c r="BG157" s="139">
        <f>IF(N157="zákl. přenesená",J157,0)</f>
        <v>0</v>
      </c>
      <c r="BH157" s="139">
        <f>IF(N157="sníž. přenesená",J157,0)</f>
        <v>0</v>
      </c>
      <c r="BI157" s="139">
        <f>IF(N157="nulová",J157,0)</f>
        <v>0</v>
      </c>
      <c r="BJ157" s="15" t="s">
        <v>76</v>
      </c>
      <c r="BK157" s="139">
        <f>ROUND(I157*H157,2)</f>
        <v>0</v>
      </c>
      <c r="BL157" s="15" t="s">
        <v>119</v>
      </c>
      <c r="BM157" s="138" t="s">
        <v>188</v>
      </c>
    </row>
    <row r="158" spans="2:65" s="1" customFormat="1" ht="24.2" customHeight="1">
      <c r="B158" s="128"/>
      <c r="C158" s="166" t="s">
        <v>189</v>
      </c>
      <c r="D158" s="129" t="s">
        <v>115</v>
      </c>
      <c r="E158" s="130" t="s">
        <v>190</v>
      </c>
      <c r="F158" s="131" t="s">
        <v>191</v>
      </c>
      <c r="G158" s="132" t="s">
        <v>141</v>
      </c>
      <c r="H158" s="133">
        <v>133.65</v>
      </c>
      <c r="I158" s="134"/>
      <c r="J158" s="134">
        <f t="shared" si="5"/>
        <v>0</v>
      </c>
      <c r="K158" s="131"/>
      <c r="L158" s="27"/>
      <c r="M158" s="135" t="s">
        <v>1</v>
      </c>
      <c r="N158" s="106" t="s">
        <v>34</v>
      </c>
      <c r="O158" s="136">
        <v>2E-3</v>
      </c>
      <c r="P158" s="136">
        <f>O158*H158</f>
        <v>0.26730000000000004</v>
      </c>
      <c r="Q158" s="136">
        <v>0</v>
      </c>
      <c r="R158" s="136">
        <f>Q158*H158</f>
        <v>0</v>
      </c>
      <c r="S158" s="136">
        <v>0</v>
      </c>
      <c r="T158" s="137">
        <f>S158*H158</f>
        <v>0</v>
      </c>
      <c r="AR158" s="138" t="s">
        <v>119</v>
      </c>
      <c r="AT158" s="138" t="s">
        <v>115</v>
      </c>
      <c r="AU158" s="138" t="s">
        <v>78</v>
      </c>
      <c r="AY158" s="15" t="s">
        <v>113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5" t="s">
        <v>76</v>
      </c>
      <c r="BK158" s="139">
        <f>ROUND(I158*H158,2)</f>
        <v>0</v>
      </c>
      <c r="BL158" s="15" t="s">
        <v>119</v>
      </c>
      <c r="BM158" s="138" t="s">
        <v>192</v>
      </c>
    </row>
    <row r="159" spans="2:65" s="12" customFormat="1">
      <c r="B159" s="140"/>
      <c r="D159" s="141" t="s">
        <v>121</v>
      </c>
      <c r="F159" s="143" t="s">
        <v>193</v>
      </c>
      <c r="H159" s="144">
        <v>133.65</v>
      </c>
      <c r="L159" s="140"/>
      <c r="M159" s="145"/>
      <c r="T159" s="146"/>
      <c r="AT159" s="142" t="s">
        <v>121</v>
      </c>
      <c r="AU159" s="142" t="s">
        <v>78</v>
      </c>
      <c r="AV159" s="12" t="s">
        <v>78</v>
      </c>
      <c r="AW159" s="12" t="s">
        <v>3</v>
      </c>
      <c r="AX159" s="12" t="s">
        <v>76</v>
      </c>
      <c r="AY159" s="142" t="s">
        <v>113</v>
      </c>
    </row>
    <row r="160" spans="2:65" s="1" customFormat="1" ht="24.2" customHeight="1">
      <c r="B160" s="128"/>
      <c r="C160" s="166" t="s">
        <v>194</v>
      </c>
      <c r="D160" s="129" t="s">
        <v>115</v>
      </c>
      <c r="E160" s="130" t="s">
        <v>195</v>
      </c>
      <c r="F160" s="131" t="s">
        <v>196</v>
      </c>
      <c r="G160" s="132" t="s">
        <v>141</v>
      </c>
      <c r="H160" s="133">
        <v>14.85</v>
      </c>
      <c r="I160" s="134"/>
      <c r="J160" s="134">
        <f t="shared" ref="J160:J161" si="6">H160*I160</f>
        <v>0</v>
      </c>
      <c r="K160" s="131"/>
      <c r="L160" s="27"/>
      <c r="M160" s="135" t="s">
        <v>1</v>
      </c>
      <c r="N160" s="106" t="s">
        <v>34</v>
      </c>
      <c r="O160" s="136">
        <v>0.159</v>
      </c>
      <c r="P160" s="136">
        <f>O160*H160</f>
        <v>2.3611499999999999</v>
      </c>
      <c r="Q160" s="136">
        <v>0</v>
      </c>
      <c r="R160" s="136">
        <f>Q160*H160</f>
        <v>0</v>
      </c>
      <c r="S160" s="136">
        <v>0</v>
      </c>
      <c r="T160" s="137">
        <f>S160*H160</f>
        <v>0</v>
      </c>
      <c r="AR160" s="138" t="s">
        <v>119</v>
      </c>
      <c r="AT160" s="138" t="s">
        <v>115</v>
      </c>
      <c r="AU160" s="138" t="s">
        <v>78</v>
      </c>
      <c r="AY160" s="15" t="s">
        <v>113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5" t="s">
        <v>76</v>
      </c>
      <c r="BK160" s="139">
        <f>ROUND(I160*H160,2)</f>
        <v>0</v>
      </c>
      <c r="BL160" s="15" t="s">
        <v>119</v>
      </c>
      <c r="BM160" s="138" t="s">
        <v>197</v>
      </c>
    </row>
    <row r="161" spans="2:65" s="1" customFormat="1" ht="33" customHeight="1">
      <c r="B161" s="128"/>
      <c r="C161" s="166" t="s">
        <v>198</v>
      </c>
      <c r="D161" s="129" t="s">
        <v>115</v>
      </c>
      <c r="E161" s="130" t="s">
        <v>199</v>
      </c>
      <c r="F161" s="131" t="s">
        <v>200</v>
      </c>
      <c r="G161" s="132" t="s">
        <v>141</v>
      </c>
      <c r="H161" s="133">
        <v>14.85</v>
      </c>
      <c r="I161" s="134"/>
      <c r="J161" s="134">
        <f t="shared" si="6"/>
        <v>0</v>
      </c>
      <c r="K161" s="131"/>
      <c r="L161" s="27"/>
      <c r="M161" s="135" t="s">
        <v>1</v>
      </c>
      <c r="N161" s="106" t="s">
        <v>34</v>
      </c>
      <c r="O161" s="136">
        <v>0</v>
      </c>
      <c r="P161" s="136">
        <f>O161*H161</f>
        <v>0</v>
      </c>
      <c r="Q161" s="136">
        <v>0</v>
      </c>
      <c r="R161" s="136">
        <f>Q161*H161</f>
        <v>0</v>
      </c>
      <c r="S161" s="136">
        <v>0</v>
      </c>
      <c r="T161" s="137">
        <f>S161*H161</f>
        <v>0</v>
      </c>
      <c r="AR161" s="138" t="s">
        <v>119</v>
      </c>
      <c r="AT161" s="138" t="s">
        <v>115</v>
      </c>
      <c r="AU161" s="138" t="s">
        <v>78</v>
      </c>
      <c r="AY161" s="15" t="s">
        <v>113</v>
      </c>
      <c r="BE161" s="139">
        <f>IF(N161="základní",J161,0)</f>
        <v>0</v>
      </c>
      <c r="BF161" s="139">
        <f>IF(N161="snížená",J161,0)</f>
        <v>0</v>
      </c>
      <c r="BG161" s="139">
        <f>IF(N161="zákl. přenesená",J161,0)</f>
        <v>0</v>
      </c>
      <c r="BH161" s="139">
        <f>IF(N161="sníž. přenesená",J161,0)</f>
        <v>0</v>
      </c>
      <c r="BI161" s="139">
        <f>IF(N161="nulová",J161,0)</f>
        <v>0</v>
      </c>
      <c r="BJ161" s="15" t="s">
        <v>76</v>
      </c>
      <c r="BK161" s="139">
        <f>ROUND(I161*H161,2)</f>
        <v>0</v>
      </c>
      <c r="BL161" s="15" t="s">
        <v>119</v>
      </c>
      <c r="BM161" s="138" t="s">
        <v>201</v>
      </c>
    </row>
    <row r="162" spans="2:65" s="11" customFormat="1" ht="22.9" customHeight="1">
      <c r="B162" s="117"/>
      <c r="D162" s="118" t="s">
        <v>68</v>
      </c>
      <c r="E162" s="126" t="s">
        <v>202</v>
      </c>
      <c r="F162" s="126" t="s">
        <v>203</v>
      </c>
      <c r="J162" s="127">
        <f>SUM(J163)</f>
        <v>0</v>
      </c>
      <c r="L162" s="117"/>
      <c r="M162" s="121"/>
      <c r="P162" s="122">
        <f>P163</f>
        <v>1.1848320000000001</v>
      </c>
      <c r="R162" s="122">
        <f>R163</f>
        <v>0</v>
      </c>
      <c r="T162" s="123">
        <f>T163</f>
        <v>0</v>
      </c>
      <c r="AR162" s="118" t="s">
        <v>76</v>
      </c>
      <c r="AT162" s="124" t="s">
        <v>68</v>
      </c>
      <c r="AU162" s="124" t="s">
        <v>76</v>
      </c>
      <c r="AY162" s="118" t="s">
        <v>113</v>
      </c>
      <c r="BK162" s="125">
        <f>BK163</f>
        <v>0</v>
      </c>
    </row>
    <row r="163" spans="2:65" s="1" customFormat="1" ht="33" customHeight="1">
      <c r="B163" s="128"/>
      <c r="C163" s="129" t="s">
        <v>204</v>
      </c>
      <c r="D163" s="129" t="s">
        <v>115</v>
      </c>
      <c r="E163" s="130" t="s">
        <v>205</v>
      </c>
      <c r="F163" s="131" t="s">
        <v>206</v>
      </c>
      <c r="G163" s="132" t="s">
        <v>141</v>
      </c>
      <c r="H163" s="133">
        <v>17.952000000000002</v>
      </c>
      <c r="I163" s="134"/>
      <c r="J163" s="134">
        <f t="shared" ref="J163" si="7">H163*I163</f>
        <v>0</v>
      </c>
      <c r="K163" s="131"/>
      <c r="L163" s="27"/>
      <c r="M163" s="162" t="s">
        <v>1</v>
      </c>
      <c r="N163" s="163" t="s">
        <v>34</v>
      </c>
      <c r="O163" s="164">
        <v>6.6000000000000003E-2</v>
      </c>
      <c r="P163" s="164">
        <f>O163*H163</f>
        <v>1.1848320000000001</v>
      </c>
      <c r="Q163" s="164">
        <v>0</v>
      </c>
      <c r="R163" s="164">
        <f>Q163*H163</f>
        <v>0</v>
      </c>
      <c r="S163" s="164">
        <v>0</v>
      </c>
      <c r="T163" s="165">
        <f>S163*H163</f>
        <v>0</v>
      </c>
      <c r="AR163" s="138" t="s">
        <v>119</v>
      </c>
      <c r="AT163" s="138" t="s">
        <v>115</v>
      </c>
      <c r="AU163" s="138" t="s">
        <v>78</v>
      </c>
      <c r="AY163" s="15" t="s">
        <v>113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5" t="s">
        <v>76</v>
      </c>
      <c r="BK163" s="139">
        <f>ROUND(I163*H163,2)</f>
        <v>0</v>
      </c>
      <c r="BL163" s="15" t="s">
        <v>119</v>
      </c>
      <c r="BM163" s="138" t="s">
        <v>207</v>
      </c>
    </row>
    <row r="164" spans="2:65" s="1" customFormat="1" ht="6.95" customHeight="1">
      <c r="B164" s="39"/>
      <c r="C164" s="40"/>
      <c r="D164" s="40"/>
      <c r="E164" s="40"/>
      <c r="F164" s="40"/>
      <c r="G164" s="40"/>
      <c r="H164" s="40"/>
      <c r="I164" s="40"/>
      <c r="J164" s="40"/>
      <c r="K164" s="40"/>
      <c r="L164" s="27"/>
    </row>
  </sheetData>
  <autoFilter ref="C126:K163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0078740157483" right="0.39370078740157483" top="0.39370078740157483" bottom="0.39370078740157483" header="0" footer="0"/>
  <pageSetup paperSize="9" fitToHeight="100" orientation="landscape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112 - Dopravní značení pa...</vt:lpstr>
      <vt:lpstr>'112 - Dopravní značení pa...'!Názvy_tisku</vt:lpstr>
      <vt:lpstr>'Rekapitulace stavby'!Názvy_tisku</vt:lpstr>
      <vt:lpstr>'112 - Dopravní značení pa...'!Oblast_tisku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Kusinová</dc:creator>
  <cp:lastModifiedBy>Havel Ondřej Ing.</cp:lastModifiedBy>
  <cp:lastPrinted>2024-09-19T17:55:01Z</cp:lastPrinted>
  <dcterms:created xsi:type="dcterms:W3CDTF">2024-09-19T17:53:39Z</dcterms:created>
  <dcterms:modified xsi:type="dcterms:W3CDTF">2025-01-08T13:07:34Z</dcterms:modified>
</cp:coreProperties>
</file>