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ozpočet" sheetId="2" r:id="rId2"/>
  </sheets>
  <definedNames>
    <definedName name="_xlnm.Print_Area" localSheetId="0">'Rekapitulace stavby'!$D$4:$AO$76,'Rekapitulace stavby'!$C$82:$AQ$96</definedName>
    <definedName name="_xlnm._FilterDatabase" localSheetId="1" hidden="1">'01 - rozpočet'!$C$137:$K$259</definedName>
    <definedName name="_xlnm.Print_Area" localSheetId="1">'01 - rozpočet'!$C$4:$J$76,'01 - rozpočet'!$C$82:$J$119,'01 - rozpočet'!$C$125:$K$259</definedName>
    <definedName name="_xlnm.Print_Titles" localSheetId="0">'Rekapitulace stavby'!$92:$92</definedName>
    <definedName name="_xlnm.Print_Titles" localSheetId="1">'01 - rozpočet'!$137:$137</definedName>
  </definedNames>
  <calcPr fullCalcOnLoad="1"/>
</workbook>
</file>

<file path=xl/sharedStrings.xml><?xml version="1.0" encoding="utf-8"?>
<sst xmlns="http://schemas.openxmlformats.org/spreadsheetml/2006/main" count="1898" uniqueCount="571">
  <si>
    <t>Export Komplet</t>
  </si>
  <si>
    <t/>
  </si>
  <si>
    <t>2.0</t>
  </si>
  <si>
    <t>ZAMOK</t>
  </si>
  <si>
    <t>False</t>
  </si>
  <si>
    <t>{2299619c-52de-4aa3-8100-4b4b5b3542fb}</t>
  </si>
  <si>
    <t>0,1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</si>
  <si>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</si>
  <si>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</si>
  <si>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</si>
  <si>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</si>
  <si>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</si>
  <si>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</si>
  <si>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</si>
  <si>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IS-03-2024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</si>
  <si>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</si>
  <si>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</si>
  <si>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Sborovna</t>
  </si>
  <si>
    <t>KSO:</t>
  </si>
  <si>
    <t>CC-CZ:</t>
  </si>
  <si>
    <t>Místo:</t>
  </si>
  <si>
    <t xml:space="preserve"> </t>
  </si>
  <si>
    <t>Datum:</t>
  </si>
  <si>
    <t>16. 4. 2024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</si>
  <si>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</si>
  <si>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</si>
  <si>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</si>
  <si>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</si>
  <si>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</si>
  <si>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</si>
  <si>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</si>
  <si>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</si>
  <si>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</si>
  <si>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</si>
  <si>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</si>
  <si>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</si>
  <si>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</si>
  <si>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</si>
  <si>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</si>
  <si>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</si>
  <si>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</si>
  <si>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</si>
  <si>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</si>
  <si>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</si>
  <si>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</si>
  <si>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</si>
  <si>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</si>
  <si>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</si>
  <si>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</si>
  <si>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</si>
  <si>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</si>
  <si>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</si>
  <si>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</si>
  <si>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</si>
  <si>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</si>
  <si>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</si>
  <si>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</si>
  <si>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</si>
  <si>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</si>
  <si>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</si>
  <si>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</si>
  <si>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</si>
  <si>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</si>
  <si>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</si>
  <si>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</si>
  <si>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</si>
  <si>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</si>
  <si>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</si>
  <si>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</si>
  <si>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</si>
  <si>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</si>
  <si>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</si>
  <si>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</si>
  <si>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</si>
  <si>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</si>
  <si>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</si>
  <si>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</si>
  <si>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</si>
  <si>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</si>
  <si>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</si>
  <si>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rozpočet</t>
  </si>
  <si>
    <t>STA</t>
  </si>
  <si>
    <t>{84bd5675-8d2a-4a83-9cce-7e6dd810702e}</t>
  </si>
  <si>
    <t>2</t>
  </si>
  <si>
    <t>KRYCÍ LIST SOUPISU PRACÍ</t>
  </si>
  <si>
    <t>Objekt:</t>
  </si>
  <si>
    <t>01 - rozpočet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</si>
  <si>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</si>
  <si>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</si>
  <si>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</si>
  <si>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</si>
  <si>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</si>
  <si>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</si>
  <si>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</si>
  <si>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</si>
  <si>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</si>
  <si>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</si>
  <si>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</si>
  <si>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</si>
  <si>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</si>
  <si>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</si>
  <si>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</si>
  <si>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</si>
  <si>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</si>
  <si>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</si>
  <si>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</si>
  <si>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</si>
  <si>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</si>
  <si>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</si>
  <si>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</si>
  <si>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</si>
  <si>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</si>
  <si>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</si>
  <si>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</si>
  <si>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</si>
  <si>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</si>
  <si>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</si>
  <si>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</si>
  <si>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</si>
  <si>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</si>
  <si>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</si>
  <si>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</si>
  <si>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</si>
  <si>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</si>
  <si>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</si>
  <si>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</si>
  <si>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</si>
  <si>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</si>
  <si>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</si>
  <si>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</si>
  <si>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</si>
  <si>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</si>
  <si>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</si>
  <si>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317144119.R00</t>
  </si>
  <si>
    <t>Překlad RZP 2/10</t>
  </si>
  <si>
    <t>kus</t>
  </si>
  <si>
    <t>4</t>
  </si>
  <si>
    <t>-1506573383</t>
  </si>
  <si>
    <t>340271035</t>
  </si>
  <si>
    <t>Zazdívka otvorů v příčkách nebo stěnách pl přes 1 do 4 m2 tvárnicemi pórobetonovými tl 125 mm</t>
  </si>
  <si>
    <t>m2</t>
  </si>
  <si>
    <t>CS ÚRS 2024 01</t>
  </si>
  <si>
    <t>1199243416</t>
  </si>
  <si>
    <t>6</t>
  </si>
  <si>
    <t>Úpravy povrchů, podlahy a osazování výplní</t>
  </si>
  <si>
    <t>612131121</t>
  </si>
  <si>
    <t>Penetrační disperzní nátěr vnitřních stěn nanášený ručně</t>
  </si>
  <si>
    <t>-137222710</t>
  </si>
  <si>
    <t>612135101</t>
  </si>
  <si>
    <t>Hrubá výplň rýh ve stěnách maltou jakékoli šířky rýhy</t>
  </si>
  <si>
    <t>1339515079</t>
  </si>
  <si>
    <t>5</t>
  </si>
  <si>
    <t>612142001</t>
  </si>
  <si>
    <t>Pletivo sklovláknité vnitřních stěn vtlačené do tmelu</t>
  </si>
  <si>
    <t>24335014</t>
  </si>
  <si>
    <t>612321141</t>
  </si>
  <si>
    <t>Vápenocementová omítka štuková dvouvrstvá vnitřních stěn nanášená ručně</t>
  </si>
  <si>
    <t>1666246542</t>
  </si>
  <si>
    <t>7</t>
  </si>
  <si>
    <t>612325215</t>
  </si>
  <si>
    <t>Vápenocementová hladká omítka malých ploch přes 1 do 4 m2 na stěnách</t>
  </si>
  <si>
    <t>1237130188</t>
  </si>
  <si>
    <t>8</t>
  </si>
  <si>
    <t>619991001</t>
  </si>
  <si>
    <t>Zakrytí podlahy fólií</t>
  </si>
  <si>
    <t>1795170271</t>
  </si>
  <si>
    <t>9</t>
  </si>
  <si>
    <t>619995001</t>
  </si>
  <si>
    <t>Začištění omítek kolem oken, dveří, podlah nebo obkladů</t>
  </si>
  <si>
    <t>m</t>
  </si>
  <si>
    <t>333725152</t>
  </si>
  <si>
    <t>10</t>
  </si>
  <si>
    <t>631312141</t>
  </si>
  <si>
    <t>Doplnění rýh v dosavadních mazaninách betonem prostým</t>
  </si>
  <si>
    <t>m3</t>
  </si>
  <si>
    <t>-1503164778</t>
  </si>
  <si>
    <t>11</t>
  </si>
  <si>
    <t>642944121</t>
  </si>
  <si>
    <t>Osazování ocelových zárubní dodatečné pl do 2,5 m2</t>
  </si>
  <si>
    <t>314375042</t>
  </si>
  <si>
    <t>M</t>
  </si>
  <si>
    <t>55331435</t>
  </si>
  <si>
    <t>zárubeň jednokřídlá ocelová pro dodatečnou montáž tl stěny 110-150mm rozměru 600/1970, 2100mm</t>
  </si>
  <si>
    <t>-859208179</t>
  </si>
  <si>
    <t>13</t>
  </si>
  <si>
    <t>55331437</t>
  </si>
  <si>
    <t>zárubeň jednokřídlá ocelová pro dodatečnou montáž tl stěny 110-150mm rozměru 800/1970, 2100mm</t>
  </si>
  <si>
    <t>394838859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</si>
  <si>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</si>
  <si>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</si>
  <si>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</si>
  <si>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</si>
  <si>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1562185590</t>
  </si>
  <si>
    <t>15</t>
  </si>
  <si>
    <t>952901111</t>
  </si>
  <si>
    <t>Vyčištění budov bytové a občanské výstavby při výšce podlaží do 4 m</t>
  </si>
  <si>
    <t>705027612</t>
  </si>
  <si>
    <t>16</t>
  </si>
  <si>
    <t>962031133</t>
  </si>
  <si>
    <t>Bourání příček nebo přizdívek z cihel pálených tl přes 100 do 150 mm</t>
  </si>
  <si>
    <t>-2104531377</t>
  </si>
  <si>
    <t>17</t>
  </si>
  <si>
    <t>968072455</t>
  </si>
  <si>
    <t>Vybourání kovových dveřních zárubní pl do 2 m2</t>
  </si>
  <si>
    <t>-1327695472</t>
  </si>
  <si>
    <t>18</t>
  </si>
  <si>
    <t>971033631</t>
  </si>
  <si>
    <t>Vybourání otvorů ve zdivu cihelném pl do 4 m2 na MVC nebo MV tl do 150 mm</t>
  </si>
  <si>
    <t>1158665244</t>
  </si>
  <si>
    <t>19</t>
  </si>
  <si>
    <t>972054341.R00</t>
  </si>
  <si>
    <t>Vybourání otvorů v ŽB stropech nebo klenbách s odstraněním podlah a násypů</t>
  </si>
  <si>
    <t>1694790249</t>
  </si>
  <si>
    <t>20</t>
  </si>
  <si>
    <t>974029664</t>
  </si>
  <si>
    <t>Vysekání rýh ve zdivu kamenném pro vtahování nosníků hl do 150 mm v do 150 mm</t>
  </si>
  <si>
    <t>1362964886</t>
  </si>
  <si>
    <t>974032132</t>
  </si>
  <si>
    <t>Vysekání rýh ve stěnách nebo příčkách z dutých cihel nebo tvárnic hl do 50 mm š 70 mm</t>
  </si>
  <si>
    <t>1701963976</t>
  </si>
  <si>
    <t>22</t>
  </si>
  <si>
    <t>974042575</t>
  </si>
  <si>
    <t>Vysekání rýh v dlažbě betonové nebo jiné monolitické hl do 200 mm š do 200 mm</t>
  </si>
  <si>
    <t>163154760</t>
  </si>
  <si>
    <t>23</t>
  </si>
  <si>
    <t>977311112</t>
  </si>
  <si>
    <t>Řezání stávajících betonových mazanin nevyztužených hl do 100 mm</t>
  </si>
  <si>
    <t>276079435</t>
  </si>
  <si>
    <t>24</t>
  </si>
  <si>
    <t>978013191</t>
  </si>
  <si>
    <t>Otlučení (osekání) vnitřní vápenné nebo vápenocementové omítky stěn v rozsahu přes 50 do 100 %</t>
  </si>
  <si>
    <t>1590699662</t>
  </si>
  <si>
    <t>997</t>
  </si>
  <si>
    <t>Přesun sutě</t>
  </si>
  <si>
    <t>25</t>
  </si>
  <si>
    <t>997013211</t>
  </si>
  <si>
    <t>Vnitrostaveništní doprava suti a vybouraných hmot pro budovy v do 6 m ručně</t>
  </si>
  <si>
    <t>t</t>
  </si>
  <si>
    <t>-1260378110</t>
  </si>
  <si>
    <t>26</t>
  </si>
  <si>
    <t>997013501</t>
  </si>
  <si>
    <t>Odvoz suti a vybouraných hmot na skládku nebo meziskládku do 1 km se složením</t>
  </si>
  <si>
    <t>-518306071</t>
  </si>
  <si>
    <t>27</t>
  </si>
  <si>
    <t>997013509</t>
  </si>
  <si>
    <t>Příplatek k odvozu suti a vybouraných hmot na skládku ZKD 1 km přes 1 km</t>
  </si>
  <si>
    <t>1369657334</t>
  </si>
  <si>
    <t>28</t>
  </si>
  <si>
    <t>997013631</t>
  </si>
  <si>
    <t>Poplatek za uložení na skládce (skládkovné) stavebního odpadu směsného kód odpadu 17 09 04</t>
  </si>
  <si>
    <t>-109860917</t>
  </si>
  <si>
    <t>998</t>
  </si>
  <si>
    <t>Přesun hmot</t>
  </si>
  <si>
    <t>29</t>
  </si>
  <si>
    <t>998018001</t>
  </si>
  <si>
    <t>Přesun hmot pro budovy ruční pro budovy v do 6 m</t>
  </si>
  <si>
    <t>1370757914</t>
  </si>
  <si>
    <t>PSV</t>
  </si>
  <si>
    <t>Práce a dodávky PSV</t>
  </si>
  <si>
    <t>721</t>
  </si>
  <si>
    <t>Zdravotechnika - vnitřní kanalizace</t>
  </si>
  <si>
    <t>30</t>
  </si>
  <si>
    <t>721173401</t>
  </si>
  <si>
    <t>Potrubí kanalizační z PVC SN 4 svodné DN 110</t>
  </si>
  <si>
    <t>1979046323</t>
  </si>
  <si>
    <t>31</t>
  </si>
  <si>
    <t>721173402</t>
  </si>
  <si>
    <t>Potrubí kanalizační z PVC SN 4 svodné DN 125</t>
  </si>
  <si>
    <t>-725211675</t>
  </si>
  <si>
    <t>32</t>
  </si>
  <si>
    <t>721173403</t>
  </si>
  <si>
    <t>Potrubí kanalizační z PVC SN 4 svodné DN 160</t>
  </si>
  <si>
    <t>-2021134555</t>
  </si>
  <si>
    <t>33</t>
  </si>
  <si>
    <t>721174045</t>
  </si>
  <si>
    <t>Potrubí kanalizační z PP připojovací DN 110</t>
  </si>
  <si>
    <t>-1354440956</t>
  </si>
  <si>
    <t>34</t>
  </si>
  <si>
    <t>721194105</t>
  </si>
  <si>
    <t>Vyvedení a upevnění odpadních výpustek DN 50</t>
  </si>
  <si>
    <t>1950655331</t>
  </si>
  <si>
    <t>35</t>
  </si>
  <si>
    <t>721194109</t>
  </si>
  <si>
    <t>Vyvedení a upevnění odpadních výpustek DN 110</t>
  </si>
  <si>
    <t>1821710348</t>
  </si>
  <si>
    <t>36</t>
  </si>
  <si>
    <t>998721201</t>
  </si>
  <si>
    <t>Přesun hmot procentní pro vnitřní kanalizaci v objektech v do 6 m</t>
  </si>
  <si>
    <t>%</t>
  </si>
  <si>
    <t>-806936744</t>
  </si>
  <si>
    <t>722</t>
  </si>
  <si>
    <t>Zdravotechnika - vnitřní vodovod</t>
  </si>
  <si>
    <t>37</t>
  </si>
  <si>
    <t>722130802</t>
  </si>
  <si>
    <t>Demontáž potrubí ocelové pozinkované závitové DN přes 25 do 40</t>
  </si>
  <si>
    <t>-1574394147</t>
  </si>
  <si>
    <t>38</t>
  </si>
  <si>
    <t>722174002</t>
  </si>
  <si>
    <t>Potrubí vodovodní plastové PPR svar polyfúze PN 16 D 20x2,8 mm</t>
  </si>
  <si>
    <t>-1049718109</t>
  </si>
  <si>
    <t>39</t>
  </si>
  <si>
    <t>722174003</t>
  </si>
  <si>
    <t>Potrubí vodovodní plastové PPR svar polyfúze PN 16 D 25x3,5 mm</t>
  </si>
  <si>
    <t>4617255</t>
  </si>
  <si>
    <t>40</t>
  </si>
  <si>
    <t>722174025</t>
  </si>
  <si>
    <t>Potrubí vodovodní plastové PPR svar polyfúze PN 20 D 40x6,7 mm</t>
  </si>
  <si>
    <t>-1792769322</t>
  </si>
  <si>
    <t>41</t>
  </si>
  <si>
    <t>722182019.R00</t>
  </si>
  <si>
    <t>Kotvící materiál pro zavěšení potrubí</t>
  </si>
  <si>
    <t>737695942</t>
  </si>
  <si>
    <t>42</t>
  </si>
  <si>
    <t>722190401.R00</t>
  </si>
  <si>
    <t>Napojení na stáv. potrubí</t>
  </si>
  <si>
    <t>-1304280121</t>
  </si>
  <si>
    <t>43</t>
  </si>
  <si>
    <t>722220153</t>
  </si>
  <si>
    <t>Nástěnka závitová plastová PPR PN 20 DN 25 x G 3/4"</t>
  </si>
  <si>
    <t>-1673505711</t>
  </si>
  <si>
    <t>44</t>
  </si>
  <si>
    <t>722240122</t>
  </si>
  <si>
    <t>Kohout kulový plastový PPR DN 20</t>
  </si>
  <si>
    <t>-1171037498</t>
  </si>
  <si>
    <t>45</t>
  </si>
  <si>
    <t>722240123</t>
  </si>
  <si>
    <t>Kohout kulový plastový PPR DN 25</t>
  </si>
  <si>
    <t>-1873839388</t>
  </si>
  <si>
    <t>46</t>
  </si>
  <si>
    <t>998722201</t>
  </si>
  <si>
    <t>Přesun hmot procentní pro vnitřní vodovod v objektech v do 6 m</t>
  </si>
  <si>
    <t>1019682041</t>
  </si>
  <si>
    <t>725</t>
  </si>
  <si>
    <t>Zdravotechnika - zařizovací předměty</t>
  </si>
  <si>
    <t>47</t>
  </si>
  <si>
    <t>725110814</t>
  </si>
  <si>
    <t>Demontáž klozetu Kombi</t>
  </si>
  <si>
    <t>soubor</t>
  </si>
  <si>
    <t>1731240914</t>
  </si>
  <si>
    <t>48</t>
  </si>
  <si>
    <t>725112022</t>
  </si>
  <si>
    <t>Klozet keramický závěsný na nosné stěny s hlubokým splachováním odpad vodorovný</t>
  </si>
  <si>
    <t>490518442</t>
  </si>
  <si>
    <t>49</t>
  </si>
  <si>
    <t>725210821</t>
  </si>
  <si>
    <t>Demontáž umyvadel bez výtokových armatur</t>
  </si>
  <si>
    <t>-906398133</t>
  </si>
  <si>
    <t>50</t>
  </si>
  <si>
    <t>725211601</t>
  </si>
  <si>
    <t>Umyvadlo keramické bílé šířky 500 mm bez krytu na sifon připevněné na stěnu šrouby</t>
  </si>
  <si>
    <t>-609696344</t>
  </si>
  <si>
    <t>51</t>
  </si>
  <si>
    <t>725813111</t>
  </si>
  <si>
    <t>Ventil rohový bez připojovací trubičky nebo flexi hadičky G 1/2"</t>
  </si>
  <si>
    <t>-1187965446</t>
  </si>
  <si>
    <t>52</t>
  </si>
  <si>
    <t>725822611</t>
  </si>
  <si>
    <t>Baterie umyvadlová stojánková páková bez výpusti</t>
  </si>
  <si>
    <t>-1309641195</t>
  </si>
  <si>
    <t>53</t>
  </si>
  <si>
    <t>998725201</t>
  </si>
  <si>
    <t>Přesun hmot procentní pro zařizovací předměty v objektech v do 6 m</t>
  </si>
  <si>
    <t>137259072</t>
  </si>
  <si>
    <t>726</t>
  </si>
  <si>
    <t>Zdravotechnika - předstěnové instalace</t>
  </si>
  <si>
    <t>54</t>
  </si>
  <si>
    <t>726131041</t>
  </si>
  <si>
    <t>Instalační předstěna pro klozet závěsný v 1120 mm s ovládáním zepředu do lehkých stěn s kovovou kcí</t>
  </si>
  <si>
    <t>280938099</t>
  </si>
  <si>
    <t>751</t>
  </si>
  <si>
    <t>Vzduchotechnika</t>
  </si>
  <si>
    <t>55</t>
  </si>
  <si>
    <t>751111052.R00</t>
  </si>
  <si>
    <t>Ventilátor podhledový, stěnová mřížka, potrubí, vč. vyřezání a vysekání otvorů</t>
  </si>
  <si>
    <t>1214327730</t>
  </si>
  <si>
    <t>763</t>
  </si>
  <si>
    <t>Konstrukce suché výstavby</t>
  </si>
  <si>
    <t>56</t>
  </si>
  <si>
    <t>763121426</t>
  </si>
  <si>
    <t>SDK stěna předsazená tl 112,5 mm profil CW+UW 100 deska 1xH2 12,5 bez izolace EI 15</t>
  </si>
  <si>
    <t>1768848310</t>
  </si>
  <si>
    <t>57</t>
  </si>
  <si>
    <t>998763201</t>
  </si>
  <si>
    <t>Přesun hmot procentní pro dřevostavby v objektech v přes 6 do 12 m</t>
  </si>
  <si>
    <t>1589844527</t>
  </si>
  <si>
    <t>766</t>
  </si>
  <si>
    <t>Konstrukce truhlářské</t>
  </si>
  <si>
    <t>58</t>
  </si>
  <si>
    <t>766660001</t>
  </si>
  <si>
    <t>Montáž dveřních křídel otvíravých jednokřídlových š do 0,8 m do ocelové zárubně</t>
  </si>
  <si>
    <t>1066214009</t>
  </si>
  <si>
    <t>59</t>
  </si>
  <si>
    <t>61162084</t>
  </si>
  <si>
    <t>dveře jednokřídlé dřevotřískové povrch laminátový plné 600x1970-2100mm</t>
  </si>
  <si>
    <t>-682967996</t>
  </si>
  <si>
    <t>60</t>
  </si>
  <si>
    <t>61162086</t>
  </si>
  <si>
    <t>dveře jednokřídlé dřevotřískové povrch laminátový plné 800x1970-2100mm</t>
  </si>
  <si>
    <t>1931449430</t>
  </si>
  <si>
    <t>61</t>
  </si>
  <si>
    <t>766660351</t>
  </si>
  <si>
    <t>Montáž posuvných dveří jednokřídlových průchozí v do 2,5 m a š do 800 mm do pojezdu na stěnu</t>
  </si>
  <si>
    <t>982221414</t>
  </si>
  <si>
    <t>62</t>
  </si>
  <si>
    <t>1789832395</t>
  </si>
  <si>
    <t>63</t>
  </si>
  <si>
    <t>61182351</t>
  </si>
  <si>
    <t>kování na stěnu do garnyže pro posuvné dveře š 60,70,80,90mm</t>
  </si>
  <si>
    <t>1896928810</t>
  </si>
  <si>
    <t>64</t>
  </si>
  <si>
    <t>766660729</t>
  </si>
  <si>
    <t>Montáž dveřního interiérového kování - štítku s klikou</t>
  </si>
  <si>
    <t>614509203</t>
  </si>
  <si>
    <t>65</t>
  </si>
  <si>
    <t>54914123</t>
  </si>
  <si>
    <t>kování rozetové klika/klika</t>
  </si>
  <si>
    <t>218849247</t>
  </si>
  <si>
    <t>66</t>
  </si>
  <si>
    <t>766660730</t>
  </si>
  <si>
    <t>Montáž dveřního interiérového kování - WC kliky se zámkem</t>
  </si>
  <si>
    <t>478397102</t>
  </si>
  <si>
    <t>67</t>
  </si>
  <si>
    <t>54914128</t>
  </si>
  <si>
    <t>kování rozetové spodní pro WC</t>
  </si>
  <si>
    <t>1516551986</t>
  </si>
  <si>
    <t>68</t>
  </si>
  <si>
    <t>766691914</t>
  </si>
  <si>
    <t>Vyvěšení nebo zavěšení dřevěných křídel dveří pl do 2 m2</t>
  </si>
  <si>
    <t>-562217251</t>
  </si>
  <si>
    <t>69</t>
  </si>
  <si>
    <t>766811119.R00</t>
  </si>
  <si>
    <t>Kuchyňská linka dl. 2,5m vč. dřezu a vod. baterie, spodní a vrchní skříňky</t>
  </si>
  <si>
    <t>-1159022063</t>
  </si>
  <si>
    <t>70</t>
  </si>
  <si>
    <t>998766201</t>
  </si>
  <si>
    <t>Přesun hmot procentní pro kce truhlářské v objektech v do 6 m</t>
  </si>
  <si>
    <t>-1035877652</t>
  </si>
  <si>
    <t>767</t>
  </si>
  <si>
    <t>Konstrukce zámečnické</t>
  </si>
  <si>
    <t>71</t>
  </si>
  <si>
    <t>767995111</t>
  </si>
  <si>
    <t>Montáž atypických zámečnických konstrukcí hm do 5 kg</t>
  </si>
  <si>
    <t>kg</t>
  </si>
  <si>
    <t>690944636</t>
  </si>
  <si>
    <t>72</t>
  </si>
  <si>
    <t>13010420</t>
  </si>
  <si>
    <t>úhelník ocelový rovnostranný jakost S235JR (11 375) 50x50x5mm</t>
  </si>
  <si>
    <t>-1702242061</t>
  </si>
  <si>
    <t>771</t>
  </si>
  <si>
    <t>Podlahy z dlaždic</t>
  </si>
  <si>
    <t>73</t>
  </si>
  <si>
    <t>771121011</t>
  </si>
  <si>
    <t>Nátěr penetrační na podlahu</t>
  </si>
  <si>
    <t>9950941</t>
  </si>
  <si>
    <t>74</t>
  </si>
  <si>
    <t>771151021</t>
  </si>
  <si>
    <t>Samonivelační stěrka podlah pevnosti 30 MPa tl 3 mm</t>
  </si>
  <si>
    <t>1746724587</t>
  </si>
  <si>
    <t>75</t>
  </si>
  <si>
    <t>771574416</t>
  </si>
  <si>
    <t>Montáž podlah keramických hladkých lepených cementovým flexibilním lepidlem přes 9 do 12 ks/m2</t>
  </si>
  <si>
    <t>-2044060049</t>
  </si>
  <si>
    <t>76</t>
  </si>
  <si>
    <t>59761160</t>
  </si>
  <si>
    <t>dlažba keramická slinutá mrazuvzdorná povrch hladký/matný tl do 10mm přes 9 do 12ks/m2</t>
  </si>
  <si>
    <t>260787532</t>
  </si>
  <si>
    <t>77</t>
  </si>
  <si>
    <t>771591115</t>
  </si>
  <si>
    <t>Podlahy spárování silikonem</t>
  </si>
  <si>
    <t>-1262037876</t>
  </si>
  <si>
    <t>78</t>
  </si>
  <si>
    <t>771592011</t>
  </si>
  <si>
    <t>Čištění vnitřních ploch podlah nebo schodišť po položení dlažby chemickými prostředky</t>
  </si>
  <si>
    <t>-809744385</t>
  </si>
  <si>
    <t>79</t>
  </si>
  <si>
    <t>998771201</t>
  </si>
  <si>
    <t>Přesun hmot procentní pro podlahy z dlaždic v objektech v do 6 m</t>
  </si>
  <si>
    <t>229661910</t>
  </si>
  <si>
    <t>781</t>
  </si>
  <si>
    <t>Dokončovací práce - obklady</t>
  </si>
  <si>
    <t>80</t>
  </si>
  <si>
    <t>781121011</t>
  </si>
  <si>
    <t>Nátěr penetrační na stěnu</t>
  </si>
  <si>
    <t>-1455913792</t>
  </si>
  <si>
    <t>81</t>
  </si>
  <si>
    <t>781151031</t>
  </si>
  <si>
    <t>Celoplošné vyrovnání podkladu stěrkou tl 3 mm</t>
  </si>
  <si>
    <t>970581040</t>
  </si>
  <si>
    <t>82</t>
  </si>
  <si>
    <t>781471810</t>
  </si>
  <si>
    <t>Demontáž obkladů z obkladaček keramických kladených do malty</t>
  </si>
  <si>
    <t>-927322235</t>
  </si>
  <si>
    <t>83</t>
  </si>
  <si>
    <t>781472216</t>
  </si>
  <si>
    <t>Montáž obkladů keramických hladkých lepených cementovým flexibilním lepidlem přes 9 do 12 ks/m2</t>
  </si>
  <si>
    <t>361198854</t>
  </si>
  <si>
    <t>84</t>
  </si>
  <si>
    <t>59761701</t>
  </si>
  <si>
    <t>obklad keramický nemrazuvzdorný povrch hladký/lesklý tl do 10mm</t>
  </si>
  <si>
    <t>-1691796549</t>
  </si>
  <si>
    <t>85</t>
  </si>
  <si>
    <t>781492251</t>
  </si>
  <si>
    <t>Montáž profilů ukončovacích lepených flexibilním cementovým lepidlem</t>
  </si>
  <si>
    <t>-525885731</t>
  </si>
  <si>
    <t>86</t>
  </si>
  <si>
    <t>28342001</t>
  </si>
  <si>
    <t>lišta ukončovací z PVC 8mm</t>
  </si>
  <si>
    <t>-2013198211</t>
  </si>
  <si>
    <t>87</t>
  </si>
  <si>
    <t>781495141</t>
  </si>
  <si>
    <t>Průnik obkladem kruhový do DN 30</t>
  </si>
  <si>
    <t>-1552296061</t>
  </si>
  <si>
    <t>88</t>
  </si>
  <si>
    <t>781495142</t>
  </si>
  <si>
    <t>Průnik obkladem kruhový přes DN 30 do DN 90</t>
  </si>
  <si>
    <t>1344637217</t>
  </si>
  <si>
    <t>89</t>
  </si>
  <si>
    <t>781495143</t>
  </si>
  <si>
    <t>Průnik obkladem kruhový přes DN 90</t>
  </si>
  <si>
    <t>893125721</t>
  </si>
  <si>
    <t>90</t>
  </si>
  <si>
    <t>781495211</t>
  </si>
  <si>
    <t>Čištění vnitřních ploch stěn po provedení obkladu chemickými prostředky</t>
  </si>
  <si>
    <t>842530787</t>
  </si>
  <si>
    <t>91</t>
  </si>
  <si>
    <t>998781201</t>
  </si>
  <si>
    <t>Přesun hmot procentní pro obklady keramické v objektech v do 6 m</t>
  </si>
  <si>
    <t>494289997</t>
  </si>
  <si>
    <t>783</t>
  </si>
  <si>
    <t>Dokončovací práce - nátěry</t>
  </si>
  <si>
    <t>92</t>
  </si>
  <si>
    <t>783301313</t>
  </si>
  <si>
    <t>Odmaštění zámečnických konstrukcí ředidlovým odmašťovačem</t>
  </si>
  <si>
    <t>1929790472</t>
  </si>
  <si>
    <t>93</t>
  </si>
  <si>
    <t>783314101</t>
  </si>
  <si>
    <t>Základní jednonásobný syntetický nátěr zámečnických konstrukcí</t>
  </si>
  <si>
    <t>-1710173895</t>
  </si>
  <si>
    <t>94</t>
  </si>
  <si>
    <t>783317101</t>
  </si>
  <si>
    <t>Krycí jednonásobný syntetický standardní nátěr zámečnických konstrukcí</t>
  </si>
  <si>
    <t>-1314550021</t>
  </si>
  <si>
    <t>784</t>
  </si>
  <si>
    <t>Dokončovací práce - malby a tapety</t>
  </si>
  <si>
    <t>95</t>
  </si>
  <si>
    <t>784121001</t>
  </si>
  <si>
    <t>Oškrabání malby v místnostech v do 3,80 m</t>
  </si>
  <si>
    <t>771309041</t>
  </si>
  <si>
    <t>96</t>
  </si>
  <si>
    <t>784181121</t>
  </si>
  <si>
    <t>Hloubková jednonásobná bezbarvá penetrace podkladu v místnostech v do 3,80 m</t>
  </si>
  <si>
    <t>-1869995731</t>
  </si>
  <si>
    <t>97</t>
  </si>
  <si>
    <t>784211111</t>
  </si>
  <si>
    <t>Dvojnásobné bílé malby ze směsí za mokra velmi dobře oděruvzdorných v místnostech v do 3,80 m</t>
  </si>
  <si>
    <t>2133161307</t>
  </si>
  <si>
    <t>VRN</t>
  </si>
  <si>
    <t>Vedlejší rozpočtové náklady</t>
  </si>
  <si>
    <t>VRN3</t>
  </si>
  <si>
    <t>Zařízení staveniště</t>
  </si>
  <si>
    <t>98</t>
  </si>
  <si>
    <t>030001000</t>
  </si>
  <si>
    <t>1024</t>
  </si>
  <si>
    <t>-654799584</t>
  </si>
  <si>
    <t>VRN7</t>
  </si>
  <si>
    <t>Provozní vlivy</t>
  </si>
  <si>
    <t>99</t>
  </si>
  <si>
    <t>071103000</t>
  </si>
  <si>
    <t>Provoz investora</t>
  </si>
  <si>
    <t>kpl</t>
  </si>
  <si>
    <t>717957477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</si>
</sst>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ROUND(AZ94,0)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ROUND(AV94,0)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ROUND(BA94,0)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ROUND(AW94,0)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ROUND(BB94,0)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ROUND(BC94,0)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ROUND(BD94,0)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IS-03-2024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Sborovna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16. 4. 2024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ROUND(AG95,0)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ROUND(AS95,0)</f>
        <v>0</v>
      </c>
      <c r="AT94" s="111">
        <f>ROUND(SUM(AV94:AW94),0)</f>
        <v>0</v>
      </c>
      <c r="AU94" s="112">
        <f>ROUND(AU95,5)</f>
        <v>0</v>
      </c>
      <c r="AV94" s="111">
        <f>ROUND(AZ94*L29,0)</f>
        <v>0</v>
      </c>
      <c r="AW94" s="111">
        <f>ROUND(BA94*L30,0)</f>
        <v>0</v>
      </c>
      <c r="AX94" s="111">
        <f>ROUND(BB94*L29,0)</f>
        <v>0</v>
      </c>
      <c r="AY94" s="111">
        <f>ROUND(BC94*L30,0)</f>
        <v>0</v>
      </c>
      <c r="AZ94" s="111">
        <f>ROUND(AZ95,0)</f>
        <v>0</v>
      </c>
      <c r="BA94" s="111">
        <f>ROUND(BA95,0)</f>
        <v>0</v>
      </c>
      <c r="BB94" s="111">
        <f>ROUND(BB95,0)</f>
        <v>0</v>
      </c>
      <c r="BC94" s="111">
        <f>ROUND(BC95,0)</f>
        <v>0</v>
      </c>
      <c r="BD94" s="113">
        <f>ROUND(BD95,0)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rozpočet'!J30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ROUND(SUM(AV95:AW95),0)</f>
        <v>0</v>
      </c>
      <c r="AU95" s="126">
        <f>'01 - rozpočet'!P138</f>
        <v>0</v>
      </c>
      <c r="AV95" s="125">
        <f>'01 - rozpočet'!J33</f>
        <v>0</v>
      </c>
      <c r="AW95" s="125">
        <f>'01 - rozpočet'!J34</f>
        <v>0</v>
      </c>
      <c r="AX95" s="125">
        <f>'01 - rozpočet'!J35</f>
        <v>0</v>
      </c>
      <c r="AY95" s="125">
        <f>'01 - rozpočet'!J36</f>
        <v>0</v>
      </c>
      <c r="AZ95" s="125">
        <f>'01 - rozpočet'!F33</f>
        <v>0</v>
      </c>
      <c r="BA95" s="125">
        <f>'01 - rozpočet'!F34</f>
        <v>0</v>
      </c>
      <c r="BB95" s="125">
        <f>'01 - rozpočet'!F35</f>
        <v>0</v>
      </c>
      <c r="BC95" s="125">
        <f>'01 - rozpočet'!F36</f>
        <v>0</v>
      </c>
      <c r="BD95" s="127">
        <f>'01 - rozpočet'!F37</f>
        <v>0</v>
      </c>
      <c r="BE95" s="7"/>
      <c r="BT95" s="128" t="s">
        <v>31</v>
      </c>
      <c r="BV95" s="128" t="s">
        <v>76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rozpoče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pans="2:46" s="1" customFormat="1" ht="24.95" customHeight="1">
      <c r="B4" s="17"/>
      <c r="D4" s="131" t="s">
        <v>84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Sborovna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16. 4. 2024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32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34</v>
      </c>
      <c r="E30" s="35"/>
      <c r="F30" s="35"/>
      <c r="G30" s="35"/>
      <c r="H30" s="35"/>
      <c r="I30" s="35"/>
      <c r="J30" s="144">
        <f>ROUND(J138,0)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36</v>
      </c>
      <c r="G32" s="35"/>
      <c r="H32" s="35"/>
      <c r="I32" s="145" t="s">
        <v>35</v>
      </c>
      <c r="J32" s="14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38</v>
      </c>
      <c r="E33" s="133" t="s">
        <v>39</v>
      </c>
      <c r="F33" s="147">
        <f>ROUND((SUM(BE138:BE259)),0)</f>
        <v>0</v>
      </c>
      <c r="G33" s="35"/>
      <c r="H33" s="35"/>
      <c r="I33" s="148">
        <v>0.21</v>
      </c>
      <c r="J33" s="147">
        <f>ROUND(((SUM(BE138:BE259))*I33),0)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40</v>
      </c>
      <c r="F34" s="147">
        <f>ROUND((SUM(BF138:BF259)),0)</f>
        <v>0</v>
      </c>
      <c r="G34" s="35"/>
      <c r="H34" s="35"/>
      <c r="I34" s="148">
        <v>0.12</v>
      </c>
      <c r="J34" s="147">
        <f>ROUND(((SUM(BF138:BF259))*I34),0)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41</v>
      </c>
      <c r="F35" s="147">
        <f>ROUND((SUM(BG138:BG259)),0)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42</v>
      </c>
      <c r="F36" s="147">
        <f>ROUND((SUM(BH138:BH259)),0)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43</v>
      </c>
      <c r="F37" s="147">
        <f>ROUND((SUM(BI138:BI259)),0)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44</v>
      </c>
      <c r="E39" s="151"/>
      <c r="F39" s="151"/>
      <c r="G39" s="152" t="s">
        <v>45</v>
      </c>
      <c r="H39" s="153" t="s">
        <v>46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Sborovna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rozpočet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16. 4. 2024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88</v>
      </c>
      <c r="D94" s="169"/>
      <c r="E94" s="169"/>
      <c r="F94" s="169"/>
      <c r="G94" s="169"/>
      <c r="H94" s="169"/>
      <c r="I94" s="169"/>
      <c r="J94" s="170" t="s">
        <v>89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90</v>
      </c>
      <c r="D96" s="37"/>
      <c r="E96" s="37"/>
      <c r="F96" s="37"/>
      <c r="G96" s="37"/>
      <c r="H96" s="37"/>
      <c r="I96" s="37"/>
      <c r="J96" s="107">
        <f>J138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91</v>
      </c>
    </row>
    <row r="97" spans="1:31" s="9" customFormat="1" ht="24.95" customHeight="1">
      <c r="A97" s="9"/>
      <c r="B97" s="172"/>
      <c r="C97" s="173"/>
      <c r="D97" s="174" t="s">
        <v>92</v>
      </c>
      <c r="E97" s="175"/>
      <c r="F97" s="175"/>
      <c r="G97" s="175"/>
      <c r="H97" s="175"/>
      <c r="I97" s="175"/>
      <c r="J97" s="176">
        <f>J139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J140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J143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J155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J167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J172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2"/>
      <c r="C103" s="173"/>
      <c r="D103" s="174" t="s">
        <v>98</v>
      </c>
      <c r="E103" s="175"/>
      <c r="F103" s="175"/>
      <c r="G103" s="175"/>
      <c r="H103" s="175"/>
      <c r="I103" s="175"/>
      <c r="J103" s="176">
        <f>J174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J175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J183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J194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J202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J204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J206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J209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106</v>
      </c>
      <c r="E111" s="181"/>
      <c r="F111" s="181"/>
      <c r="G111" s="181"/>
      <c r="H111" s="181"/>
      <c r="I111" s="181"/>
      <c r="J111" s="182">
        <f>J223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107</v>
      </c>
      <c r="E112" s="181"/>
      <c r="F112" s="181"/>
      <c r="G112" s="181"/>
      <c r="H112" s="181"/>
      <c r="I112" s="181"/>
      <c r="J112" s="182">
        <f>J226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108</v>
      </c>
      <c r="E113" s="181"/>
      <c r="F113" s="181"/>
      <c r="G113" s="181"/>
      <c r="H113" s="181"/>
      <c r="I113" s="181"/>
      <c r="J113" s="182">
        <f>J234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109</v>
      </c>
      <c r="E114" s="181"/>
      <c r="F114" s="181"/>
      <c r="G114" s="181"/>
      <c r="H114" s="181"/>
      <c r="I114" s="181"/>
      <c r="J114" s="182">
        <f>J247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110</v>
      </c>
      <c r="E115" s="181"/>
      <c r="F115" s="181"/>
      <c r="G115" s="181"/>
      <c r="H115" s="181"/>
      <c r="I115" s="181"/>
      <c r="J115" s="182">
        <f>J251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111</v>
      </c>
      <c r="E116" s="175"/>
      <c r="F116" s="175"/>
      <c r="G116" s="175"/>
      <c r="H116" s="175"/>
      <c r="I116" s="175"/>
      <c r="J116" s="176">
        <f>J255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112</v>
      </c>
      <c r="E117" s="181"/>
      <c r="F117" s="181"/>
      <c r="G117" s="181"/>
      <c r="H117" s="181"/>
      <c r="I117" s="181"/>
      <c r="J117" s="182">
        <f>J256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113</v>
      </c>
      <c r="E118" s="181"/>
      <c r="F118" s="181"/>
      <c r="G118" s="181"/>
      <c r="H118" s="181"/>
      <c r="I118" s="181"/>
      <c r="J118" s="182">
        <f>J258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0" t="s">
        <v>114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16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167" t="str">
        <f>E7</f>
        <v>Sborovna</v>
      </c>
      <c r="F128" s="29"/>
      <c r="G128" s="29"/>
      <c r="H128" s="29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85</v>
      </c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73" t="str">
        <f>E9</f>
        <v>01 - rozpočet</v>
      </c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29" t="s">
        <v>20</v>
      </c>
      <c r="D132" s="37"/>
      <c r="E132" s="37"/>
      <c r="F132" s="24" t="str">
        <f>F12</f>
        <v xml:space="preserve"> </v>
      </c>
      <c r="G132" s="37"/>
      <c r="H132" s="37"/>
      <c r="I132" s="29" t="s">
        <v>22</v>
      </c>
      <c r="J132" s="76" t="str">
        <f>IF(J12="","",J12)</f>
        <v>16. 4. 2024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15" customHeight="1">
      <c r="A134" s="35"/>
      <c r="B134" s="36"/>
      <c r="C134" s="29" t="s">
        <v>24</v>
      </c>
      <c r="D134" s="37"/>
      <c r="E134" s="37"/>
      <c r="F134" s="24" t="str">
        <f>E15</f>
        <v xml:space="preserve"> </v>
      </c>
      <c r="G134" s="37"/>
      <c r="H134" s="37"/>
      <c r="I134" s="29" t="s">
        <v>29</v>
      </c>
      <c r="J134" s="33" t="str">
        <f>E21</f>
        <v xml:space="preserve"> 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32</v>
      </c>
      <c r="J135" s="33" t="str">
        <f>E24</f>
        <v xml:space="preserve"> </v>
      </c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84"/>
      <c r="B137" s="185"/>
      <c r="C137" s="186" t="s">
        <v>115</v>
      </c>
      <c r="D137" s="187" t="s">
        <v>59</v>
      </c>
      <c r="E137" s="187" t="s">
        <v>55</v>
      </c>
      <c r="F137" s="187" t="s">
        <v>56</v>
      </c>
      <c r="G137" s="187" t="s">
        <v>116</v>
      </c>
      <c r="H137" s="187" t="s">
        <v>117</v>
      </c>
      <c r="I137" s="187" t="s">
        <v>118</v>
      </c>
      <c r="J137" s="187" t="s">
        <v>89</v>
      </c>
      <c r="K137" s="188" t="s">
        <v>119</v>
      </c>
      <c r="L137" s="189"/>
      <c r="M137" s="97" t="s">
        <v>1</v>
      </c>
      <c r="N137" s="98" t="s">
        <v>38</v>
      </c>
      <c r="O137" s="98" t="s">
        <v>120</v>
      </c>
      <c r="P137" s="98" t="s">
        <v>121</v>
      </c>
      <c r="Q137" s="98" t="s">
        <v>122</v>
      </c>
      <c r="R137" s="98" t="s">
        <v>123</v>
      </c>
      <c r="S137" s="98" t="s">
        <v>124</v>
      </c>
      <c r="T137" s="99" t="s">
        <v>125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</row>
    <row r="138" spans="1:63" s="2" customFormat="1" ht="22.8" customHeight="1">
      <c r="A138" s="35"/>
      <c r="B138" s="36"/>
      <c r="C138" s="104" t="s">
        <v>126</v>
      </c>
      <c r="D138" s="37"/>
      <c r="E138" s="37"/>
      <c r="F138" s="37"/>
      <c r="G138" s="37"/>
      <c r="H138" s="37"/>
      <c r="I138" s="37"/>
      <c r="J138" s="190">
        <f>BK138</f>
        <v>0</v>
      </c>
      <c r="K138" s="37"/>
      <c r="L138" s="41"/>
      <c r="M138" s="100"/>
      <c r="N138" s="191"/>
      <c r="O138" s="101"/>
      <c r="P138" s="192">
        <f>P139+P174+P255</f>
        <v>0</v>
      </c>
      <c r="Q138" s="101"/>
      <c r="R138" s="192">
        <f>R139+R174+R255</f>
        <v>4.58857539</v>
      </c>
      <c r="S138" s="101"/>
      <c r="T138" s="193">
        <f>T139+T174+T255</f>
        <v>9.0249572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73</v>
      </c>
      <c r="AU138" s="14" t="s">
        <v>91</v>
      </c>
      <c r="BK138" s="194">
        <f>BK139+BK174+BK255</f>
        <v>0</v>
      </c>
    </row>
    <row r="139" spans="1:63" s="12" customFormat="1" ht="25.9" customHeight="1">
      <c r="A139" s="12"/>
      <c r="B139" s="195"/>
      <c r="C139" s="196"/>
      <c r="D139" s="197" t="s">
        <v>73</v>
      </c>
      <c r="E139" s="198" t="s">
        <v>127</v>
      </c>
      <c r="F139" s="198" t="s">
        <v>128</v>
      </c>
      <c r="G139" s="196"/>
      <c r="H139" s="196"/>
      <c r="I139" s="199"/>
      <c r="J139" s="200">
        <f>BK139</f>
        <v>0</v>
      </c>
      <c r="K139" s="196"/>
      <c r="L139" s="201"/>
      <c r="M139" s="202"/>
      <c r="N139" s="203"/>
      <c r="O139" s="203"/>
      <c r="P139" s="204">
        <f>P140+P143+P155+P167+P172</f>
        <v>0</v>
      </c>
      <c r="Q139" s="203"/>
      <c r="R139" s="204">
        <f>R140+R143+R155+R167+R172</f>
        <v>3.4204981</v>
      </c>
      <c r="S139" s="203"/>
      <c r="T139" s="205">
        <f>T140+T143+T155+T167+T172</f>
        <v>7.4862899999999994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6" t="s">
        <v>31</v>
      </c>
      <c r="AT139" s="207" t="s">
        <v>73</v>
      </c>
      <c r="AU139" s="207" t="s">
        <v>74</v>
      </c>
      <c r="AY139" s="206" t="s">
        <v>129</v>
      </c>
      <c r="BK139" s="208">
        <f>BK140+BK143+BK155+BK167+BK172</f>
        <v>0</v>
      </c>
    </row>
    <row r="140" spans="1:63" s="12" customFormat="1" ht="22.8" customHeight="1">
      <c r="A140" s="12"/>
      <c r="B140" s="195"/>
      <c r="C140" s="196"/>
      <c r="D140" s="197" t="s">
        <v>73</v>
      </c>
      <c r="E140" s="209" t="s">
        <v>130</v>
      </c>
      <c r="F140" s="209" t="s">
        <v>131</v>
      </c>
      <c r="G140" s="196"/>
      <c r="H140" s="196"/>
      <c r="I140" s="199"/>
      <c r="J140" s="210">
        <f>BK140</f>
        <v>0</v>
      </c>
      <c r="K140" s="196"/>
      <c r="L140" s="201"/>
      <c r="M140" s="202"/>
      <c r="N140" s="203"/>
      <c r="O140" s="203"/>
      <c r="P140" s="204">
        <f>SUM(P141:P142)</f>
        <v>0</v>
      </c>
      <c r="Q140" s="203"/>
      <c r="R140" s="204">
        <f>SUM(R141:R142)</f>
        <v>0.25010519999999997</v>
      </c>
      <c r="S140" s="203"/>
      <c r="T140" s="205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6" t="s">
        <v>31</v>
      </c>
      <c r="AT140" s="207" t="s">
        <v>73</v>
      </c>
      <c r="AU140" s="207" t="s">
        <v>31</v>
      </c>
      <c r="AY140" s="206" t="s">
        <v>129</v>
      </c>
      <c r="BK140" s="208">
        <f>SUM(BK141:BK142)</f>
        <v>0</v>
      </c>
    </row>
    <row r="141" spans="1:65" s="2" customFormat="1" ht="16.5" customHeight="1">
      <c r="A141" s="35"/>
      <c r="B141" s="36"/>
      <c r="C141" s="211" t="s">
        <v>31</v>
      </c>
      <c r="D141" s="211" t="s">
        <v>132</v>
      </c>
      <c r="E141" s="212" t="s">
        <v>133</v>
      </c>
      <c r="F141" s="213" t="s">
        <v>134</v>
      </c>
      <c r="G141" s="214" t="s">
        <v>135</v>
      </c>
      <c r="H141" s="215">
        <v>1</v>
      </c>
      <c r="I141" s="216"/>
      <c r="J141" s="217">
        <f>ROUND(I141*H141,1)</f>
        <v>0</v>
      </c>
      <c r="K141" s="213" t="s">
        <v>1</v>
      </c>
      <c r="L141" s="41"/>
      <c r="M141" s="218" t="s">
        <v>1</v>
      </c>
      <c r="N141" s="219" t="s">
        <v>39</v>
      </c>
      <c r="O141" s="88"/>
      <c r="P141" s="220">
        <f>O141*H141</f>
        <v>0</v>
      </c>
      <c r="Q141" s="220">
        <v>0.02021</v>
      </c>
      <c r="R141" s="220">
        <f>Q141*H141</f>
        <v>0.02021</v>
      </c>
      <c r="S141" s="220">
        <v>0</v>
      </c>
      <c r="T141" s="22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2" t="s">
        <v>136</v>
      </c>
      <c r="AT141" s="222" t="s">
        <v>132</v>
      </c>
      <c r="AU141" s="222" t="s">
        <v>83</v>
      </c>
      <c r="AY141" s="14" t="s">
        <v>129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31</v>
      </c>
      <c r="BK141" s="223">
        <f>ROUND(I141*H141,1)</f>
        <v>0</v>
      </c>
      <c r="BL141" s="14" t="s">
        <v>136</v>
      </c>
      <c r="BM141" s="222" t="s">
        <v>137</v>
      </c>
    </row>
    <row r="142" spans="1:65" s="2" customFormat="1" ht="33" customHeight="1">
      <c r="A142" s="35"/>
      <c r="B142" s="36"/>
      <c r="C142" s="211" t="s">
        <v>83</v>
      </c>
      <c r="D142" s="211" t="s">
        <v>132</v>
      </c>
      <c r="E142" s="212" t="s">
        <v>138</v>
      </c>
      <c r="F142" s="213" t="s">
        <v>139</v>
      </c>
      <c r="G142" s="214" t="s">
        <v>140</v>
      </c>
      <c r="H142" s="215">
        <v>3.28</v>
      </c>
      <c r="I142" s="216"/>
      <c r="J142" s="217">
        <f>ROUND(I142*H142,1)</f>
        <v>0</v>
      </c>
      <c r="K142" s="213" t="s">
        <v>141</v>
      </c>
      <c r="L142" s="41"/>
      <c r="M142" s="218" t="s">
        <v>1</v>
      </c>
      <c r="N142" s="219" t="s">
        <v>39</v>
      </c>
      <c r="O142" s="88"/>
      <c r="P142" s="220">
        <f>O142*H142</f>
        <v>0</v>
      </c>
      <c r="Q142" s="220">
        <v>0.07009</v>
      </c>
      <c r="R142" s="220">
        <f>Q142*H142</f>
        <v>0.2298952</v>
      </c>
      <c r="S142" s="220">
        <v>0</v>
      </c>
      <c r="T142" s="22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2" t="s">
        <v>136</v>
      </c>
      <c r="AT142" s="222" t="s">
        <v>132</v>
      </c>
      <c r="AU142" s="222" t="s">
        <v>83</v>
      </c>
      <c r="AY142" s="14" t="s">
        <v>129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31</v>
      </c>
      <c r="BK142" s="223">
        <f>ROUND(I142*H142,1)</f>
        <v>0</v>
      </c>
      <c r="BL142" s="14" t="s">
        <v>136</v>
      </c>
      <c r="BM142" s="222" t="s">
        <v>142</v>
      </c>
    </row>
    <row r="143" spans="1:63" s="12" customFormat="1" ht="22.8" customHeight="1">
      <c r="A143" s="12"/>
      <c r="B143" s="195"/>
      <c r="C143" s="196"/>
      <c r="D143" s="197" t="s">
        <v>73</v>
      </c>
      <c r="E143" s="209" t="s">
        <v>143</v>
      </c>
      <c r="F143" s="209" t="s">
        <v>144</v>
      </c>
      <c r="G143" s="196"/>
      <c r="H143" s="196"/>
      <c r="I143" s="199"/>
      <c r="J143" s="210">
        <f>BK143</f>
        <v>0</v>
      </c>
      <c r="K143" s="196"/>
      <c r="L143" s="201"/>
      <c r="M143" s="202"/>
      <c r="N143" s="203"/>
      <c r="O143" s="203"/>
      <c r="P143" s="204">
        <f>SUM(P144:P154)</f>
        <v>0</v>
      </c>
      <c r="Q143" s="203"/>
      <c r="R143" s="204">
        <f>SUM(R144:R154)</f>
        <v>3.16204692</v>
      </c>
      <c r="S143" s="203"/>
      <c r="T143" s="205">
        <f>SUM(T144:T154)</f>
        <v>0.0012000000000000001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6" t="s">
        <v>31</v>
      </c>
      <c r="AT143" s="207" t="s">
        <v>73</v>
      </c>
      <c r="AU143" s="207" t="s">
        <v>31</v>
      </c>
      <c r="AY143" s="206" t="s">
        <v>129</v>
      </c>
      <c r="BK143" s="208">
        <f>SUM(BK144:BK154)</f>
        <v>0</v>
      </c>
    </row>
    <row r="144" spans="1:65" s="2" customFormat="1" ht="24.15" customHeight="1">
      <c r="A144" s="35"/>
      <c r="B144" s="36"/>
      <c r="C144" s="211" t="s">
        <v>130</v>
      </c>
      <c r="D144" s="211" t="s">
        <v>132</v>
      </c>
      <c r="E144" s="212" t="s">
        <v>145</v>
      </c>
      <c r="F144" s="213" t="s">
        <v>146</v>
      </c>
      <c r="G144" s="214" t="s">
        <v>140</v>
      </c>
      <c r="H144" s="215">
        <v>24.815</v>
      </c>
      <c r="I144" s="216"/>
      <c r="J144" s="217">
        <f>ROUND(I144*H144,1)</f>
        <v>0</v>
      </c>
      <c r="K144" s="213" t="s">
        <v>141</v>
      </c>
      <c r="L144" s="41"/>
      <c r="M144" s="218" t="s">
        <v>1</v>
      </c>
      <c r="N144" s="219" t="s">
        <v>39</v>
      </c>
      <c r="O144" s="88"/>
      <c r="P144" s="220">
        <f>O144*H144</f>
        <v>0</v>
      </c>
      <c r="Q144" s="220">
        <v>0.00026</v>
      </c>
      <c r="R144" s="220">
        <f>Q144*H144</f>
        <v>0.0064519</v>
      </c>
      <c r="S144" s="220">
        <v>0</v>
      </c>
      <c r="T144" s="22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2" t="s">
        <v>136</v>
      </c>
      <c r="AT144" s="222" t="s">
        <v>132</v>
      </c>
      <c r="AU144" s="222" t="s">
        <v>83</v>
      </c>
      <c r="AY144" s="14" t="s">
        <v>129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31</v>
      </c>
      <c r="BK144" s="223">
        <f>ROUND(I144*H144,1)</f>
        <v>0</v>
      </c>
      <c r="BL144" s="14" t="s">
        <v>136</v>
      </c>
      <c r="BM144" s="222" t="s">
        <v>147</v>
      </c>
    </row>
    <row r="145" spans="1:65" s="2" customFormat="1" ht="21.75" customHeight="1">
      <c r="A145" s="35"/>
      <c r="B145" s="36"/>
      <c r="C145" s="211" t="s">
        <v>136</v>
      </c>
      <c r="D145" s="211" t="s">
        <v>132</v>
      </c>
      <c r="E145" s="212" t="s">
        <v>148</v>
      </c>
      <c r="F145" s="213" t="s">
        <v>149</v>
      </c>
      <c r="G145" s="214" t="s">
        <v>140</v>
      </c>
      <c r="H145" s="215">
        <v>0.3</v>
      </c>
      <c r="I145" s="216"/>
      <c r="J145" s="217">
        <f>ROUND(I145*H145,1)</f>
        <v>0</v>
      </c>
      <c r="K145" s="213" t="s">
        <v>141</v>
      </c>
      <c r="L145" s="41"/>
      <c r="M145" s="218" t="s">
        <v>1</v>
      </c>
      <c r="N145" s="219" t="s">
        <v>39</v>
      </c>
      <c r="O145" s="88"/>
      <c r="P145" s="220">
        <f>O145*H145</f>
        <v>0</v>
      </c>
      <c r="Q145" s="220">
        <v>0.056</v>
      </c>
      <c r="R145" s="220">
        <f>Q145*H145</f>
        <v>0.0168</v>
      </c>
      <c r="S145" s="220">
        <v>0</v>
      </c>
      <c r="T145" s="22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2" t="s">
        <v>136</v>
      </c>
      <c r="AT145" s="222" t="s">
        <v>132</v>
      </c>
      <c r="AU145" s="222" t="s">
        <v>83</v>
      </c>
      <c r="AY145" s="14" t="s">
        <v>129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31</v>
      </c>
      <c r="BK145" s="223">
        <f>ROUND(I145*H145,1)</f>
        <v>0</v>
      </c>
      <c r="BL145" s="14" t="s">
        <v>136</v>
      </c>
      <c r="BM145" s="222" t="s">
        <v>150</v>
      </c>
    </row>
    <row r="146" spans="1:65" s="2" customFormat="1" ht="21.75" customHeight="1">
      <c r="A146" s="35"/>
      <c r="B146" s="36"/>
      <c r="C146" s="211" t="s">
        <v>151</v>
      </c>
      <c r="D146" s="211" t="s">
        <v>132</v>
      </c>
      <c r="E146" s="212" t="s">
        <v>152</v>
      </c>
      <c r="F146" s="213" t="s">
        <v>153</v>
      </c>
      <c r="G146" s="214" t="s">
        <v>140</v>
      </c>
      <c r="H146" s="215">
        <v>6.56</v>
      </c>
      <c r="I146" s="216"/>
      <c r="J146" s="217">
        <f>ROUND(I146*H146,1)</f>
        <v>0</v>
      </c>
      <c r="K146" s="213" t="s">
        <v>141</v>
      </c>
      <c r="L146" s="41"/>
      <c r="M146" s="218" t="s">
        <v>1</v>
      </c>
      <c r="N146" s="219" t="s">
        <v>39</v>
      </c>
      <c r="O146" s="88"/>
      <c r="P146" s="220">
        <f>O146*H146</f>
        <v>0</v>
      </c>
      <c r="Q146" s="220">
        <v>0.00438</v>
      </c>
      <c r="R146" s="220">
        <f>Q146*H146</f>
        <v>0.0287328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136</v>
      </c>
      <c r="AT146" s="222" t="s">
        <v>132</v>
      </c>
      <c r="AU146" s="222" t="s">
        <v>83</v>
      </c>
      <c r="AY146" s="14" t="s">
        <v>129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31</v>
      </c>
      <c r="BK146" s="223">
        <f>ROUND(I146*H146,1)</f>
        <v>0</v>
      </c>
      <c r="BL146" s="14" t="s">
        <v>136</v>
      </c>
      <c r="BM146" s="222" t="s">
        <v>154</v>
      </c>
    </row>
    <row r="147" spans="1:65" s="2" customFormat="1" ht="24.15" customHeight="1">
      <c r="A147" s="35"/>
      <c r="B147" s="36"/>
      <c r="C147" s="211" t="s">
        <v>143</v>
      </c>
      <c r="D147" s="211" t="s">
        <v>132</v>
      </c>
      <c r="E147" s="212" t="s">
        <v>155</v>
      </c>
      <c r="F147" s="213" t="s">
        <v>156</v>
      </c>
      <c r="G147" s="214" t="s">
        <v>140</v>
      </c>
      <c r="H147" s="215">
        <v>24.815</v>
      </c>
      <c r="I147" s="216"/>
      <c r="J147" s="217">
        <f>ROUND(I147*H147,1)</f>
        <v>0</v>
      </c>
      <c r="K147" s="213" t="s">
        <v>141</v>
      </c>
      <c r="L147" s="41"/>
      <c r="M147" s="218" t="s">
        <v>1</v>
      </c>
      <c r="N147" s="219" t="s">
        <v>39</v>
      </c>
      <c r="O147" s="88"/>
      <c r="P147" s="220">
        <f>O147*H147</f>
        <v>0</v>
      </c>
      <c r="Q147" s="220">
        <v>0.01838</v>
      </c>
      <c r="R147" s="220">
        <f>Q147*H147</f>
        <v>0.45609970000000005</v>
      </c>
      <c r="S147" s="220">
        <v>0</v>
      </c>
      <c r="T147" s="22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2" t="s">
        <v>136</v>
      </c>
      <c r="AT147" s="222" t="s">
        <v>132</v>
      </c>
      <c r="AU147" s="222" t="s">
        <v>83</v>
      </c>
      <c r="AY147" s="14" t="s">
        <v>129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31</v>
      </c>
      <c r="BK147" s="223">
        <f>ROUND(I147*H147,1)</f>
        <v>0</v>
      </c>
      <c r="BL147" s="14" t="s">
        <v>136</v>
      </c>
      <c r="BM147" s="222" t="s">
        <v>157</v>
      </c>
    </row>
    <row r="148" spans="1:65" s="2" customFormat="1" ht="24.15" customHeight="1">
      <c r="A148" s="35"/>
      <c r="B148" s="36"/>
      <c r="C148" s="211" t="s">
        <v>158</v>
      </c>
      <c r="D148" s="211" t="s">
        <v>132</v>
      </c>
      <c r="E148" s="212" t="s">
        <v>159</v>
      </c>
      <c r="F148" s="213" t="s">
        <v>160</v>
      </c>
      <c r="G148" s="214" t="s">
        <v>135</v>
      </c>
      <c r="H148" s="215">
        <v>4</v>
      </c>
      <c r="I148" s="216"/>
      <c r="J148" s="217">
        <f>ROUND(I148*H148,1)</f>
        <v>0</v>
      </c>
      <c r="K148" s="213" t="s">
        <v>141</v>
      </c>
      <c r="L148" s="41"/>
      <c r="M148" s="218" t="s">
        <v>1</v>
      </c>
      <c r="N148" s="219" t="s">
        <v>39</v>
      </c>
      <c r="O148" s="88"/>
      <c r="P148" s="220">
        <f>O148*H148</f>
        <v>0</v>
      </c>
      <c r="Q148" s="220">
        <v>0.147</v>
      </c>
      <c r="R148" s="220">
        <f>Q148*H148</f>
        <v>0.588</v>
      </c>
      <c r="S148" s="220">
        <v>0</v>
      </c>
      <c r="T148" s="22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2" t="s">
        <v>136</v>
      </c>
      <c r="AT148" s="222" t="s">
        <v>132</v>
      </c>
      <c r="AU148" s="222" t="s">
        <v>83</v>
      </c>
      <c r="AY148" s="14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31</v>
      </c>
      <c r="BK148" s="223">
        <f>ROUND(I148*H148,1)</f>
        <v>0</v>
      </c>
      <c r="BL148" s="14" t="s">
        <v>136</v>
      </c>
      <c r="BM148" s="222" t="s">
        <v>161</v>
      </c>
    </row>
    <row r="149" spans="1:65" s="2" customFormat="1" ht="16.5" customHeight="1">
      <c r="A149" s="35"/>
      <c r="B149" s="36"/>
      <c r="C149" s="211" t="s">
        <v>162</v>
      </c>
      <c r="D149" s="211" t="s">
        <v>132</v>
      </c>
      <c r="E149" s="212" t="s">
        <v>163</v>
      </c>
      <c r="F149" s="213" t="s">
        <v>164</v>
      </c>
      <c r="G149" s="214" t="s">
        <v>140</v>
      </c>
      <c r="H149" s="215">
        <v>20</v>
      </c>
      <c r="I149" s="216"/>
      <c r="J149" s="217">
        <f>ROUND(I149*H149,1)</f>
        <v>0</v>
      </c>
      <c r="K149" s="213" t="s">
        <v>141</v>
      </c>
      <c r="L149" s="41"/>
      <c r="M149" s="218" t="s">
        <v>1</v>
      </c>
      <c r="N149" s="219" t="s">
        <v>39</v>
      </c>
      <c r="O149" s="88"/>
      <c r="P149" s="220">
        <f>O149*H149</f>
        <v>0</v>
      </c>
      <c r="Q149" s="220">
        <v>6E-05</v>
      </c>
      <c r="R149" s="220">
        <f>Q149*H149</f>
        <v>0.0012000000000000001</v>
      </c>
      <c r="S149" s="220">
        <v>6E-05</v>
      </c>
      <c r="T149" s="221">
        <f>S149*H149</f>
        <v>0.0012000000000000001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2" t="s">
        <v>136</v>
      </c>
      <c r="AT149" s="222" t="s">
        <v>132</v>
      </c>
      <c r="AU149" s="222" t="s">
        <v>83</v>
      </c>
      <c r="AY149" s="14" t="s">
        <v>129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31</v>
      </c>
      <c r="BK149" s="223">
        <f>ROUND(I149*H149,1)</f>
        <v>0</v>
      </c>
      <c r="BL149" s="14" t="s">
        <v>136</v>
      </c>
      <c r="BM149" s="222" t="s">
        <v>165</v>
      </c>
    </row>
    <row r="150" spans="1:65" s="2" customFormat="1" ht="24.15" customHeight="1">
      <c r="A150" s="35"/>
      <c r="B150" s="36"/>
      <c r="C150" s="211" t="s">
        <v>166</v>
      </c>
      <c r="D150" s="211" t="s">
        <v>132</v>
      </c>
      <c r="E150" s="212" t="s">
        <v>167</v>
      </c>
      <c r="F150" s="213" t="s">
        <v>168</v>
      </c>
      <c r="G150" s="214" t="s">
        <v>169</v>
      </c>
      <c r="H150" s="215">
        <v>27.1</v>
      </c>
      <c r="I150" s="216"/>
      <c r="J150" s="217">
        <f>ROUND(I150*H150,1)</f>
        <v>0</v>
      </c>
      <c r="K150" s="213" t="s">
        <v>141</v>
      </c>
      <c r="L150" s="41"/>
      <c r="M150" s="218" t="s">
        <v>1</v>
      </c>
      <c r="N150" s="219" t="s">
        <v>39</v>
      </c>
      <c r="O150" s="88"/>
      <c r="P150" s="220">
        <f>O150*H150</f>
        <v>0</v>
      </c>
      <c r="Q150" s="220">
        <v>0.0015</v>
      </c>
      <c r="R150" s="220">
        <f>Q150*H150</f>
        <v>0.040650000000000006</v>
      </c>
      <c r="S150" s="220">
        <v>0</v>
      </c>
      <c r="T150" s="22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2" t="s">
        <v>136</v>
      </c>
      <c r="AT150" s="222" t="s">
        <v>132</v>
      </c>
      <c r="AU150" s="222" t="s">
        <v>83</v>
      </c>
      <c r="AY150" s="14" t="s">
        <v>129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4" t="s">
        <v>31</v>
      </c>
      <c r="BK150" s="223">
        <f>ROUND(I150*H150,1)</f>
        <v>0</v>
      </c>
      <c r="BL150" s="14" t="s">
        <v>136</v>
      </c>
      <c r="BM150" s="222" t="s">
        <v>170</v>
      </c>
    </row>
    <row r="151" spans="1:65" s="2" customFormat="1" ht="24.15" customHeight="1">
      <c r="A151" s="35"/>
      <c r="B151" s="36"/>
      <c r="C151" s="211" t="s">
        <v>171</v>
      </c>
      <c r="D151" s="211" t="s">
        <v>132</v>
      </c>
      <c r="E151" s="212" t="s">
        <v>172</v>
      </c>
      <c r="F151" s="213" t="s">
        <v>173</v>
      </c>
      <c r="G151" s="214" t="s">
        <v>174</v>
      </c>
      <c r="H151" s="215">
        <v>0.826</v>
      </c>
      <c r="I151" s="216"/>
      <c r="J151" s="217">
        <f>ROUND(I151*H151,1)</f>
        <v>0</v>
      </c>
      <c r="K151" s="213" t="s">
        <v>141</v>
      </c>
      <c r="L151" s="41"/>
      <c r="M151" s="218" t="s">
        <v>1</v>
      </c>
      <c r="N151" s="219" t="s">
        <v>39</v>
      </c>
      <c r="O151" s="88"/>
      <c r="P151" s="220">
        <f>O151*H151</f>
        <v>0</v>
      </c>
      <c r="Q151" s="220">
        <v>2.30102</v>
      </c>
      <c r="R151" s="220">
        <f>Q151*H151</f>
        <v>1.9006425199999997</v>
      </c>
      <c r="S151" s="220">
        <v>0</v>
      </c>
      <c r="T151" s="22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136</v>
      </c>
      <c r="AT151" s="222" t="s">
        <v>132</v>
      </c>
      <c r="AU151" s="222" t="s">
        <v>83</v>
      </c>
      <c r="AY151" s="14" t="s">
        <v>129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31</v>
      </c>
      <c r="BK151" s="223">
        <f>ROUND(I151*H151,1)</f>
        <v>0</v>
      </c>
      <c r="BL151" s="14" t="s">
        <v>136</v>
      </c>
      <c r="BM151" s="222" t="s">
        <v>175</v>
      </c>
    </row>
    <row r="152" spans="1:65" s="2" customFormat="1" ht="21.75" customHeight="1">
      <c r="A152" s="35"/>
      <c r="B152" s="36"/>
      <c r="C152" s="211" t="s">
        <v>176</v>
      </c>
      <c r="D152" s="211" t="s">
        <v>132</v>
      </c>
      <c r="E152" s="212" t="s">
        <v>177</v>
      </c>
      <c r="F152" s="213" t="s">
        <v>178</v>
      </c>
      <c r="G152" s="214" t="s">
        <v>135</v>
      </c>
      <c r="H152" s="215">
        <v>2</v>
      </c>
      <c r="I152" s="216"/>
      <c r="J152" s="217">
        <f>ROUND(I152*H152,1)</f>
        <v>0</v>
      </c>
      <c r="K152" s="213" t="s">
        <v>141</v>
      </c>
      <c r="L152" s="41"/>
      <c r="M152" s="218" t="s">
        <v>1</v>
      </c>
      <c r="N152" s="219" t="s">
        <v>39</v>
      </c>
      <c r="O152" s="88"/>
      <c r="P152" s="220">
        <f>O152*H152</f>
        <v>0</v>
      </c>
      <c r="Q152" s="220">
        <v>0.04684</v>
      </c>
      <c r="R152" s="220">
        <f>Q152*H152</f>
        <v>0.09368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136</v>
      </c>
      <c r="AT152" s="222" t="s">
        <v>132</v>
      </c>
      <c r="AU152" s="222" t="s">
        <v>83</v>
      </c>
      <c r="AY152" s="14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31</v>
      </c>
      <c r="BK152" s="223">
        <f>ROUND(I152*H152,1)</f>
        <v>0</v>
      </c>
      <c r="BL152" s="14" t="s">
        <v>136</v>
      </c>
      <c r="BM152" s="222" t="s">
        <v>179</v>
      </c>
    </row>
    <row r="153" spans="1:65" s="2" customFormat="1" ht="33" customHeight="1">
      <c r="A153" s="35"/>
      <c r="B153" s="36"/>
      <c r="C153" s="224" t="s">
        <v>8</v>
      </c>
      <c r="D153" s="224" t="s">
        <v>180</v>
      </c>
      <c r="E153" s="225" t="s">
        <v>181</v>
      </c>
      <c r="F153" s="226" t="s">
        <v>182</v>
      </c>
      <c r="G153" s="227" t="s">
        <v>135</v>
      </c>
      <c r="H153" s="228">
        <v>1</v>
      </c>
      <c r="I153" s="229"/>
      <c r="J153" s="230">
        <f>ROUND(I153*H153,1)</f>
        <v>0</v>
      </c>
      <c r="K153" s="226" t="s">
        <v>141</v>
      </c>
      <c r="L153" s="231"/>
      <c r="M153" s="232" t="s">
        <v>1</v>
      </c>
      <c r="N153" s="233" t="s">
        <v>39</v>
      </c>
      <c r="O153" s="88"/>
      <c r="P153" s="220">
        <f>O153*H153</f>
        <v>0</v>
      </c>
      <c r="Q153" s="220">
        <v>0.01458</v>
      </c>
      <c r="R153" s="220">
        <f>Q153*H153</f>
        <v>0.01458</v>
      </c>
      <c r="S153" s="220">
        <v>0</v>
      </c>
      <c r="T153" s="22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2" t="s">
        <v>162</v>
      </c>
      <c r="AT153" s="222" t="s">
        <v>180</v>
      </c>
      <c r="AU153" s="222" t="s">
        <v>83</v>
      </c>
      <c r="AY153" s="14" t="s">
        <v>129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31</v>
      </c>
      <c r="BK153" s="223">
        <f>ROUND(I153*H153,1)</f>
        <v>0</v>
      </c>
      <c r="BL153" s="14" t="s">
        <v>136</v>
      </c>
      <c r="BM153" s="222" t="s">
        <v>183</v>
      </c>
    </row>
    <row r="154" spans="1:65" s="2" customFormat="1" ht="33" customHeight="1">
      <c r="A154" s="35"/>
      <c r="B154" s="36"/>
      <c r="C154" s="224" t="s">
        <v>184</v>
      </c>
      <c r="D154" s="224" t="s">
        <v>180</v>
      </c>
      <c r="E154" s="225" t="s">
        <v>185</v>
      </c>
      <c r="F154" s="226" t="s">
        <v>186</v>
      </c>
      <c r="G154" s="227" t="s">
        <v>135</v>
      </c>
      <c r="H154" s="228">
        <v>1</v>
      </c>
      <c r="I154" s="229"/>
      <c r="J154" s="230">
        <f>ROUND(I154*H154,1)</f>
        <v>0</v>
      </c>
      <c r="K154" s="226" t="s">
        <v>141</v>
      </c>
      <c r="L154" s="231"/>
      <c r="M154" s="232" t="s">
        <v>1</v>
      </c>
      <c r="N154" s="233" t="s">
        <v>39</v>
      </c>
      <c r="O154" s="88"/>
      <c r="P154" s="220">
        <f>O154*H154</f>
        <v>0</v>
      </c>
      <c r="Q154" s="220">
        <v>0.01521</v>
      </c>
      <c r="R154" s="220">
        <f>Q154*H154</f>
        <v>0.01521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162</v>
      </c>
      <c r="AT154" s="222" t="s">
        <v>180</v>
      </c>
      <c r="AU154" s="222" t="s">
        <v>83</v>
      </c>
      <c r="AY154" s="14" t="s">
        <v>129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31</v>
      </c>
      <c r="BK154" s="223">
        <f>ROUND(I154*H154,1)</f>
        <v>0</v>
      </c>
      <c r="BL154" s="14" t="s">
        <v>136</v>
      </c>
      <c r="BM154" s="222" t="s">
        <v>187</v>
      </c>
    </row>
    <row r="155" spans="1:63" s="12" customFormat="1" ht="22.8" customHeight="1">
      <c r="A155" s="12"/>
      <c r="B155" s="195"/>
      <c r="C155" s="196"/>
      <c r="D155" s="197" t="s">
        <v>73</v>
      </c>
      <c r="E155" s="209" t="s">
        <v>166</v>
      </c>
      <c r="F155" s="209" t="s">
        <v>188</v>
      </c>
      <c r="G155" s="196"/>
      <c r="H155" s="196"/>
      <c r="I155" s="199"/>
      <c r="J155" s="210">
        <f>BK155</f>
        <v>0</v>
      </c>
      <c r="K155" s="196"/>
      <c r="L155" s="201"/>
      <c r="M155" s="202"/>
      <c r="N155" s="203"/>
      <c r="O155" s="203"/>
      <c r="P155" s="204">
        <f>SUM(P156:P166)</f>
        <v>0</v>
      </c>
      <c r="Q155" s="203"/>
      <c r="R155" s="204">
        <f>SUM(R156:R166)</f>
        <v>0.00834598</v>
      </c>
      <c r="S155" s="203"/>
      <c r="T155" s="205">
        <f>SUM(T156:T166)</f>
        <v>7.48509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6" t="s">
        <v>31</v>
      </c>
      <c r="AT155" s="207" t="s">
        <v>73</v>
      </c>
      <c r="AU155" s="207" t="s">
        <v>31</v>
      </c>
      <c r="AY155" s="206" t="s">
        <v>129</v>
      </c>
      <c r="BK155" s="208">
        <f>SUM(BK156:BK166)</f>
        <v>0</v>
      </c>
    </row>
    <row r="156" spans="1:65" s="2" customFormat="1" ht="33" customHeight="1">
      <c r="A156" s="35"/>
      <c r="B156" s="36"/>
      <c r="C156" s="211" t="s">
        <v>189</v>
      </c>
      <c r="D156" s="211" t="s">
        <v>132</v>
      </c>
      <c r="E156" s="212" t="s">
        <v>190</v>
      </c>
      <c r="F156" s="213" t="s">
        <v>191</v>
      </c>
      <c r="G156" s="214" t="s">
        <v>140</v>
      </c>
      <c r="H156" s="215">
        <v>58.046</v>
      </c>
      <c r="I156" s="216"/>
      <c r="J156" s="217">
        <f>ROUND(I156*H156,1)</f>
        <v>0</v>
      </c>
      <c r="K156" s="213" t="s">
        <v>141</v>
      </c>
      <c r="L156" s="41"/>
      <c r="M156" s="218" t="s">
        <v>1</v>
      </c>
      <c r="N156" s="219" t="s">
        <v>39</v>
      </c>
      <c r="O156" s="88"/>
      <c r="P156" s="220">
        <f>O156*H156</f>
        <v>0</v>
      </c>
      <c r="Q156" s="220">
        <v>0.00013</v>
      </c>
      <c r="R156" s="220">
        <f>Q156*H156</f>
        <v>0.007545979999999999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136</v>
      </c>
      <c r="AT156" s="222" t="s">
        <v>132</v>
      </c>
      <c r="AU156" s="222" t="s">
        <v>83</v>
      </c>
      <c r="AY156" s="14" t="s">
        <v>129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31</v>
      </c>
      <c r="BK156" s="223">
        <f>ROUND(I156*H156,1)</f>
        <v>0</v>
      </c>
      <c r="BL156" s="14" t="s">
        <v>136</v>
      </c>
      <c r="BM156" s="222" t="s">
        <v>192</v>
      </c>
    </row>
    <row r="157" spans="1:65" s="2" customFormat="1" ht="24.15" customHeight="1">
      <c r="A157" s="35"/>
      <c r="B157" s="36"/>
      <c r="C157" s="211" t="s">
        <v>193</v>
      </c>
      <c r="D157" s="211" t="s">
        <v>132</v>
      </c>
      <c r="E157" s="212" t="s">
        <v>194</v>
      </c>
      <c r="F157" s="213" t="s">
        <v>195</v>
      </c>
      <c r="G157" s="214" t="s">
        <v>140</v>
      </c>
      <c r="H157" s="215">
        <v>20</v>
      </c>
      <c r="I157" s="216"/>
      <c r="J157" s="217">
        <f>ROUND(I157*H157,1)</f>
        <v>0</v>
      </c>
      <c r="K157" s="213" t="s">
        <v>141</v>
      </c>
      <c r="L157" s="41"/>
      <c r="M157" s="218" t="s">
        <v>1</v>
      </c>
      <c r="N157" s="219" t="s">
        <v>39</v>
      </c>
      <c r="O157" s="88"/>
      <c r="P157" s="220">
        <f>O157*H157</f>
        <v>0</v>
      </c>
      <c r="Q157" s="220">
        <v>4E-05</v>
      </c>
      <c r="R157" s="220">
        <f>Q157*H157</f>
        <v>0.0008</v>
      </c>
      <c r="S157" s="220">
        <v>0</v>
      </c>
      <c r="T157" s="22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136</v>
      </c>
      <c r="AT157" s="222" t="s">
        <v>132</v>
      </c>
      <c r="AU157" s="222" t="s">
        <v>83</v>
      </c>
      <c r="AY157" s="14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31</v>
      </c>
      <c r="BK157" s="223">
        <f>ROUND(I157*H157,1)</f>
        <v>0</v>
      </c>
      <c r="BL157" s="14" t="s">
        <v>136</v>
      </c>
      <c r="BM157" s="222" t="s">
        <v>196</v>
      </c>
    </row>
    <row r="158" spans="1:65" s="2" customFormat="1" ht="24.15" customHeight="1">
      <c r="A158" s="35"/>
      <c r="B158" s="36"/>
      <c r="C158" s="211" t="s">
        <v>197</v>
      </c>
      <c r="D158" s="211" t="s">
        <v>132</v>
      </c>
      <c r="E158" s="212" t="s">
        <v>198</v>
      </c>
      <c r="F158" s="213" t="s">
        <v>199</v>
      </c>
      <c r="G158" s="214" t="s">
        <v>140</v>
      </c>
      <c r="H158" s="215">
        <v>11.2</v>
      </c>
      <c r="I158" s="216"/>
      <c r="J158" s="217">
        <f>ROUND(I158*H158,1)</f>
        <v>0</v>
      </c>
      <c r="K158" s="213" t="s">
        <v>141</v>
      </c>
      <c r="L158" s="41"/>
      <c r="M158" s="218" t="s">
        <v>1</v>
      </c>
      <c r="N158" s="219" t="s">
        <v>39</v>
      </c>
      <c r="O158" s="88"/>
      <c r="P158" s="220">
        <f>O158*H158</f>
        <v>0</v>
      </c>
      <c r="Q158" s="220">
        <v>0</v>
      </c>
      <c r="R158" s="220">
        <f>Q158*H158</f>
        <v>0</v>
      </c>
      <c r="S158" s="220">
        <v>0.261</v>
      </c>
      <c r="T158" s="221">
        <f>S158*H158</f>
        <v>2.9232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2" t="s">
        <v>136</v>
      </c>
      <c r="AT158" s="222" t="s">
        <v>132</v>
      </c>
      <c r="AU158" s="222" t="s">
        <v>83</v>
      </c>
      <c r="AY158" s="14" t="s">
        <v>129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31</v>
      </c>
      <c r="BK158" s="223">
        <f>ROUND(I158*H158,1)</f>
        <v>0</v>
      </c>
      <c r="BL158" s="14" t="s">
        <v>136</v>
      </c>
      <c r="BM158" s="222" t="s">
        <v>200</v>
      </c>
    </row>
    <row r="159" spans="1:65" s="2" customFormat="1" ht="21.75" customHeight="1">
      <c r="A159" s="35"/>
      <c r="B159" s="36"/>
      <c r="C159" s="211" t="s">
        <v>201</v>
      </c>
      <c r="D159" s="211" t="s">
        <v>132</v>
      </c>
      <c r="E159" s="212" t="s">
        <v>202</v>
      </c>
      <c r="F159" s="213" t="s">
        <v>203</v>
      </c>
      <c r="G159" s="214" t="s">
        <v>140</v>
      </c>
      <c r="H159" s="215">
        <v>6.15</v>
      </c>
      <c r="I159" s="216"/>
      <c r="J159" s="217">
        <f>ROUND(I159*H159,1)</f>
        <v>0</v>
      </c>
      <c r="K159" s="213" t="s">
        <v>141</v>
      </c>
      <c r="L159" s="41"/>
      <c r="M159" s="218" t="s">
        <v>1</v>
      </c>
      <c r="N159" s="219" t="s">
        <v>39</v>
      </c>
      <c r="O159" s="88"/>
      <c r="P159" s="220">
        <f>O159*H159</f>
        <v>0</v>
      </c>
      <c r="Q159" s="220">
        <v>0</v>
      </c>
      <c r="R159" s="220">
        <f>Q159*H159</f>
        <v>0</v>
      </c>
      <c r="S159" s="220">
        <v>0.076</v>
      </c>
      <c r="T159" s="221">
        <f>S159*H159</f>
        <v>0.46740000000000004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136</v>
      </c>
      <c r="AT159" s="222" t="s">
        <v>132</v>
      </c>
      <c r="AU159" s="222" t="s">
        <v>83</v>
      </c>
      <c r="AY159" s="14" t="s">
        <v>129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31</v>
      </c>
      <c r="BK159" s="223">
        <f>ROUND(I159*H159,1)</f>
        <v>0</v>
      </c>
      <c r="BL159" s="14" t="s">
        <v>136</v>
      </c>
      <c r="BM159" s="222" t="s">
        <v>204</v>
      </c>
    </row>
    <row r="160" spans="1:65" s="2" customFormat="1" ht="24.15" customHeight="1">
      <c r="A160" s="35"/>
      <c r="B160" s="36"/>
      <c r="C160" s="211" t="s">
        <v>205</v>
      </c>
      <c r="D160" s="211" t="s">
        <v>132</v>
      </c>
      <c r="E160" s="212" t="s">
        <v>206</v>
      </c>
      <c r="F160" s="213" t="s">
        <v>207</v>
      </c>
      <c r="G160" s="214" t="s">
        <v>140</v>
      </c>
      <c r="H160" s="215">
        <v>1.89</v>
      </c>
      <c r="I160" s="216"/>
      <c r="J160" s="217">
        <f>ROUND(I160*H160,1)</f>
        <v>0</v>
      </c>
      <c r="K160" s="213" t="s">
        <v>141</v>
      </c>
      <c r="L160" s="41"/>
      <c r="M160" s="218" t="s">
        <v>1</v>
      </c>
      <c r="N160" s="219" t="s">
        <v>39</v>
      </c>
      <c r="O160" s="88"/>
      <c r="P160" s="220">
        <f>O160*H160</f>
        <v>0</v>
      </c>
      <c r="Q160" s="220">
        <v>0</v>
      </c>
      <c r="R160" s="220">
        <f>Q160*H160</f>
        <v>0</v>
      </c>
      <c r="S160" s="220">
        <v>0.27</v>
      </c>
      <c r="T160" s="221">
        <f>S160*H160</f>
        <v>0.5103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136</v>
      </c>
      <c r="AT160" s="222" t="s">
        <v>132</v>
      </c>
      <c r="AU160" s="222" t="s">
        <v>83</v>
      </c>
      <c r="AY160" s="14" t="s">
        <v>129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31</v>
      </c>
      <c r="BK160" s="223">
        <f>ROUND(I160*H160,1)</f>
        <v>0</v>
      </c>
      <c r="BL160" s="14" t="s">
        <v>136</v>
      </c>
      <c r="BM160" s="222" t="s">
        <v>208</v>
      </c>
    </row>
    <row r="161" spans="1:65" s="2" customFormat="1" ht="24.15" customHeight="1">
      <c r="A161" s="35"/>
      <c r="B161" s="36"/>
      <c r="C161" s="211" t="s">
        <v>209</v>
      </c>
      <c r="D161" s="211" t="s">
        <v>132</v>
      </c>
      <c r="E161" s="212" t="s">
        <v>210</v>
      </c>
      <c r="F161" s="213" t="s">
        <v>211</v>
      </c>
      <c r="G161" s="214" t="s">
        <v>135</v>
      </c>
      <c r="H161" s="215">
        <v>6</v>
      </c>
      <c r="I161" s="216"/>
      <c r="J161" s="217">
        <f>ROUND(I161*H161,1)</f>
        <v>0</v>
      </c>
      <c r="K161" s="213" t="s">
        <v>1</v>
      </c>
      <c r="L161" s="41"/>
      <c r="M161" s="218" t="s">
        <v>1</v>
      </c>
      <c r="N161" s="219" t="s">
        <v>39</v>
      </c>
      <c r="O161" s="88"/>
      <c r="P161" s="220">
        <f>O161*H161</f>
        <v>0</v>
      </c>
      <c r="Q161" s="220">
        <v>0</v>
      </c>
      <c r="R161" s="220">
        <f>Q161*H161</f>
        <v>0</v>
      </c>
      <c r="S161" s="220">
        <v>0.09</v>
      </c>
      <c r="T161" s="221">
        <f>S161*H161</f>
        <v>0.54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2" t="s">
        <v>136</v>
      </c>
      <c r="AT161" s="222" t="s">
        <v>132</v>
      </c>
      <c r="AU161" s="222" t="s">
        <v>83</v>
      </c>
      <c r="AY161" s="14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4" t="s">
        <v>31</v>
      </c>
      <c r="BK161" s="223">
        <f>ROUND(I161*H161,1)</f>
        <v>0</v>
      </c>
      <c r="BL161" s="14" t="s">
        <v>136</v>
      </c>
      <c r="BM161" s="222" t="s">
        <v>212</v>
      </c>
    </row>
    <row r="162" spans="1:65" s="2" customFormat="1" ht="24.15" customHeight="1">
      <c r="A162" s="35"/>
      <c r="B162" s="36"/>
      <c r="C162" s="211" t="s">
        <v>213</v>
      </c>
      <c r="D162" s="211" t="s">
        <v>132</v>
      </c>
      <c r="E162" s="212" t="s">
        <v>214</v>
      </c>
      <c r="F162" s="213" t="s">
        <v>215</v>
      </c>
      <c r="G162" s="214" t="s">
        <v>169</v>
      </c>
      <c r="H162" s="215">
        <v>1.5</v>
      </c>
      <c r="I162" s="216"/>
      <c r="J162" s="217">
        <f>ROUND(I162*H162,1)</f>
        <v>0</v>
      </c>
      <c r="K162" s="213" t="s">
        <v>141</v>
      </c>
      <c r="L162" s="41"/>
      <c r="M162" s="218" t="s">
        <v>1</v>
      </c>
      <c r="N162" s="219" t="s">
        <v>39</v>
      </c>
      <c r="O162" s="88"/>
      <c r="P162" s="220">
        <f>O162*H162</f>
        <v>0</v>
      </c>
      <c r="Q162" s="220">
        <v>0</v>
      </c>
      <c r="R162" s="220">
        <f>Q162*H162</f>
        <v>0</v>
      </c>
      <c r="S162" s="220">
        <v>0.047</v>
      </c>
      <c r="T162" s="221">
        <f>S162*H162</f>
        <v>0.07050000000000001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136</v>
      </c>
      <c r="AT162" s="222" t="s">
        <v>132</v>
      </c>
      <c r="AU162" s="222" t="s">
        <v>83</v>
      </c>
      <c r="AY162" s="14" t="s">
        <v>129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31</v>
      </c>
      <c r="BK162" s="223">
        <f>ROUND(I162*H162,1)</f>
        <v>0</v>
      </c>
      <c r="BL162" s="14" t="s">
        <v>136</v>
      </c>
      <c r="BM162" s="222" t="s">
        <v>216</v>
      </c>
    </row>
    <row r="163" spans="1:65" s="2" customFormat="1" ht="24.15" customHeight="1">
      <c r="A163" s="35"/>
      <c r="B163" s="36"/>
      <c r="C163" s="211" t="s">
        <v>7</v>
      </c>
      <c r="D163" s="211" t="s">
        <v>132</v>
      </c>
      <c r="E163" s="212" t="s">
        <v>217</v>
      </c>
      <c r="F163" s="213" t="s">
        <v>218</v>
      </c>
      <c r="G163" s="214" t="s">
        <v>169</v>
      </c>
      <c r="H163" s="215">
        <v>3</v>
      </c>
      <c r="I163" s="216"/>
      <c r="J163" s="217">
        <f>ROUND(I163*H163,1)</f>
        <v>0</v>
      </c>
      <c r="K163" s="213" t="s">
        <v>141</v>
      </c>
      <c r="L163" s="41"/>
      <c r="M163" s="218" t="s">
        <v>1</v>
      </c>
      <c r="N163" s="219" t="s">
        <v>39</v>
      </c>
      <c r="O163" s="88"/>
      <c r="P163" s="220">
        <f>O163*H163</f>
        <v>0</v>
      </c>
      <c r="Q163" s="220">
        <v>0</v>
      </c>
      <c r="R163" s="220">
        <f>Q163*H163</f>
        <v>0</v>
      </c>
      <c r="S163" s="220">
        <v>0.005</v>
      </c>
      <c r="T163" s="221">
        <f>S163*H163</f>
        <v>0.015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136</v>
      </c>
      <c r="AT163" s="222" t="s">
        <v>132</v>
      </c>
      <c r="AU163" s="222" t="s">
        <v>83</v>
      </c>
      <c r="AY163" s="14" t="s">
        <v>129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31</v>
      </c>
      <c r="BK163" s="223">
        <f>ROUND(I163*H163,1)</f>
        <v>0</v>
      </c>
      <c r="BL163" s="14" t="s">
        <v>136</v>
      </c>
      <c r="BM163" s="222" t="s">
        <v>219</v>
      </c>
    </row>
    <row r="164" spans="1:65" s="2" customFormat="1" ht="24.15" customHeight="1">
      <c r="A164" s="35"/>
      <c r="B164" s="36"/>
      <c r="C164" s="211" t="s">
        <v>220</v>
      </c>
      <c r="D164" s="211" t="s">
        <v>132</v>
      </c>
      <c r="E164" s="212" t="s">
        <v>221</v>
      </c>
      <c r="F164" s="213" t="s">
        <v>222</v>
      </c>
      <c r="G164" s="214" t="s">
        <v>169</v>
      </c>
      <c r="H164" s="215">
        <v>20.65</v>
      </c>
      <c r="I164" s="216"/>
      <c r="J164" s="217">
        <f>ROUND(I164*H164,1)</f>
        <v>0</v>
      </c>
      <c r="K164" s="213" t="s">
        <v>141</v>
      </c>
      <c r="L164" s="41"/>
      <c r="M164" s="218" t="s">
        <v>1</v>
      </c>
      <c r="N164" s="219" t="s">
        <v>39</v>
      </c>
      <c r="O164" s="88"/>
      <c r="P164" s="220">
        <f>O164*H164</f>
        <v>0</v>
      </c>
      <c r="Q164" s="220">
        <v>0</v>
      </c>
      <c r="R164" s="220">
        <f>Q164*H164</f>
        <v>0</v>
      </c>
      <c r="S164" s="220">
        <v>0.088</v>
      </c>
      <c r="T164" s="221">
        <f>S164*H164</f>
        <v>1.8171999999999997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2" t="s">
        <v>136</v>
      </c>
      <c r="AT164" s="222" t="s">
        <v>132</v>
      </c>
      <c r="AU164" s="222" t="s">
        <v>83</v>
      </c>
      <c r="AY164" s="14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31</v>
      </c>
      <c r="BK164" s="223">
        <f>ROUND(I164*H164,1)</f>
        <v>0</v>
      </c>
      <c r="BL164" s="14" t="s">
        <v>136</v>
      </c>
      <c r="BM164" s="222" t="s">
        <v>223</v>
      </c>
    </row>
    <row r="165" spans="1:65" s="2" customFormat="1" ht="24.15" customHeight="1">
      <c r="A165" s="35"/>
      <c r="B165" s="36"/>
      <c r="C165" s="211" t="s">
        <v>224</v>
      </c>
      <c r="D165" s="211" t="s">
        <v>132</v>
      </c>
      <c r="E165" s="212" t="s">
        <v>225</v>
      </c>
      <c r="F165" s="213" t="s">
        <v>226</v>
      </c>
      <c r="G165" s="214" t="s">
        <v>169</v>
      </c>
      <c r="H165" s="215">
        <v>41.3</v>
      </c>
      <c r="I165" s="216"/>
      <c r="J165" s="217">
        <f>ROUND(I165*H165,1)</f>
        <v>0</v>
      </c>
      <c r="K165" s="213" t="s">
        <v>141</v>
      </c>
      <c r="L165" s="41"/>
      <c r="M165" s="218" t="s">
        <v>1</v>
      </c>
      <c r="N165" s="219" t="s">
        <v>39</v>
      </c>
      <c r="O165" s="88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2" t="s">
        <v>136</v>
      </c>
      <c r="AT165" s="222" t="s">
        <v>132</v>
      </c>
      <c r="AU165" s="222" t="s">
        <v>83</v>
      </c>
      <c r="AY165" s="14" t="s">
        <v>129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31</v>
      </c>
      <c r="BK165" s="223">
        <f>ROUND(I165*H165,1)</f>
        <v>0</v>
      </c>
      <c r="BL165" s="14" t="s">
        <v>136</v>
      </c>
      <c r="BM165" s="222" t="s">
        <v>227</v>
      </c>
    </row>
    <row r="166" spans="1:65" s="2" customFormat="1" ht="37.8" customHeight="1">
      <c r="A166" s="35"/>
      <c r="B166" s="36"/>
      <c r="C166" s="211" t="s">
        <v>228</v>
      </c>
      <c r="D166" s="211" t="s">
        <v>132</v>
      </c>
      <c r="E166" s="212" t="s">
        <v>229</v>
      </c>
      <c r="F166" s="213" t="s">
        <v>230</v>
      </c>
      <c r="G166" s="214" t="s">
        <v>140</v>
      </c>
      <c r="H166" s="215">
        <v>24.815</v>
      </c>
      <c r="I166" s="216"/>
      <c r="J166" s="217">
        <f>ROUND(I166*H166,1)</f>
        <v>0</v>
      </c>
      <c r="K166" s="213" t="s">
        <v>141</v>
      </c>
      <c r="L166" s="41"/>
      <c r="M166" s="218" t="s">
        <v>1</v>
      </c>
      <c r="N166" s="219" t="s">
        <v>39</v>
      </c>
      <c r="O166" s="88"/>
      <c r="P166" s="220">
        <f>O166*H166</f>
        <v>0</v>
      </c>
      <c r="Q166" s="220">
        <v>0</v>
      </c>
      <c r="R166" s="220">
        <f>Q166*H166</f>
        <v>0</v>
      </c>
      <c r="S166" s="220">
        <v>0.046</v>
      </c>
      <c r="T166" s="221">
        <f>S166*H166</f>
        <v>1.1414900000000001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136</v>
      </c>
      <c r="AT166" s="222" t="s">
        <v>132</v>
      </c>
      <c r="AU166" s="222" t="s">
        <v>83</v>
      </c>
      <c r="AY166" s="14" t="s">
        <v>129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31</v>
      </c>
      <c r="BK166" s="223">
        <f>ROUND(I166*H166,1)</f>
        <v>0</v>
      </c>
      <c r="BL166" s="14" t="s">
        <v>136</v>
      </c>
      <c r="BM166" s="222" t="s">
        <v>231</v>
      </c>
    </row>
    <row r="167" spans="1:63" s="12" customFormat="1" ht="22.8" customHeight="1">
      <c r="A167" s="12"/>
      <c r="B167" s="195"/>
      <c r="C167" s="196"/>
      <c r="D167" s="197" t="s">
        <v>73</v>
      </c>
      <c r="E167" s="209" t="s">
        <v>232</v>
      </c>
      <c r="F167" s="209" t="s">
        <v>233</v>
      </c>
      <c r="G167" s="196"/>
      <c r="H167" s="196"/>
      <c r="I167" s="199"/>
      <c r="J167" s="210">
        <f>BK167</f>
        <v>0</v>
      </c>
      <c r="K167" s="196"/>
      <c r="L167" s="201"/>
      <c r="M167" s="202"/>
      <c r="N167" s="203"/>
      <c r="O167" s="203"/>
      <c r="P167" s="204">
        <f>SUM(P168:P171)</f>
        <v>0</v>
      </c>
      <c r="Q167" s="203"/>
      <c r="R167" s="204">
        <f>SUM(R168:R171)</f>
        <v>0</v>
      </c>
      <c r="S167" s="203"/>
      <c r="T167" s="205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6" t="s">
        <v>31</v>
      </c>
      <c r="AT167" s="207" t="s">
        <v>73</v>
      </c>
      <c r="AU167" s="207" t="s">
        <v>31</v>
      </c>
      <c r="AY167" s="206" t="s">
        <v>129</v>
      </c>
      <c r="BK167" s="208">
        <f>SUM(BK168:BK171)</f>
        <v>0</v>
      </c>
    </row>
    <row r="168" spans="1:65" s="2" customFormat="1" ht="24.15" customHeight="1">
      <c r="A168" s="35"/>
      <c r="B168" s="36"/>
      <c r="C168" s="211" t="s">
        <v>234</v>
      </c>
      <c r="D168" s="211" t="s">
        <v>132</v>
      </c>
      <c r="E168" s="212" t="s">
        <v>235</v>
      </c>
      <c r="F168" s="213" t="s">
        <v>236</v>
      </c>
      <c r="G168" s="214" t="s">
        <v>237</v>
      </c>
      <c r="H168" s="215">
        <v>9.025</v>
      </c>
      <c r="I168" s="216"/>
      <c r="J168" s="217">
        <f>ROUND(I168*H168,1)</f>
        <v>0</v>
      </c>
      <c r="K168" s="213" t="s">
        <v>141</v>
      </c>
      <c r="L168" s="41"/>
      <c r="M168" s="218" t="s">
        <v>1</v>
      </c>
      <c r="N168" s="219" t="s">
        <v>39</v>
      </c>
      <c r="O168" s="88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136</v>
      </c>
      <c r="AT168" s="222" t="s">
        <v>132</v>
      </c>
      <c r="AU168" s="222" t="s">
        <v>83</v>
      </c>
      <c r="AY168" s="14" t="s">
        <v>129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4" t="s">
        <v>31</v>
      </c>
      <c r="BK168" s="223">
        <f>ROUND(I168*H168,1)</f>
        <v>0</v>
      </c>
      <c r="BL168" s="14" t="s">
        <v>136</v>
      </c>
      <c r="BM168" s="222" t="s">
        <v>238</v>
      </c>
    </row>
    <row r="169" spans="1:65" s="2" customFormat="1" ht="24.15" customHeight="1">
      <c r="A169" s="35"/>
      <c r="B169" s="36"/>
      <c r="C169" s="211" t="s">
        <v>239</v>
      </c>
      <c r="D169" s="211" t="s">
        <v>132</v>
      </c>
      <c r="E169" s="212" t="s">
        <v>240</v>
      </c>
      <c r="F169" s="213" t="s">
        <v>241</v>
      </c>
      <c r="G169" s="214" t="s">
        <v>237</v>
      </c>
      <c r="H169" s="215">
        <v>9.025</v>
      </c>
      <c r="I169" s="216"/>
      <c r="J169" s="217">
        <f>ROUND(I169*H169,1)</f>
        <v>0</v>
      </c>
      <c r="K169" s="213" t="s">
        <v>141</v>
      </c>
      <c r="L169" s="41"/>
      <c r="M169" s="218" t="s">
        <v>1</v>
      </c>
      <c r="N169" s="219" t="s">
        <v>39</v>
      </c>
      <c r="O169" s="88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2" t="s">
        <v>136</v>
      </c>
      <c r="AT169" s="222" t="s">
        <v>132</v>
      </c>
      <c r="AU169" s="222" t="s">
        <v>83</v>
      </c>
      <c r="AY169" s="14" t="s">
        <v>129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31</v>
      </c>
      <c r="BK169" s="223">
        <f>ROUND(I169*H169,1)</f>
        <v>0</v>
      </c>
      <c r="BL169" s="14" t="s">
        <v>136</v>
      </c>
      <c r="BM169" s="222" t="s">
        <v>242</v>
      </c>
    </row>
    <row r="170" spans="1:65" s="2" customFormat="1" ht="24.15" customHeight="1">
      <c r="A170" s="35"/>
      <c r="B170" s="36"/>
      <c r="C170" s="211" t="s">
        <v>243</v>
      </c>
      <c r="D170" s="211" t="s">
        <v>132</v>
      </c>
      <c r="E170" s="212" t="s">
        <v>244</v>
      </c>
      <c r="F170" s="213" t="s">
        <v>245</v>
      </c>
      <c r="G170" s="214" t="s">
        <v>237</v>
      </c>
      <c r="H170" s="215">
        <v>126.35</v>
      </c>
      <c r="I170" s="216"/>
      <c r="J170" s="217">
        <f>ROUND(I170*H170,1)</f>
        <v>0</v>
      </c>
      <c r="K170" s="213" t="s">
        <v>141</v>
      </c>
      <c r="L170" s="41"/>
      <c r="M170" s="218" t="s">
        <v>1</v>
      </c>
      <c r="N170" s="219" t="s">
        <v>39</v>
      </c>
      <c r="O170" s="88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2" t="s">
        <v>136</v>
      </c>
      <c r="AT170" s="222" t="s">
        <v>132</v>
      </c>
      <c r="AU170" s="222" t="s">
        <v>83</v>
      </c>
      <c r="AY170" s="14" t="s">
        <v>129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4" t="s">
        <v>31</v>
      </c>
      <c r="BK170" s="223">
        <f>ROUND(I170*H170,1)</f>
        <v>0</v>
      </c>
      <c r="BL170" s="14" t="s">
        <v>136</v>
      </c>
      <c r="BM170" s="222" t="s">
        <v>246</v>
      </c>
    </row>
    <row r="171" spans="1:65" s="2" customFormat="1" ht="33" customHeight="1">
      <c r="A171" s="35"/>
      <c r="B171" s="36"/>
      <c r="C171" s="211" t="s">
        <v>247</v>
      </c>
      <c r="D171" s="211" t="s">
        <v>132</v>
      </c>
      <c r="E171" s="212" t="s">
        <v>248</v>
      </c>
      <c r="F171" s="213" t="s">
        <v>249</v>
      </c>
      <c r="G171" s="214" t="s">
        <v>237</v>
      </c>
      <c r="H171" s="215">
        <v>9.025</v>
      </c>
      <c r="I171" s="216"/>
      <c r="J171" s="217">
        <f>ROUND(I171*H171,1)</f>
        <v>0</v>
      </c>
      <c r="K171" s="213" t="s">
        <v>141</v>
      </c>
      <c r="L171" s="41"/>
      <c r="M171" s="218" t="s">
        <v>1</v>
      </c>
      <c r="N171" s="219" t="s">
        <v>39</v>
      </c>
      <c r="O171" s="88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2" t="s">
        <v>136</v>
      </c>
      <c r="AT171" s="222" t="s">
        <v>132</v>
      </c>
      <c r="AU171" s="222" t="s">
        <v>83</v>
      </c>
      <c r="AY171" s="14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4" t="s">
        <v>31</v>
      </c>
      <c r="BK171" s="223">
        <f>ROUND(I171*H171,1)</f>
        <v>0</v>
      </c>
      <c r="BL171" s="14" t="s">
        <v>136</v>
      </c>
      <c r="BM171" s="222" t="s">
        <v>250</v>
      </c>
    </row>
    <row r="172" spans="1:63" s="12" customFormat="1" ht="22.8" customHeight="1">
      <c r="A172" s="12"/>
      <c r="B172" s="195"/>
      <c r="C172" s="196"/>
      <c r="D172" s="197" t="s">
        <v>73</v>
      </c>
      <c r="E172" s="209" t="s">
        <v>251</v>
      </c>
      <c r="F172" s="209" t="s">
        <v>252</v>
      </c>
      <c r="G172" s="196"/>
      <c r="H172" s="196"/>
      <c r="I172" s="199"/>
      <c r="J172" s="210">
        <f>BK172</f>
        <v>0</v>
      </c>
      <c r="K172" s="196"/>
      <c r="L172" s="201"/>
      <c r="M172" s="202"/>
      <c r="N172" s="203"/>
      <c r="O172" s="203"/>
      <c r="P172" s="204">
        <f>P173</f>
        <v>0</v>
      </c>
      <c r="Q172" s="203"/>
      <c r="R172" s="204">
        <f>R173</f>
        <v>0</v>
      </c>
      <c r="S172" s="203"/>
      <c r="T172" s="205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6" t="s">
        <v>31</v>
      </c>
      <c r="AT172" s="207" t="s">
        <v>73</v>
      </c>
      <c r="AU172" s="207" t="s">
        <v>31</v>
      </c>
      <c r="AY172" s="206" t="s">
        <v>129</v>
      </c>
      <c r="BK172" s="208">
        <f>BK173</f>
        <v>0</v>
      </c>
    </row>
    <row r="173" spans="1:65" s="2" customFormat="1" ht="21.75" customHeight="1">
      <c r="A173" s="35"/>
      <c r="B173" s="36"/>
      <c r="C173" s="211" t="s">
        <v>253</v>
      </c>
      <c r="D173" s="211" t="s">
        <v>132</v>
      </c>
      <c r="E173" s="212" t="s">
        <v>254</v>
      </c>
      <c r="F173" s="213" t="s">
        <v>255</v>
      </c>
      <c r="G173" s="214" t="s">
        <v>237</v>
      </c>
      <c r="H173" s="215">
        <v>3.42</v>
      </c>
      <c r="I173" s="216"/>
      <c r="J173" s="217">
        <f>ROUND(I173*H173,1)</f>
        <v>0</v>
      </c>
      <c r="K173" s="213" t="s">
        <v>141</v>
      </c>
      <c r="L173" s="41"/>
      <c r="M173" s="218" t="s">
        <v>1</v>
      </c>
      <c r="N173" s="219" t="s">
        <v>39</v>
      </c>
      <c r="O173" s="88"/>
      <c r="P173" s="220">
        <f>O173*H173</f>
        <v>0</v>
      </c>
      <c r="Q173" s="220">
        <v>0</v>
      </c>
      <c r="R173" s="220">
        <f>Q173*H173</f>
        <v>0</v>
      </c>
      <c r="S173" s="220">
        <v>0</v>
      </c>
      <c r="T173" s="22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2" t="s">
        <v>136</v>
      </c>
      <c r="AT173" s="222" t="s">
        <v>132</v>
      </c>
      <c r="AU173" s="222" t="s">
        <v>83</v>
      </c>
      <c r="AY173" s="14" t="s">
        <v>129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31</v>
      </c>
      <c r="BK173" s="223">
        <f>ROUND(I173*H173,1)</f>
        <v>0</v>
      </c>
      <c r="BL173" s="14" t="s">
        <v>136</v>
      </c>
      <c r="BM173" s="222" t="s">
        <v>256</v>
      </c>
    </row>
    <row r="174" spans="1:63" s="12" customFormat="1" ht="25.9" customHeight="1">
      <c r="A174" s="12"/>
      <c r="B174" s="195"/>
      <c r="C174" s="196"/>
      <c r="D174" s="197" t="s">
        <v>73</v>
      </c>
      <c r="E174" s="198" t="s">
        <v>257</v>
      </c>
      <c r="F174" s="198" t="s">
        <v>258</v>
      </c>
      <c r="G174" s="196"/>
      <c r="H174" s="196"/>
      <c r="I174" s="199"/>
      <c r="J174" s="200">
        <f>BK174</f>
        <v>0</v>
      </c>
      <c r="K174" s="196"/>
      <c r="L174" s="201"/>
      <c r="M174" s="202"/>
      <c r="N174" s="203"/>
      <c r="O174" s="203"/>
      <c r="P174" s="204">
        <f>P175+P183+P194+P202+P204+P206+P209+P223+P226+P234+P247+P251</f>
        <v>0</v>
      </c>
      <c r="Q174" s="203"/>
      <c r="R174" s="204">
        <f>R175+R183+R194+R202+R204+R206+R209+R223+R226+R234+R247+R251</f>
        <v>1.16807729</v>
      </c>
      <c r="S174" s="203"/>
      <c r="T174" s="205">
        <f>T175+T183+T194+T202+T204+T206+T209+T223+T226+T234+T247+T251</f>
        <v>1.5386672000000001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6" t="s">
        <v>83</v>
      </c>
      <c r="AT174" s="207" t="s">
        <v>73</v>
      </c>
      <c r="AU174" s="207" t="s">
        <v>74</v>
      </c>
      <c r="AY174" s="206" t="s">
        <v>129</v>
      </c>
      <c r="BK174" s="208">
        <f>BK175+BK183+BK194+BK202+BK204+BK206+BK209+BK223+BK226+BK234+BK247+BK251</f>
        <v>0</v>
      </c>
    </row>
    <row r="175" spans="1:63" s="12" customFormat="1" ht="22.8" customHeight="1">
      <c r="A175" s="12"/>
      <c r="B175" s="195"/>
      <c r="C175" s="196"/>
      <c r="D175" s="197" t="s">
        <v>73</v>
      </c>
      <c r="E175" s="209" t="s">
        <v>259</v>
      </c>
      <c r="F175" s="209" t="s">
        <v>260</v>
      </c>
      <c r="G175" s="196"/>
      <c r="H175" s="196"/>
      <c r="I175" s="199"/>
      <c r="J175" s="210">
        <f>BK175</f>
        <v>0</v>
      </c>
      <c r="K175" s="196"/>
      <c r="L175" s="201"/>
      <c r="M175" s="202"/>
      <c r="N175" s="203"/>
      <c r="O175" s="203"/>
      <c r="P175" s="204">
        <f>SUM(P176:P182)</f>
        <v>0</v>
      </c>
      <c r="Q175" s="203"/>
      <c r="R175" s="204">
        <f>SUM(R176:R182)</f>
        <v>0.0587405</v>
      </c>
      <c r="S175" s="203"/>
      <c r="T175" s="205">
        <f>SUM(T176:T182)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6" t="s">
        <v>83</v>
      </c>
      <c r="AT175" s="207" t="s">
        <v>73</v>
      </c>
      <c r="AU175" s="207" t="s">
        <v>31</v>
      </c>
      <c r="AY175" s="206" t="s">
        <v>129</v>
      </c>
      <c r="BK175" s="208">
        <f>SUM(BK176:BK182)</f>
        <v>0</v>
      </c>
    </row>
    <row r="176" spans="1:65" s="2" customFormat="1" ht="21.75" customHeight="1">
      <c r="A176" s="35"/>
      <c r="B176" s="36"/>
      <c r="C176" s="211" t="s">
        <v>261</v>
      </c>
      <c r="D176" s="211" t="s">
        <v>132</v>
      </c>
      <c r="E176" s="212" t="s">
        <v>262</v>
      </c>
      <c r="F176" s="213" t="s">
        <v>263</v>
      </c>
      <c r="G176" s="214" t="s">
        <v>169</v>
      </c>
      <c r="H176" s="215">
        <v>3</v>
      </c>
      <c r="I176" s="216"/>
      <c r="J176" s="217">
        <f>ROUND(I176*H176,1)</f>
        <v>0</v>
      </c>
      <c r="K176" s="213" t="s">
        <v>141</v>
      </c>
      <c r="L176" s="41"/>
      <c r="M176" s="218" t="s">
        <v>1</v>
      </c>
      <c r="N176" s="219" t="s">
        <v>39</v>
      </c>
      <c r="O176" s="88"/>
      <c r="P176" s="220">
        <f>O176*H176</f>
        <v>0</v>
      </c>
      <c r="Q176" s="220">
        <v>0.00142</v>
      </c>
      <c r="R176" s="220">
        <f>Q176*H176</f>
        <v>0.00426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197</v>
      </c>
      <c r="AT176" s="222" t="s">
        <v>132</v>
      </c>
      <c r="AU176" s="222" t="s">
        <v>83</v>
      </c>
      <c r="AY176" s="14" t="s">
        <v>129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31</v>
      </c>
      <c r="BK176" s="223">
        <f>ROUND(I176*H176,1)</f>
        <v>0</v>
      </c>
      <c r="BL176" s="14" t="s">
        <v>197</v>
      </c>
      <c r="BM176" s="222" t="s">
        <v>264</v>
      </c>
    </row>
    <row r="177" spans="1:65" s="2" customFormat="1" ht="21.75" customHeight="1">
      <c r="A177" s="35"/>
      <c r="B177" s="36"/>
      <c r="C177" s="211" t="s">
        <v>265</v>
      </c>
      <c r="D177" s="211" t="s">
        <v>132</v>
      </c>
      <c r="E177" s="212" t="s">
        <v>266</v>
      </c>
      <c r="F177" s="213" t="s">
        <v>267</v>
      </c>
      <c r="G177" s="214" t="s">
        <v>169</v>
      </c>
      <c r="H177" s="215">
        <v>8.65</v>
      </c>
      <c r="I177" s="216"/>
      <c r="J177" s="217">
        <f>ROUND(I177*H177,1)</f>
        <v>0</v>
      </c>
      <c r="K177" s="213" t="s">
        <v>141</v>
      </c>
      <c r="L177" s="41"/>
      <c r="M177" s="218" t="s">
        <v>1</v>
      </c>
      <c r="N177" s="219" t="s">
        <v>39</v>
      </c>
      <c r="O177" s="88"/>
      <c r="P177" s="220">
        <f>O177*H177</f>
        <v>0</v>
      </c>
      <c r="Q177" s="220">
        <v>0.00197</v>
      </c>
      <c r="R177" s="220">
        <f>Q177*H177</f>
        <v>0.0170405</v>
      </c>
      <c r="S177" s="220">
        <v>0</v>
      </c>
      <c r="T177" s="22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2" t="s">
        <v>197</v>
      </c>
      <c r="AT177" s="222" t="s">
        <v>132</v>
      </c>
      <c r="AU177" s="222" t="s">
        <v>83</v>
      </c>
      <c r="AY177" s="14" t="s">
        <v>129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4" t="s">
        <v>31</v>
      </c>
      <c r="BK177" s="223">
        <f>ROUND(I177*H177,1)</f>
        <v>0</v>
      </c>
      <c r="BL177" s="14" t="s">
        <v>197</v>
      </c>
      <c r="BM177" s="222" t="s">
        <v>268</v>
      </c>
    </row>
    <row r="178" spans="1:65" s="2" customFormat="1" ht="21.75" customHeight="1">
      <c r="A178" s="35"/>
      <c r="B178" s="36"/>
      <c r="C178" s="211" t="s">
        <v>269</v>
      </c>
      <c r="D178" s="211" t="s">
        <v>132</v>
      </c>
      <c r="E178" s="212" t="s">
        <v>270</v>
      </c>
      <c r="F178" s="213" t="s">
        <v>271</v>
      </c>
      <c r="G178" s="214" t="s">
        <v>169</v>
      </c>
      <c r="H178" s="215">
        <v>9</v>
      </c>
      <c r="I178" s="216"/>
      <c r="J178" s="217">
        <f>ROUND(I178*H178,1)</f>
        <v>0</v>
      </c>
      <c r="K178" s="213" t="s">
        <v>141</v>
      </c>
      <c r="L178" s="41"/>
      <c r="M178" s="218" t="s">
        <v>1</v>
      </c>
      <c r="N178" s="219" t="s">
        <v>39</v>
      </c>
      <c r="O178" s="88"/>
      <c r="P178" s="220">
        <f>O178*H178</f>
        <v>0</v>
      </c>
      <c r="Q178" s="220">
        <v>0.00304</v>
      </c>
      <c r="R178" s="220">
        <f>Q178*H178</f>
        <v>0.027360000000000002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197</v>
      </c>
      <c r="AT178" s="222" t="s">
        <v>132</v>
      </c>
      <c r="AU178" s="222" t="s">
        <v>83</v>
      </c>
      <c r="AY178" s="14" t="s">
        <v>129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31</v>
      </c>
      <c r="BK178" s="223">
        <f>ROUND(I178*H178,1)</f>
        <v>0</v>
      </c>
      <c r="BL178" s="14" t="s">
        <v>197</v>
      </c>
      <c r="BM178" s="222" t="s">
        <v>272</v>
      </c>
    </row>
    <row r="179" spans="1:65" s="2" customFormat="1" ht="16.5" customHeight="1">
      <c r="A179" s="35"/>
      <c r="B179" s="36"/>
      <c r="C179" s="211" t="s">
        <v>273</v>
      </c>
      <c r="D179" s="211" t="s">
        <v>132</v>
      </c>
      <c r="E179" s="212" t="s">
        <v>274</v>
      </c>
      <c r="F179" s="213" t="s">
        <v>275</v>
      </c>
      <c r="G179" s="214" t="s">
        <v>169</v>
      </c>
      <c r="H179" s="215">
        <v>4.5</v>
      </c>
      <c r="I179" s="216"/>
      <c r="J179" s="217">
        <f>ROUND(I179*H179,1)</f>
        <v>0</v>
      </c>
      <c r="K179" s="213" t="s">
        <v>141</v>
      </c>
      <c r="L179" s="41"/>
      <c r="M179" s="218" t="s">
        <v>1</v>
      </c>
      <c r="N179" s="219" t="s">
        <v>39</v>
      </c>
      <c r="O179" s="88"/>
      <c r="P179" s="220">
        <f>O179*H179</f>
        <v>0</v>
      </c>
      <c r="Q179" s="220">
        <v>0.00224</v>
      </c>
      <c r="R179" s="220">
        <f>Q179*H179</f>
        <v>0.010079999999999999</v>
      </c>
      <c r="S179" s="220">
        <v>0</v>
      </c>
      <c r="T179" s="22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2" t="s">
        <v>197</v>
      </c>
      <c r="AT179" s="222" t="s">
        <v>132</v>
      </c>
      <c r="AU179" s="222" t="s">
        <v>83</v>
      </c>
      <c r="AY179" s="14" t="s">
        <v>129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31</v>
      </c>
      <c r="BK179" s="223">
        <f>ROUND(I179*H179,1)</f>
        <v>0</v>
      </c>
      <c r="BL179" s="14" t="s">
        <v>197</v>
      </c>
      <c r="BM179" s="222" t="s">
        <v>276</v>
      </c>
    </row>
    <row r="180" spans="1:65" s="2" customFormat="1" ht="16.5" customHeight="1">
      <c r="A180" s="35"/>
      <c r="B180" s="36"/>
      <c r="C180" s="211" t="s">
        <v>277</v>
      </c>
      <c r="D180" s="211" t="s">
        <v>132</v>
      </c>
      <c r="E180" s="212" t="s">
        <v>278</v>
      </c>
      <c r="F180" s="213" t="s">
        <v>279</v>
      </c>
      <c r="G180" s="214" t="s">
        <v>135</v>
      </c>
      <c r="H180" s="215">
        <v>5</v>
      </c>
      <c r="I180" s="216"/>
      <c r="J180" s="217">
        <f>ROUND(I180*H180,1)</f>
        <v>0</v>
      </c>
      <c r="K180" s="213" t="s">
        <v>141</v>
      </c>
      <c r="L180" s="41"/>
      <c r="M180" s="218" t="s">
        <v>1</v>
      </c>
      <c r="N180" s="219" t="s">
        <v>39</v>
      </c>
      <c r="O180" s="88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197</v>
      </c>
      <c r="AT180" s="222" t="s">
        <v>132</v>
      </c>
      <c r="AU180" s="222" t="s">
        <v>83</v>
      </c>
      <c r="AY180" s="14" t="s">
        <v>129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31</v>
      </c>
      <c r="BK180" s="223">
        <f>ROUND(I180*H180,1)</f>
        <v>0</v>
      </c>
      <c r="BL180" s="14" t="s">
        <v>197</v>
      </c>
      <c r="BM180" s="222" t="s">
        <v>280</v>
      </c>
    </row>
    <row r="181" spans="1:65" s="2" customFormat="1" ht="21.75" customHeight="1">
      <c r="A181" s="35"/>
      <c r="B181" s="36"/>
      <c r="C181" s="211" t="s">
        <v>281</v>
      </c>
      <c r="D181" s="211" t="s">
        <v>132</v>
      </c>
      <c r="E181" s="212" t="s">
        <v>282</v>
      </c>
      <c r="F181" s="213" t="s">
        <v>283</v>
      </c>
      <c r="G181" s="214" t="s">
        <v>135</v>
      </c>
      <c r="H181" s="215">
        <v>1</v>
      </c>
      <c r="I181" s="216"/>
      <c r="J181" s="217">
        <f>ROUND(I181*H181,1)</f>
        <v>0</v>
      </c>
      <c r="K181" s="213" t="s">
        <v>141</v>
      </c>
      <c r="L181" s="41"/>
      <c r="M181" s="218" t="s">
        <v>1</v>
      </c>
      <c r="N181" s="219" t="s">
        <v>39</v>
      </c>
      <c r="O181" s="88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2" t="s">
        <v>197</v>
      </c>
      <c r="AT181" s="222" t="s">
        <v>132</v>
      </c>
      <c r="AU181" s="222" t="s">
        <v>83</v>
      </c>
      <c r="AY181" s="14" t="s">
        <v>129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31</v>
      </c>
      <c r="BK181" s="223">
        <f>ROUND(I181*H181,1)</f>
        <v>0</v>
      </c>
      <c r="BL181" s="14" t="s">
        <v>197</v>
      </c>
      <c r="BM181" s="222" t="s">
        <v>284</v>
      </c>
    </row>
    <row r="182" spans="1:65" s="2" customFormat="1" ht="24.15" customHeight="1">
      <c r="A182" s="35"/>
      <c r="B182" s="36"/>
      <c r="C182" s="211" t="s">
        <v>285</v>
      </c>
      <c r="D182" s="211" t="s">
        <v>132</v>
      </c>
      <c r="E182" s="212" t="s">
        <v>286</v>
      </c>
      <c r="F182" s="213" t="s">
        <v>287</v>
      </c>
      <c r="G182" s="214" t="s">
        <v>288</v>
      </c>
      <c r="H182" s="234"/>
      <c r="I182" s="216"/>
      <c r="J182" s="217">
        <f>ROUND(I182*H182,1)</f>
        <v>0</v>
      </c>
      <c r="K182" s="213" t="s">
        <v>141</v>
      </c>
      <c r="L182" s="41"/>
      <c r="M182" s="218" t="s">
        <v>1</v>
      </c>
      <c r="N182" s="219" t="s">
        <v>39</v>
      </c>
      <c r="O182" s="88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197</v>
      </c>
      <c r="AT182" s="222" t="s">
        <v>132</v>
      </c>
      <c r="AU182" s="222" t="s">
        <v>83</v>
      </c>
      <c r="AY182" s="14" t="s">
        <v>129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31</v>
      </c>
      <c r="BK182" s="223">
        <f>ROUND(I182*H182,1)</f>
        <v>0</v>
      </c>
      <c r="BL182" s="14" t="s">
        <v>197</v>
      </c>
      <c r="BM182" s="222" t="s">
        <v>289</v>
      </c>
    </row>
    <row r="183" spans="1:63" s="12" customFormat="1" ht="22.8" customHeight="1">
      <c r="A183" s="12"/>
      <c r="B183" s="195"/>
      <c r="C183" s="196"/>
      <c r="D183" s="197" t="s">
        <v>73</v>
      </c>
      <c r="E183" s="209" t="s">
        <v>290</v>
      </c>
      <c r="F183" s="209" t="s">
        <v>291</v>
      </c>
      <c r="G183" s="196"/>
      <c r="H183" s="196"/>
      <c r="I183" s="199"/>
      <c r="J183" s="210">
        <f>BK183</f>
        <v>0</v>
      </c>
      <c r="K183" s="196"/>
      <c r="L183" s="201"/>
      <c r="M183" s="202"/>
      <c r="N183" s="203"/>
      <c r="O183" s="203"/>
      <c r="P183" s="204">
        <f>SUM(P184:P193)</f>
        <v>0</v>
      </c>
      <c r="Q183" s="203"/>
      <c r="R183" s="204">
        <f>SUM(R184:R193)</f>
        <v>0.178398</v>
      </c>
      <c r="S183" s="203"/>
      <c r="T183" s="205">
        <f>SUM(T184:T193)</f>
        <v>0.22365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6" t="s">
        <v>83</v>
      </c>
      <c r="AT183" s="207" t="s">
        <v>73</v>
      </c>
      <c r="AU183" s="207" t="s">
        <v>31</v>
      </c>
      <c r="AY183" s="206" t="s">
        <v>129</v>
      </c>
      <c r="BK183" s="208">
        <f>SUM(BK184:BK193)</f>
        <v>0</v>
      </c>
    </row>
    <row r="184" spans="1:65" s="2" customFormat="1" ht="24.15" customHeight="1">
      <c r="A184" s="35"/>
      <c r="B184" s="36"/>
      <c r="C184" s="211" t="s">
        <v>292</v>
      </c>
      <c r="D184" s="211" t="s">
        <v>132</v>
      </c>
      <c r="E184" s="212" t="s">
        <v>293</v>
      </c>
      <c r="F184" s="213" t="s">
        <v>294</v>
      </c>
      <c r="G184" s="214" t="s">
        <v>169</v>
      </c>
      <c r="H184" s="215">
        <v>45</v>
      </c>
      <c r="I184" s="216"/>
      <c r="J184" s="217">
        <f>ROUND(I184*H184,1)</f>
        <v>0</v>
      </c>
      <c r="K184" s="213" t="s">
        <v>141</v>
      </c>
      <c r="L184" s="41"/>
      <c r="M184" s="218" t="s">
        <v>1</v>
      </c>
      <c r="N184" s="219" t="s">
        <v>39</v>
      </c>
      <c r="O184" s="88"/>
      <c r="P184" s="220">
        <f>O184*H184</f>
        <v>0</v>
      </c>
      <c r="Q184" s="220">
        <v>0</v>
      </c>
      <c r="R184" s="220">
        <f>Q184*H184</f>
        <v>0</v>
      </c>
      <c r="S184" s="220">
        <v>0.00497</v>
      </c>
      <c r="T184" s="221">
        <f>S184*H184</f>
        <v>0.22365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2" t="s">
        <v>197</v>
      </c>
      <c r="AT184" s="222" t="s">
        <v>132</v>
      </c>
      <c r="AU184" s="222" t="s">
        <v>83</v>
      </c>
      <c r="AY184" s="14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31</v>
      </c>
      <c r="BK184" s="223">
        <f>ROUND(I184*H184,1)</f>
        <v>0</v>
      </c>
      <c r="BL184" s="14" t="s">
        <v>197</v>
      </c>
      <c r="BM184" s="222" t="s">
        <v>295</v>
      </c>
    </row>
    <row r="185" spans="1:65" s="2" customFormat="1" ht="24.15" customHeight="1">
      <c r="A185" s="35"/>
      <c r="B185" s="36"/>
      <c r="C185" s="211" t="s">
        <v>296</v>
      </c>
      <c r="D185" s="211" t="s">
        <v>132</v>
      </c>
      <c r="E185" s="212" t="s">
        <v>297</v>
      </c>
      <c r="F185" s="213" t="s">
        <v>298</v>
      </c>
      <c r="G185" s="214" t="s">
        <v>169</v>
      </c>
      <c r="H185" s="215">
        <v>8.05</v>
      </c>
      <c r="I185" s="216"/>
      <c r="J185" s="217">
        <f>ROUND(I185*H185,1)</f>
        <v>0</v>
      </c>
      <c r="K185" s="213" t="s">
        <v>141</v>
      </c>
      <c r="L185" s="41"/>
      <c r="M185" s="218" t="s">
        <v>1</v>
      </c>
      <c r="N185" s="219" t="s">
        <v>39</v>
      </c>
      <c r="O185" s="88"/>
      <c r="P185" s="220">
        <f>O185*H185</f>
        <v>0</v>
      </c>
      <c r="Q185" s="220">
        <v>0.00084</v>
      </c>
      <c r="R185" s="220">
        <f>Q185*H185</f>
        <v>0.006762000000000001</v>
      </c>
      <c r="S185" s="220">
        <v>0</v>
      </c>
      <c r="T185" s="22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2" t="s">
        <v>197</v>
      </c>
      <c r="AT185" s="222" t="s">
        <v>132</v>
      </c>
      <c r="AU185" s="222" t="s">
        <v>83</v>
      </c>
      <c r="AY185" s="14" t="s">
        <v>129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31</v>
      </c>
      <c r="BK185" s="223">
        <f>ROUND(I185*H185,1)</f>
        <v>0</v>
      </c>
      <c r="BL185" s="14" t="s">
        <v>197</v>
      </c>
      <c r="BM185" s="222" t="s">
        <v>299</v>
      </c>
    </row>
    <row r="186" spans="1:65" s="2" customFormat="1" ht="24.15" customHeight="1">
      <c r="A186" s="35"/>
      <c r="B186" s="36"/>
      <c r="C186" s="211" t="s">
        <v>300</v>
      </c>
      <c r="D186" s="211" t="s">
        <v>132</v>
      </c>
      <c r="E186" s="212" t="s">
        <v>301</v>
      </c>
      <c r="F186" s="213" t="s">
        <v>302</v>
      </c>
      <c r="G186" s="214" t="s">
        <v>169</v>
      </c>
      <c r="H186" s="215">
        <v>23.1</v>
      </c>
      <c r="I186" s="216"/>
      <c r="J186" s="217">
        <f>ROUND(I186*H186,1)</f>
        <v>0</v>
      </c>
      <c r="K186" s="213" t="s">
        <v>141</v>
      </c>
      <c r="L186" s="41"/>
      <c r="M186" s="218" t="s">
        <v>1</v>
      </c>
      <c r="N186" s="219" t="s">
        <v>39</v>
      </c>
      <c r="O186" s="88"/>
      <c r="P186" s="220">
        <f>O186*H186</f>
        <v>0</v>
      </c>
      <c r="Q186" s="220">
        <v>0.00116</v>
      </c>
      <c r="R186" s="220">
        <f>Q186*H186</f>
        <v>0.026796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197</v>
      </c>
      <c r="AT186" s="222" t="s">
        <v>132</v>
      </c>
      <c r="AU186" s="222" t="s">
        <v>83</v>
      </c>
      <c r="AY186" s="14" t="s">
        <v>129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31</v>
      </c>
      <c r="BK186" s="223">
        <f>ROUND(I186*H186,1)</f>
        <v>0</v>
      </c>
      <c r="BL186" s="14" t="s">
        <v>197</v>
      </c>
      <c r="BM186" s="222" t="s">
        <v>303</v>
      </c>
    </row>
    <row r="187" spans="1:65" s="2" customFormat="1" ht="24.15" customHeight="1">
      <c r="A187" s="35"/>
      <c r="B187" s="36"/>
      <c r="C187" s="211" t="s">
        <v>304</v>
      </c>
      <c r="D187" s="211" t="s">
        <v>132</v>
      </c>
      <c r="E187" s="212" t="s">
        <v>305</v>
      </c>
      <c r="F187" s="213" t="s">
        <v>306</v>
      </c>
      <c r="G187" s="214" t="s">
        <v>169</v>
      </c>
      <c r="H187" s="215">
        <v>45</v>
      </c>
      <c r="I187" s="216"/>
      <c r="J187" s="217">
        <f>ROUND(I187*H187,1)</f>
        <v>0</v>
      </c>
      <c r="K187" s="213" t="s">
        <v>141</v>
      </c>
      <c r="L187" s="41"/>
      <c r="M187" s="218" t="s">
        <v>1</v>
      </c>
      <c r="N187" s="219" t="s">
        <v>39</v>
      </c>
      <c r="O187" s="88"/>
      <c r="P187" s="220">
        <f>O187*H187</f>
        <v>0</v>
      </c>
      <c r="Q187" s="220">
        <v>0.00284</v>
      </c>
      <c r="R187" s="220">
        <f>Q187*H187</f>
        <v>0.1278</v>
      </c>
      <c r="S187" s="220">
        <v>0</v>
      </c>
      <c r="T187" s="22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2" t="s">
        <v>197</v>
      </c>
      <c r="AT187" s="222" t="s">
        <v>132</v>
      </c>
      <c r="AU187" s="222" t="s">
        <v>83</v>
      </c>
      <c r="AY187" s="14" t="s">
        <v>129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4" t="s">
        <v>31</v>
      </c>
      <c r="BK187" s="223">
        <f>ROUND(I187*H187,1)</f>
        <v>0</v>
      </c>
      <c r="BL187" s="14" t="s">
        <v>197</v>
      </c>
      <c r="BM187" s="222" t="s">
        <v>307</v>
      </c>
    </row>
    <row r="188" spans="1:65" s="2" customFormat="1" ht="16.5" customHeight="1">
      <c r="A188" s="35"/>
      <c r="B188" s="36"/>
      <c r="C188" s="211" t="s">
        <v>308</v>
      </c>
      <c r="D188" s="211" t="s">
        <v>132</v>
      </c>
      <c r="E188" s="212" t="s">
        <v>309</v>
      </c>
      <c r="F188" s="213" t="s">
        <v>310</v>
      </c>
      <c r="G188" s="214" t="s">
        <v>169</v>
      </c>
      <c r="H188" s="215">
        <v>45</v>
      </c>
      <c r="I188" s="216"/>
      <c r="J188" s="217">
        <f>ROUND(I188*H188,1)</f>
        <v>0</v>
      </c>
      <c r="K188" s="213" t="s">
        <v>1</v>
      </c>
      <c r="L188" s="41"/>
      <c r="M188" s="218" t="s">
        <v>1</v>
      </c>
      <c r="N188" s="219" t="s">
        <v>39</v>
      </c>
      <c r="O188" s="88"/>
      <c r="P188" s="220">
        <f>O188*H188</f>
        <v>0</v>
      </c>
      <c r="Q188" s="220">
        <v>0.00027</v>
      </c>
      <c r="R188" s="220">
        <f>Q188*H188</f>
        <v>0.01215</v>
      </c>
      <c r="S188" s="220">
        <v>0</v>
      </c>
      <c r="T188" s="22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197</v>
      </c>
      <c r="AT188" s="222" t="s">
        <v>132</v>
      </c>
      <c r="AU188" s="222" t="s">
        <v>83</v>
      </c>
      <c r="AY188" s="14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31</v>
      </c>
      <c r="BK188" s="223">
        <f>ROUND(I188*H188,1)</f>
        <v>0</v>
      </c>
      <c r="BL188" s="14" t="s">
        <v>197</v>
      </c>
      <c r="BM188" s="222" t="s">
        <v>311</v>
      </c>
    </row>
    <row r="189" spans="1:65" s="2" customFormat="1" ht="16.5" customHeight="1">
      <c r="A189" s="35"/>
      <c r="B189" s="36"/>
      <c r="C189" s="211" t="s">
        <v>312</v>
      </c>
      <c r="D189" s="211" t="s">
        <v>132</v>
      </c>
      <c r="E189" s="212" t="s">
        <v>313</v>
      </c>
      <c r="F189" s="213" t="s">
        <v>314</v>
      </c>
      <c r="G189" s="214" t="s">
        <v>135</v>
      </c>
      <c r="H189" s="215">
        <v>6</v>
      </c>
      <c r="I189" s="216"/>
      <c r="J189" s="217">
        <f>ROUND(I189*H189,1)</f>
        <v>0</v>
      </c>
      <c r="K189" s="213" t="s">
        <v>1</v>
      </c>
      <c r="L189" s="41"/>
      <c r="M189" s="218" t="s">
        <v>1</v>
      </c>
      <c r="N189" s="219" t="s">
        <v>39</v>
      </c>
      <c r="O189" s="88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2" t="s">
        <v>197</v>
      </c>
      <c r="AT189" s="222" t="s">
        <v>132</v>
      </c>
      <c r="AU189" s="222" t="s">
        <v>83</v>
      </c>
      <c r="AY189" s="14" t="s">
        <v>129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31</v>
      </c>
      <c r="BK189" s="223">
        <f>ROUND(I189*H189,1)</f>
        <v>0</v>
      </c>
      <c r="BL189" s="14" t="s">
        <v>197</v>
      </c>
      <c r="BM189" s="222" t="s">
        <v>315</v>
      </c>
    </row>
    <row r="190" spans="1:65" s="2" customFormat="1" ht="21.75" customHeight="1">
      <c r="A190" s="35"/>
      <c r="B190" s="36"/>
      <c r="C190" s="211" t="s">
        <v>316</v>
      </c>
      <c r="D190" s="211" t="s">
        <v>132</v>
      </c>
      <c r="E190" s="212" t="s">
        <v>317</v>
      </c>
      <c r="F190" s="213" t="s">
        <v>318</v>
      </c>
      <c r="G190" s="214" t="s">
        <v>135</v>
      </c>
      <c r="H190" s="215">
        <v>11</v>
      </c>
      <c r="I190" s="216"/>
      <c r="J190" s="217">
        <f>ROUND(I190*H190,1)</f>
        <v>0</v>
      </c>
      <c r="K190" s="213" t="s">
        <v>141</v>
      </c>
      <c r="L190" s="41"/>
      <c r="M190" s="218" t="s">
        <v>1</v>
      </c>
      <c r="N190" s="219" t="s">
        <v>39</v>
      </c>
      <c r="O190" s="88"/>
      <c r="P190" s="220">
        <f>O190*H190</f>
        <v>0</v>
      </c>
      <c r="Q190" s="220">
        <v>0.0002</v>
      </c>
      <c r="R190" s="220">
        <f>Q190*H190</f>
        <v>0.0022</v>
      </c>
      <c r="S190" s="220">
        <v>0</v>
      </c>
      <c r="T190" s="22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2" t="s">
        <v>197</v>
      </c>
      <c r="AT190" s="222" t="s">
        <v>132</v>
      </c>
      <c r="AU190" s="222" t="s">
        <v>83</v>
      </c>
      <c r="AY190" s="14" t="s">
        <v>129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31</v>
      </c>
      <c r="BK190" s="223">
        <f>ROUND(I190*H190,1)</f>
        <v>0</v>
      </c>
      <c r="BL190" s="14" t="s">
        <v>197</v>
      </c>
      <c r="BM190" s="222" t="s">
        <v>319</v>
      </c>
    </row>
    <row r="191" spans="1:65" s="2" customFormat="1" ht="16.5" customHeight="1">
      <c r="A191" s="35"/>
      <c r="B191" s="36"/>
      <c r="C191" s="211" t="s">
        <v>320</v>
      </c>
      <c r="D191" s="211" t="s">
        <v>132</v>
      </c>
      <c r="E191" s="212" t="s">
        <v>321</v>
      </c>
      <c r="F191" s="213" t="s">
        <v>322</v>
      </c>
      <c r="G191" s="214" t="s">
        <v>135</v>
      </c>
      <c r="H191" s="215">
        <v>1</v>
      </c>
      <c r="I191" s="216"/>
      <c r="J191" s="217">
        <f>ROUND(I191*H191,1)</f>
        <v>0</v>
      </c>
      <c r="K191" s="213" t="s">
        <v>141</v>
      </c>
      <c r="L191" s="41"/>
      <c r="M191" s="218" t="s">
        <v>1</v>
      </c>
      <c r="N191" s="219" t="s">
        <v>39</v>
      </c>
      <c r="O191" s="88"/>
      <c r="P191" s="220">
        <f>O191*H191</f>
        <v>0</v>
      </c>
      <c r="Q191" s="220">
        <v>0.00075</v>
      </c>
      <c r="R191" s="220">
        <f>Q191*H191</f>
        <v>0.00075</v>
      </c>
      <c r="S191" s="220">
        <v>0</v>
      </c>
      <c r="T191" s="22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2" t="s">
        <v>197</v>
      </c>
      <c r="AT191" s="222" t="s">
        <v>132</v>
      </c>
      <c r="AU191" s="222" t="s">
        <v>83</v>
      </c>
      <c r="AY191" s="14" t="s">
        <v>129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31</v>
      </c>
      <c r="BK191" s="223">
        <f>ROUND(I191*H191,1)</f>
        <v>0</v>
      </c>
      <c r="BL191" s="14" t="s">
        <v>197</v>
      </c>
      <c r="BM191" s="222" t="s">
        <v>323</v>
      </c>
    </row>
    <row r="192" spans="1:65" s="2" customFormat="1" ht="16.5" customHeight="1">
      <c r="A192" s="35"/>
      <c r="B192" s="36"/>
      <c r="C192" s="211" t="s">
        <v>324</v>
      </c>
      <c r="D192" s="211" t="s">
        <v>132</v>
      </c>
      <c r="E192" s="212" t="s">
        <v>325</v>
      </c>
      <c r="F192" s="213" t="s">
        <v>326</v>
      </c>
      <c r="G192" s="214" t="s">
        <v>135</v>
      </c>
      <c r="H192" s="215">
        <v>2</v>
      </c>
      <c r="I192" s="216"/>
      <c r="J192" s="217">
        <f>ROUND(I192*H192,1)</f>
        <v>0</v>
      </c>
      <c r="K192" s="213" t="s">
        <v>141</v>
      </c>
      <c r="L192" s="41"/>
      <c r="M192" s="218" t="s">
        <v>1</v>
      </c>
      <c r="N192" s="219" t="s">
        <v>39</v>
      </c>
      <c r="O192" s="88"/>
      <c r="P192" s="220">
        <f>O192*H192</f>
        <v>0</v>
      </c>
      <c r="Q192" s="220">
        <v>0.00097</v>
      </c>
      <c r="R192" s="220">
        <f>Q192*H192</f>
        <v>0.00194</v>
      </c>
      <c r="S192" s="220">
        <v>0</v>
      </c>
      <c r="T192" s="22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2" t="s">
        <v>197</v>
      </c>
      <c r="AT192" s="222" t="s">
        <v>132</v>
      </c>
      <c r="AU192" s="222" t="s">
        <v>83</v>
      </c>
      <c r="AY192" s="14" t="s">
        <v>129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31</v>
      </c>
      <c r="BK192" s="223">
        <f>ROUND(I192*H192,1)</f>
        <v>0</v>
      </c>
      <c r="BL192" s="14" t="s">
        <v>197</v>
      </c>
      <c r="BM192" s="222" t="s">
        <v>327</v>
      </c>
    </row>
    <row r="193" spans="1:65" s="2" customFormat="1" ht="24.15" customHeight="1">
      <c r="A193" s="35"/>
      <c r="B193" s="36"/>
      <c r="C193" s="211" t="s">
        <v>328</v>
      </c>
      <c r="D193" s="211" t="s">
        <v>132</v>
      </c>
      <c r="E193" s="212" t="s">
        <v>329</v>
      </c>
      <c r="F193" s="213" t="s">
        <v>330</v>
      </c>
      <c r="G193" s="214" t="s">
        <v>288</v>
      </c>
      <c r="H193" s="234"/>
      <c r="I193" s="216"/>
      <c r="J193" s="217">
        <f>ROUND(I193*H193,1)</f>
        <v>0</v>
      </c>
      <c r="K193" s="213" t="s">
        <v>141</v>
      </c>
      <c r="L193" s="41"/>
      <c r="M193" s="218" t="s">
        <v>1</v>
      </c>
      <c r="N193" s="219" t="s">
        <v>39</v>
      </c>
      <c r="O193" s="88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2" t="s">
        <v>197</v>
      </c>
      <c r="AT193" s="222" t="s">
        <v>132</v>
      </c>
      <c r="AU193" s="222" t="s">
        <v>83</v>
      </c>
      <c r="AY193" s="14" t="s">
        <v>129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31</v>
      </c>
      <c r="BK193" s="223">
        <f>ROUND(I193*H193,1)</f>
        <v>0</v>
      </c>
      <c r="BL193" s="14" t="s">
        <v>197</v>
      </c>
      <c r="BM193" s="222" t="s">
        <v>331</v>
      </c>
    </row>
    <row r="194" spans="1:63" s="12" customFormat="1" ht="22.8" customHeight="1">
      <c r="A194" s="12"/>
      <c r="B194" s="195"/>
      <c r="C194" s="196"/>
      <c r="D194" s="197" t="s">
        <v>73</v>
      </c>
      <c r="E194" s="209" t="s">
        <v>332</v>
      </c>
      <c r="F194" s="209" t="s">
        <v>333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SUM(P195:P201)</f>
        <v>0</v>
      </c>
      <c r="Q194" s="203"/>
      <c r="R194" s="204">
        <f>SUM(R195:R201)</f>
        <v>0.03194</v>
      </c>
      <c r="S194" s="203"/>
      <c r="T194" s="205">
        <f>SUM(T195:T201)</f>
        <v>0.09258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6" t="s">
        <v>83</v>
      </c>
      <c r="AT194" s="207" t="s">
        <v>73</v>
      </c>
      <c r="AU194" s="207" t="s">
        <v>31</v>
      </c>
      <c r="AY194" s="206" t="s">
        <v>129</v>
      </c>
      <c r="BK194" s="208">
        <f>SUM(BK195:BK201)</f>
        <v>0</v>
      </c>
    </row>
    <row r="195" spans="1:65" s="2" customFormat="1" ht="16.5" customHeight="1">
      <c r="A195" s="35"/>
      <c r="B195" s="36"/>
      <c r="C195" s="211" t="s">
        <v>334</v>
      </c>
      <c r="D195" s="211" t="s">
        <v>132</v>
      </c>
      <c r="E195" s="212" t="s">
        <v>335</v>
      </c>
      <c r="F195" s="213" t="s">
        <v>336</v>
      </c>
      <c r="G195" s="214" t="s">
        <v>337</v>
      </c>
      <c r="H195" s="215">
        <v>1</v>
      </c>
      <c r="I195" s="216"/>
      <c r="J195" s="217">
        <f>ROUND(I195*H195,1)</f>
        <v>0</v>
      </c>
      <c r="K195" s="213" t="s">
        <v>141</v>
      </c>
      <c r="L195" s="41"/>
      <c r="M195" s="218" t="s">
        <v>1</v>
      </c>
      <c r="N195" s="219" t="s">
        <v>39</v>
      </c>
      <c r="O195" s="88"/>
      <c r="P195" s="220">
        <f>O195*H195</f>
        <v>0</v>
      </c>
      <c r="Q195" s="220">
        <v>0</v>
      </c>
      <c r="R195" s="220">
        <f>Q195*H195</f>
        <v>0</v>
      </c>
      <c r="S195" s="220">
        <v>0.0342</v>
      </c>
      <c r="T195" s="221">
        <f>S195*H195</f>
        <v>0.0342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2" t="s">
        <v>197</v>
      </c>
      <c r="AT195" s="222" t="s">
        <v>132</v>
      </c>
      <c r="AU195" s="222" t="s">
        <v>83</v>
      </c>
      <c r="AY195" s="14" t="s">
        <v>129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4" t="s">
        <v>31</v>
      </c>
      <c r="BK195" s="223">
        <f>ROUND(I195*H195,1)</f>
        <v>0</v>
      </c>
      <c r="BL195" s="14" t="s">
        <v>197</v>
      </c>
      <c r="BM195" s="222" t="s">
        <v>338</v>
      </c>
    </row>
    <row r="196" spans="1:65" s="2" customFormat="1" ht="24.15" customHeight="1">
      <c r="A196" s="35"/>
      <c r="B196" s="36"/>
      <c r="C196" s="211" t="s">
        <v>339</v>
      </c>
      <c r="D196" s="211" t="s">
        <v>132</v>
      </c>
      <c r="E196" s="212" t="s">
        <v>340</v>
      </c>
      <c r="F196" s="213" t="s">
        <v>341</v>
      </c>
      <c r="G196" s="214" t="s">
        <v>337</v>
      </c>
      <c r="H196" s="215">
        <v>1</v>
      </c>
      <c r="I196" s="216"/>
      <c r="J196" s="217">
        <f>ROUND(I196*H196,1)</f>
        <v>0</v>
      </c>
      <c r="K196" s="213" t="s">
        <v>141</v>
      </c>
      <c r="L196" s="41"/>
      <c r="M196" s="218" t="s">
        <v>1</v>
      </c>
      <c r="N196" s="219" t="s">
        <v>39</v>
      </c>
      <c r="O196" s="88"/>
      <c r="P196" s="220">
        <f>O196*H196</f>
        <v>0</v>
      </c>
      <c r="Q196" s="220">
        <v>0.01697</v>
      </c>
      <c r="R196" s="220">
        <f>Q196*H196</f>
        <v>0.01697</v>
      </c>
      <c r="S196" s="220">
        <v>0</v>
      </c>
      <c r="T196" s="22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2" t="s">
        <v>197</v>
      </c>
      <c r="AT196" s="222" t="s">
        <v>132</v>
      </c>
      <c r="AU196" s="222" t="s">
        <v>83</v>
      </c>
      <c r="AY196" s="14" t="s">
        <v>129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4" t="s">
        <v>31</v>
      </c>
      <c r="BK196" s="223">
        <f>ROUND(I196*H196,1)</f>
        <v>0</v>
      </c>
      <c r="BL196" s="14" t="s">
        <v>197</v>
      </c>
      <c r="BM196" s="222" t="s">
        <v>342</v>
      </c>
    </row>
    <row r="197" spans="1:65" s="2" customFormat="1" ht="16.5" customHeight="1">
      <c r="A197" s="35"/>
      <c r="B197" s="36"/>
      <c r="C197" s="211" t="s">
        <v>343</v>
      </c>
      <c r="D197" s="211" t="s">
        <v>132</v>
      </c>
      <c r="E197" s="212" t="s">
        <v>344</v>
      </c>
      <c r="F197" s="213" t="s">
        <v>345</v>
      </c>
      <c r="G197" s="214" t="s">
        <v>337</v>
      </c>
      <c r="H197" s="215">
        <v>3</v>
      </c>
      <c r="I197" s="216"/>
      <c r="J197" s="217">
        <f>ROUND(I197*H197,1)</f>
        <v>0</v>
      </c>
      <c r="K197" s="213" t="s">
        <v>141</v>
      </c>
      <c r="L197" s="41"/>
      <c r="M197" s="218" t="s">
        <v>1</v>
      </c>
      <c r="N197" s="219" t="s">
        <v>39</v>
      </c>
      <c r="O197" s="88"/>
      <c r="P197" s="220">
        <f>O197*H197</f>
        <v>0</v>
      </c>
      <c r="Q197" s="220">
        <v>0</v>
      </c>
      <c r="R197" s="220">
        <f>Q197*H197</f>
        <v>0</v>
      </c>
      <c r="S197" s="220">
        <v>0.01946</v>
      </c>
      <c r="T197" s="221">
        <f>S197*H197</f>
        <v>0.05838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2" t="s">
        <v>197</v>
      </c>
      <c r="AT197" s="222" t="s">
        <v>132</v>
      </c>
      <c r="AU197" s="222" t="s">
        <v>83</v>
      </c>
      <c r="AY197" s="14" t="s">
        <v>129</v>
      </c>
      <c r="BE197" s="223">
        <f>IF(N197="základní",J197,0)</f>
        <v>0</v>
      </c>
      <c r="BF197" s="223">
        <f>IF(N197="snížená",J197,0)</f>
        <v>0</v>
      </c>
      <c r="BG197" s="223">
        <f>IF(N197="zákl. přenesená",J197,0)</f>
        <v>0</v>
      </c>
      <c r="BH197" s="223">
        <f>IF(N197="sníž. přenesená",J197,0)</f>
        <v>0</v>
      </c>
      <c r="BI197" s="223">
        <f>IF(N197="nulová",J197,0)</f>
        <v>0</v>
      </c>
      <c r="BJ197" s="14" t="s">
        <v>31</v>
      </c>
      <c r="BK197" s="223">
        <f>ROUND(I197*H197,1)</f>
        <v>0</v>
      </c>
      <c r="BL197" s="14" t="s">
        <v>197</v>
      </c>
      <c r="BM197" s="222" t="s">
        <v>346</v>
      </c>
    </row>
    <row r="198" spans="1:65" s="2" customFormat="1" ht="24.15" customHeight="1">
      <c r="A198" s="35"/>
      <c r="B198" s="36"/>
      <c r="C198" s="211" t="s">
        <v>347</v>
      </c>
      <c r="D198" s="211" t="s">
        <v>132</v>
      </c>
      <c r="E198" s="212" t="s">
        <v>348</v>
      </c>
      <c r="F198" s="213" t="s">
        <v>349</v>
      </c>
      <c r="G198" s="214" t="s">
        <v>337</v>
      </c>
      <c r="H198" s="215">
        <v>1</v>
      </c>
      <c r="I198" s="216"/>
      <c r="J198" s="217">
        <f>ROUND(I198*H198,1)</f>
        <v>0</v>
      </c>
      <c r="K198" s="213" t="s">
        <v>141</v>
      </c>
      <c r="L198" s="41"/>
      <c r="M198" s="218" t="s">
        <v>1</v>
      </c>
      <c r="N198" s="219" t="s">
        <v>39</v>
      </c>
      <c r="O198" s="88"/>
      <c r="P198" s="220">
        <f>O198*H198</f>
        <v>0</v>
      </c>
      <c r="Q198" s="220">
        <v>0.01197</v>
      </c>
      <c r="R198" s="220">
        <f>Q198*H198</f>
        <v>0.01197</v>
      </c>
      <c r="S198" s="220">
        <v>0</v>
      </c>
      <c r="T198" s="22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2" t="s">
        <v>197</v>
      </c>
      <c r="AT198" s="222" t="s">
        <v>132</v>
      </c>
      <c r="AU198" s="222" t="s">
        <v>83</v>
      </c>
      <c r="AY198" s="14" t="s">
        <v>129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31</v>
      </c>
      <c r="BK198" s="223">
        <f>ROUND(I198*H198,1)</f>
        <v>0</v>
      </c>
      <c r="BL198" s="14" t="s">
        <v>197</v>
      </c>
      <c r="BM198" s="222" t="s">
        <v>350</v>
      </c>
    </row>
    <row r="199" spans="1:65" s="2" customFormat="1" ht="24.15" customHeight="1">
      <c r="A199" s="35"/>
      <c r="B199" s="36"/>
      <c r="C199" s="211" t="s">
        <v>351</v>
      </c>
      <c r="D199" s="211" t="s">
        <v>132</v>
      </c>
      <c r="E199" s="212" t="s">
        <v>352</v>
      </c>
      <c r="F199" s="213" t="s">
        <v>353</v>
      </c>
      <c r="G199" s="214" t="s">
        <v>337</v>
      </c>
      <c r="H199" s="215">
        <v>5</v>
      </c>
      <c r="I199" s="216"/>
      <c r="J199" s="217">
        <f>ROUND(I199*H199,1)</f>
        <v>0</v>
      </c>
      <c r="K199" s="213" t="s">
        <v>141</v>
      </c>
      <c r="L199" s="41"/>
      <c r="M199" s="218" t="s">
        <v>1</v>
      </c>
      <c r="N199" s="219" t="s">
        <v>39</v>
      </c>
      <c r="O199" s="88"/>
      <c r="P199" s="220">
        <f>O199*H199</f>
        <v>0</v>
      </c>
      <c r="Q199" s="220">
        <v>0.00024</v>
      </c>
      <c r="R199" s="220">
        <f>Q199*H199</f>
        <v>0.0012000000000000001</v>
      </c>
      <c r="S199" s="220">
        <v>0</v>
      </c>
      <c r="T199" s="22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2" t="s">
        <v>197</v>
      </c>
      <c r="AT199" s="222" t="s">
        <v>132</v>
      </c>
      <c r="AU199" s="222" t="s">
        <v>83</v>
      </c>
      <c r="AY199" s="14" t="s">
        <v>129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4" t="s">
        <v>31</v>
      </c>
      <c r="BK199" s="223">
        <f>ROUND(I199*H199,1)</f>
        <v>0</v>
      </c>
      <c r="BL199" s="14" t="s">
        <v>197</v>
      </c>
      <c r="BM199" s="222" t="s">
        <v>354</v>
      </c>
    </row>
    <row r="200" spans="1:65" s="2" customFormat="1" ht="21.75" customHeight="1">
      <c r="A200" s="35"/>
      <c r="B200" s="36"/>
      <c r="C200" s="211" t="s">
        <v>355</v>
      </c>
      <c r="D200" s="211" t="s">
        <v>132</v>
      </c>
      <c r="E200" s="212" t="s">
        <v>356</v>
      </c>
      <c r="F200" s="213" t="s">
        <v>357</v>
      </c>
      <c r="G200" s="214" t="s">
        <v>337</v>
      </c>
      <c r="H200" s="215">
        <v>1</v>
      </c>
      <c r="I200" s="216"/>
      <c r="J200" s="217">
        <f>ROUND(I200*H200,1)</f>
        <v>0</v>
      </c>
      <c r="K200" s="213" t="s">
        <v>141</v>
      </c>
      <c r="L200" s="41"/>
      <c r="M200" s="218" t="s">
        <v>1</v>
      </c>
      <c r="N200" s="219" t="s">
        <v>39</v>
      </c>
      <c r="O200" s="88"/>
      <c r="P200" s="220">
        <f>O200*H200</f>
        <v>0</v>
      </c>
      <c r="Q200" s="220">
        <v>0.0018</v>
      </c>
      <c r="R200" s="220">
        <f>Q200*H200</f>
        <v>0.0018</v>
      </c>
      <c r="S200" s="220">
        <v>0</v>
      </c>
      <c r="T200" s="22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2" t="s">
        <v>197</v>
      </c>
      <c r="AT200" s="222" t="s">
        <v>132</v>
      </c>
      <c r="AU200" s="222" t="s">
        <v>83</v>
      </c>
      <c r="AY200" s="14" t="s">
        <v>129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31</v>
      </c>
      <c r="BK200" s="223">
        <f>ROUND(I200*H200,1)</f>
        <v>0</v>
      </c>
      <c r="BL200" s="14" t="s">
        <v>197</v>
      </c>
      <c r="BM200" s="222" t="s">
        <v>358</v>
      </c>
    </row>
    <row r="201" spans="1:65" s="2" customFormat="1" ht="24.15" customHeight="1">
      <c r="A201" s="35"/>
      <c r="B201" s="36"/>
      <c r="C201" s="211" t="s">
        <v>359</v>
      </c>
      <c r="D201" s="211" t="s">
        <v>132</v>
      </c>
      <c r="E201" s="212" t="s">
        <v>360</v>
      </c>
      <c r="F201" s="213" t="s">
        <v>361</v>
      </c>
      <c r="G201" s="214" t="s">
        <v>288</v>
      </c>
      <c r="H201" s="234"/>
      <c r="I201" s="216"/>
      <c r="J201" s="217">
        <f>ROUND(I201*H201,1)</f>
        <v>0</v>
      </c>
      <c r="K201" s="213" t="s">
        <v>141</v>
      </c>
      <c r="L201" s="41"/>
      <c r="M201" s="218" t="s">
        <v>1</v>
      </c>
      <c r="N201" s="219" t="s">
        <v>39</v>
      </c>
      <c r="O201" s="88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2" t="s">
        <v>197</v>
      </c>
      <c r="AT201" s="222" t="s">
        <v>132</v>
      </c>
      <c r="AU201" s="222" t="s">
        <v>83</v>
      </c>
      <c r="AY201" s="14" t="s">
        <v>129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4" t="s">
        <v>31</v>
      </c>
      <c r="BK201" s="223">
        <f>ROUND(I201*H201,1)</f>
        <v>0</v>
      </c>
      <c r="BL201" s="14" t="s">
        <v>197</v>
      </c>
      <c r="BM201" s="222" t="s">
        <v>362</v>
      </c>
    </row>
    <row r="202" spans="1:63" s="12" customFormat="1" ht="22.8" customHeight="1">
      <c r="A202" s="12"/>
      <c r="B202" s="195"/>
      <c r="C202" s="196"/>
      <c r="D202" s="197" t="s">
        <v>73</v>
      </c>
      <c r="E202" s="209" t="s">
        <v>363</v>
      </c>
      <c r="F202" s="209" t="s">
        <v>364</v>
      </c>
      <c r="G202" s="196"/>
      <c r="H202" s="196"/>
      <c r="I202" s="199"/>
      <c r="J202" s="210">
        <f>BK202</f>
        <v>0</v>
      </c>
      <c r="K202" s="196"/>
      <c r="L202" s="201"/>
      <c r="M202" s="202"/>
      <c r="N202" s="203"/>
      <c r="O202" s="203"/>
      <c r="P202" s="204">
        <f>P203</f>
        <v>0</v>
      </c>
      <c r="Q202" s="203"/>
      <c r="R202" s="204">
        <f>R203</f>
        <v>0.01665</v>
      </c>
      <c r="S202" s="203"/>
      <c r="T202" s="205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6" t="s">
        <v>83</v>
      </c>
      <c r="AT202" s="207" t="s">
        <v>73</v>
      </c>
      <c r="AU202" s="207" t="s">
        <v>31</v>
      </c>
      <c r="AY202" s="206" t="s">
        <v>129</v>
      </c>
      <c r="BK202" s="208">
        <f>BK203</f>
        <v>0</v>
      </c>
    </row>
    <row r="203" spans="1:65" s="2" customFormat="1" ht="33" customHeight="1">
      <c r="A203" s="35"/>
      <c r="B203" s="36"/>
      <c r="C203" s="211" t="s">
        <v>365</v>
      </c>
      <c r="D203" s="211" t="s">
        <v>132</v>
      </c>
      <c r="E203" s="212" t="s">
        <v>366</v>
      </c>
      <c r="F203" s="213" t="s">
        <v>367</v>
      </c>
      <c r="G203" s="214" t="s">
        <v>337</v>
      </c>
      <c r="H203" s="215">
        <v>1</v>
      </c>
      <c r="I203" s="216"/>
      <c r="J203" s="217">
        <f>ROUND(I203*H203,1)</f>
        <v>0</v>
      </c>
      <c r="K203" s="213" t="s">
        <v>141</v>
      </c>
      <c r="L203" s="41"/>
      <c r="M203" s="218" t="s">
        <v>1</v>
      </c>
      <c r="N203" s="219" t="s">
        <v>39</v>
      </c>
      <c r="O203" s="88"/>
      <c r="P203" s="220">
        <f>O203*H203</f>
        <v>0</v>
      </c>
      <c r="Q203" s="220">
        <v>0.01665</v>
      </c>
      <c r="R203" s="220">
        <f>Q203*H203</f>
        <v>0.01665</v>
      </c>
      <c r="S203" s="220">
        <v>0</v>
      </c>
      <c r="T203" s="22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2" t="s">
        <v>197</v>
      </c>
      <c r="AT203" s="222" t="s">
        <v>132</v>
      </c>
      <c r="AU203" s="222" t="s">
        <v>83</v>
      </c>
      <c r="AY203" s="14" t="s">
        <v>129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4" t="s">
        <v>31</v>
      </c>
      <c r="BK203" s="223">
        <f>ROUND(I203*H203,1)</f>
        <v>0</v>
      </c>
      <c r="BL203" s="14" t="s">
        <v>197</v>
      </c>
      <c r="BM203" s="222" t="s">
        <v>368</v>
      </c>
    </row>
    <row r="204" spans="1:63" s="12" customFormat="1" ht="22.8" customHeight="1">
      <c r="A204" s="12"/>
      <c r="B204" s="195"/>
      <c r="C204" s="196"/>
      <c r="D204" s="197" t="s">
        <v>73</v>
      </c>
      <c r="E204" s="209" t="s">
        <v>369</v>
      </c>
      <c r="F204" s="209" t="s">
        <v>370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P205</f>
        <v>0</v>
      </c>
      <c r="Q204" s="203"/>
      <c r="R204" s="204">
        <f>R205</f>
        <v>0</v>
      </c>
      <c r="S204" s="203"/>
      <c r="T204" s="205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6" t="s">
        <v>83</v>
      </c>
      <c r="AT204" s="207" t="s">
        <v>73</v>
      </c>
      <c r="AU204" s="207" t="s">
        <v>31</v>
      </c>
      <c r="AY204" s="206" t="s">
        <v>129</v>
      </c>
      <c r="BK204" s="208">
        <f>BK205</f>
        <v>0</v>
      </c>
    </row>
    <row r="205" spans="1:65" s="2" customFormat="1" ht="24.15" customHeight="1">
      <c r="A205" s="35"/>
      <c r="B205" s="36"/>
      <c r="C205" s="211" t="s">
        <v>371</v>
      </c>
      <c r="D205" s="211" t="s">
        <v>132</v>
      </c>
      <c r="E205" s="212" t="s">
        <v>372</v>
      </c>
      <c r="F205" s="213" t="s">
        <v>373</v>
      </c>
      <c r="G205" s="214" t="s">
        <v>135</v>
      </c>
      <c r="H205" s="215">
        <v>1</v>
      </c>
      <c r="I205" s="216"/>
      <c r="J205" s="217">
        <f>ROUND(I205*H205,1)</f>
        <v>0</v>
      </c>
      <c r="K205" s="213" t="s">
        <v>1</v>
      </c>
      <c r="L205" s="41"/>
      <c r="M205" s="218" t="s">
        <v>1</v>
      </c>
      <c r="N205" s="219" t="s">
        <v>39</v>
      </c>
      <c r="O205" s="88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2" t="s">
        <v>197</v>
      </c>
      <c r="AT205" s="222" t="s">
        <v>132</v>
      </c>
      <c r="AU205" s="222" t="s">
        <v>83</v>
      </c>
      <c r="AY205" s="14" t="s">
        <v>129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4" t="s">
        <v>31</v>
      </c>
      <c r="BK205" s="223">
        <f>ROUND(I205*H205,1)</f>
        <v>0</v>
      </c>
      <c r="BL205" s="14" t="s">
        <v>197</v>
      </c>
      <c r="BM205" s="222" t="s">
        <v>374</v>
      </c>
    </row>
    <row r="206" spans="1:63" s="12" customFormat="1" ht="22.8" customHeight="1">
      <c r="A206" s="12"/>
      <c r="B206" s="195"/>
      <c r="C206" s="196"/>
      <c r="D206" s="197" t="s">
        <v>73</v>
      </c>
      <c r="E206" s="209" t="s">
        <v>375</v>
      </c>
      <c r="F206" s="209" t="s">
        <v>376</v>
      </c>
      <c r="G206" s="196"/>
      <c r="H206" s="196"/>
      <c r="I206" s="199"/>
      <c r="J206" s="210">
        <f>BK206</f>
        <v>0</v>
      </c>
      <c r="K206" s="196"/>
      <c r="L206" s="201"/>
      <c r="M206" s="202"/>
      <c r="N206" s="203"/>
      <c r="O206" s="203"/>
      <c r="P206" s="204">
        <f>SUM(P207:P208)</f>
        <v>0</v>
      </c>
      <c r="Q206" s="203"/>
      <c r="R206" s="204">
        <f>SUM(R207:R208)</f>
        <v>0.020325</v>
      </c>
      <c r="S206" s="203"/>
      <c r="T206" s="205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6" t="s">
        <v>83</v>
      </c>
      <c r="AT206" s="207" t="s">
        <v>73</v>
      </c>
      <c r="AU206" s="207" t="s">
        <v>31</v>
      </c>
      <c r="AY206" s="206" t="s">
        <v>129</v>
      </c>
      <c r="BK206" s="208">
        <f>SUM(BK207:BK208)</f>
        <v>0</v>
      </c>
    </row>
    <row r="207" spans="1:65" s="2" customFormat="1" ht="33" customHeight="1">
      <c r="A207" s="35"/>
      <c r="B207" s="36"/>
      <c r="C207" s="211" t="s">
        <v>377</v>
      </c>
      <c r="D207" s="211" t="s">
        <v>132</v>
      </c>
      <c r="E207" s="212" t="s">
        <v>378</v>
      </c>
      <c r="F207" s="213" t="s">
        <v>379</v>
      </c>
      <c r="G207" s="214" t="s">
        <v>140</v>
      </c>
      <c r="H207" s="215">
        <v>1.5</v>
      </c>
      <c r="I207" s="216"/>
      <c r="J207" s="217">
        <f>ROUND(I207*H207,1)</f>
        <v>0</v>
      </c>
      <c r="K207" s="213" t="s">
        <v>141</v>
      </c>
      <c r="L207" s="41"/>
      <c r="M207" s="218" t="s">
        <v>1</v>
      </c>
      <c r="N207" s="219" t="s">
        <v>39</v>
      </c>
      <c r="O207" s="88"/>
      <c r="P207" s="220">
        <f>O207*H207</f>
        <v>0</v>
      </c>
      <c r="Q207" s="220">
        <v>0.01355</v>
      </c>
      <c r="R207" s="220">
        <f>Q207*H207</f>
        <v>0.020325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197</v>
      </c>
      <c r="AT207" s="222" t="s">
        <v>132</v>
      </c>
      <c r="AU207" s="222" t="s">
        <v>83</v>
      </c>
      <c r="AY207" s="14" t="s">
        <v>129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31</v>
      </c>
      <c r="BK207" s="223">
        <f>ROUND(I207*H207,1)</f>
        <v>0</v>
      </c>
      <c r="BL207" s="14" t="s">
        <v>197</v>
      </c>
      <c r="BM207" s="222" t="s">
        <v>380</v>
      </c>
    </row>
    <row r="208" spans="1:65" s="2" customFormat="1" ht="24.15" customHeight="1">
      <c r="A208" s="35"/>
      <c r="B208" s="36"/>
      <c r="C208" s="211" t="s">
        <v>381</v>
      </c>
      <c r="D208" s="211" t="s">
        <v>132</v>
      </c>
      <c r="E208" s="212" t="s">
        <v>382</v>
      </c>
      <c r="F208" s="213" t="s">
        <v>383</v>
      </c>
      <c r="G208" s="214" t="s">
        <v>288</v>
      </c>
      <c r="H208" s="234"/>
      <c r="I208" s="216"/>
      <c r="J208" s="217">
        <f>ROUND(I208*H208,1)</f>
        <v>0</v>
      </c>
      <c r="K208" s="213" t="s">
        <v>141</v>
      </c>
      <c r="L208" s="41"/>
      <c r="M208" s="218" t="s">
        <v>1</v>
      </c>
      <c r="N208" s="219" t="s">
        <v>39</v>
      </c>
      <c r="O208" s="88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2" t="s">
        <v>197</v>
      </c>
      <c r="AT208" s="222" t="s">
        <v>132</v>
      </c>
      <c r="AU208" s="222" t="s">
        <v>83</v>
      </c>
      <c r="AY208" s="14" t="s">
        <v>129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4" t="s">
        <v>31</v>
      </c>
      <c r="BK208" s="223">
        <f>ROUND(I208*H208,1)</f>
        <v>0</v>
      </c>
      <c r="BL208" s="14" t="s">
        <v>197</v>
      </c>
      <c r="BM208" s="222" t="s">
        <v>384</v>
      </c>
    </row>
    <row r="209" spans="1:63" s="12" customFormat="1" ht="22.8" customHeight="1">
      <c r="A209" s="12"/>
      <c r="B209" s="195"/>
      <c r="C209" s="196"/>
      <c r="D209" s="197" t="s">
        <v>73</v>
      </c>
      <c r="E209" s="209" t="s">
        <v>385</v>
      </c>
      <c r="F209" s="209" t="s">
        <v>386</v>
      </c>
      <c r="G209" s="196"/>
      <c r="H209" s="196"/>
      <c r="I209" s="199"/>
      <c r="J209" s="210">
        <f>BK209</f>
        <v>0</v>
      </c>
      <c r="K209" s="196"/>
      <c r="L209" s="201"/>
      <c r="M209" s="202"/>
      <c r="N209" s="203"/>
      <c r="O209" s="203"/>
      <c r="P209" s="204">
        <f>SUM(P210:P222)</f>
        <v>0</v>
      </c>
      <c r="Q209" s="203"/>
      <c r="R209" s="204">
        <f>SUM(R210:R222)</f>
        <v>0.061000000000000006</v>
      </c>
      <c r="S209" s="203"/>
      <c r="T209" s="205">
        <f>SUM(T210:T222)</f>
        <v>0.096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6" t="s">
        <v>83</v>
      </c>
      <c r="AT209" s="207" t="s">
        <v>73</v>
      </c>
      <c r="AU209" s="207" t="s">
        <v>31</v>
      </c>
      <c r="AY209" s="206" t="s">
        <v>129</v>
      </c>
      <c r="BK209" s="208">
        <f>SUM(BK210:BK222)</f>
        <v>0</v>
      </c>
    </row>
    <row r="210" spans="1:65" s="2" customFormat="1" ht="24.15" customHeight="1">
      <c r="A210" s="35"/>
      <c r="B210" s="36"/>
      <c r="C210" s="211" t="s">
        <v>387</v>
      </c>
      <c r="D210" s="211" t="s">
        <v>132</v>
      </c>
      <c r="E210" s="212" t="s">
        <v>388</v>
      </c>
      <c r="F210" s="213" t="s">
        <v>389</v>
      </c>
      <c r="G210" s="214" t="s">
        <v>135</v>
      </c>
      <c r="H210" s="215">
        <v>2</v>
      </c>
      <c r="I210" s="216"/>
      <c r="J210" s="217">
        <f>ROUND(I210*H210,1)</f>
        <v>0</v>
      </c>
      <c r="K210" s="213" t="s">
        <v>141</v>
      </c>
      <c r="L210" s="41"/>
      <c r="M210" s="218" t="s">
        <v>1</v>
      </c>
      <c r="N210" s="219" t="s">
        <v>39</v>
      </c>
      <c r="O210" s="88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2" t="s">
        <v>197</v>
      </c>
      <c r="AT210" s="222" t="s">
        <v>132</v>
      </c>
      <c r="AU210" s="222" t="s">
        <v>83</v>
      </c>
      <c r="AY210" s="14" t="s">
        <v>129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4" t="s">
        <v>31</v>
      </c>
      <c r="BK210" s="223">
        <f>ROUND(I210*H210,1)</f>
        <v>0</v>
      </c>
      <c r="BL210" s="14" t="s">
        <v>197</v>
      </c>
      <c r="BM210" s="222" t="s">
        <v>390</v>
      </c>
    </row>
    <row r="211" spans="1:65" s="2" customFormat="1" ht="24.15" customHeight="1">
      <c r="A211" s="35"/>
      <c r="B211" s="36"/>
      <c r="C211" s="224" t="s">
        <v>391</v>
      </c>
      <c r="D211" s="224" t="s">
        <v>180</v>
      </c>
      <c r="E211" s="225" t="s">
        <v>392</v>
      </c>
      <c r="F211" s="226" t="s">
        <v>393</v>
      </c>
      <c r="G211" s="227" t="s">
        <v>135</v>
      </c>
      <c r="H211" s="228">
        <v>1</v>
      </c>
      <c r="I211" s="229"/>
      <c r="J211" s="230">
        <f>ROUND(I211*H211,1)</f>
        <v>0</v>
      </c>
      <c r="K211" s="226" t="s">
        <v>141</v>
      </c>
      <c r="L211" s="231"/>
      <c r="M211" s="232" t="s">
        <v>1</v>
      </c>
      <c r="N211" s="233" t="s">
        <v>39</v>
      </c>
      <c r="O211" s="88"/>
      <c r="P211" s="220">
        <f>O211*H211</f>
        <v>0</v>
      </c>
      <c r="Q211" s="220">
        <v>0.016</v>
      </c>
      <c r="R211" s="220">
        <f>Q211*H211</f>
        <v>0.016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2" t="s">
        <v>269</v>
      </c>
      <c r="AT211" s="222" t="s">
        <v>180</v>
      </c>
      <c r="AU211" s="222" t="s">
        <v>83</v>
      </c>
      <c r="AY211" s="14" t="s">
        <v>129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4" t="s">
        <v>31</v>
      </c>
      <c r="BK211" s="223">
        <f>ROUND(I211*H211,1)</f>
        <v>0</v>
      </c>
      <c r="BL211" s="14" t="s">
        <v>197</v>
      </c>
      <c r="BM211" s="222" t="s">
        <v>394</v>
      </c>
    </row>
    <row r="212" spans="1:65" s="2" customFormat="1" ht="24.15" customHeight="1">
      <c r="A212" s="35"/>
      <c r="B212" s="36"/>
      <c r="C212" s="224" t="s">
        <v>395</v>
      </c>
      <c r="D212" s="224" t="s">
        <v>180</v>
      </c>
      <c r="E212" s="225" t="s">
        <v>396</v>
      </c>
      <c r="F212" s="226" t="s">
        <v>397</v>
      </c>
      <c r="G212" s="227" t="s">
        <v>135</v>
      </c>
      <c r="H212" s="228">
        <v>1</v>
      </c>
      <c r="I212" s="229"/>
      <c r="J212" s="230">
        <f>ROUND(I212*H212,1)</f>
        <v>0</v>
      </c>
      <c r="K212" s="226" t="s">
        <v>141</v>
      </c>
      <c r="L212" s="231"/>
      <c r="M212" s="232" t="s">
        <v>1</v>
      </c>
      <c r="N212" s="233" t="s">
        <v>39</v>
      </c>
      <c r="O212" s="88"/>
      <c r="P212" s="220">
        <f>O212*H212</f>
        <v>0</v>
      </c>
      <c r="Q212" s="220">
        <v>0.0195</v>
      </c>
      <c r="R212" s="220">
        <f>Q212*H212</f>
        <v>0.0195</v>
      </c>
      <c r="S212" s="220">
        <v>0</v>
      </c>
      <c r="T212" s="22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2" t="s">
        <v>269</v>
      </c>
      <c r="AT212" s="222" t="s">
        <v>180</v>
      </c>
      <c r="AU212" s="222" t="s">
        <v>83</v>
      </c>
      <c r="AY212" s="14" t="s">
        <v>129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4" t="s">
        <v>31</v>
      </c>
      <c r="BK212" s="223">
        <f>ROUND(I212*H212,1)</f>
        <v>0</v>
      </c>
      <c r="BL212" s="14" t="s">
        <v>197</v>
      </c>
      <c r="BM212" s="222" t="s">
        <v>398</v>
      </c>
    </row>
    <row r="213" spans="1:65" s="2" customFormat="1" ht="33" customHeight="1">
      <c r="A213" s="35"/>
      <c r="B213" s="36"/>
      <c r="C213" s="211" t="s">
        <v>399</v>
      </c>
      <c r="D213" s="211" t="s">
        <v>132</v>
      </c>
      <c r="E213" s="212" t="s">
        <v>400</v>
      </c>
      <c r="F213" s="213" t="s">
        <v>401</v>
      </c>
      <c r="G213" s="214" t="s">
        <v>135</v>
      </c>
      <c r="H213" s="215">
        <v>1</v>
      </c>
      <c r="I213" s="216"/>
      <c r="J213" s="217">
        <f>ROUND(I213*H213,1)</f>
        <v>0</v>
      </c>
      <c r="K213" s="213" t="s">
        <v>141</v>
      </c>
      <c r="L213" s="41"/>
      <c r="M213" s="218" t="s">
        <v>1</v>
      </c>
      <c r="N213" s="219" t="s">
        <v>39</v>
      </c>
      <c r="O213" s="88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2" t="s">
        <v>197</v>
      </c>
      <c r="AT213" s="222" t="s">
        <v>132</v>
      </c>
      <c r="AU213" s="222" t="s">
        <v>83</v>
      </c>
      <c r="AY213" s="14" t="s">
        <v>129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4" t="s">
        <v>31</v>
      </c>
      <c r="BK213" s="223">
        <f>ROUND(I213*H213,1)</f>
        <v>0</v>
      </c>
      <c r="BL213" s="14" t="s">
        <v>197</v>
      </c>
      <c r="BM213" s="222" t="s">
        <v>402</v>
      </c>
    </row>
    <row r="214" spans="1:65" s="2" customFormat="1" ht="24.15" customHeight="1">
      <c r="A214" s="35"/>
      <c r="B214" s="36"/>
      <c r="C214" s="224" t="s">
        <v>403</v>
      </c>
      <c r="D214" s="224" t="s">
        <v>180</v>
      </c>
      <c r="E214" s="225" t="s">
        <v>396</v>
      </c>
      <c r="F214" s="226" t="s">
        <v>397</v>
      </c>
      <c r="G214" s="227" t="s">
        <v>135</v>
      </c>
      <c r="H214" s="228">
        <v>1</v>
      </c>
      <c r="I214" s="229"/>
      <c r="J214" s="230">
        <f>ROUND(I214*H214,1)</f>
        <v>0</v>
      </c>
      <c r="K214" s="226" t="s">
        <v>141</v>
      </c>
      <c r="L214" s="231"/>
      <c r="M214" s="232" t="s">
        <v>1</v>
      </c>
      <c r="N214" s="233" t="s">
        <v>39</v>
      </c>
      <c r="O214" s="88"/>
      <c r="P214" s="220">
        <f>O214*H214</f>
        <v>0</v>
      </c>
      <c r="Q214" s="220">
        <v>0.0195</v>
      </c>
      <c r="R214" s="220">
        <f>Q214*H214</f>
        <v>0.0195</v>
      </c>
      <c r="S214" s="220">
        <v>0</v>
      </c>
      <c r="T214" s="22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2" t="s">
        <v>269</v>
      </c>
      <c r="AT214" s="222" t="s">
        <v>180</v>
      </c>
      <c r="AU214" s="222" t="s">
        <v>83</v>
      </c>
      <c r="AY214" s="14" t="s">
        <v>129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4" t="s">
        <v>31</v>
      </c>
      <c r="BK214" s="223">
        <f>ROUND(I214*H214,1)</f>
        <v>0</v>
      </c>
      <c r="BL214" s="14" t="s">
        <v>197</v>
      </c>
      <c r="BM214" s="222" t="s">
        <v>404</v>
      </c>
    </row>
    <row r="215" spans="1:65" s="2" customFormat="1" ht="24.15" customHeight="1">
      <c r="A215" s="35"/>
      <c r="B215" s="36"/>
      <c r="C215" s="224" t="s">
        <v>405</v>
      </c>
      <c r="D215" s="224" t="s">
        <v>180</v>
      </c>
      <c r="E215" s="225" t="s">
        <v>406</v>
      </c>
      <c r="F215" s="226" t="s">
        <v>407</v>
      </c>
      <c r="G215" s="227" t="s">
        <v>135</v>
      </c>
      <c r="H215" s="228">
        <v>1</v>
      </c>
      <c r="I215" s="229"/>
      <c r="J215" s="230">
        <f>ROUND(I215*H215,1)</f>
        <v>0</v>
      </c>
      <c r="K215" s="226" t="s">
        <v>141</v>
      </c>
      <c r="L215" s="231"/>
      <c r="M215" s="232" t="s">
        <v>1</v>
      </c>
      <c r="N215" s="233" t="s">
        <v>39</v>
      </c>
      <c r="O215" s="88"/>
      <c r="P215" s="220">
        <f>O215*H215</f>
        <v>0</v>
      </c>
      <c r="Q215" s="220">
        <v>0.0016</v>
      </c>
      <c r="R215" s="220">
        <f>Q215*H215</f>
        <v>0.0016</v>
      </c>
      <c r="S215" s="220">
        <v>0</v>
      </c>
      <c r="T215" s="22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2" t="s">
        <v>269</v>
      </c>
      <c r="AT215" s="222" t="s">
        <v>180</v>
      </c>
      <c r="AU215" s="222" t="s">
        <v>83</v>
      </c>
      <c r="AY215" s="14" t="s">
        <v>129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4" t="s">
        <v>31</v>
      </c>
      <c r="BK215" s="223">
        <f>ROUND(I215*H215,1)</f>
        <v>0</v>
      </c>
      <c r="BL215" s="14" t="s">
        <v>197</v>
      </c>
      <c r="BM215" s="222" t="s">
        <v>408</v>
      </c>
    </row>
    <row r="216" spans="1:65" s="2" customFormat="1" ht="21.75" customHeight="1">
      <c r="A216" s="35"/>
      <c r="B216" s="36"/>
      <c r="C216" s="211" t="s">
        <v>409</v>
      </c>
      <c r="D216" s="211" t="s">
        <v>132</v>
      </c>
      <c r="E216" s="212" t="s">
        <v>410</v>
      </c>
      <c r="F216" s="213" t="s">
        <v>411</v>
      </c>
      <c r="G216" s="214" t="s">
        <v>135</v>
      </c>
      <c r="H216" s="215">
        <v>1</v>
      </c>
      <c r="I216" s="216"/>
      <c r="J216" s="217">
        <f>ROUND(I216*H216,1)</f>
        <v>0</v>
      </c>
      <c r="K216" s="213" t="s">
        <v>141</v>
      </c>
      <c r="L216" s="41"/>
      <c r="M216" s="218" t="s">
        <v>1</v>
      </c>
      <c r="N216" s="219" t="s">
        <v>39</v>
      </c>
      <c r="O216" s="88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2" t="s">
        <v>197</v>
      </c>
      <c r="AT216" s="222" t="s">
        <v>132</v>
      </c>
      <c r="AU216" s="222" t="s">
        <v>83</v>
      </c>
      <c r="AY216" s="14" t="s">
        <v>129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4" t="s">
        <v>31</v>
      </c>
      <c r="BK216" s="223">
        <f>ROUND(I216*H216,1)</f>
        <v>0</v>
      </c>
      <c r="BL216" s="14" t="s">
        <v>197</v>
      </c>
      <c r="BM216" s="222" t="s">
        <v>412</v>
      </c>
    </row>
    <row r="217" spans="1:65" s="2" customFormat="1" ht="16.5" customHeight="1">
      <c r="A217" s="35"/>
      <c r="B217" s="36"/>
      <c r="C217" s="224" t="s">
        <v>413</v>
      </c>
      <c r="D217" s="224" t="s">
        <v>180</v>
      </c>
      <c r="E217" s="225" t="s">
        <v>414</v>
      </c>
      <c r="F217" s="226" t="s">
        <v>415</v>
      </c>
      <c r="G217" s="227" t="s">
        <v>135</v>
      </c>
      <c r="H217" s="228">
        <v>1</v>
      </c>
      <c r="I217" s="229"/>
      <c r="J217" s="230">
        <f>ROUND(I217*H217,1)</f>
        <v>0</v>
      </c>
      <c r="K217" s="226" t="s">
        <v>141</v>
      </c>
      <c r="L217" s="231"/>
      <c r="M217" s="232" t="s">
        <v>1</v>
      </c>
      <c r="N217" s="233" t="s">
        <v>39</v>
      </c>
      <c r="O217" s="88"/>
      <c r="P217" s="220">
        <f>O217*H217</f>
        <v>0</v>
      </c>
      <c r="Q217" s="220">
        <v>0.0022</v>
      </c>
      <c r="R217" s="220">
        <f>Q217*H217</f>
        <v>0.0022</v>
      </c>
      <c r="S217" s="220">
        <v>0</v>
      </c>
      <c r="T217" s="22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2" t="s">
        <v>269</v>
      </c>
      <c r="AT217" s="222" t="s">
        <v>180</v>
      </c>
      <c r="AU217" s="222" t="s">
        <v>83</v>
      </c>
      <c r="AY217" s="14" t="s">
        <v>129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4" t="s">
        <v>31</v>
      </c>
      <c r="BK217" s="223">
        <f>ROUND(I217*H217,1)</f>
        <v>0</v>
      </c>
      <c r="BL217" s="14" t="s">
        <v>197</v>
      </c>
      <c r="BM217" s="222" t="s">
        <v>416</v>
      </c>
    </row>
    <row r="218" spans="1:65" s="2" customFormat="1" ht="24.15" customHeight="1">
      <c r="A218" s="35"/>
      <c r="B218" s="36"/>
      <c r="C218" s="211" t="s">
        <v>417</v>
      </c>
      <c r="D218" s="211" t="s">
        <v>132</v>
      </c>
      <c r="E218" s="212" t="s">
        <v>418</v>
      </c>
      <c r="F218" s="213" t="s">
        <v>419</v>
      </c>
      <c r="G218" s="214" t="s">
        <v>135</v>
      </c>
      <c r="H218" s="215">
        <v>1</v>
      </c>
      <c r="I218" s="216"/>
      <c r="J218" s="217">
        <f>ROUND(I218*H218,1)</f>
        <v>0</v>
      </c>
      <c r="K218" s="213" t="s">
        <v>141</v>
      </c>
      <c r="L218" s="41"/>
      <c r="M218" s="218" t="s">
        <v>1</v>
      </c>
      <c r="N218" s="219" t="s">
        <v>39</v>
      </c>
      <c r="O218" s="88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2" t="s">
        <v>197</v>
      </c>
      <c r="AT218" s="222" t="s">
        <v>132</v>
      </c>
      <c r="AU218" s="222" t="s">
        <v>83</v>
      </c>
      <c r="AY218" s="14" t="s">
        <v>129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4" t="s">
        <v>31</v>
      </c>
      <c r="BK218" s="223">
        <f>ROUND(I218*H218,1)</f>
        <v>0</v>
      </c>
      <c r="BL218" s="14" t="s">
        <v>197</v>
      </c>
      <c r="BM218" s="222" t="s">
        <v>420</v>
      </c>
    </row>
    <row r="219" spans="1:65" s="2" customFormat="1" ht="16.5" customHeight="1">
      <c r="A219" s="35"/>
      <c r="B219" s="36"/>
      <c r="C219" s="224" t="s">
        <v>421</v>
      </c>
      <c r="D219" s="224" t="s">
        <v>180</v>
      </c>
      <c r="E219" s="225" t="s">
        <v>422</v>
      </c>
      <c r="F219" s="226" t="s">
        <v>423</v>
      </c>
      <c r="G219" s="227" t="s">
        <v>135</v>
      </c>
      <c r="H219" s="228">
        <v>1</v>
      </c>
      <c r="I219" s="229"/>
      <c r="J219" s="230">
        <f>ROUND(I219*H219,1)</f>
        <v>0</v>
      </c>
      <c r="K219" s="226" t="s">
        <v>141</v>
      </c>
      <c r="L219" s="231"/>
      <c r="M219" s="232" t="s">
        <v>1</v>
      </c>
      <c r="N219" s="233" t="s">
        <v>39</v>
      </c>
      <c r="O219" s="88"/>
      <c r="P219" s="220">
        <f>O219*H219</f>
        <v>0</v>
      </c>
      <c r="Q219" s="220">
        <v>0.0022</v>
      </c>
      <c r="R219" s="220">
        <f>Q219*H219</f>
        <v>0.0022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269</v>
      </c>
      <c r="AT219" s="222" t="s">
        <v>180</v>
      </c>
      <c r="AU219" s="222" t="s">
        <v>83</v>
      </c>
      <c r="AY219" s="14" t="s">
        <v>129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4" t="s">
        <v>31</v>
      </c>
      <c r="BK219" s="223">
        <f>ROUND(I219*H219,1)</f>
        <v>0</v>
      </c>
      <c r="BL219" s="14" t="s">
        <v>197</v>
      </c>
      <c r="BM219" s="222" t="s">
        <v>424</v>
      </c>
    </row>
    <row r="220" spans="1:65" s="2" customFormat="1" ht="24.15" customHeight="1">
      <c r="A220" s="35"/>
      <c r="B220" s="36"/>
      <c r="C220" s="211" t="s">
        <v>425</v>
      </c>
      <c r="D220" s="211" t="s">
        <v>132</v>
      </c>
      <c r="E220" s="212" t="s">
        <v>426</v>
      </c>
      <c r="F220" s="213" t="s">
        <v>427</v>
      </c>
      <c r="G220" s="214" t="s">
        <v>135</v>
      </c>
      <c r="H220" s="215">
        <v>4</v>
      </c>
      <c r="I220" s="216"/>
      <c r="J220" s="217">
        <f>ROUND(I220*H220,1)</f>
        <v>0</v>
      </c>
      <c r="K220" s="213" t="s">
        <v>141</v>
      </c>
      <c r="L220" s="41"/>
      <c r="M220" s="218" t="s">
        <v>1</v>
      </c>
      <c r="N220" s="219" t="s">
        <v>39</v>
      </c>
      <c r="O220" s="88"/>
      <c r="P220" s="220">
        <f>O220*H220</f>
        <v>0</v>
      </c>
      <c r="Q220" s="220">
        <v>0</v>
      </c>
      <c r="R220" s="220">
        <f>Q220*H220</f>
        <v>0</v>
      </c>
      <c r="S220" s="220">
        <v>0.024</v>
      </c>
      <c r="T220" s="221">
        <f>S220*H220</f>
        <v>0.096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2" t="s">
        <v>197</v>
      </c>
      <c r="AT220" s="222" t="s">
        <v>132</v>
      </c>
      <c r="AU220" s="222" t="s">
        <v>83</v>
      </c>
      <c r="AY220" s="14" t="s">
        <v>129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4" t="s">
        <v>31</v>
      </c>
      <c r="BK220" s="223">
        <f>ROUND(I220*H220,1)</f>
        <v>0</v>
      </c>
      <c r="BL220" s="14" t="s">
        <v>197</v>
      </c>
      <c r="BM220" s="222" t="s">
        <v>428</v>
      </c>
    </row>
    <row r="221" spans="1:65" s="2" customFormat="1" ht="24.15" customHeight="1">
      <c r="A221" s="35"/>
      <c r="B221" s="36"/>
      <c r="C221" s="211" t="s">
        <v>429</v>
      </c>
      <c r="D221" s="211" t="s">
        <v>132</v>
      </c>
      <c r="E221" s="212" t="s">
        <v>430</v>
      </c>
      <c r="F221" s="213" t="s">
        <v>431</v>
      </c>
      <c r="G221" s="214" t="s">
        <v>135</v>
      </c>
      <c r="H221" s="215">
        <v>1</v>
      </c>
      <c r="I221" s="216"/>
      <c r="J221" s="217">
        <f>ROUND(I221*H221,1)</f>
        <v>0</v>
      </c>
      <c r="K221" s="213" t="s">
        <v>1</v>
      </c>
      <c r="L221" s="41"/>
      <c r="M221" s="218" t="s">
        <v>1</v>
      </c>
      <c r="N221" s="219" t="s">
        <v>39</v>
      </c>
      <c r="O221" s="88"/>
      <c r="P221" s="220">
        <f>O221*H221</f>
        <v>0</v>
      </c>
      <c r="Q221" s="220">
        <v>0</v>
      </c>
      <c r="R221" s="220">
        <f>Q221*H221</f>
        <v>0</v>
      </c>
      <c r="S221" s="220">
        <v>0</v>
      </c>
      <c r="T221" s="22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2" t="s">
        <v>197</v>
      </c>
      <c r="AT221" s="222" t="s">
        <v>132</v>
      </c>
      <c r="AU221" s="222" t="s">
        <v>83</v>
      </c>
      <c r="AY221" s="14" t="s">
        <v>129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4" t="s">
        <v>31</v>
      </c>
      <c r="BK221" s="223">
        <f>ROUND(I221*H221,1)</f>
        <v>0</v>
      </c>
      <c r="BL221" s="14" t="s">
        <v>197</v>
      </c>
      <c r="BM221" s="222" t="s">
        <v>432</v>
      </c>
    </row>
    <row r="222" spans="1:65" s="2" customFormat="1" ht="24.15" customHeight="1">
      <c r="A222" s="35"/>
      <c r="B222" s="36"/>
      <c r="C222" s="211" t="s">
        <v>433</v>
      </c>
      <c r="D222" s="211" t="s">
        <v>132</v>
      </c>
      <c r="E222" s="212" t="s">
        <v>434</v>
      </c>
      <c r="F222" s="213" t="s">
        <v>435</v>
      </c>
      <c r="G222" s="214" t="s">
        <v>288</v>
      </c>
      <c r="H222" s="234"/>
      <c r="I222" s="216"/>
      <c r="J222" s="217">
        <f>ROUND(I222*H222,1)</f>
        <v>0</v>
      </c>
      <c r="K222" s="213" t="s">
        <v>141</v>
      </c>
      <c r="L222" s="41"/>
      <c r="M222" s="218" t="s">
        <v>1</v>
      </c>
      <c r="N222" s="219" t="s">
        <v>39</v>
      </c>
      <c r="O222" s="88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2" t="s">
        <v>197</v>
      </c>
      <c r="AT222" s="222" t="s">
        <v>132</v>
      </c>
      <c r="AU222" s="222" t="s">
        <v>83</v>
      </c>
      <c r="AY222" s="14" t="s">
        <v>129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4" t="s">
        <v>31</v>
      </c>
      <c r="BK222" s="223">
        <f>ROUND(I222*H222,1)</f>
        <v>0</v>
      </c>
      <c r="BL222" s="14" t="s">
        <v>197</v>
      </c>
      <c r="BM222" s="222" t="s">
        <v>436</v>
      </c>
    </row>
    <row r="223" spans="1:63" s="12" customFormat="1" ht="22.8" customHeight="1">
      <c r="A223" s="12"/>
      <c r="B223" s="195"/>
      <c r="C223" s="196"/>
      <c r="D223" s="197" t="s">
        <v>73</v>
      </c>
      <c r="E223" s="209" t="s">
        <v>437</v>
      </c>
      <c r="F223" s="209" t="s">
        <v>438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SUM(P224:P225)</f>
        <v>0</v>
      </c>
      <c r="Q223" s="203"/>
      <c r="R223" s="204">
        <f>SUM(R224:R225)</f>
        <v>0.0085929</v>
      </c>
      <c r="S223" s="203"/>
      <c r="T223" s="205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6" t="s">
        <v>83</v>
      </c>
      <c r="AT223" s="207" t="s">
        <v>73</v>
      </c>
      <c r="AU223" s="207" t="s">
        <v>31</v>
      </c>
      <c r="AY223" s="206" t="s">
        <v>129</v>
      </c>
      <c r="BK223" s="208">
        <f>SUM(BK224:BK225)</f>
        <v>0</v>
      </c>
    </row>
    <row r="224" spans="1:65" s="2" customFormat="1" ht="21.75" customHeight="1">
      <c r="A224" s="35"/>
      <c r="B224" s="36"/>
      <c r="C224" s="211" t="s">
        <v>439</v>
      </c>
      <c r="D224" s="211" t="s">
        <v>132</v>
      </c>
      <c r="E224" s="212" t="s">
        <v>440</v>
      </c>
      <c r="F224" s="213" t="s">
        <v>441</v>
      </c>
      <c r="G224" s="214" t="s">
        <v>442</v>
      </c>
      <c r="H224" s="215">
        <v>8.47</v>
      </c>
      <c r="I224" s="216"/>
      <c r="J224" s="217">
        <f>ROUND(I224*H224,1)</f>
        <v>0</v>
      </c>
      <c r="K224" s="213" t="s">
        <v>141</v>
      </c>
      <c r="L224" s="41"/>
      <c r="M224" s="218" t="s">
        <v>1</v>
      </c>
      <c r="N224" s="219" t="s">
        <v>39</v>
      </c>
      <c r="O224" s="88"/>
      <c r="P224" s="220">
        <f>O224*H224</f>
        <v>0</v>
      </c>
      <c r="Q224" s="220">
        <v>7E-05</v>
      </c>
      <c r="R224" s="220">
        <f>Q224*H224</f>
        <v>0.0005929</v>
      </c>
      <c r="S224" s="220">
        <v>0</v>
      </c>
      <c r="T224" s="22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2" t="s">
        <v>197</v>
      </c>
      <c r="AT224" s="222" t="s">
        <v>132</v>
      </c>
      <c r="AU224" s="222" t="s">
        <v>83</v>
      </c>
      <c r="AY224" s="14" t="s">
        <v>129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4" t="s">
        <v>31</v>
      </c>
      <c r="BK224" s="223">
        <f>ROUND(I224*H224,1)</f>
        <v>0</v>
      </c>
      <c r="BL224" s="14" t="s">
        <v>197</v>
      </c>
      <c r="BM224" s="222" t="s">
        <v>443</v>
      </c>
    </row>
    <row r="225" spans="1:65" s="2" customFormat="1" ht="24.15" customHeight="1">
      <c r="A225" s="35"/>
      <c r="B225" s="36"/>
      <c r="C225" s="224" t="s">
        <v>444</v>
      </c>
      <c r="D225" s="224" t="s">
        <v>180</v>
      </c>
      <c r="E225" s="225" t="s">
        <v>445</v>
      </c>
      <c r="F225" s="226" t="s">
        <v>446</v>
      </c>
      <c r="G225" s="227" t="s">
        <v>237</v>
      </c>
      <c r="H225" s="228">
        <v>0.008</v>
      </c>
      <c r="I225" s="229"/>
      <c r="J225" s="230">
        <f>ROUND(I225*H225,1)</f>
        <v>0</v>
      </c>
      <c r="K225" s="226" t="s">
        <v>141</v>
      </c>
      <c r="L225" s="231"/>
      <c r="M225" s="232" t="s">
        <v>1</v>
      </c>
      <c r="N225" s="233" t="s">
        <v>39</v>
      </c>
      <c r="O225" s="88"/>
      <c r="P225" s="220">
        <f>O225*H225</f>
        <v>0</v>
      </c>
      <c r="Q225" s="220">
        <v>1</v>
      </c>
      <c r="R225" s="220">
        <f>Q225*H225</f>
        <v>0.008</v>
      </c>
      <c r="S225" s="220">
        <v>0</v>
      </c>
      <c r="T225" s="22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2" t="s">
        <v>269</v>
      </c>
      <c r="AT225" s="222" t="s">
        <v>180</v>
      </c>
      <c r="AU225" s="222" t="s">
        <v>83</v>
      </c>
      <c r="AY225" s="14" t="s">
        <v>129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4" t="s">
        <v>31</v>
      </c>
      <c r="BK225" s="223">
        <f>ROUND(I225*H225,1)</f>
        <v>0</v>
      </c>
      <c r="BL225" s="14" t="s">
        <v>197</v>
      </c>
      <c r="BM225" s="222" t="s">
        <v>447</v>
      </c>
    </row>
    <row r="226" spans="1:63" s="12" customFormat="1" ht="22.8" customHeight="1">
      <c r="A226" s="12"/>
      <c r="B226" s="195"/>
      <c r="C226" s="196"/>
      <c r="D226" s="197" t="s">
        <v>73</v>
      </c>
      <c r="E226" s="209" t="s">
        <v>448</v>
      </c>
      <c r="F226" s="209" t="s">
        <v>449</v>
      </c>
      <c r="G226" s="196"/>
      <c r="H226" s="196"/>
      <c r="I226" s="199"/>
      <c r="J226" s="210">
        <f>BK226</f>
        <v>0</v>
      </c>
      <c r="K226" s="196"/>
      <c r="L226" s="201"/>
      <c r="M226" s="202"/>
      <c r="N226" s="203"/>
      <c r="O226" s="203"/>
      <c r="P226" s="204">
        <f>SUM(P227:P233)</f>
        <v>0</v>
      </c>
      <c r="Q226" s="203"/>
      <c r="R226" s="204">
        <f>SUM(R227:R233)</f>
        <v>0.2655631</v>
      </c>
      <c r="S226" s="203"/>
      <c r="T226" s="205">
        <f>SUM(T227:T233)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6" t="s">
        <v>83</v>
      </c>
      <c r="AT226" s="207" t="s">
        <v>73</v>
      </c>
      <c r="AU226" s="207" t="s">
        <v>31</v>
      </c>
      <c r="AY226" s="206" t="s">
        <v>129</v>
      </c>
      <c r="BK226" s="208">
        <f>SUM(BK227:BK233)</f>
        <v>0</v>
      </c>
    </row>
    <row r="227" spans="1:65" s="2" customFormat="1" ht="16.5" customHeight="1">
      <c r="A227" s="35"/>
      <c r="B227" s="36"/>
      <c r="C227" s="211" t="s">
        <v>450</v>
      </c>
      <c r="D227" s="211" t="s">
        <v>132</v>
      </c>
      <c r="E227" s="212" t="s">
        <v>451</v>
      </c>
      <c r="F227" s="213" t="s">
        <v>452</v>
      </c>
      <c r="G227" s="214" t="s">
        <v>140</v>
      </c>
      <c r="H227" s="215">
        <v>7.566</v>
      </c>
      <c r="I227" s="216"/>
      <c r="J227" s="217">
        <f>ROUND(I227*H227,1)</f>
        <v>0</v>
      </c>
      <c r="K227" s="213" t="s">
        <v>141</v>
      </c>
      <c r="L227" s="41"/>
      <c r="M227" s="218" t="s">
        <v>1</v>
      </c>
      <c r="N227" s="219" t="s">
        <v>39</v>
      </c>
      <c r="O227" s="88"/>
      <c r="P227" s="220">
        <f>O227*H227</f>
        <v>0</v>
      </c>
      <c r="Q227" s="220">
        <v>0.0003</v>
      </c>
      <c r="R227" s="220">
        <f>Q227*H227</f>
        <v>0.0022697999999999998</v>
      </c>
      <c r="S227" s="220">
        <v>0</v>
      </c>
      <c r="T227" s="22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2" t="s">
        <v>197</v>
      </c>
      <c r="AT227" s="222" t="s">
        <v>132</v>
      </c>
      <c r="AU227" s="222" t="s">
        <v>83</v>
      </c>
      <c r="AY227" s="14" t="s">
        <v>129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4" t="s">
        <v>31</v>
      </c>
      <c r="BK227" s="223">
        <f>ROUND(I227*H227,1)</f>
        <v>0</v>
      </c>
      <c r="BL227" s="14" t="s">
        <v>197</v>
      </c>
      <c r="BM227" s="222" t="s">
        <v>453</v>
      </c>
    </row>
    <row r="228" spans="1:65" s="2" customFormat="1" ht="21.75" customHeight="1">
      <c r="A228" s="35"/>
      <c r="B228" s="36"/>
      <c r="C228" s="211" t="s">
        <v>454</v>
      </c>
      <c r="D228" s="211" t="s">
        <v>132</v>
      </c>
      <c r="E228" s="212" t="s">
        <v>455</v>
      </c>
      <c r="F228" s="213" t="s">
        <v>456</v>
      </c>
      <c r="G228" s="214" t="s">
        <v>140</v>
      </c>
      <c r="H228" s="215">
        <v>7.566</v>
      </c>
      <c r="I228" s="216"/>
      <c r="J228" s="217">
        <f>ROUND(I228*H228,1)</f>
        <v>0</v>
      </c>
      <c r="K228" s="213" t="s">
        <v>141</v>
      </c>
      <c r="L228" s="41"/>
      <c r="M228" s="218" t="s">
        <v>1</v>
      </c>
      <c r="N228" s="219" t="s">
        <v>39</v>
      </c>
      <c r="O228" s="88"/>
      <c r="P228" s="220">
        <f>O228*H228</f>
        <v>0</v>
      </c>
      <c r="Q228" s="220">
        <v>0.0045</v>
      </c>
      <c r="R228" s="220">
        <f>Q228*H228</f>
        <v>0.034046999999999994</v>
      </c>
      <c r="S228" s="220">
        <v>0</v>
      </c>
      <c r="T228" s="22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2" t="s">
        <v>197</v>
      </c>
      <c r="AT228" s="222" t="s">
        <v>132</v>
      </c>
      <c r="AU228" s="222" t="s">
        <v>83</v>
      </c>
      <c r="AY228" s="14" t="s">
        <v>129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4" t="s">
        <v>31</v>
      </c>
      <c r="BK228" s="223">
        <f>ROUND(I228*H228,1)</f>
        <v>0</v>
      </c>
      <c r="BL228" s="14" t="s">
        <v>197</v>
      </c>
      <c r="BM228" s="222" t="s">
        <v>457</v>
      </c>
    </row>
    <row r="229" spans="1:65" s="2" customFormat="1" ht="33" customHeight="1">
      <c r="A229" s="35"/>
      <c r="B229" s="36"/>
      <c r="C229" s="211" t="s">
        <v>458</v>
      </c>
      <c r="D229" s="211" t="s">
        <v>132</v>
      </c>
      <c r="E229" s="212" t="s">
        <v>459</v>
      </c>
      <c r="F229" s="213" t="s">
        <v>460</v>
      </c>
      <c r="G229" s="214" t="s">
        <v>140</v>
      </c>
      <c r="H229" s="215">
        <v>7.566</v>
      </c>
      <c r="I229" s="216"/>
      <c r="J229" s="217">
        <f>ROUND(I229*H229,1)</f>
        <v>0</v>
      </c>
      <c r="K229" s="213" t="s">
        <v>141</v>
      </c>
      <c r="L229" s="41"/>
      <c r="M229" s="218" t="s">
        <v>1</v>
      </c>
      <c r="N229" s="219" t="s">
        <v>39</v>
      </c>
      <c r="O229" s="88"/>
      <c r="P229" s="220">
        <f>O229*H229</f>
        <v>0</v>
      </c>
      <c r="Q229" s="220">
        <v>0.006</v>
      </c>
      <c r="R229" s="220">
        <f>Q229*H229</f>
        <v>0.045396</v>
      </c>
      <c r="S229" s="220">
        <v>0</v>
      </c>
      <c r="T229" s="22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2" t="s">
        <v>197</v>
      </c>
      <c r="AT229" s="222" t="s">
        <v>132</v>
      </c>
      <c r="AU229" s="222" t="s">
        <v>83</v>
      </c>
      <c r="AY229" s="14" t="s">
        <v>129</v>
      </c>
      <c r="BE229" s="223">
        <f>IF(N229="základní",J229,0)</f>
        <v>0</v>
      </c>
      <c r="BF229" s="223">
        <f>IF(N229="snížená",J229,0)</f>
        <v>0</v>
      </c>
      <c r="BG229" s="223">
        <f>IF(N229="zákl. přenesená",J229,0)</f>
        <v>0</v>
      </c>
      <c r="BH229" s="223">
        <f>IF(N229="sníž. přenesená",J229,0)</f>
        <v>0</v>
      </c>
      <c r="BI229" s="223">
        <f>IF(N229="nulová",J229,0)</f>
        <v>0</v>
      </c>
      <c r="BJ229" s="14" t="s">
        <v>31</v>
      </c>
      <c r="BK229" s="223">
        <f>ROUND(I229*H229,1)</f>
        <v>0</v>
      </c>
      <c r="BL229" s="14" t="s">
        <v>197</v>
      </c>
      <c r="BM229" s="222" t="s">
        <v>461</v>
      </c>
    </row>
    <row r="230" spans="1:65" s="2" customFormat="1" ht="24.15" customHeight="1">
      <c r="A230" s="35"/>
      <c r="B230" s="36"/>
      <c r="C230" s="224" t="s">
        <v>462</v>
      </c>
      <c r="D230" s="224" t="s">
        <v>180</v>
      </c>
      <c r="E230" s="225" t="s">
        <v>463</v>
      </c>
      <c r="F230" s="226" t="s">
        <v>464</v>
      </c>
      <c r="G230" s="227" t="s">
        <v>140</v>
      </c>
      <c r="H230" s="228">
        <v>8.323</v>
      </c>
      <c r="I230" s="229"/>
      <c r="J230" s="230">
        <f>ROUND(I230*H230,1)</f>
        <v>0</v>
      </c>
      <c r="K230" s="226" t="s">
        <v>141</v>
      </c>
      <c r="L230" s="231"/>
      <c r="M230" s="232" t="s">
        <v>1</v>
      </c>
      <c r="N230" s="233" t="s">
        <v>39</v>
      </c>
      <c r="O230" s="88"/>
      <c r="P230" s="220">
        <f>O230*H230</f>
        <v>0</v>
      </c>
      <c r="Q230" s="220">
        <v>0.022</v>
      </c>
      <c r="R230" s="220">
        <f>Q230*H230</f>
        <v>0.183106</v>
      </c>
      <c r="S230" s="220">
        <v>0</v>
      </c>
      <c r="T230" s="22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2" t="s">
        <v>269</v>
      </c>
      <c r="AT230" s="222" t="s">
        <v>180</v>
      </c>
      <c r="AU230" s="222" t="s">
        <v>83</v>
      </c>
      <c r="AY230" s="14" t="s">
        <v>129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4" t="s">
        <v>31</v>
      </c>
      <c r="BK230" s="223">
        <f>ROUND(I230*H230,1)</f>
        <v>0</v>
      </c>
      <c r="BL230" s="14" t="s">
        <v>197</v>
      </c>
      <c r="BM230" s="222" t="s">
        <v>465</v>
      </c>
    </row>
    <row r="231" spans="1:65" s="2" customFormat="1" ht="16.5" customHeight="1">
      <c r="A231" s="35"/>
      <c r="B231" s="36"/>
      <c r="C231" s="211" t="s">
        <v>466</v>
      </c>
      <c r="D231" s="211" t="s">
        <v>132</v>
      </c>
      <c r="E231" s="212" t="s">
        <v>467</v>
      </c>
      <c r="F231" s="213" t="s">
        <v>468</v>
      </c>
      <c r="G231" s="214" t="s">
        <v>169</v>
      </c>
      <c r="H231" s="215">
        <v>12.2</v>
      </c>
      <c r="I231" s="216"/>
      <c r="J231" s="217">
        <f>ROUND(I231*H231,1)</f>
        <v>0</v>
      </c>
      <c r="K231" s="213" t="s">
        <v>141</v>
      </c>
      <c r="L231" s="41"/>
      <c r="M231" s="218" t="s">
        <v>1</v>
      </c>
      <c r="N231" s="219" t="s">
        <v>39</v>
      </c>
      <c r="O231" s="88"/>
      <c r="P231" s="220">
        <f>O231*H231</f>
        <v>0</v>
      </c>
      <c r="Q231" s="220">
        <v>3E-05</v>
      </c>
      <c r="R231" s="220">
        <f>Q231*H231</f>
        <v>0.000366</v>
      </c>
      <c r="S231" s="220">
        <v>0</v>
      </c>
      <c r="T231" s="22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2" t="s">
        <v>197</v>
      </c>
      <c r="AT231" s="222" t="s">
        <v>132</v>
      </c>
      <c r="AU231" s="222" t="s">
        <v>83</v>
      </c>
      <c r="AY231" s="14" t="s">
        <v>129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4" t="s">
        <v>31</v>
      </c>
      <c r="BK231" s="223">
        <f>ROUND(I231*H231,1)</f>
        <v>0</v>
      </c>
      <c r="BL231" s="14" t="s">
        <v>197</v>
      </c>
      <c r="BM231" s="222" t="s">
        <v>469</v>
      </c>
    </row>
    <row r="232" spans="1:65" s="2" customFormat="1" ht="24.15" customHeight="1">
      <c r="A232" s="35"/>
      <c r="B232" s="36"/>
      <c r="C232" s="211" t="s">
        <v>470</v>
      </c>
      <c r="D232" s="211" t="s">
        <v>132</v>
      </c>
      <c r="E232" s="212" t="s">
        <v>471</v>
      </c>
      <c r="F232" s="213" t="s">
        <v>472</v>
      </c>
      <c r="G232" s="214" t="s">
        <v>140</v>
      </c>
      <c r="H232" s="215">
        <v>7.566</v>
      </c>
      <c r="I232" s="216"/>
      <c r="J232" s="217">
        <f>ROUND(I232*H232,1)</f>
        <v>0</v>
      </c>
      <c r="K232" s="213" t="s">
        <v>141</v>
      </c>
      <c r="L232" s="41"/>
      <c r="M232" s="218" t="s">
        <v>1</v>
      </c>
      <c r="N232" s="219" t="s">
        <v>39</v>
      </c>
      <c r="O232" s="88"/>
      <c r="P232" s="220">
        <f>O232*H232</f>
        <v>0</v>
      </c>
      <c r="Q232" s="220">
        <v>5E-05</v>
      </c>
      <c r="R232" s="220">
        <f>Q232*H232</f>
        <v>0.00037830000000000003</v>
      </c>
      <c r="S232" s="220">
        <v>0</v>
      </c>
      <c r="T232" s="22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2" t="s">
        <v>197</v>
      </c>
      <c r="AT232" s="222" t="s">
        <v>132</v>
      </c>
      <c r="AU232" s="222" t="s">
        <v>83</v>
      </c>
      <c r="AY232" s="14" t="s">
        <v>129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4" t="s">
        <v>31</v>
      </c>
      <c r="BK232" s="223">
        <f>ROUND(I232*H232,1)</f>
        <v>0</v>
      </c>
      <c r="BL232" s="14" t="s">
        <v>197</v>
      </c>
      <c r="BM232" s="222" t="s">
        <v>473</v>
      </c>
    </row>
    <row r="233" spans="1:65" s="2" customFormat="1" ht="24.15" customHeight="1">
      <c r="A233" s="35"/>
      <c r="B233" s="36"/>
      <c r="C233" s="211" t="s">
        <v>474</v>
      </c>
      <c r="D233" s="211" t="s">
        <v>132</v>
      </c>
      <c r="E233" s="212" t="s">
        <v>475</v>
      </c>
      <c r="F233" s="213" t="s">
        <v>476</v>
      </c>
      <c r="G233" s="214" t="s">
        <v>288</v>
      </c>
      <c r="H233" s="234"/>
      <c r="I233" s="216"/>
      <c r="J233" s="217">
        <f>ROUND(I233*H233,1)</f>
        <v>0</v>
      </c>
      <c r="K233" s="213" t="s">
        <v>141</v>
      </c>
      <c r="L233" s="41"/>
      <c r="M233" s="218" t="s">
        <v>1</v>
      </c>
      <c r="N233" s="219" t="s">
        <v>39</v>
      </c>
      <c r="O233" s="88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2" t="s">
        <v>197</v>
      </c>
      <c r="AT233" s="222" t="s">
        <v>132</v>
      </c>
      <c r="AU233" s="222" t="s">
        <v>83</v>
      </c>
      <c r="AY233" s="14" t="s">
        <v>129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4" t="s">
        <v>31</v>
      </c>
      <c r="BK233" s="223">
        <f>ROUND(I233*H233,1)</f>
        <v>0</v>
      </c>
      <c r="BL233" s="14" t="s">
        <v>197</v>
      </c>
      <c r="BM233" s="222" t="s">
        <v>477</v>
      </c>
    </row>
    <row r="234" spans="1:63" s="12" customFormat="1" ht="22.8" customHeight="1">
      <c r="A234" s="12"/>
      <c r="B234" s="195"/>
      <c r="C234" s="196"/>
      <c r="D234" s="197" t="s">
        <v>73</v>
      </c>
      <c r="E234" s="209" t="s">
        <v>478</v>
      </c>
      <c r="F234" s="209" t="s">
        <v>479</v>
      </c>
      <c r="G234" s="196"/>
      <c r="H234" s="196"/>
      <c r="I234" s="199"/>
      <c r="J234" s="210">
        <f>BK234</f>
        <v>0</v>
      </c>
      <c r="K234" s="196"/>
      <c r="L234" s="201"/>
      <c r="M234" s="202"/>
      <c r="N234" s="203"/>
      <c r="O234" s="203"/>
      <c r="P234" s="204">
        <f>SUM(P235:P246)</f>
        <v>0</v>
      </c>
      <c r="Q234" s="203"/>
      <c r="R234" s="204">
        <f>SUM(R235:R246)</f>
        <v>0.32006250999999997</v>
      </c>
      <c r="S234" s="203"/>
      <c r="T234" s="205">
        <f>SUM(T235:T246)</f>
        <v>1.091122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6" t="s">
        <v>83</v>
      </c>
      <c r="AT234" s="207" t="s">
        <v>73</v>
      </c>
      <c r="AU234" s="207" t="s">
        <v>31</v>
      </c>
      <c r="AY234" s="206" t="s">
        <v>129</v>
      </c>
      <c r="BK234" s="208">
        <f>SUM(BK235:BK246)</f>
        <v>0</v>
      </c>
    </row>
    <row r="235" spans="1:65" s="2" customFormat="1" ht="16.5" customHeight="1">
      <c r="A235" s="35"/>
      <c r="B235" s="36"/>
      <c r="C235" s="211" t="s">
        <v>480</v>
      </c>
      <c r="D235" s="211" t="s">
        <v>132</v>
      </c>
      <c r="E235" s="212" t="s">
        <v>481</v>
      </c>
      <c r="F235" s="213" t="s">
        <v>482</v>
      </c>
      <c r="G235" s="214" t="s">
        <v>140</v>
      </c>
      <c r="H235" s="215">
        <v>12.975</v>
      </c>
      <c r="I235" s="216"/>
      <c r="J235" s="217">
        <f>ROUND(I235*H235,1)</f>
        <v>0</v>
      </c>
      <c r="K235" s="213" t="s">
        <v>141</v>
      </c>
      <c r="L235" s="41"/>
      <c r="M235" s="218" t="s">
        <v>1</v>
      </c>
      <c r="N235" s="219" t="s">
        <v>39</v>
      </c>
      <c r="O235" s="88"/>
      <c r="P235" s="220">
        <f>O235*H235</f>
        <v>0</v>
      </c>
      <c r="Q235" s="220">
        <v>0.0003</v>
      </c>
      <c r="R235" s="220">
        <f>Q235*H235</f>
        <v>0.0038924999999999997</v>
      </c>
      <c r="S235" s="220">
        <v>0</v>
      </c>
      <c r="T235" s="22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2" t="s">
        <v>197</v>
      </c>
      <c r="AT235" s="222" t="s">
        <v>132</v>
      </c>
      <c r="AU235" s="222" t="s">
        <v>83</v>
      </c>
      <c r="AY235" s="14" t="s">
        <v>129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4" t="s">
        <v>31</v>
      </c>
      <c r="BK235" s="223">
        <f>ROUND(I235*H235,1)</f>
        <v>0</v>
      </c>
      <c r="BL235" s="14" t="s">
        <v>197</v>
      </c>
      <c r="BM235" s="222" t="s">
        <v>483</v>
      </c>
    </row>
    <row r="236" spans="1:65" s="2" customFormat="1" ht="16.5" customHeight="1">
      <c r="A236" s="35"/>
      <c r="B236" s="36"/>
      <c r="C236" s="211" t="s">
        <v>484</v>
      </c>
      <c r="D236" s="211" t="s">
        <v>132</v>
      </c>
      <c r="E236" s="212" t="s">
        <v>485</v>
      </c>
      <c r="F236" s="213" t="s">
        <v>486</v>
      </c>
      <c r="G236" s="214" t="s">
        <v>140</v>
      </c>
      <c r="H236" s="215">
        <v>12.975</v>
      </c>
      <c r="I236" s="216"/>
      <c r="J236" s="217">
        <f>ROUND(I236*H236,1)</f>
        <v>0</v>
      </c>
      <c r="K236" s="213" t="s">
        <v>141</v>
      </c>
      <c r="L236" s="41"/>
      <c r="M236" s="218" t="s">
        <v>1</v>
      </c>
      <c r="N236" s="219" t="s">
        <v>39</v>
      </c>
      <c r="O236" s="88"/>
      <c r="P236" s="220">
        <f>O236*H236</f>
        <v>0</v>
      </c>
      <c r="Q236" s="220">
        <v>0.0045</v>
      </c>
      <c r="R236" s="220">
        <f>Q236*H236</f>
        <v>0.058387499999999995</v>
      </c>
      <c r="S236" s="220">
        <v>0</v>
      </c>
      <c r="T236" s="221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2" t="s">
        <v>197</v>
      </c>
      <c r="AT236" s="222" t="s">
        <v>132</v>
      </c>
      <c r="AU236" s="222" t="s">
        <v>83</v>
      </c>
      <c r="AY236" s="14" t="s">
        <v>129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4" t="s">
        <v>31</v>
      </c>
      <c r="BK236" s="223">
        <f>ROUND(I236*H236,1)</f>
        <v>0</v>
      </c>
      <c r="BL236" s="14" t="s">
        <v>197</v>
      </c>
      <c r="BM236" s="222" t="s">
        <v>487</v>
      </c>
    </row>
    <row r="237" spans="1:65" s="2" customFormat="1" ht="24.15" customHeight="1">
      <c r="A237" s="35"/>
      <c r="B237" s="36"/>
      <c r="C237" s="211" t="s">
        <v>488</v>
      </c>
      <c r="D237" s="211" t="s">
        <v>132</v>
      </c>
      <c r="E237" s="212" t="s">
        <v>489</v>
      </c>
      <c r="F237" s="213" t="s">
        <v>490</v>
      </c>
      <c r="G237" s="214" t="s">
        <v>140</v>
      </c>
      <c r="H237" s="215">
        <v>13.388</v>
      </c>
      <c r="I237" s="216"/>
      <c r="J237" s="217">
        <f>ROUND(I237*H237,1)</f>
        <v>0</v>
      </c>
      <c r="K237" s="213" t="s">
        <v>141</v>
      </c>
      <c r="L237" s="41"/>
      <c r="M237" s="218" t="s">
        <v>1</v>
      </c>
      <c r="N237" s="219" t="s">
        <v>39</v>
      </c>
      <c r="O237" s="88"/>
      <c r="P237" s="220">
        <f>O237*H237</f>
        <v>0</v>
      </c>
      <c r="Q237" s="220">
        <v>0</v>
      </c>
      <c r="R237" s="220">
        <f>Q237*H237</f>
        <v>0</v>
      </c>
      <c r="S237" s="220">
        <v>0.0815</v>
      </c>
      <c r="T237" s="221">
        <f>S237*H237</f>
        <v>1.091122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2" t="s">
        <v>197</v>
      </c>
      <c r="AT237" s="222" t="s">
        <v>132</v>
      </c>
      <c r="AU237" s="222" t="s">
        <v>83</v>
      </c>
      <c r="AY237" s="14" t="s">
        <v>129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4" t="s">
        <v>31</v>
      </c>
      <c r="BK237" s="223">
        <f>ROUND(I237*H237,1)</f>
        <v>0</v>
      </c>
      <c r="BL237" s="14" t="s">
        <v>197</v>
      </c>
      <c r="BM237" s="222" t="s">
        <v>491</v>
      </c>
    </row>
    <row r="238" spans="1:65" s="2" customFormat="1" ht="33" customHeight="1">
      <c r="A238" s="35"/>
      <c r="B238" s="36"/>
      <c r="C238" s="211" t="s">
        <v>492</v>
      </c>
      <c r="D238" s="211" t="s">
        <v>132</v>
      </c>
      <c r="E238" s="212" t="s">
        <v>493</v>
      </c>
      <c r="F238" s="213" t="s">
        <v>494</v>
      </c>
      <c r="G238" s="214" t="s">
        <v>140</v>
      </c>
      <c r="H238" s="215">
        <v>12.975</v>
      </c>
      <c r="I238" s="216"/>
      <c r="J238" s="217">
        <f>ROUND(I238*H238,1)</f>
        <v>0</v>
      </c>
      <c r="K238" s="213" t="s">
        <v>141</v>
      </c>
      <c r="L238" s="41"/>
      <c r="M238" s="218" t="s">
        <v>1</v>
      </c>
      <c r="N238" s="219" t="s">
        <v>39</v>
      </c>
      <c r="O238" s="88"/>
      <c r="P238" s="220">
        <f>O238*H238</f>
        <v>0</v>
      </c>
      <c r="Q238" s="220">
        <v>0.006</v>
      </c>
      <c r="R238" s="220">
        <f>Q238*H238</f>
        <v>0.07785</v>
      </c>
      <c r="S238" s="220">
        <v>0</v>
      </c>
      <c r="T238" s="22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2" t="s">
        <v>197</v>
      </c>
      <c r="AT238" s="222" t="s">
        <v>132</v>
      </c>
      <c r="AU238" s="222" t="s">
        <v>83</v>
      </c>
      <c r="AY238" s="14" t="s">
        <v>129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4" t="s">
        <v>31</v>
      </c>
      <c r="BK238" s="223">
        <f>ROUND(I238*H238,1)</f>
        <v>0</v>
      </c>
      <c r="BL238" s="14" t="s">
        <v>197</v>
      </c>
      <c r="BM238" s="222" t="s">
        <v>495</v>
      </c>
    </row>
    <row r="239" spans="1:65" s="2" customFormat="1" ht="24.15" customHeight="1">
      <c r="A239" s="35"/>
      <c r="B239" s="36"/>
      <c r="C239" s="224" t="s">
        <v>496</v>
      </c>
      <c r="D239" s="224" t="s">
        <v>180</v>
      </c>
      <c r="E239" s="225" t="s">
        <v>497</v>
      </c>
      <c r="F239" s="226" t="s">
        <v>498</v>
      </c>
      <c r="G239" s="227" t="s">
        <v>140</v>
      </c>
      <c r="H239" s="228">
        <v>14.273</v>
      </c>
      <c r="I239" s="229"/>
      <c r="J239" s="230">
        <f>ROUND(I239*H239,1)</f>
        <v>0</v>
      </c>
      <c r="K239" s="226" t="s">
        <v>141</v>
      </c>
      <c r="L239" s="231"/>
      <c r="M239" s="232" t="s">
        <v>1</v>
      </c>
      <c r="N239" s="233" t="s">
        <v>39</v>
      </c>
      <c r="O239" s="88"/>
      <c r="P239" s="220">
        <f>O239*H239</f>
        <v>0</v>
      </c>
      <c r="Q239" s="220">
        <v>0.01232</v>
      </c>
      <c r="R239" s="220">
        <f>Q239*H239</f>
        <v>0.17584335999999998</v>
      </c>
      <c r="S239" s="220">
        <v>0</v>
      </c>
      <c r="T239" s="22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2" t="s">
        <v>269</v>
      </c>
      <c r="AT239" s="222" t="s">
        <v>180</v>
      </c>
      <c r="AU239" s="222" t="s">
        <v>83</v>
      </c>
      <c r="AY239" s="14" t="s">
        <v>129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4" t="s">
        <v>31</v>
      </c>
      <c r="BK239" s="223">
        <f>ROUND(I239*H239,1)</f>
        <v>0</v>
      </c>
      <c r="BL239" s="14" t="s">
        <v>197</v>
      </c>
      <c r="BM239" s="222" t="s">
        <v>499</v>
      </c>
    </row>
    <row r="240" spans="1:65" s="2" customFormat="1" ht="24.15" customHeight="1">
      <c r="A240" s="35"/>
      <c r="B240" s="36"/>
      <c r="C240" s="211" t="s">
        <v>500</v>
      </c>
      <c r="D240" s="211" t="s">
        <v>132</v>
      </c>
      <c r="E240" s="212" t="s">
        <v>501</v>
      </c>
      <c r="F240" s="213" t="s">
        <v>502</v>
      </c>
      <c r="G240" s="214" t="s">
        <v>169</v>
      </c>
      <c r="H240" s="215">
        <v>6.95</v>
      </c>
      <c r="I240" s="216"/>
      <c r="J240" s="217">
        <f>ROUND(I240*H240,1)</f>
        <v>0</v>
      </c>
      <c r="K240" s="213" t="s">
        <v>141</v>
      </c>
      <c r="L240" s="41"/>
      <c r="M240" s="218" t="s">
        <v>1</v>
      </c>
      <c r="N240" s="219" t="s">
        <v>39</v>
      </c>
      <c r="O240" s="88"/>
      <c r="P240" s="220">
        <f>O240*H240</f>
        <v>0</v>
      </c>
      <c r="Q240" s="220">
        <v>0.00018</v>
      </c>
      <c r="R240" s="220">
        <f>Q240*H240</f>
        <v>0.0012510000000000002</v>
      </c>
      <c r="S240" s="220">
        <v>0</v>
      </c>
      <c r="T240" s="221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2" t="s">
        <v>197</v>
      </c>
      <c r="AT240" s="222" t="s">
        <v>132</v>
      </c>
      <c r="AU240" s="222" t="s">
        <v>83</v>
      </c>
      <c r="AY240" s="14" t="s">
        <v>129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4" t="s">
        <v>31</v>
      </c>
      <c r="BK240" s="223">
        <f>ROUND(I240*H240,1)</f>
        <v>0</v>
      </c>
      <c r="BL240" s="14" t="s">
        <v>197</v>
      </c>
      <c r="BM240" s="222" t="s">
        <v>503</v>
      </c>
    </row>
    <row r="241" spans="1:65" s="2" customFormat="1" ht="16.5" customHeight="1">
      <c r="A241" s="35"/>
      <c r="B241" s="36"/>
      <c r="C241" s="224" t="s">
        <v>504</v>
      </c>
      <c r="D241" s="224" t="s">
        <v>180</v>
      </c>
      <c r="E241" s="225" t="s">
        <v>505</v>
      </c>
      <c r="F241" s="226" t="s">
        <v>506</v>
      </c>
      <c r="G241" s="227" t="s">
        <v>169</v>
      </c>
      <c r="H241" s="228">
        <v>7.298</v>
      </c>
      <c r="I241" s="229"/>
      <c r="J241" s="230">
        <f>ROUND(I241*H241,1)</f>
        <v>0</v>
      </c>
      <c r="K241" s="226" t="s">
        <v>141</v>
      </c>
      <c r="L241" s="231"/>
      <c r="M241" s="232" t="s">
        <v>1</v>
      </c>
      <c r="N241" s="233" t="s">
        <v>39</v>
      </c>
      <c r="O241" s="88"/>
      <c r="P241" s="220">
        <f>O241*H241</f>
        <v>0</v>
      </c>
      <c r="Q241" s="220">
        <v>0.0003</v>
      </c>
      <c r="R241" s="220">
        <f>Q241*H241</f>
        <v>0.0021893999999999998</v>
      </c>
      <c r="S241" s="220">
        <v>0</v>
      </c>
      <c r="T241" s="22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2" t="s">
        <v>269</v>
      </c>
      <c r="AT241" s="222" t="s">
        <v>180</v>
      </c>
      <c r="AU241" s="222" t="s">
        <v>83</v>
      </c>
      <c r="AY241" s="14" t="s">
        <v>129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4" t="s">
        <v>31</v>
      </c>
      <c r="BK241" s="223">
        <f>ROUND(I241*H241,1)</f>
        <v>0</v>
      </c>
      <c r="BL241" s="14" t="s">
        <v>197</v>
      </c>
      <c r="BM241" s="222" t="s">
        <v>507</v>
      </c>
    </row>
    <row r="242" spans="1:65" s="2" customFormat="1" ht="16.5" customHeight="1">
      <c r="A242" s="35"/>
      <c r="B242" s="36"/>
      <c r="C242" s="211" t="s">
        <v>508</v>
      </c>
      <c r="D242" s="211" t="s">
        <v>132</v>
      </c>
      <c r="E242" s="212" t="s">
        <v>509</v>
      </c>
      <c r="F242" s="213" t="s">
        <v>510</v>
      </c>
      <c r="G242" s="214" t="s">
        <v>135</v>
      </c>
      <c r="H242" s="215">
        <v>2</v>
      </c>
      <c r="I242" s="216"/>
      <c r="J242" s="217">
        <f>ROUND(I242*H242,1)</f>
        <v>0</v>
      </c>
      <c r="K242" s="213" t="s">
        <v>141</v>
      </c>
      <c r="L242" s="41"/>
      <c r="M242" s="218" t="s">
        <v>1</v>
      </c>
      <c r="N242" s="219" t="s">
        <v>39</v>
      </c>
      <c r="O242" s="88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2" t="s">
        <v>197</v>
      </c>
      <c r="AT242" s="222" t="s">
        <v>132</v>
      </c>
      <c r="AU242" s="222" t="s">
        <v>83</v>
      </c>
      <c r="AY242" s="14" t="s">
        <v>129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4" t="s">
        <v>31</v>
      </c>
      <c r="BK242" s="223">
        <f>ROUND(I242*H242,1)</f>
        <v>0</v>
      </c>
      <c r="BL242" s="14" t="s">
        <v>197</v>
      </c>
      <c r="BM242" s="222" t="s">
        <v>511</v>
      </c>
    </row>
    <row r="243" spans="1:65" s="2" customFormat="1" ht="21.75" customHeight="1">
      <c r="A243" s="35"/>
      <c r="B243" s="36"/>
      <c r="C243" s="211" t="s">
        <v>512</v>
      </c>
      <c r="D243" s="211" t="s">
        <v>132</v>
      </c>
      <c r="E243" s="212" t="s">
        <v>513</v>
      </c>
      <c r="F243" s="213" t="s">
        <v>514</v>
      </c>
      <c r="G243" s="214" t="s">
        <v>135</v>
      </c>
      <c r="H243" s="215">
        <v>1</v>
      </c>
      <c r="I243" s="216"/>
      <c r="J243" s="217">
        <f>ROUND(I243*H243,1)</f>
        <v>0</v>
      </c>
      <c r="K243" s="213" t="s">
        <v>141</v>
      </c>
      <c r="L243" s="41"/>
      <c r="M243" s="218" t="s">
        <v>1</v>
      </c>
      <c r="N243" s="219" t="s">
        <v>39</v>
      </c>
      <c r="O243" s="88"/>
      <c r="P243" s="220">
        <f>O243*H243</f>
        <v>0</v>
      </c>
      <c r="Q243" s="220">
        <v>0</v>
      </c>
      <c r="R243" s="220">
        <f>Q243*H243</f>
        <v>0</v>
      </c>
      <c r="S243" s="220">
        <v>0</v>
      </c>
      <c r="T243" s="22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2" t="s">
        <v>197</v>
      </c>
      <c r="AT243" s="222" t="s">
        <v>132</v>
      </c>
      <c r="AU243" s="222" t="s">
        <v>83</v>
      </c>
      <c r="AY243" s="14" t="s">
        <v>129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4" t="s">
        <v>31</v>
      </c>
      <c r="BK243" s="223">
        <f>ROUND(I243*H243,1)</f>
        <v>0</v>
      </c>
      <c r="BL243" s="14" t="s">
        <v>197</v>
      </c>
      <c r="BM243" s="222" t="s">
        <v>515</v>
      </c>
    </row>
    <row r="244" spans="1:65" s="2" customFormat="1" ht="16.5" customHeight="1">
      <c r="A244" s="35"/>
      <c r="B244" s="36"/>
      <c r="C244" s="211" t="s">
        <v>516</v>
      </c>
      <c r="D244" s="211" t="s">
        <v>132</v>
      </c>
      <c r="E244" s="212" t="s">
        <v>517</v>
      </c>
      <c r="F244" s="213" t="s">
        <v>518</v>
      </c>
      <c r="G244" s="214" t="s">
        <v>135</v>
      </c>
      <c r="H244" s="215">
        <v>1</v>
      </c>
      <c r="I244" s="216"/>
      <c r="J244" s="217">
        <f>ROUND(I244*H244,1)</f>
        <v>0</v>
      </c>
      <c r="K244" s="213" t="s">
        <v>141</v>
      </c>
      <c r="L244" s="41"/>
      <c r="M244" s="218" t="s">
        <v>1</v>
      </c>
      <c r="N244" s="219" t="s">
        <v>39</v>
      </c>
      <c r="O244" s="88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2" t="s">
        <v>197</v>
      </c>
      <c r="AT244" s="222" t="s">
        <v>132</v>
      </c>
      <c r="AU244" s="222" t="s">
        <v>83</v>
      </c>
      <c r="AY244" s="14" t="s">
        <v>129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4" t="s">
        <v>31</v>
      </c>
      <c r="BK244" s="223">
        <f>ROUND(I244*H244,1)</f>
        <v>0</v>
      </c>
      <c r="BL244" s="14" t="s">
        <v>197</v>
      </c>
      <c r="BM244" s="222" t="s">
        <v>519</v>
      </c>
    </row>
    <row r="245" spans="1:65" s="2" customFormat="1" ht="24.15" customHeight="1">
      <c r="A245" s="35"/>
      <c r="B245" s="36"/>
      <c r="C245" s="211" t="s">
        <v>520</v>
      </c>
      <c r="D245" s="211" t="s">
        <v>132</v>
      </c>
      <c r="E245" s="212" t="s">
        <v>521</v>
      </c>
      <c r="F245" s="213" t="s">
        <v>522</v>
      </c>
      <c r="G245" s="214" t="s">
        <v>140</v>
      </c>
      <c r="H245" s="215">
        <v>12.975</v>
      </c>
      <c r="I245" s="216"/>
      <c r="J245" s="217">
        <f>ROUND(I245*H245,1)</f>
        <v>0</v>
      </c>
      <c r="K245" s="213" t="s">
        <v>141</v>
      </c>
      <c r="L245" s="41"/>
      <c r="M245" s="218" t="s">
        <v>1</v>
      </c>
      <c r="N245" s="219" t="s">
        <v>39</v>
      </c>
      <c r="O245" s="88"/>
      <c r="P245" s="220">
        <f>O245*H245</f>
        <v>0</v>
      </c>
      <c r="Q245" s="220">
        <v>5E-05</v>
      </c>
      <c r="R245" s="220">
        <f>Q245*H245</f>
        <v>0.00064875</v>
      </c>
      <c r="S245" s="220">
        <v>0</v>
      </c>
      <c r="T245" s="22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2" t="s">
        <v>197</v>
      </c>
      <c r="AT245" s="222" t="s">
        <v>132</v>
      </c>
      <c r="AU245" s="222" t="s">
        <v>83</v>
      </c>
      <c r="AY245" s="14" t="s">
        <v>129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4" t="s">
        <v>31</v>
      </c>
      <c r="BK245" s="223">
        <f>ROUND(I245*H245,1)</f>
        <v>0</v>
      </c>
      <c r="BL245" s="14" t="s">
        <v>197</v>
      </c>
      <c r="BM245" s="222" t="s">
        <v>523</v>
      </c>
    </row>
    <row r="246" spans="1:65" s="2" customFormat="1" ht="24.15" customHeight="1">
      <c r="A246" s="35"/>
      <c r="B246" s="36"/>
      <c r="C246" s="211" t="s">
        <v>524</v>
      </c>
      <c r="D246" s="211" t="s">
        <v>132</v>
      </c>
      <c r="E246" s="212" t="s">
        <v>525</v>
      </c>
      <c r="F246" s="213" t="s">
        <v>526</v>
      </c>
      <c r="G246" s="214" t="s">
        <v>288</v>
      </c>
      <c r="H246" s="234"/>
      <c r="I246" s="216"/>
      <c r="J246" s="217">
        <f>ROUND(I246*H246,1)</f>
        <v>0</v>
      </c>
      <c r="K246" s="213" t="s">
        <v>141</v>
      </c>
      <c r="L246" s="41"/>
      <c r="M246" s="218" t="s">
        <v>1</v>
      </c>
      <c r="N246" s="219" t="s">
        <v>39</v>
      </c>
      <c r="O246" s="88"/>
      <c r="P246" s="220">
        <f>O246*H246</f>
        <v>0</v>
      </c>
      <c r="Q246" s="220">
        <v>0</v>
      </c>
      <c r="R246" s="220">
        <f>Q246*H246</f>
        <v>0</v>
      </c>
      <c r="S246" s="220">
        <v>0</v>
      </c>
      <c r="T246" s="22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2" t="s">
        <v>197</v>
      </c>
      <c r="AT246" s="222" t="s">
        <v>132</v>
      </c>
      <c r="AU246" s="222" t="s">
        <v>83</v>
      </c>
      <c r="AY246" s="14" t="s">
        <v>129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4" t="s">
        <v>31</v>
      </c>
      <c r="BK246" s="223">
        <f>ROUND(I246*H246,1)</f>
        <v>0</v>
      </c>
      <c r="BL246" s="14" t="s">
        <v>197</v>
      </c>
      <c r="BM246" s="222" t="s">
        <v>527</v>
      </c>
    </row>
    <row r="247" spans="1:63" s="12" customFormat="1" ht="22.8" customHeight="1">
      <c r="A247" s="12"/>
      <c r="B247" s="195"/>
      <c r="C247" s="196"/>
      <c r="D247" s="197" t="s">
        <v>73</v>
      </c>
      <c r="E247" s="209" t="s">
        <v>528</v>
      </c>
      <c r="F247" s="209" t="s">
        <v>529</v>
      </c>
      <c r="G247" s="196"/>
      <c r="H247" s="196"/>
      <c r="I247" s="199"/>
      <c r="J247" s="210">
        <f>BK247</f>
        <v>0</v>
      </c>
      <c r="K247" s="196"/>
      <c r="L247" s="201"/>
      <c r="M247" s="202"/>
      <c r="N247" s="203"/>
      <c r="O247" s="203"/>
      <c r="P247" s="204">
        <f>SUM(P248:P250)</f>
        <v>0</v>
      </c>
      <c r="Q247" s="203"/>
      <c r="R247" s="204">
        <f>SUM(R248:R250)</f>
        <v>0.00216</v>
      </c>
      <c r="S247" s="203"/>
      <c r="T247" s="205">
        <f>SUM(T248:T250)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6" t="s">
        <v>83</v>
      </c>
      <c r="AT247" s="207" t="s">
        <v>73</v>
      </c>
      <c r="AU247" s="207" t="s">
        <v>31</v>
      </c>
      <c r="AY247" s="206" t="s">
        <v>129</v>
      </c>
      <c r="BK247" s="208">
        <f>SUM(BK248:BK250)</f>
        <v>0</v>
      </c>
    </row>
    <row r="248" spans="1:65" s="2" customFormat="1" ht="24.15" customHeight="1">
      <c r="A248" s="35"/>
      <c r="B248" s="36"/>
      <c r="C248" s="211" t="s">
        <v>530</v>
      </c>
      <c r="D248" s="211" t="s">
        <v>132</v>
      </c>
      <c r="E248" s="212" t="s">
        <v>531</v>
      </c>
      <c r="F248" s="213" t="s">
        <v>532</v>
      </c>
      <c r="G248" s="214" t="s">
        <v>140</v>
      </c>
      <c r="H248" s="215">
        <v>4.8</v>
      </c>
      <c r="I248" s="216"/>
      <c r="J248" s="217">
        <f>ROUND(I248*H248,1)</f>
        <v>0</v>
      </c>
      <c r="K248" s="213" t="s">
        <v>141</v>
      </c>
      <c r="L248" s="41"/>
      <c r="M248" s="218" t="s">
        <v>1</v>
      </c>
      <c r="N248" s="219" t="s">
        <v>39</v>
      </c>
      <c r="O248" s="88"/>
      <c r="P248" s="220">
        <f>O248*H248</f>
        <v>0</v>
      </c>
      <c r="Q248" s="220">
        <v>7E-05</v>
      </c>
      <c r="R248" s="220">
        <f>Q248*H248</f>
        <v>0.000336</v>
      </c>
      <c r="S248" s="220">
        <v>0</v>
      </c>
      <c r="T248" s="22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2" t="s">
        <v>197</v>
      </c>
      <c r="AT248" s="222" t="s">
        <v>132</v>
      </c>
      <c r="AU248" s="222" t="s">
        <v>83</v>
      </c>
      <c r="AY248" s="14" t="s">
        <v>129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4" t="s">
        <v>31</v>
      </c>
      <c r="BK248" s="223">
        <f>ROUND(I248*H248,1)</f>
        <v>0</v>
      </c>
      <c r="BL248" s="14" t="s">
        <v>197</v>
      </c>
      <c r="BM248" s="222" t="s">
        <v>533</v>
      </c>
    </row>
    <row r="249" spans="1:65" s="2" customFormat="1" ht="24.15" customHeight="1">
      <c r="A249" s="35"/>
      <c r="B249" s="36"/>
      <c r="C249" s="211" t="s">
        <v>534</v>
      </c>
      <c r="D249" s="211" t="s">
        <v>132</v>
      </c>
      <c r="E249" s="212" t="s">
        <v>535</v>
      </c>
      <c r="F249" s="213" t="s">
        <v>536</v>
      </c>
      <c r="G249" s="214" t="s">
        <v>140</v>
      </c>
      <c r="H249" s="215">
        <v>4.8</v>
      </c>
      <c r="I249" s="216"/>
      <c r="J249" s="217">
        <f>ROUND(I249*H249,1)</f>
        <v>0</v>
      </c>
      <c r="K249" s="213" t="s">
        <v>141</v>
      </c>
      <c r="L249" s="41"/>
      <c r="M249" s="218" t="s">
        <v>1</v>
      </c>
      <c r="N249" s="219" t="s">
        <v>39</v>
      </c>
      <c r="O249" s="88"/>
      <c r="P249" s="220">
        <f>O249*H249</f>
        <v>0</v>
      </c>
      <c r="Q249" s="220">
        <v>0.00014</v>
      </c>
      <c r="R249" s="220">
        <f>Q249*H249</f>
        <v>0.000672</v>
      </c>
      <c r="S249" s="220">
        <v>0</v>
      </c>
      <c r="T249" s="22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2" t="s">
        <v>197</v>
      </c>
      <c r="AT249" s="222" t="s">
        <v>132</v>
      </c>
      <c r="AU249" s="222" t="s">
        <v>83</v>
      </c>
      <c r="AY249" s="14" t="s">
        <v>129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4" t="s">
        <v>31</v>
      </c>
      <c r="BK249" s="223">
        <f>ROUND(I249*H249,1)</f>
        <v>0</v>
      </c>
      <c r="BL249" s="14" t="s">
        <v>197</v>
      </c>
      <c r="BM249" s="222" t="s">
        <v>537</v>
      </c>
    </row>
    <row r="250" spans="1:65" s="2" customFormat="1" ht="24.15" customHeight="1">
      <c r="A250" s="35"/>
      <c r="B250" s="36"/>
      <c r="C250" s="211" t="s">
        <v>538</v>
      </c>
      <c r="D250" s="211" t="s">
        <v>132</v>
      </c>
      <c r="E250" s="212" t="s">
        <v>539</v>
      </c>
      <c r="F250" s="213" t="s">
        <v>540</v>
      </c>
      <c r="G250" s="214" t="s">
        <v>140</v>
      </c>
      <c r="H250" s="215">
        <v>9.6</v>
      </c>
      <c r="I250" s="216"/>
      <c r="J250" s="217">
        <f>ROUND(I250*H250,1)</f>
        <v>0</v>
      </c>
      <c r="K250" s="213" t="s">
        <v>141</v>
      </c>
      <c r="L250" s="41"/>
      <c r="M250" s="218" t="s">
        <v>1</v>
      </c>
      <c r="N250" s="219" t="s">
        <v>39</v>
      </c>
      <c r="O250" s="88"/>
      <c r="P250" s="220">
        <f>O250*H250</f>
        <v>0</v>
      </c>
      <c r="Q250" s="220">
        <v>0.00012</v>
      </c>
      <c r="R250" s="220">
        <f>Q250*H250</f>
        <v>0.001152</v>
      </c>
      <c r="S250" s="220">
        <v>0</v>
      </c>
      <c r="T250" s="22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2" t="s">
        <v>197</v>
      </c>
      <c r="AT250" s="222" t="s">
        <v>132</v>
      </c>
      <c r="AU250" s="222" t="s">
        <v>83</v>
      </c>
      <c r="AY250" s="14" t="s">
        <v>129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4" t="s">
        <v>31</v>
      </c>
      <c r="BK250" s="223">
        <f>ROUND(I250*H250,1)</f>
        <v>0</v>
      </c>
      <c r="BL250" s="14" t="s">
        <v>197</v>
      </c>
      <c r="BM250" s="222" t="s">
        <v>541</v>
      </c>
    </row>
    <row r="251" spans="1:63" s="12" customFormat="1" ht="22.8" customHeight="1">
      <c r="A251" s="12"/>
      <c r="B251" s="195"/>
      <c r="C251" s="196"/>
      <c r="D251" s="197" t="s">
        <v>73</v>
      </c>
      <c r="E251" s="209" t="s">
        <v>542</v>
      </c>
      <c r="F251" s="209" t="s">
        <v>543</v>
      </c>
      <c r="G251" s="196"/>
      <c r="H251" s="196"/>
      <c r="I251" s="199"/>
      <c r="J251" s="210">
        <f>BK251</f>
        <v>0</v>
      </c>
      <c r="K251" s="196"/>
      <c r="L251" s="201"/>
      <c r="M251" s="202"/>
      <c r="N251" s="203"/>
      <c r="O251" s="203"/>
      <c r="P251" s="204">
        <f>SUM(P252:P254)</f>
        <v>0</v>
      </c>
      <c r="Q251" s="203"/>
      <c r="R251" s="204">
        <f>SUM(R252:R254)</f>
        <v>0.20464527999999998</v>
      </c>
      <c r="S251" s="203"/>
      <c r="T251" s="205">
        <f>SUM(T252:T254)</f>
        <v>0.0353152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6" t="s">
        <v>83</v>
      </c>
      <c r="AT251" s="207" t="s">
        <v>73</v>
      </c>
      <c r="AU251" s="207" t="s">
        <v>31</v>
      </c>
      <c r="AY251" s="206" t="s">
        <v>129</v>
      </c>
      <c r="BK251" s="208">
        <f>SUM(BK252:BK254)</f>
        <v>0</v>
      </c>
    </row>
    <row r="252" spans="1:65" s="2" customFormat="1" ht="16.5" customHeight="1">
      <c r="A252" s="35"/>
      <c r="B252" s="36"/>
      <c r="C252" s="211" t="s">
        <v>544</v>
      </c>
      <c r="D252" s="211" t="s">
        <v>132</v>
      </c>
      <c r="E252" s="212" t="s">
        <v>545</v>
      </c>
      <c r="F252" s="213" t="s">
        <v>546</v>
      </c>
      <c r="G252" s="214" t="s">
        <v>140</v>
      </c>
      <c r="H252" s="215">
        <v>113.92</v>
      </c>
      <c r="I252" s="216"/>
      <c r="J252" s="217">
        <f>ROUND(I252*H252,1)</f>
        <v>0</v>
      </c>
      <c r="K252" s="213" t="s">
        <v>141</v>
      </c>
      <c r="L252" s="41"/>
      <c r="M252" s="218" t="s">
        <v>1</v>
      </c>
      <c r="N252" s="219" t="s">
        <v>39</v>
      </c>
      <c r="O252" s="88"/>
      <c r="P252" s="220">
        <f>O252*H252</f>
        <v>0</v>
      </c>
      <c r="Q252" s="220">
        <v>0.001</v>
      </c>
      <c r="R252" s="220">
        <f>Q252*H252</f>
        <v>0.11392000000000001</v>
      </c>
      <c r="S252" s="220">
        <v>0.00031</v>
      </c>
      <c r="T252" s="221">
        <f>S252*H252</f>
        <v>0.0353152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2" t="s">
        <v>197</v>
      </c>
      <c r="AT252" s="222" t="s">
        <v>132</v>
      </c>
      <c r="AU252" s="222" t="s">
        <v>83</v>
      </c>
      <c r="AY252" s="14" t="s">
        <v>129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4" t="s">
        <v>31</v>
      </c>
      <c r="BK252" s="223">
        <f>ROUND(I252*H252,1)</f>
        <v>0</v>
      </c>
      <c r="BL252" s="14" t="s">
        <v>197</v>
      </c>
      <c r="BM252" s="222" t="s">
        <v>547</v>
      </c>
    </row>
    <row r="253" spans="1:65" s="2" customFormat="1" ht="24.15" customHeight="1">
      <c r="A253" s="35"/>
      <c r="B253" s="36"/>
      <c r="C253" s="211" t="s">
        <v>548</v>
      </c>
      <c r="D253" s="211" t="s">
        <v>132</v>
      </c>
      <c r="E253" s="212" t="s">
        <v>549</v>
      </c>
      <c r="F253" s="213" t="s">
        <v>550</v>
      </c>
      <c r="G253" s="214" t="s">
        <v>140</v>
      </c>
      <c r="H253" s="215">
        <v>189.011</v>
      </c>
      <c r="I253" s="216"/>
      <c r="J253" s="217">
        <f>ROUND(I253*H253,1)</f>
        <v>0</v>
      </c>
      <c r="K253" s="213" t="s">
        <v>141</v>
      </c>
      <c r="L253" s="41"/>
      <c r="M253" s="218" t="s">
        <v>1</v>
      </c>
      <c r="N253" s="219" t="s">
        <v>39</v>
      </c>
      <c r="O253" s="88"/>
      <c r="P253" s="220">
        <f>O253*H253</f>
        <v>0</v>
      </c>
      <c r="Q253" s="220">
        <v>0.0002</v>
      </c>
      <c r="R253" s="220">
        <f>Q253*H253</f>
        <v>0.0378022</v>
      </c>
      <c r="S253" s="220">
        <v>0</v>
      </c>
      <c r="T253" s="22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2" t="s">
        <v>197</v>
      </c>
      <c r="AT253" s="222" t="s">
        <v>132</v>
      </c>
      <c r="AU253" s="222" t="s">
        <v>83</v>
      </c>
      <c r="AY253" s="14" t="s">
        <v>129</v>
      </c>
      <c r="BE253" s="223">
        <f>IF(N253="základní",J253,0)</f>
        <v>0</v>
      </c>
      <c r="BF253" s="223">
        <f>IF(N253="snížená",J253,0)</f>
        <v>0</v>
      </c>
      <c r="BG253" s="223">
        <f>IF(N253="zákl. přenesená",J253,0)</f>
        <v>0</v>
      </c>
      <c r="BH253" s="223">
        <f>IF(N253="sníž. přenesená",J253,0)</f>
        <v>0</v>
      </c>
      <c r="BI253" s="223">
        <f>IF(N253="nulová",J253,0)</f>
        <v>0</v>
      </c>
      <c r="BJ253" s="14" t="s">
        <v>31</v>
      </c>
      <c r="BK253" s="223">
        <f>ROUND(I253*H253,1)</f>
        <v>0</v>
      </c>
      <c r="BL253" s="14" t="s">
        <v>197</v>
      </c>
      <c r="BM253" s="222" t="s">
        <v>551</v>
      </c>
    </row>
    <row r="254" spans="1:65" s="2" customFormat="1" ht="33" customHeight="1">
      <c r="A254" s="35"/>
      <c r="B254" s="36"/>
      <c r="C254" s="211" t="s">
        <v>552</v>
      </c>
      <c r="D254" s="211" t="s">
        <v>132</v>
      </c>
      <c r="E254" s="212" t="s">
        <v>553</v>
      </c>
      <c r="F254" s="213" t="s">
        <v>554</v>
      </c>
      <c r="G254" s="214" t="s">
        <v>140</v>
      </c>
      <c r="H254" s="215">
        <v>189.011</v>
      </c>
      <c r="I254" s="216"/>
      <c r="J254" s="217">
        <f>ROUND(I254*H254,1)</f>
        <v>0</v>
      </c>
      <c r="K254" s="213" t="s">
        <v>141</v>
      </c>
      <c r="L254" s="41"/>
      <c r="M254" s="218" t="s">
        <v>1</v>
      </c>
      <c r="N254" s="219" t="s">
        <v>39</v>
      </c>
      <c r="O254" s="88"/>
      <c r="P254" s="220">
        <f>O254*H254</f>
        <v>0</v>
      </c>
      <c r="Q254" s="220">
        <v>0.00028</v>
      </c>
      <c r="R254" s="220">
        <f>Q254*H254</f>
        <v>0.05292308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2" t="s">
        <v>197</v>
      </c>
      <c r="AT254" s="222" t="s">
        <v>132</v>
      </c>
      <c r="AU254" s="222" t="s">
        <v>83</v>
      </c>
      <c r="AY254" s="14" t="s">
        <v>129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4" t="s">
        <v>31</v>
      </c>
      <c r="BK254" s="223">
        <f>ROUND(I254*H254,1)</f>
        <v>0</v>
      </c>
      <c r="BL254" s="14" t="s">
        <v>197</v>
      </c>
      <c r="BM254" s="222" t="s">
        <v>555</v>
      </c>
    </row>
    <row r="255" spans="1:63" s="12" customFormat="1" ht="25.9" customHeight="1">
      <c r="A255" s="12"/>
      <c r="B255" s="195"/>
      <c r="C255" s="196"/>
      <c r="D255" s="197" t="s">
        <v>73</v>
      </c>
      <c r="E255" s="198" t="s">
        <v>556</v>
      </c>
      <c r="F255" s="198" t="s">
        <v>557</v>
      </c>
      <c r="G255" s="196"/>
      <c r="H255" s="196"/>
      <c r="I255" s="199"/>
      <c r="J255" s="200">
        <f>BK255</f>
        <v>0</v>
      </c>
      <c r="K255" s="196"/>
      <c r="L255" s="201"/>
      <c r="M255" s="202"/>
      <c r="N255" s="203"/>
      <c r="O255" s="203"/>
      <c r="P255" s="204">
        <f>P256+P258</f>
        <v>0</v>
      </c>
      <c r="Q255" s="203"/>
      <c r="R255" s="204">
        <f>R256+R258</f>
        <v>0</v>
      </c>
      <c r="S255" s="203"/>
      <c r="T255" s="205">
        <f>T256+T258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6" t="s">
        <v>151</v>
      </c>
      <c r="AT255" s="207" t="s">
        <v>73</v>
      </c>
      <c r="AU255" s="207" t="s">
        <v>74</v>
      </c>
      <c r="AY255" s="206" t="s">
        <v>129</v>
      </c>
      <c r="BK255" s="208">
        <f>BK256+BK258</f>
        <v>0</v>
      </c>
    </row>
    <row r="256" spans="1:63" s="12" customFormat="1" ht="22.8" customHeight="1">
      <c r="A256" s="12"/>
      <c r="B256" s="195"/>
      <c r="C256" s="196"/>
      <c r="D256" s="197" t="s">
        <v>73</v>
      </c>
      <c r="E256" s="209" t="s">
        <v>558</v>
      </c>
      <c r="F256" s="209" t="s">
        <v>559</v>
      </c>
      <c r="G256" s="196"/>
      <c r="H256" s="196"/>
      <c r="I256" s="199"/>
      <c r="J256" s="210">
        <f>BK256</f>
        <v>0</v>
      </c>
      <c r="K256" s="196"/>
      <c r="L256" s="201"/>
      <c r="M256" s="202"/>
      <c r="N256" s="203"/>
      <c r="O256" s="203"/>
      <c r="P256" s="204">
        <f>P257</f>
        <v>0</v>
      </c>
      <c r="Q256" s="203"/>
      <c r="R256" s="204">
        <f>R257</f>
        <v>0</v>
      </c>
      <c r="S256" s="203"/>
      <c r="T256" s="205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6" t="s">
        <v>151</v>
      </c>
      <c r="AT256" s="207" t="s">
        <v>73</v>
      </c>
      <c r="AU256" s="207" t="s">
        <v>31</v>
      </c>
      <c r="AY256" s="206" t="s">
        <v>129</v>
      </c>
      <c r="BK256" s="208">
        <f>BK257</f>
        <v>0</v>
      </c>
    </row>
    <row r="257" spans="1:65" s="2" customFormat="1" ht="16.5" customHeight="1">
      <c r="A257" s="35"/>
      <c r="B257" s="36"/>
      <c r="C257" s="211" t="s">
        <v>560</v>
      </c>
      <c r="D257" s="211" t="s">
        <v>132</v>
      </c>
      <c r="E257" s="212" t="s">
        <v>561</v>
      </c>
      <c r="F257" s="213" t="s">
        <v>559</v>
      </c>
      <c r="G257" s="214" t="s">
        <v>288</v>
      </c>
      <c r="H257" s="234"/>
      <c r="I257" s="216"/>
      <c r="J257" s="217">
        <f>ROUND(I257*H257,1)</f>
        <v>0</v>
      </c>
      <c r="K257" s="213" t="s">
        <v>141</v>
      </c>
      <c r="L257" s="41"/>
      <c r="M257" s="218" t="s">
        <v>1</v>
      </c>
      <c r="N257" s="219" t="s">
        <v>39</v>
      </c>
      <c r="O257" s="88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2" t="s">
        <v>562</v>
      </c>
      <c r="AT257" s="222" t="s">
        <v>132</v>
      </c>
      <c r="AU257" s="222" t="s">
        <v>83</v>
      </c>
      <c r="AY257" s="14" t="s">
        <v>129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4" t="s">
        <v>31</v>
      </c>
      <c r="BK257" s="223">
        <f>ROUND(I257*H257,1)</f>
        <v>0</v>
      </c>
      <c r="BL257" s="14" t="s">
        <v>562</v>
      </c>
      <c r="BM257" s="222" t="s">
        <v>563</v>
      </c>
    </row>
    <row r="258" spans="1:63" s="12" customFormat="1" ht="22.8" customHeight="1">
      <c r="A258" s="12"/>
      <c r="B258" s="195"/>
      <c r="C258" s="196"/>
      <c r="D258" s="197" t="s">
        <v>73</v>
      </c>
      <c r="E258" s="209" t="s">
        <v>564</v>
      </c>
      <c r="F258" s="209" t="s">
        <v>565</v>
      </c>
      <c r="G258" s="196"/>
      <c r="H258" s="196"/>
      <c r="I258" s="199"/>
      <c r="J258" s="210">
        <f>BK258</f>
        <v>0</v>
      </c>
      <c r="K258" s="196"/>
      <c r="L258" s="201"/>
      <c r="M258" s="202"/>
      <c r="N258" s="203"/>
      <c r="O258" s="203"/>
      <c r="P258" s="204">
        <f>P259</f>
        <v>0</v>
      </c>
      <c r="Q258" s="203"/>
      <c r="R258" s="204">
        <f>R259</f>
        <v>0</v>
      </c>
      <c r="S258" s="203"/>
      <c r="T258" s="205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6" t="s">
        <v>151</v>
      </c>
      <c r="AT258" s="207" t="s">
        <v>73</v>
      </c>
      <c r="AU258" s="207" t="s">
        <v>31</v>
      </c>
      <c r="AY258" s="206" t="s">
        <v>129</v>
      </c>
      <c r="BK258" s="208">
        <f>BK259</f>
        <v>0</v>
      </c>
    </row>
    <row r="259" spans="1:65" s="2" customFormat="1" ht="16.5" customHeight="1">
      <c r="A259" s="35"/>
      <c r="B259" s="36"/>
      <c r="C259" s="211" t="s">
        <v>566</v>
      </c>
      <c r="D259" s="211" t="s">
        <v>132</v>
      </c>
      <c r="E259" s="212" t="s">
        <v>567</v>
      </c>
      <c r="F259" s="213" t="s">
        <v>568</v>
      </c>
      <c r="G259" s="214" t="s">
        <v>569</v>
      </c>
      <c r="H259" s="215">
        <v>1</v>
      </c>
      <c r="I259" s="216"/>
      <c r="J259" s="217">
        <f>ROUND(I259*H259,1)</f>
        <v>0</v>
      </c>
      <c r="K259" s="213" t="s">
        <v>141</v>
      </c>
      <c r="L259" s="41"/>
      <c r="M259" s="235" t="s">
        <v>1</v>
      </c>
      <c r="N259" s="236" t="s">
        <v>39</v>
      </c>
      <c r="O259" s="237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2" t="s">
        <v>562</v>
      </c>
      <c r="AT259" s="222" t="s">
        <v>132</v>
      </c>
      <c r="AU259" s="222" t="s">
        <v>83</v>
      </c>
      <c r="AY259" s="14" t="s">
        <v>129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4" t="s">
        <v>31</v>
      </c>
      <c r="BK259" s="223">
        <f>ROUND(I259*H259,1)</f>
        <v>0</v>
      </c>
      <c r="BL259" s="14" t="s">
        <v>562</v>
      </c>
      <c r="BM259" s="222" t="s">
        <v>570</v>
      </c>
    </row>
    <row r="260" spans="1:31" s="2" customFormat="1" ht="6.95" customHeight="1">
      <c r="A260" s="35"/>
      <c r="B260" s="63"/>
      <c r="C260" s="64"/>
      <c r="D260" s="64"/>
      <c r="E260" s="64"/>
      <c r="F260" s="64"/>
      <c r="G260" s="64"/>
      <c r="H260" s="64"/>
      <c r="I260" s="64"/>
      <c r="J260" s="64"/>
      <c r="K260" s="64"/>
      <c r="L260" s="41"/>
      <c r="M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</row>
  </sheetData>
  <sheetProtection password="CC35" sheet="1" objects="1" scenarios="1" formatColumns="0" formatRows="0" autoFilter="0"/>
  <autoFilter ref="C137:K259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J323K</dc:creator>
  <cp:keywords/>
  <dc:description/>
  <cp:lastModifiedBy>J323K</cp:lastModifiedBy>
  <dcterms:created xsi:type="dcterms:W3CDTF">2024-05-16T07:09:08Z</dcterms:created>
  <dcterms:modified xsi:type="dcterms:W3CDTF">2024-05-16T07:09:09Z</dcterms:modified>
  <cp:category/>
  <cp:version/>
  <cp:contentType/>
  <cp:contentStatus/>
</cp:coreProperties>
</file>